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m/Desktop/Stock Valuation/"/>
    </mc:Choice>
  </mc:AlternateContent>
  <xr:revisionPtr revIDLastSave="0" documentId="13_ncr:1_{F27B0C4B-A0D5-0043-824B-AD0271CD3071}" xr6:coauthVersionLast="47" xr6:coauthVersionMax="47" xr10:uidLastSave="{00000000-0000-0000-0000-000000000000}"/>
  <bookViews>
    <workbookView xWindow="0" yWindow="500" windowWidth="18940" windowHeight="16400" xr2:uid="{11563901-91EE-BA4E-83ED-1EB0E564BB72}"/>
  </bookViews>
  <sheets>
    <sheet name="Valuation &amp; Forecasting" sheetId="4" r:id="rId1"/>
    <sheet name="Balance Sheet" sheetId="1" r:id="rId2"/>
    <sheet name="Statement of Income" sheetId="2" r:id="rId3"/>
    <sheet name="Statement of Cashflow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3" i="4" l="1"/>
  <c r="D173" i="4"/>
  <c r="E173" i="4"/>
  <c r="F173" i="4"/>
  <c r="G173" i="4"/>
  <c r="H173" i="4"/>
  <c r="I173" i="4"/>
  <c r="J173" i="4"/>
  <c r="K173" i="4"/>
  <c r="B173" i="4"/>
  <c r="C128" i="4"/>
  <c r="D128" i="4"/>
  <c r="E128" i="4"/>
  <c r="F128" i="4"/>
  <c r="G128" i="4"/>
  <c r="H128" i="4"/>
  <c r="I128" i="4"/>
  <c r="J128" i="4"/>
  <c r="B128" i="4"/>
  <c r="C55" i="4"/>
  <c r="D55" i="4"/>
  <c r="K55" i="4"/>
  <c r="B55" i="4"/>
  <c r="C54" i="4"/>
  <c r="D54" i="4"/>
  <c r="K54" i="4"/>
  <c r="B54" i="4"/>
  <c r="C53" i="4"/>
  <c r="D53" i="4"/>
  <c r="K53" i="4"/>
  <c r="B53" i="4"/>
  <c r="AE49" i="4"/>
  <c r="AD49" i="4"/>
  <c r="AC49" i="4"/>
  <c r="AB49" i="4"/>
  <c r="AE44" i="4"/>
  <c r="AD44" i="4"/>
  <c r="AC44" i="4"/>
  <c r="AB44" i="4"/>
  <c r="AE42" i="4"/>
  <c r="AD42" i="4"/>
  <c r="AC42" i="4"/>
  <c r="AB42" i="4"/>
  <c r="AE39" i="4"/>
  <c r="AD39" i="4"/>
  <c r="AC39" i="4"/>
  <c r="AB39" i="4"/>
  <c r="AE38" i="4"/>
  <c r="AD38" i="4"/>
  <c r="AC38" i="4"/>
  <c r="AB38" i="4"/>
  <c r="AE37" i="4"/>
  <c r="AD37" i="4"/>
  <c r="AC37" i="4"/>
  <c r="AB37" i="4"/>
  <c r="AE36" i="4"/>
  <c r="AD36" i="4"/>
  <c r="AC36" i="4"/>
  <c r="AB36" i="4"/>
  <c r="AE33" i="4"/>
  <c r="AD33" i="4"/>
  <c r="AC33" i="4"/>
  <c r="AB33" i="4"/>
  <c r="AE31" i="4"/>
  <c r="AD31" i="4"/>
  <c r="AC31" i="4"/>
  <c r="AB31" i="4"/>
  <c r="AE30" i="4"/>
  <c r="AD30" i="4"/>
  <c r="AC30" i="4"/>
  <c r="AB30" i="4"/>
  <c r="Z49" i="4"/>
  <c r="Y49" i="4"/>
  <c r="X49" i="4"/>
  <c r="W49" i="4"/>
  <c r="Z44" i="4"/>
  <c r="Y44" i="4"/>
  <c r="X44" i="4"/>
  <c r="W44" i="4"/>
  <c r="Z42" i="4"/>
  <c r="Y42" i="4"/>
  <c r="X42" i="4"/>
  <c r="W42" i="4"/>
  <c r="Z39" i="4"/>
  <c r="Y39" i="4"/>
  <c r="X39" i="4"/>
  <c r="W39" i="4"/>
  <c r="Z38" i="4"/>
  <c r="Y38" i="4"/>
  <c r="X38" i="4"/>
  <c r="W38" i="4"/>
  <c r="Z37" i="4"/>
  <c r="Y37" i="4"/>
  <c r="X37" i="4"/>
  <c r="W37" i="4"/>
  <c r="Z36" i="4"/>
  <c r="Y36" i="4"/>
  <c r="X36" i="4"/>
  <c r="W36" i="4"/>
  <c r="Z33" i="4"/>
  <c r="Y33" i="4"/>
  <c r="X33" i="4"/>
  <c r="W33" i="4"/>
  <c r="Z31" i="4"/>
  <c r="Y31" i="4"/>
  <c r="X31" i="4"/>
  <c r="W31" i="4"/>
  <c r="Z30" i="4"/>
  <c r="Y30" i="4"/>
  <c r="X30" i="4"/>
  <c r="W30" i="4"/>
  <c r="R31" i="4"/>
  <c r="S31" i="4"/>
  <c r="T31" i="4"/>
  <c r="U31" i="4"/>
  <c r="R33" i="4"/>
  <c r="S33" i="4"/>
  <c r="T33" i="4"/>
  <c r="U33" i="4"/>
  <c r="R36" i="4"/>
  <c r="S36" i="4"/>
  <c r="T36" i="4"/>
  <c r="U36" i="4"/>
  <c r="R37" i="4"/>
  <c r="S37" i="4"/>
  <c r="T37" i="4"/>
  <c r="U37" i="4"/>
  <c r="R38" i="4"/>
  <c r="S38" i="4"/>
  <c r="T38" i="4"/>
  <c r="U38" i="4"/>
  <c r="R39" i="4"/>
  <c r="S39" i="4"/>
  <c r="T39" i="4"/>
  <c r="U39" i="4"/>
  <c r="R42" i="4"/>
  <c r="S42" i="4"/>
  <c r="T42" i="4"/>
  <c r="U42" i="4"/>
  <c r="R44" i="4"/>
  <c r="S44" i="4"/>
  <c r="T44" i="4"/>
  <c r="U44" i="4"/>
  <c r="R49" i="4"/>
  <c r="S49" i="4"/>
  <c r="T49" i="4"/>
  <c r="U49" i="4"/>
  <c r="S30" i="4"/>
  <c r="T30" i="4"/>
  <c r="U30" i="4"/>
  <c r="R30" i="4"/>
  <c r="D30" i="4"/>
  <c r="E30" i="4"/>
  <c r="F30" i="4"/>
  <c r="G30" i="4"/>
  <c r="H30" i="4"/>
  <c r="I30" i="4"/>
  <c r="J30" i="4"/>
  <c r="K30" i="4"/>
  <c r="D31" i="4"/>
  <c r="E31" i="4"/>
  <c r="F31" i="4"/>
  <c r="G31" i="4"/>
  <c r="H31" i="4"/>
  <c r="I31" i="4"/>
  <c r="J31" i="4"/>
  <c r="K31" i="4"/>
  <c r="D33" i="4"/>
  <c r="E33" i="4"/>
  <c r="F33" i="4"/>
  <c r="G33" i="4"/>
  <c r="H33" i="4"/>
  <c r="I33" i="4"/>
  <c r="J33" i="4"/>
  <c r="K33" i="4"/>
  <c r="D34" i="4"/>
  <c r="D36" i="4"/>
  <c r="E36" i="4"/>
  <c r="F36" i="4"/>
  <c r="G36" i="4"/>
  <c r="H36" i="4"/>
  <c r="I36" i="4"/>
  <c r="J36" i="4"/>
  <c r="K36" i="4"/>
  <c r="D37" i="4"/>
  <c r="E37" i="4"/>
  <c r="F37" i="4"/>
  <c r="G37" i="4"/>
  <c r="H37" i="4"/>
  <c r="I37" i="4"/>
  <c r="J37" i="4"/>
  <c r="K37" i="4"/>
  <c r="D38" i="4"/>
  <c r="E38" i="4"/>
  <c r="F38" i="4"/>
  <c r="G38" i="4"/>
  <c r="H38" i="4"/>
  <c r="I38" i="4"/>
  <c r="J38" i="4"/>
  <c r="K38" i="4"/>
  <c r="D39" i="4"/>
  <c r="E39" i="4"/>
  <c r="F39" i="4"/>
  <c r="G39" i="4"/>
  <c r="H39" i="4"/>
  <c r="I39" i="4"/>
  <c r="J39" i="4"/>
  <c r="K39" i="4"/>
  <c r="D40" i="4"/>
  <c r="E40" i="4"/>
  <c r="F40" i="4"/>
  <c r="G40" i="4"/>
  <c r="H40" i="4"/>
  <c r="I40" i="4"/>
  <c r="J40" i="4"/>
  <c r="K40" i="4"/>
  <c r="D41" i="4"/>
  <c r="E41" i="4"/>
  <c r="F41" i="4"/>
  <c r="G41" i="4"/>
  <c r="H41" i="4"/>
  <c r="I41" i="4"/>
  <c r="J41" i="4"/>
  <c r="K41" i="4"/>
  <c r="D42" i="4"/>
  <c r="E42" i="4"/>
  <c r="F42" i="4"/>
  <c r="G42" i="4"/>
  <c r="H42" i="4"/>
  <c r="I42" i="4"/>
  <c r="J42" i="4"/>
  <c r="K42" i="4"/>
  <c r="D43" i="4"/>
  <c r="E43" i="4"/>
  <c r="F43" i="4"/>
  <c r="G43" i="4"/>
  <c r="H43" i="4"/>
  <c r="I43" i="4"/>
  <c r="J43" i="4"/>
  <c r="K43" i="4"/>
  <c r="D44" i="4"/>
  <c r="E44" i="4"/>
  <c r="F44" i="4"/>
  <c r="G44" i="4"/>
  <c r="H44" i="4"/>
  <c r="I44" i="4"/>
  <c r="J44" i="4"/>
  <c r="K44" i="4"/>
  <c r="D45" i="4"/>
  <c r="E45" i="4"/>
  <c r="F45" i="4"/>
  <c r="G45" i="4"/>
  <c r="H45" i="4"/>
  <c r="I45" i="4"/>
  <c r="J45" i="4"/>
  <c r="K45" i="4"/>
  <c r="D47" i="4"/>
  <c r="E47" i="4"/>
  <c r="F47" i="4"/>
  <c r="G47" i="4"/>
  <c r="H47" i="4"/>
  <c r="I47" i="4"/>
  <c r="J47" i="4"/>
  <c r="K47" i="4"/>
  <c r="D49" i="4"/>
  <c r="E49" i="4"/>
  <c r="F49" i="4"/>
  <c r="G49" i="4"/>
  <c r="H49" i="4"/>
  <c r="I49" i="4"/>
  <c r="J49" i="4"/>
  <c r="K49" i="4"/>
  <c r="C31" i="4"/>
  <c r="C33" i="4"/>
  <c r="C34" i="4"/>
  <c r="C36" i="4"/>
  <c r="C37" i="4"/>
  <c r="C38" i="4"/>
  <c r="C39" i="4"/>
  <c r="C40" i="4"/>
  <c r="C41" i="4"/>
  <c r="C42" i="4"/>
  <c r="C43" i="4"/>
  <c r="C44" i="4"/>
  <c r="C45" i="4"/>
  <c r="C47" i="4"/>
  <c r="C49" i="4"/>
  <c r="C30" i="4"/>
  <c r="AE10" i="4"/>
  <c r="AE53" i="4" s="1"/>
  <c r="AD10" i="4"/>
  <c r="AD53" i="4" s="1"/>
  <c r="P16" i="4"/>
  <c r="O16" i="4"/>
  <c r="N16" i="4"/>
  <c r="M16" i="4"/>
  <c r="P8" i="4"/>
  <c r="P10" i="4" s="1"/>
  <c r="P53" i="4" s="1"/>
  <c r="O8" i="4"/>
  <c r="O10" i="4" s="1"/>
  <c r="O53" i="4" s="1"/>
  <c r="N8" i="4"/>
  <c r="N10" i="4" s="1"/>
  <c r="N53" i="4" s="1"/>
  <c r="M8" i="4"/>
  <c r="M10" i="4" s="1"/>
  <c r="M53" i="4" s="1"/>
  <c r="U16" i="4"/>
  <c r="U40" i="4" s="1"/>
  <c r="T16" i="4"/>
  <c r="T40" i="4" s="1"/>
  <c r="S16" i="4"/>
  <c r="S40" i="4" s="1"/>
  <c r="R16" i="4"/>
  <c r="U8" i="4"/>
  <c r="U10" i="4" s="1"/>
  <c r="U17" i="4" s="1"/>
  <c r="U19" i="4" s="1"/>
  <c r="U21" i="4" s="1"/>
  <c r="U23" i="4" s="1"/>
  <c r="T8" i="4"/>
  <c r="T10" i="4" s="1"/>
  <c r="T34" i="4" s="1"/>
  <c r="S8" i="4"/>
  <c r="S10" i="4" s="1"/>
  <c r="S34" i="4" s="1"/>
  <c r="R8" i="4"/>
  <c r="R10" i="4" s="1"/>
  <c r="R34" i="4" s="1"/>
  <c r="W16" i="4"/>
  <c r="W8" i="4"/>
  <c r="W10" i="4" s="1"/>
  <c r="W53" i="4" s="1"/>
  <c r="AD8" i="4"/>
  <c r="AE8" i="4"/>
  <c r="AB8" i="4"/>
  <c r="AB10" i="4" s="1"/>
  <c r="AB53" i="4" s="1"/>
  <c r="AD16" i="4"/>
  <c r="AE16" i="4"/>
  <c r="AB16" i="4"/>
  <c r="Y8" i="4"/>
  <c r="Y10" i="4" s="1"/>
  <c r="Y53" i="4" s="1"/>
  <c r="Z8" i="4"/>
  <c r="Z10" i="4" s="1"/>
  <c r="Z53" i="4" s="1"/>
  <c r="Y16" i="4"/>
  <c r="Z16" i="4"/>
  <c r="X8" i="4"/>
  <c r="X10" i="4" s="1"/>
  <c r="X53" i="4" s="1"/>
  <c r="AC8" i="4"/>
  <c r="AC10" i="4" s="1"/>
  <c r="AC53" i="4" s="1"/>
  <c r="X16" i="4"/>
  <c r="X40" i="4" s="1"/>
  <c r="AC16" i="4"/>
  <c r="R2" i="4"/>
  <c r="W2" i="4" s="1"/>
  <c r="I2" i="4"/>
  <c r="H2" i="4" s="1"/>
  <c r="G2" i="4" s="1"/>
  <c r="F2" i="4" s="1"/>
  <c r="E2" i="4" s="1"/>
  <c r="D2" i="4" s="1"/>
  <c r="C2" i="4" s="1"/>
  <c r="B2" i="4" s="1"/>
  <c r="L161" i="4"/>
  <c r="L162" i="4"/>
  <c r="L163" i="4"/>
  <c r="L164" i="4"/>
  <c r="L165" i="4"/>
  <c r="L168" i="4"/>
  <c r="L169" i="4"/>
  <c r="L170" i="4"/>
  <c r="L171" i="4"/>
  <c r="K161" i="4"/>
  <c r="K156" i="4"/>
  <c r="U54" i="4" l="1"/>
  <c r="T53" i="4"/>
  <c r="U55" i="4"/>
  <c r="S53" i="4"/>
  <c r="U53" i="4"/>
  <c r="R53" i="4"/>
  <c r="AD32" i="4"/>
  <c r="Z34" i="4"/>
  <c r="Y40" i="4"/>
  <c r="AE40" i="4"/>
  <c r="AE34" i="4"/>
  <c r="R40" i="4"/>
  <c r="W34" i="4"/>
  <c r="AB40" i="4"/>
  <c r="T32" i="4"/>
  <c r="W32" i="4"/>
  <c r="AD40" i="4"/>
  <c r="AC34" i="4"/>
  <c r="Y34" i="4"/>
  <c r="AB34" i="4"/>
  <c r="AC40" i="4"/>
  <c r="Z40" i="4"/>
  <c r="AE32" i="4"/>
  <c r="AD34" i="4"/>
  <c r="U34" i="4"/>
  <c r="U32" i="4"/>
  <c r="W40" i="4"/>
  <c r="AB32" i="4"/>
  <c r="X32" i="4"/>
  <c r="X34" i="4"/>
  <c r="AC32" i="4"/>
  <c r="S32" i="4"/>
  <c r="Y32" i="4"/>
  <c r="R32" i="4"/>
  <c r="Z32" i="4"/>
  <c r="X17" i="4"/>
  <c r="X54" i="4" s="1"/>
  <c r="AC17" i="4"/>
  <c r="AC54" i="4" s="1"/>
  <c r="AD17" i="4"/>
  <c r="AD54" i="4" s="1"/>
  <c r="W17" i="4"/>
  <c r="W54" i="4" s="1"/>
  <c r="AE17" i="4"/>
  <c r="AE54" i="4" s="1"/>
  <c r="P17" i="4"/>
  <c r="O17" i="4"/>
  <c r="R17" i="4"/>
  <c r="R54" i="4" s="1"/>
  <c r="M17" i="4"/>
  <c r="S17" i="4"/>
  <c r="S54" i="4" s="1"/>
  <c r="N17" i="4"/>
  <c r="T17" i="4"/>
  <c r="T54" i="4" s="1"/>
  <c r="Y17" i="4"/>
  <c r="Y54" i="4" s="1"/>
  <c r="Z17" i="4"/>
  <c r="Z54" i="4" s="1"/>
  <c r="AB17" i="4"/>
  <c r="AB54" i="4" s="1"/>
  <c r="B8" i="4"/>
  <c r="C8" i="4"/>
  <c r="D8" i="4"/>
  <c r="E8" i="4"/>
  <c r="F8" i="4"/>
  <c r="G8" i="4"/>
  <c r="H8" i="4"/>
  <c r="I8" i="4"/>
  <c r="J8" i="4"/>
  <c r="C155" i="4"/>
  <c r="D155" i="4"/>
  <c r="E155" i="4"/>
  <c r="F155" i="4"/>
  <c r="G155" i="4"/>
  <c r="H155" i="4"/>
  <c r="I155" i="4"/>
  <c r="J155" i="4"/>
  <c r="B155" i="4"/>
  <c r="C171" i="4"/>
  <c r="D171" i="4"/>
  <c r="E171" i="4"/>
  <c r="F171" i="4"/>
  <c r="G171" i="4"/>
  <c r="H171" i="4"/>
  <c r="I171" i="4"/>
  <c r="J171" i="4"/>
  <c r="K171" i="4"/>
  <c r="B171" i="4"/>
  <c r="K165" i="4"/>
  <c r="K162" i="4"/>
  <c r="C156" i="4"/>
  <c r="D156" i="4"/>
  <c r="E156" i="4"/>
  <c r="F156" i="4"/>
  <c r="G156" i="4"/>
  <c r="H156" i="4"/>
  <c r="I156" i="4"/>
  <c r="J156" i="4"/>
  <c r="K157" i="4"/>
  <c r="B156" i="4"/>
  <c r="C123" i="4"/>
  <c r="D123" i="4"/>
  <c r="E123" i="4"/>
  <c r="F123" i="4"/>
  <c r="G123" i="4"/>
  <c r="H123" i="4"/>
  <c r="I123" i="4"/>
  <c r="J123" i="4"/>
  <c r="C124" i="4"/>
  <c r="D124" i="4"/>
  <c r="E124" i="4"/>
  <c r="F124" i="4"/>
  <c r="G124" i="4"/>
  <c r="H124" i="4"/>
  <c r="I124" i="4"/>
  <c r="J124" i="4"/>
  <c r="B124" i="4"/>
  <c r="B123" i="4"/>
  <c r="C122" i="4"/>
  <c r="D122" i="4"/>
  <c r="E122" i="4"/>
  <c r="F122" i="4"/>
  <c r="G122" i="4"/>
  <c r="H122" i="4"/>
  <c r="I122" i="4"/>
  <c r="J122" i="4"/>
  <c r="B122" i="4"/>
  <c r="C117" i="4"/>
  <c r="D117" i="4"/>
  <c r="E117" i="4"/>
  <c r="F117" i="4"/>
  <c r="G117" i="4"/>
  <c r="H117" i="4"/>
  <c r="I117" i="4"/>
  <c r="J117" i="4"/>
  <c r="B117" i="4"/>
  <c r="C116" i="4"/>
  <c r="D116" i="4"/>
  <c r="E116" i="4"/>
  <c r="F116" i="4"/>
  <c r="G116" i="4"/>
  <c r="H116" i="4"/>
  <c r="I116" i="4"/>
  <c r="J116" i="4"/>
  <c r="B116" i="4"/>
  <c r="C112" i="4"/>
  <c r="C159" i="4" s="1"/>
  <c r="D112" i="4"/>
  <c r="D159" i="4" s="1"/>
  <c r="E112" i="4"/>
  <c r="F112" i="4"/>
  <c r="F159" i="4" s="1"/>
  <c r="F160" i="4" s="1"/>
  <c r="G112" i="4"/>
  <c r="G159" i="4" s="1"/>
  <c r="H112" i="4"/>
  <c r="H159" i="4" s="1"/>
  <c r="I112" i="4"/>
  <c r="J112" i="4"/>
  <c r="J159" i="4" s="1"/>
  <c r="B112" i="4"/>
  <c r="B35" i="3"/>
  <c r="C35" i="3"/>
  <c r="D35" i="3"/>
  <c r="E35" i="3"/>
  <c r="F35" i="3"/>
  <c r="G35" i="3"/>
  <c r="H35" i="3"/>
  <c r="I35" i="3"/>
  <c r="J35" i="3"/>
  <c r="C43" i="3"/>
  <c r="D43" i="3"/>
  <c r="E43" i="3"/>
  <c r="F43" i="3"/>
  <c r="G43" i="3"/>
  <c r="H43" i="3"/>
  <c r="I43" i="3"/>
  <c r="J43" i="3"/>
  <c r="C44" i="3"/>
  <c r="D44" i="3"/>
  <c r="E44" i="3"/>
  <c r="F44" i="3"/>
  <c r="G44" i="3"/>
  <c r="H44" i="3"/>
  <c r="I44" i="3"/>
  <c r="J44" i="3"/>
  <c r="C45" i="3"/>
  <c r="D45" i="3"/>
  <c r="E45" i="3"/>
  <c r="F45" i="3"/>
  <c r="G45" i="3"/>
  <c r="H45" i="3"/>
  <c r="I45" i="3"/>
  <c r="J45" i="3"/>
  <c r="C46" i="3"/>
  <c r="D46" i="3"/>
  <c r="E46" i="3"/>
  <c r="F46" i="3"/>
  <c r="G46" i="3"/>
  <c r="H46" i="3"/>
  <c r="I46" i="3"/>
  <c r="J46" i="3"/>
  <c r="C47" i="3"/>
  <c r="D47" i="3"/>
  <c r="E47" i="3"/>
  <c r="F47" i="3"/>
  <c r="G47" i="3"/>
  <c r="H47" i="3"/>
  <c r="I47" i="3"/>
  <c r="J47" i="3"/>
  <c r="C48" i="3"/>
  <c r="D48" i="3"/>
  <c r="E48" i="3"/>
  <c r="F48" i="3"/>
  <c r="G48" i="3"/>
  <c r="H48" i="3"/>
  <c r="I48" i="3"/>
  <c r="J48" i="3"/>
  <c r="C49" i="3"/>
  <c r="D49" i="3"/>
  <c r="E49" i="3"/>
  <c r="F49" i="3"/>
  <c r="G49" i="3"/>
  <c r="H49" i="3"/>
  <c r="I49" i="3"/>
  <c r="J49" i="3"/>
  <c r="C50" i="3"/>
  <c r="D50" i="3"/>
  <c r="E50" i="3"/>
  <c r="F50" i="3"/>
  <c r="G50" i="3"/>
  <c r="H50" i="3"/>
  <c r="I50" i="3"/>
  <c r="J50" i="3"/>
  <c r="C51" i="3"/>
  <c r="C58" i="3" s="1"/>
  <c r="D51" i="3"/>
  <c r="D58" i="3" s="1"/>
  <c r="E51" i="3"/>
  <c r="F51" i="3"/>
  <c r="F52" i="3" s="1"/>
  <c r="G51" i="3"/>
  <c r="H51" i="3"/>
  <c r="H58" i="3" s="1"/>
  <c r="I51" i="3"/>
  <c r="E52" i="3"/>
  <c r="I52" i="3"/>
  <c r="C53" i="3"/>
  <c r="D53" i="3"/>
  <c r="E53" i="3"/>
  <c r="F53" i="3"/>
  <c r="G53" i="3"/>
  <c r="H53" i="3"/>
  <c r="I53" i="3"/>
  <c r="J53" i="3"/>
  <c r="C54" i="3"/>
  <c r="D54" i="3"/>
  <c r="E54" i="3"/>
  <c r="F54" i="3"/>
  <c r="G54" i="3"/>
  <c r="H54" i="3"/>
  <c r="I54" i="3"/>
  <c r="J54" i="3"/>
  <c r="C55" i="3"/>
  <c r="D55" i="3"/>
  <c r="E55" i="3"/>
  <c r="F55" i="3"/>
  <c r="G55" i="3"/>
  <c r="H55" i="3"/>
  <c r="I55" i="3"/>
  <c r="J55" i="3"/>
  <c r="C56" i="3"/>
  <c r="D56" i="3"/>
  <c r="E56" i="3"/>
  <c r="H56" i="3"/>
  <c r="I56" i="3"/>
  <c r="J56" i="3"/>
  <c r="C57" i="3"/>
  <c r="D57" i="3"/>
  <c r="E57" i="3"/>
  <c r="F57" i="3"/>
  <c r="H57" i="3"/>
  <c r="I57" i="3"/>
  <c r="J57" i="3"/>
  <c r="E58" i="3"/>
  <c r="I58" i="3"/>
  <c r="B57" i="3"/>
  <c r="B56" i="3"/>
  <c r="B55" i="3"/>
  <c r="B54" i="3"/>
  <c r="B53" i="3"/>
  <c r="M19" i="4" l="1"/>
  <c r="M21" i="4" s="1"/>
  <c r="M54" i="4"/>
  <c r="N19" i="4"/>
  <c r="N21" i="4" s="1"/>
  <c r="N54" i="4"/>
  <c r="O19" i="4"/>
  <c r="O21" i="4" s="1"/>
  <c r="O54" i="4"/>
  <c r="P19" i="4"/>
  <c r="P21" i="4" s="1"/>
  <c r="P54" i="4"/>
  <c r="C32" i="4"/>
  <c r="U41" i="4"/>
  <c r="U43" i="4"/>
  <c r="J10" i="4"/>
  <c r="J32" i="4"/>
  <c r="K32" i="4"/>
  <c r="X19" i="4"/>
  <c r="X41" i="4"/>
  <c r="T19" i="4"/>
  <c r="T41" i="4"/>
  <c r="W19" i="4"/>
  <c r="W41" i="4"/>
  <c r="I10" i="4"/>
  <c r="I32" i="4"/>
  <c r="E10" i="4"/>
  <c r="E32" i="4"/>
  <c r="AB19" i="4"/>
  <c r="AB41" i="4"/>
  <c r="AD19" i="4"/>
  <c r="AD41" i="4"/>
  <c r="U45" i="4"/>
  <c r="G10" i="4"/>
  <c r="G32" i="4"/>
  <c r="Y19" i="4"/>
  <c r="Y41" i="4"/>
  <c r="AE19" i="4"/>
  <c r="AE41" i="4"/>
  <c r="F10" i="4"/>
  <c r="F32" i="4"/>
  <c r="R19" i="4"/>
  <c r="R41" i="4"/>
  <c r="H10" i="4"/>
  <c r="H32" i="4"/>
  <c r="D32" i="4"/>
  <c r="Z19" i="4"/>
  <c r="Z41" i="4"/>
  <c r="S19" i="4"/>
  <c r="S41" i="4"/>
  <c r="AC19" i="4"/>
  <c r="AC41" i="4"/>
  <c r="K166" i="4"/>
  <c r="K167" i="4"/>
  <c r="G157" i="4"/>
  <c r="D125" i="4"/>
  <c r="D158" i="4" s="1"/>
  <c r="C157" i="4"/>
  <c r="B118" i="4"/>
  <c r="B113" i="4" s="1"/>
  <c r="B114" i="4" s="1"/>
  <c r="G118" i="4"/>
  <c r="G113" i="4" s="1"/>
  <c r="G114" i="4" s="1"/>
  <c r="C118" i="4"/>
  <c r="C113" i="4" s="1"/>
  <c r="C114" i="4" s="1"/>
  <c r="H157" i="4"/>
  <c r="D157" i="4"/>
  <c r="J118" i="4"/>
  <c r="J113" i="4" s="1"/>
  <c r="J114" i="4" s="1"/>
  <c r="F118" i="4"/>
  <c r="F113" i="4" s="1"/>
  <c r="F114" i="4" s="1"/>
  <c r="H125" i="4"/>
  <c r="H158" i="4" s="1"/>
  <c r="K168" i="4"/>
  <c r="J160" i="4"/>
  <c r="K164" i="4" s="1"/>
  <c r="K163" i="4"/>
  <c r="H52" i="3"/>
  <c r="D52" i="3"/>
  <c r="I159" i="4"/>
  <c r="I163" i="4" s="1"/>
  <c r="G52" i="3"/>
  <c r="C52" i="3"/>
  <c r="J51" i="3"/>
  <c r="I125" i="4"/>
  <c r="I158" i="4" s="1"/>
  <c r="E125" i="4"/>
  <c r="E158" i="4" s="1"/>
  <c r="B125" i="4"/>
  <c r="B158" i="4" s="1"/>
  <c r="G125" i="4"/>
  <c r="G158" i="4" s="1"/>
  <c r="C125" i="4"/>
  <c r="C158" i="4" s="1"/>
  <c r="J157" i="4"/>
  <c r="F157" i="4"/>
  <c r="B157" i="4"/>
  <c r="H118" i="4"/>
  <c r="H113" i="4" s="1"/>
  <c r="H114" i="4" s="1"/>
  <c r="D118" i="4"/>
  <c r="D113" i="4" s="1"/>
  <c r="D114" i="4" s="1"/>
  <c r="I118" i="4"/>
  <c r="I113" i="4" s="1"/>
  <c r="I114" i="4" s="1"/>
  <c r="E118" i="4"/>
  <c r="E113" i="4" s="1"/>
  <c r="E114" i="4" s="1"/>
  <c r="J125" i="4"/>
  <c r="J158" i="4" s="1"/>
  <c r="F125" i="4"/>
  <c r="F158" i="4" s="1"/>
  <c r="I157" i="4"/>
  <c r="E157" i="4"/>
  <c r="E159" i="4"/>
  <c r="F163" i="4" s="1"/>
  <c r="K170" i="4"/>
  <c r="K169" i="4"/>
  <c r="H163" i="4"/>
  <c r="H160" i="4"/>
  <c r="H161" i="4"/>
  <c r="D163" i="4"/>
  <c r="D160" i="4"/>
  <c r="D161" i="4"/>
  <c r="G160" i="4"/>
  <c r="G163" i="4"/>
  <c r="C160" i="4"/>
  <c r="C161" i="4"/>
  <c r="B159" i="4"/>
  <c r="F162" i="4"/>
  <c r="J58" i="3"/>
  <c r="J52" i="3"/>
  <c r="H53" i="4" l="1"/>
  <c r="H55" i="4"/>
  <c r="H54" i="4"/>
  <c r="F54" i="4"/>
  <c r="F55" i="4"/>
  <c r="J54" i="4"/>
  <c r="J55" i="4"/>
  <c r="E54" i="4"/>
  <c r="E55" i="4"/>
  <c r="P23" i="4"/>
  <c r="U47" i="4" s="1"/>
  <c r="P55" i="4"/>
  <c r="N23" i="4"/>
  <c r="N55" i="4"/>
  <c r="G53" i="4"/>
  <c r="G55" i="4"/>
  <c r="G54" i="4"/>
  <c r="I53" i="4"/>
  <c r="I54" i="4"/>
  <c r="I55" i="4"/>
  <c r="O23" i="4"/>
  <c r="O55" i="4"/>
  <c r="M23" i="4"/>
  <c r="M55" i="4"/>
  <c r="F161" i="4"/>
  <c r="F53" i="4"/>
  <c r="J161" i="4"/>
  <c r="J53" i="4"/>
  <c r="E34" i="4"/>
  <c r="E53" i="4"/>
  <c r="I34" i="4"/>
  <c r="G34" i="4"/>
  <c r="AC21" i="4"/>
  <c r="AC55" i="4" s="1"/>
  <c r="AC43" i="4"/>
  <c r="Z21" i="4"/>
  <c r="Z55" i="4" s="1"/>
  <c r="Z43" i="4"/>
  <c r="AD21" i="4"/>
  <c r="AD55" i="4" s="1"/>
  <c r="AD43" i="4"/>
  <c r="W21" i="4"/>
  <c r="W55" i="4" s="1"/>
  <c r="W43" i="4"/>
  <c r="X21" i="4"/>
  <c r="X55" i="4" s="1"/>
  <c r="X43" i="4"/>
  <c r="R21" i="4"/>
  <c r="R55" i="4" s="1"/>
  <c r="R43" i="4"/>
  <c r="AE21" i="4"/>
  <c r="AE55" i="4" s="1"/>
  <c r="AE43" i="4"/>
  <c r="G161" i="4"/>
  <c r="S21" i="4"/>
  <c r="S55" i="4" s="1"/>
  <c r="S43" i="4"/>
  <c r="AB21" i="4"/>
  <c r="AB55" i="4" s="1"/>
  <c r="AB43" i="4"/>
  <c r="T21" i="4"/>
  <c r="T55" i="4" s="1"/>
  <c r="T43" i="4"/>
  <c r="H34" i="4"/>
  <c r="F34" i="4"/>
  <c r="Y21" i="4"/>
  <c r="Y55" i="4" s="1"/>
  <c r="Y43" i="4"/>
  <c r="J34" i="4"/>
  <c r="K34" i="4"/>
  <c r="J166" i="4"/>
  <c r="J167" i="4"/>
  <c r="G168" i="4"/>
  <c r="G166" i="4"/>
  <c r="G167" i="4"/>
  <c r="E167" i="4"/>
  <c r="E166" i="4"/>
  <c r="B167" i="4"/>
  <c r="B166" i="4"/>
  <c r="D166" i="4"/>
  <c r="I166" i="4"/>
  <c r="I167" i="4"/>
  <c r="F166" i="4"/>
  <c r="F167" i="4"/>
  <c r="H168" i="4"/>
  <c r="H166" i="4"/>
  <c r="C168" i="4"/>
  <c r="C166" i="4"/>
  <c r="C167" i="4"/>
  <c r="H170" i="4"/>
  <c r="C169" i="4"/>
  <c r="H169" i="4"/>
  <c r="J162" i="4"/>
  <c r="G170" i="4"/>
  <c r="G169" i="4"/>
  <c r="H127" i="4"/>
  <c r="H165" i="4" s="1"/>
  <c r="C170" i="4"/>
  <c r="D127" i="4"/>
  <c r="D165" i="4" s="1"/>
  <c r="D170" i="4"/>
  <c r="G127" i="4"/>
  <c r="G165" i="4" s="1"/>
  <c r="D168" i="4"/>
  <c r="J127" i="4"/>
  <c r="J165" i="4" s="1"/>
  <c r="C127" i="4"/>
  <c r="C165" i="4" s="1"/>
  <c r="D169" i="4"/>
  <c r="J163" i="4"/>
  <c r="E163" i="4"/>
  <c r="I127" i="4"/>
  <c r="I165" i="4" s="1"/>
  <c r="J168" i="4"/>
  <c r="J169" i="4"/>
  <c r="J170" i="4"/>
  <c r="F168" i="4"/>
  <c r="F169" i="4"/>
  <c r="F170" i="4"/>
  <c r="E161" i="4"/>
  <c r="E160" i="4"/>
  <c r="D167" i="4" s="1"/>
  <c r="I161" i="4"/>
  <c r="I160" i="4"/>
  <c r="J164" i="4" s="1"/>
  <c r="F127" i="4"/>
  <c r="F165" i="4" s="1"/>
  <c r="B127" i="4"/>
  <c r="B165" i="4" s="1"/>
  <c r="E170" i="4"/>
  <c r="E168" i="4"/>
  <c r="B168" i="4"/>
  <c r="B170" i="4"/>
  <c r="I168" i="4"/>
  <c r="I169" i="4"/>
  <c r="I170" i="4"/>
  <c r="E127" i="4"/>
  <c r="E165" i="4" s="1"/>
  <c r="B160" i="4"/>
  <c r="B162" i="4" s="1"/>
  <c r="B161" i="4"/>
  <c r="C162" i="4"/>
  <c r="C163" i="4"/>
  <c r="H164" i="4"/>
  <c r="H162" i="4"/>
  <c r="G164" i="4"/>
  <c r="G162" i="4"/>
  <c r="D164" i="4"/>
  <c r="D162" i="4"/>
  <c r="B50" i="3"/>
  <c r="B48" i="3"/>
  <c r="B47" i="3"/>
  <c r="B46" i="3"/>
  <c r="B45" i="3"/>
  <c r="B44" i="3"/>
  <c r="B43" i="3"/>
  <c r="S23" i="4" l="1"/>
  <c r="S47" i="4" s="1"/>
  <c r="S45" i="4"/>
  <c r="R23" i="4"/>
  <c r="R47" i="4" s="1"/>
  <c r="R45" i="4"/>
  <c r="W23" i="4"/>
  <c r="W45" i="4"/>
  <c r="Z23" i="4"/>
  <c r="Z47" i="4" s="1"/>
  <c r="Z45" i="4"/>
  <c r="T23" i="4"/>
  <c r="T47" i="4" s="1"/>
  <c r="T45" i="4"/>
  <c r="AB23" i="4"/>
  <c r="AB45" i="4"/>
  <c r="Y23" i="4"/>
  <c r="Y47" i="4" s="1"/>
  <c r="Y45" i="4"/>
  <c r="AE23" i="4"/>
  <c r="AE47" i="4" s="1"/>
  <c r="AE45" i="4"/>
  <c r="X23" i="4"/>
  <c r="X45" i="4"/>
  <c r="AD23" i="4"/>
  <c r="AD45" i="4"/>
  <c r="AC23" i="4"/>
  <c r="AC47" i="4" s="1"/>
  <c r="AC45" i="4"/>
  <c r="H167" i="4"/>
  <c r="F164" i="4"/>
  <c r="E162" i="4"/>
  <c r="E164" i="4"/>
  <c r="C164" i="4"/>
  <c r="B169" i="4"/>
  <c r="I162" i="4"/>
  <c r="I164" i="4"/>
  <c r="E169" i="4"/>
  <c r="B49" i="3"/>
  <c r="B51" i="3" s="1"/>
  <c r="X47" i="4" l="1"/>
  <c r="AD47" i="4"/>
  <c r="AB47" i="4"/>
  <c r="W47" i="4"/>
  <c r="B52" i="3"/>
  <c r="B58" i="3"/>
  <c r="H28" i="3" l="1"/>
  <c r="G27" i="3"/>
  <c r="G57" i="3" s="1"/>
  <c r="F25" i="3"/>
  <c r="G25" i="3"/>
  <c r="G56" i="3" s="1"/>
  <c r="G58" i="3" s="1"/>
  <c r="F28" i="3" l="1"/>
  <c r="F56" i="3"/>
  <c r="F58" i="3" s="1"/>
  <c r="G28" i="3"/>
</calcChain>
</file>

<file path=xl/sharedStrings.xml><?xml version="1.0" encoding="utf-8"?>
<sst xmlns="http://schemas.openxmlformats.org/spreadsheetml/2006/main" count="370" uniqueCount="165">
  <si>
    <t>CONSOLIDATED BALANCE SHEETS - USD ($) $ in Millions</t>
  </si>
  <si>
    <t>Current assets:</t>
  </si>
  <si>
    <t>Cash and cash equivalents</t>
  </si>
  <si>
    <t>Marketable securities</t>
  </si>
  <si>
    <t>Accounts receivable, net</t>
  </si>
  <si>
    <t>Prepaid expenses and other current assets</t>
  </si>
  <si>
    <t>Total current assets</t>
  </si>
  <si>
    <t>Non-marketable equity securities</t>
  </si>
  <si>
    <t>Property and equipment, net</t>
  </si>
  <si>
    <t>Operating lease right-of-use assets</t>
  </si>
  <si>
    <t>Intangible assets, net</t>
  </si>
  <si>
    <t>Goodwill</t>
  </si>
  <si>
    <t>Other assets</t>
  </si>
  <si>
    <t>Total assets</t>
  </si>
  <si>
    <t>Current liabilities:</t>
  </si>
  <si>
    <t>Accounts payable</t>
  </si>
  <si>
    <t>Partners payable</t>
  </si>
  <si>
    <t>Operating lease liabilities, current</t>
  </si>
  <si>
    <t>Accrued expenses and other current liabilities</t>
  </si>
  <si>
    <t>Total current liabilities</t>
  </si>
  <si>
    <t>Operating lease liabilities, non-current</t>
  </si>
  <si>
    <t>Long-term debt</t>
  </si>
  <si>
    <t>Other liabilities</t>
  </si>
  <si>
    <t>Total liabilities</t>
  </si>
  <si>
    <t>Commitments and contingencies</t>
  </si>
  <si>
    <t>Stockholders' equity:</t>
  </si>
  <si>
    <t>Common stock, $0.000006 par value; 5,000 million Class A shares authorized, 2,211 million and 2,247 million shares issued and outstanding, as of December 31, 2023 and 2022, respectively; 4,141 million Class B shares authorized, 350 million and 367 million shares issued and outstanding, as of December 31, 2023 and 2022, respectively</t>
  </si>
  <si>
    <t>Additional paid-in capital</t>
  </si>
  <si>
    <t>Accumulated other comprehensive loss</t>
  </si>
  <si>
    <t>Retained earnings</t>
  </si>
  <si>
    <t>Total stockholders' equity</t>
  </si>
  <si>
    <t>Total liabilities and stockholders' equity</t>
  </si>
  <si>
    <t>Dec. 31, 2022</t>
  </si>
  <si>
    <t> </t>
  </si>
  <si>
    <t xml:space="preserve"> </t>
  </si>
  <si>
    <t>Dec. 31, 2023</t>
  </si>
  <si>
    <t>CONSOLIDATED STATEMENTS OF INCOME - USD ($) shares in Millions, $ in Millions</t>
  </si>
  <si>
    <t>Income Statement [Abstract]</t>
  </si>
  <si>
    <t>Revenue</t>
  </si>
  <si>
    <t>Costs and expenses:</t>
  </si>
  <si>
    <t>Cost of revenue</t>
  </si>
  <si>
    <t>Research and development</t>
  </si>
  <si>
    <t>Marketing and sales</t>
  </si>
  <si>
    <t>General and administrative</t>
  </si>
  <si>
    <t>Total costs and expenses</t>
  </si>
  <si>
    <t>Income from operations</t>
  </si>
  <si>
    <t>Interest and other income (expense), net</t>
  </si>
  <si>
    <t>Income before provision for income taxes</t>
  </si>
  <si>
    <t>Provision for income taxes</t>
  </si>
  <si>
    <t>Net income</t>
  </si>
  <si>
    <t>Earnings per share attributable to Class A and Class B common stockholders:</t>
  </si>
  <si>
    <t>Basic (in dollars per share)</t>
  </si>
  <si>
    <t>Diluted (in dollars per share)</t>
  </si>
  <si>
    <t>Weighted-average shares used to compute earnings per share attributable to Class A and Class B common stockholders:</t>
  </si>
  <si>
    <t>Basic (in shares)</t>
  </si>
  <si>
    <t>Diluted (in shares)</t>
  </si>
  <si>
    <t>Dec. 31, 2021</t>
  </si>
  <si>
    <t>CONSOLIDATED STATEMENTS OF CASH FLOWS - USD ($) $ in Millions</t>
  </si>
  <si>
    <t>Cash flows from operating activities</t>
  </si>
  <si>
    <t>Adjustments to reconcile net income to net cash provided by operating activities:</t>
  </si>
  <si>
    <t>Depreciation and amortization</t>
  </si>
  <si>
    <t>Share-based compensation</t>
  </si>
  <si>
    <t>Deferred income taxes</t>
  </si>
  <si>
    <t>Impairment charges for facilities consolidation, net</t>
  </si>
  <si>
    <t>Other</t>
  </si>
  <si>
    <t>Changes in assets and liabilities:</t>
  </si>
  <si>
    <t>Accounts receivable</t>
  </si>
  <si>
    <t>Net cash provided by operating activities</t>
  </si>
  <si>
    <t>Cash flows from investing activities</t>
  </si>
  <si>
    <t>Purchases of property and equipment</t>
  </si>
  <si>
    <t>Proceeds relating to property and equipment</t>
  </si>
  <si>
    <t>Purchases of marketable debt securities</t>
  </si>
  <si>
    <t>Sales and maturities of marketable debt securities</t>
  </si>
  <si>
    <t>Acquisitions of businesses and intangible assets</t>
  </si>
  <si>
    <t>Other investing activities</t>
  </si>
  <si>
    <t>Net cash used in investing activities</t>
  </si>
  <si>
    <t>Cash flows from financing activities</t>
  </si>
  <si>
    <t>Taxes paid related to net share settlement of equity awards</t>
  </si>
  <si>
    <t>Repurchases of Class A common stock</t>
  </si>
  <si>
    <t>Proceeds from issuance of long-term debt, net</t>
  </si>
  <si>
    <t>Principal payments on finance leases</t>
  </si>
  <si>
    <t>Other financing activities</t>
  </si>
  <si>
    <t>Net cash used in financing activities</t>
  </si>
  <si>
    <t>Effect of exchange rate changes on cash, cash equivalents, and restricted cash</t>
  </si>
  <si>
    <t>Net increase (decrease) in cash, cash equivalents, and restricted cash</t>
  </si>
  <si>
    <t>Cash, cash equivalents, and restricted cash at beginning of the period</t>
  </si>
  <si>
    <t>Cash, cash equivalents, and restricted cash at end of the period</t>
  </si>
  <si>
    <t>Dec. 31, 2020</t>
  </si>
  <si>
    <t>Dec. 31, 2019</t>
  </si>
  <si>
    <t>Deferred revenue and deposits</t>
  </si>
  <si>
    <t>Dec. 31, 2018</t>
  </si>
  <si>
    <t>Dec. 31, 2017</t>
  </si>
  <si>
    <t>Dec. 31, 2016</t>
  </si>
  <si>
    <t>Dec. 31, 2015</t>
  </si>
  <si>
    <t>Funds Flow</t>
  </si>
  <si>
    <t>Dep and amort</t>
  </si>
  <si>
    <t>Changes in working capital</t>
  </si>
  <si>
    <t xml:space="preserve">  Total</t>
  </si>
  <si>
    <t>Capital spending</t>
  </si>
  <si>
    <t>Excess cash flow</t>
  </si>
  <si>
    <t>Excess cash flow/share</t>
  </si>
  <si>
    <t>Acquisitions, net</t>
  </si>
  <si>
    <t>Purchase of treasury shares</t>
  </si>
  <si>
    <t>Addition/reduction in debt</t>
  </si>
  <si>
    <t>Change in marketable securities</t>
  </si>
  <si>
    <t>Income Statement</t>
  </si>
  <si>
    <t>Depreciation and amort</t>
  </si>
  <si>
    <t>Operating income</t>
  </si>
  <si>
    <t>Taxes</t>
  </si>
  <si>
    <t>NOPAT</t>
  </si>
  <si>
    <t>Income taxes</t>
  </si>
  <si>
    <t>Pre-tax income</t>
  </si>
  <si>
    <t>Effective tax rate</t>
  </si>
  <si>
    <t>Invested capital</t>
  </si>
  <si>
    <t>Net working capital</t>
  </si>
  <si>
    <t>PP&amp;E</t>
  </si>
  <si>
    <t>Return on invested capital (ROIC)</t>
  </si>
  <si>
    <t>DCF</t>
  </si>
  <si>
    <t>Tax rate</t>
  </si>
  <si>
    <t>Free cash flow</t>
  </si>
  <si>
    <t>NPV</t>
  </si>
  <si>
    <t>Assumed growth rate</t>
  </si>
  <si>
    <t>Assumed cost of capital</t>
  </si>
  <si>
    <t>Net debt</t>
  </si>
  <si>
    <t>Equity Capitalization</t>
  </si>
  <si>
    <t>Shares outstanding</t>
  </si>
  <si>
    <t>Estimated stock price</t>
  </si>
  <si>
    <t>Ending year end stock price</t>
  </si>
  <si>
    <t>Market capitalization</t>
  </si>
  <si>
    <t>Total market value</t>
  </si>
  <si>
    <t>EBITD</t>
  </si>
  <si>
    <t xml:space="preserve">Adj EBITD </t>
  </si>
  <si>
    <t>EBITD margin</t>
  </si>
  <si>
    <t>Adj EBITD margin</t>
  </si>
  <si>
    <t>EBITD growth</t>
  </si>
  <si>
    <t>Adj EBITD growth</t>
  </si>
  <si>
    <t>ROIC</t>
  </si>
  <si>
    <t>TMV/invested capital</t>
  </si>
  <si>
    <t>Excess cash flow yield</t>
  </si>
  <si>
    <t>META</t>
  </si>
  <si>
    <t>Revenue streams:</t>
  </si>
  <si>
    <t>Family of Apps</t>
  </si>
  <si>
    <t>Reality Labs</t>
  </si>
  <si>
    <t>Advertising</t>
  </si>
  <si>
    <t>Other revenue</t>
  </si>
  <si>
    <t>Total revenue</t>
  </si>
  <si>
    <t>TMV/EBITD (current)</t>
  </si>
  <si>
    <t>TMV/Adj EBITD (current)</t>
  </si>
  <si>
    <t>TMV/EBITD (forward)</t>
  </si>
  <si>
    <t>TMV/Adj EBITD (forward)</t>
  </si>
  <si>
    <t>2024 E</t>
  </si>
  <si>
    <t>Q1</t>
  </si>
  <si>
    <t>Q2</t>
  </si>
  <si>
    <t>Q3</t>
  </si>
  <si>
    <t>Q4</t>
  </si>
  <si>
    <t>Growth Rates</t>
  </si>
  <si>
    <t>Diluted EPS</t>
  </si>
  <si>
    <t>Diluted Shares</t>
  </si>
  <si>
    <t>Ratios</t>
  </si>
  <si>
    <t>Profitability:</t>
  </si>
  <si>
    <t>Gross margin</t>
  </si>
  <si>
    <t>Operating margin</t>
  </si>
  <si>
    <t>Net margin</t>
  </si>
  <si>
    <t>ROE</t>
  </si>
  <si>
    <t>EV/EBITDA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</si>
</sst>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HK$&quot;* #,##0.00_);_(&quot;HK$&quot;* \(#,##0.00\);_(&quot;HK$&quot;* &quot;-&quot;??_);_(@_)"/>
    <numFmt numFmtId="164" formatCode="_(&quot;$ &quot;#,##0_);_(&quot;$ &quot;\(#,##0\)"/>
    <numFmt numFmtId="165" formatCode="_(&quot;$ &quot;#,##0.00_);_(&quot;$ &quot;\(#,##0.00\)"/>
    <numFmt numFmtId="166" formatCode="_([$$-409]* #,##0.00_);_([$$-409]* \(#,##0.00\);_([$$-409]* &quot;-&quot;??_);_(@_)"/>
    <numFmt numFmtId="167" formatCode="_([$$-409]* #,##0_);_([$$-409]* \(#,##0\);_([$$-409]* &quot;-&quot;??_);_(@_)"/>
    <numFmt numFmtId="168" formatCode="&quot;$&quot;#,##0_);\(&quot;$&quot;#,##0\)"/>
    <numFmt numFmtId="169" formatCode="&quot;$&quot;#,##0;\-&quot;$&quot;#,##0"/>
    <numFmt numFmtId="170" formatCode="0.0%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2"/>
      <name val="Calibri (Body)"/>
    </font>
    <font>
      <sz val="12"/>
      <color rgb="FF006100"/>
      <name val="Calibri (Body)"/>
    </font>
    <font>
      <sz val="12"/>
      <color rgb="FF00B05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rgb="FF006100"/>
      <name val="Aptos Narrow"/>
      <scheme val="minor"/>
    </font>
    <font>
      <sz val="12"/>
      <color rgb="FF9C0006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1"/>
      <color rgb="FF00B050"/>
      <name val="Calibri"/>
      <family val="2"/>
    </font>
    <font>
      <b/>
      <u/>
      <sz val="12"/>
      <color rgb="FF9C0006"/>
      <name val="Aptos Narrow"/>
      <scheme val="minor"/>
    </font>
    <font>
      <b/>
      <u val="singleAccounting"/>
      <sz val="12"/>
      <color rgb="FF006100"/>
      <name val="Aptos Narrow"/>
      <scheme val="minor"/>
    </font>
    <font>
      <b/>
      <u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5" fillId="4" borderId="0" applyNumberFormat="0" applyBorder="0" applyAlignment="0" applyProtection="0"/>
  </cellStyleXfs>
  <cellXfs count="6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top"/>
    </xf>
    <xf numFmtId="37" fontId="6" fillId="0" borderId="0" xfId="0" applyNumberFormat="1" applyFont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0" fontId="7" fillId="0" borderId="0" xfId="0" applyFont="1"/>
    <xf numFmtId="164" fontId="0" fillId="0" borderId="0" xfId="0" applyNumberFormat="1"/>
    <xf numFmtId="37" fontId="0" fillId="0" borderId="0" xfId="0" applyNumberFormat="1"/>
    <xf numFmtId="166" fontId="0" fillId="0" borderId="0" xfId="0" applyNumberFormat="1"/>
    <xf numFmtId="0" fontId="4" fillId="3" borderId="0" xfId="0" applyFont="1" applyFill="1"/>
    <xf numFmtId="0" fontId="7" fillId="3" borderId="0" xfId="0" applyFont="1" applyFill="1" applyAlignment="1">
      <alignment wrapText="1"/>
    </xf>
    <xf numFmtId="168" fontId="7" fillId="3" borderId="0" xfId="0" applyNumberFormat="1" applyFont="1" applyFill="1" applyAlignment="1">
      <alignment wrapText="1"/>
    </xf>
    <xf numFmtId="169" fontId="7" fillId="3" borderId="0" xfId="0" applyNumberFormat="1" applyFont="1" applyFill="1" applyAlignment="1">
      <alignment wrapText="1"/>
    </xf>
    <xf numFmtId="170" fontId="7" fillId="3" borderId="0" xfId="0" applyNumberFormat="1" applyFont="1" applyFill="1" applyAlignment="1">
      <alignment wrapText="1"/>
    </xf>
    <xf numFmtId="0" fontId="8" fillId="3" borderId="0" xfId="0" applyFont="1" applyFill="1" applyAlignment="1">
      <alignment wrapText="1"/>
    </xf>
    <xf numFmtId="0" fontId="0" fillId="3" borderId="0" xfId="0" applyFill="1"/>
    <xf numFmtId="0" fontId="9" fillId="3" borderId="0" xfId="0" applyFont="1" applyFill="1" applyAlignment="1">
      <alignment wrapText="1"/>
    </xf>
    <xf numFmtId="168" fontId="9" fillId="3" borderId="0" xfId="0" applyNumberFormat="1" applyFont="1" applyFill="1" applyAlignment="1">
      <alignment wrapText="1"/>
    </xf>
    <xf numFmtId="3" fontId="9" fillId="3" borderId="0" xfId="0" applyNumberFormat="1" applyFont="1" applyFill="1" applyAlignment="1">
      <alignment wrapText="1"/>
    </xf>
    <xf numFmtId="37" fontId="9" fillId="3" borderId="0" xfId="0" applyNumberFormat="1" applyFont="1" applyFill="1" applyAlignment="1">
      <alignment wrapText="1"/>
    </xf>
    <xf numFmtId="0" fontId="10" fillId="3" borderId="0" xfId="3" applyFont="1" applyFill="1" applyAlignment="1">
      <alignment wrapText="1"/>
    </xf>
    <xf numFmtId="0" fontId="1" fillId="3" borderId="0" xfId="3" applyFont="1" applyFill="1" applyAlignment="1">
      <alignment wrapText="1"/>
    </xf>
    <xf numFmtId="9" fontId="0" fillId="0" borderId="0" xfId="2" applyFont="1"/>
    <xf numFmtId="167" fontId="0" fillId="0" borderId="0" xfId="1" applyNumberFormat="1" applyFont="1"/>
    <xf numFmtId="167" fontId="0" fillId="0" borderId="0" xfId="0" applyNumberFormat="1"/>
    <xf numFmtId="170" fontId="0" fillId="0" borderId="0" xfId="2" applyNumberFormat="1" applyFont="1"/>
    <xf numFmtId="9" fontId="3" fillId="0" borderId="0" xfId="2" applyFont="1"/>
    <xf numFmtId="9" fontId="11" fillId="0" borderId="0" xfId="2" applyFont="1"/>
    <xf numFmtId="170" fontId="0" fillId="0" borderId="0" xfId="0" applyNumberFormat="1"/>
    <xf numFmtId="2" fontId="0" fillId="0" borderId="0" xfId="0" applyNumberFormat="1"/>
    <xf numFmtId="2" fontId="9" fillId="3" borderId="0" xfId="0" applyNumberFormat="1" applyFont="1" applyFill="1" applyAlignment="1">
      <alignment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167" fontId="6" fillId="0" borderId="0" xfId="0" applyNumberFormat="1" applyFont="1" applyAlignment="1">
      <alignment horizontal="right" vertical="top"/>
    </xf>
    <xf numFmtId="167" fontId="6" fillId="0" borderId="0" xfId="0" applyNumberFormat="1" applyFont="1" applyAlignment="1">
      <alignment vertical="top" wrapText="1"/>
    </xf>
    <xf numFmtId="0" fontId="13" fillId="0" borderId="0" xfId="0" applyFont="1"/>
    <xf numFmtId="0" fontId="14" fillId="2" borderId="0" xfId="3" applyFont="1" applyAlignment="1">
      <alignment horizontal="left" vertical="top" wrapText="1"/>
    </xf>
    <xf numFmtId="164" fontId="14" fillId="2" borderId="0" xfId="3" applyNumberFormat="1" applyFont="1" applyAlignment="1">
      <alignment horizontal="right" vertical="top"/>
    </xf>
    <xf numFmtId="0" fontId="14" fillId="2" borderId="0" xfId="3" applyFont="1"/>
    <xf numFmtId="167" fontId="14" fillId="2" borderId="0" xfId="3" applyNumberFormat="1" applyFont="1"/>
    <xf numFmtId="0" fontId="14" fillId="0" borderId="0" xfId="3" applyFont="1" applyFill="1"/>
    <xf numFmtId="166" fontId="14" fillId="0" borderId="0" xfId="3" applyNumberFormat="1" applyFont="1" applyFill="1"/>
    <xf numFmtId="0" fontId="5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/>
    </xf>
    <xf numFmtId="0" fontId="8" fillId="0" borderId="0" xfId="0" applyFont="1"/>
    <xf numFmtId="0" fontId="16" fillId="0" borderId="0" xfId="0" applyFont="1" applyAlignment="1">
      <alignment horizontal="center"/>
    </xf>
    <xf numFmtId="9" fontId="17" fillId="0" borderId="0" xfId="2" applyFont="1" applyAlignment="1">
      <alignment horizontal="right" vertical="top"/>
    </xf>
    <xf numFmtId="0" fontId="18" fillId="4" borderId="0" xfId="4" applyFont="1" applyAlignment="1">
      <alignment vertical="top" wrapText="1"/>
    </xf>
    <xf numFmtId="37" fontId="18" fillId="4" borderId="0" xfId="4" applyNumberFormat="1" applyFont="1" applyAlignment="1">
      <alignment horizontal="right" vertical="top"/>
    </xf>
    <xf numFmtId="0" fontId="18" fillId="4" borderId="0" xfId="4" applyFont="1"/>
    <xf numFmtId="167" fontId="18" fillId="4" borderId="0" xfId="4" applyNumberFormat="1" applyFont="1"/>
    <xf numFmtId="0" fontId="19" fillId="2" borderId="0" xfId="3" applyFont="1" applyAlignment="1">
      <alignment vertical="top" wrapText="1"/>
    </xf>
    <xf numFmtId="37" fontId="19" fillId="2" borderId="0" xfId="3" applyNumberFormat="1" applyFont="1" applyAlignment="1">
      <alignment horizontal="right" vertical="top"/>
    </xf>
    <xf numFmtId="0" fontId="19" fillId="2" borderId="0" xfId="3" applyFont="1"/>
    <xf numFmtId="167" fontId="19" fillId="2" borderId="0" xfId="3" applyNumberFormat="1" applyFont="1"/>
    <xf numFmtId="37" fontId="5" fillId="0" borderId="0" xfId="0" applyNumberFormat="1" applyFont="1" applyAlignment="1">
      <alignment horizontal="right" vertical="top"/>
    </xf>
    <xf numFmtId="0" fontId="4" fillId="0" borderId="0" xfId="0" applyFont="1"/>
    <xf numFmtId="167" fontId="4" fillId="0" borderId="0" xfId="0" applyNumberFormat="1" applyFont="1"/>
    <xf numFmtId="164" fontId="19" fillId="2" borderId="0" xfId="3" applyNumberFormat="1" applyFont="1" applyAlignment="1">
      <alignment horizontal="right" vertical="top"/>
    </xf>
    <xf numFmtId="0" fontId="18" fillId="0" borderId="0" xfId="4" applyFont="1" applyFill="1"/>
    <xf numFmtId="0" fontId="19" fillId="0" borderId="0" xfId="3" applyFont="1" applyFill="1"/>
    <xf numFmtId="0" fontId="0" fillId="0" borderId="0" xfId="0" applyFill="1"/>
    <xf numFmtId="0" fontId="4" fillId="0" borderId="0" xfId="0" applyFont="1" applyFill="1"/>
    <xf numFmtId="0" fontId="20" fillId="0" borderId="0" xfId="0" applyFont="1" applyAlignment="1">
      <alignment horizontal="center" vertical="top" wrapText="1"/>
    </xf>
    <xf numFmtId="9" fontId="21" fillId="0" borderId="0" xfId="2" applyFont="1" applyAlignment="1">
      <alignment horizontal="right" vertical="top"/>
    </xf>
  </cellXfs>
  <cellStyles count="5">
    <cellStyle name="Bad" xfId="4" builtinId="27"/>
    <cellStyle name="Currency" xfId="1" builtinId="4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E92E-8D86-DA46-A4A7-065E9CEFFD8A}">
  <dimension ref="A1:AH173"/>
  <sheetViews>
    <sheetView tabSelected="1" zoomScale="90" zoomScaleNormal="100" workbookViewId="0">
      <pane xSplit="1" ySplit="3" topLeftCell="B145" activePane="bottomRight" state="frozen"/>
      <selection pane="topRight" activeCell="B1" sqref="B1"/>
      <selection pane="bottomLeft" activeCell="A4" sqref="A4"/>
      <selection pane="bottomRight" activeCell="A154" sqref="A154:A171"/>
    </sheetView>
  </sheetViews>
  <sheetFormatPr baseColWidth="10" defaultRowHeight="16" x14ac:dyDescent="0.2"/>
  <cols>
    <col min="1" max="1" width="17.6640625" customWidth="1"/>
    <col min="2" max="7" width="10.33203125" bestFit="1" customWidth="1"/>
    <col min="8" max="10" width="11.5" bestFit="1" customWidth="1"/>
    <col min="11" max="11" width="12.1640625" bestFit="1" customWidth="1"/>
    <col min="12" max="12" width="10.5" bestFit="1" customWidth="1"/>
    <col min="13" max="16" width="10" bestFit="1" customWidth="1"/>
    <col min="18" max="21" width="10" bestFit="1" customWidth="1"/>
    <col min="23" max="26" width="10" bestFit="1" customWidth="1"/>
    <col min="28" max="29" width="10" bestFit="1" customWidth="1"/>
    <col min="30" max="31" width="6.1640625" bestFit="1" customWidth="1"/>
    <col min="33" max="34" width="12.5" bestFit="1" customWidth="1"/>
  </cols>
  <sheetData>
    <row r="1" spans="1:34" x14ac:dyDescent="0.2">
      <c r="A1" s="45" t="s">
        <v>36</v>
      </c>
      <c r="B1" s="1"/>
      <c r="C1" s="1"/>
      <c r="D1" s="1"/>
      <c r="E1" s="1"/>
      <c r="F1" s="1"/>
      <c r="G1" s="1"/>
    </row>
    <row r="2" spans="1:34" x14ac:dyDescent="0.2">
      <c r="A2" s="46"/>
      <c r="B2" s="1">
        <f t="shared" ref="B2:H2" si="0">C2-1</f>
        <v>2015</v>
      </c>
      <c r="C2" s="1">
        <f t="shared" si="0"/>
        <v>2016</v>
      </c>
      <c r="D2" s="1">
        <f t="shared" si="0"/>
        <v>2017</v>
      </c>
      <c r="E2" s="1">
        <f t="shared" si="0"/>
        <v>2018</v>
      </c>
      <c r="F2" s="1">
        <f t="shared" si="0"/>
        <v>2019</v>
      </c>
      <c r="G2" s="1">
        <f t="shared" si="0"/>
        <v>2020</v>
      </c>
      <c r="H2" s="1">
        <f t="shared" si="0"/>
        <v>2021</v>
      </c>
      <c r="I2" s="1">
        <f>J2-1</f>
        <v>2022</v>
      </c>
      <c r="J2" s="1">
        <v>2023</v>
      </c>
      <c r="K2" s="1" t="s">
        <v>150</v>
      </c>
      <c r="M2" s="47">
        <v>2021</v>
      </c>
      <c r="N2" s="47"/>
      <c r="O2" s="47"/>
      <c r="P2" s="47"/>
      <c r="Q2" s="38"/>
      <c r="R2" s="47">
        <f>M2+1</f>
        <v>2022</v>
      </c>
      <c r="S2" s="47"/>
      <c r="T2" s="47"/>
      <c r="U2" s="47"/>
      <c r="V2" s="38"/>
      <c r="W2" s="47">
        <f>R2+1</f>
        <v>2023</v>
      </c>
      <c r="X2" s="47"/>
      <c r="Y2" s="47"/>
      <c r="Z2" s="47"/>
      <c r="AA2" s="38"/>
      <c r="AB2" s="47" t="s">
        <v>150</v>
      </c>
      <c r="AC2" s="47"/>
      <c r="AD2" s="47"/>
      <c r="AE2" s="47"/>
    </row>
    <row r="3" spans="1:34" x14ac:dyDescent="0.2">
      <c r="B3" s="1"/>
      <c r="C3" s="1"/>
      <c r="D3" s="1"/>
      <c r="E3" s="1"/>
      <c r="F3" s="1"/>
      <c r="G3" s="1"/>
      <c r="H3" s="1"/>
      <c r="I3" s="1"/>
      <c r="J3" s="1"/>
      <c r="K3" s="1"/>
      <c r="M3" t="s">
        <v>151</v>
      </c>
      <c r="N3" t="s">
        <v>152</v>
      </c>
      <c r="O3" t="s">
        <v>153</v>
      </c>
      <c r="P3" t="s">
        <v>154</v>
      </c>
      <c r="R3" t="s">
        <v>151</v>
      </c>
      <c r="S3" t="s">
        <v>152</v>
      </c>
      <c r="T3" t="s">
        <v>153</v>
      </c>
      <c r="U3" t="s">
        <v>154</v>
      </c>
      <c r="W3" t="s">
        <v>151</v>
      </c>
      <c r="X3" t="s">
        <v>152</v>
      </c>
      <c r="Y3" t="s">
        <v>153</v>
      </c>
      <c r="Z3" t="s">
        <v>154</v>
      </c>
      <c r="AB3" t="s">
        <v>151</v>
      </c>
      <c r="AC3" t="s">
        <v>152</v>
      </c>
      <c r="AD3" t="s">
        <v>153</v>
      </c>
      <c r="AE3" t="s">
        <v>154</v>
      </c>
    </row>
    <row r="4" spans="1:34" x14ac:dyDescent="0.2">
      <c r="A4" s="2" t="s">
        <v>105</v>
      </c>
      <c r="B4" s="5"/>
      <c r="C4" s="5"/>
      <c r="D4" s="5"/>
      <c r="E4" s="5"/>
      <c r="F4" s="5"/>
      <c r="G4" s="5"/>
      <c r="H4" s="3" t="s">
        <v>33</v>
      </c>
      <c r="I4" s="3" t="s">
        <v>33</v>
      </c>
      <c r="J4" s="3" t="s">
        <v>33</v>
      </c>
    </row>
    <row r="5" spans="1:34" x14ac:dyDescent="0.2">
      <c r="A5" s="2" t="s">
        <v>140</v>
      </c>
      <c r="B5" s="5"/>
      <c r="C5" s="5"/>
      <c r="D5" s="5"/>
      <c r="E5" s="5"/>
      <c r="F5" s="5"/>
      <c r="G5" s="5"/>
      <c r="H5" s="3"/>
      <c r="I5" s="3"/>
      <c r="J5" s="3"/>
    </row>
    <row r="6" spans="1:34" x14ac:dyDescent="0.2">
      <c r="A6" s="34" t="s">
        <v>143</v>
      </c>
      <c r="B6" s="36">
        <v>17079</v>
      </c>
      <c r="C6" s="36">
        <v>26885</v>
      </c>
      <c r="D6" s="36">
        <v>39942</v>
      </c>
      <c r="E6" s="36">
        <v>55013</v>
      </c>
      <c r="F6" s="36">
        <v>69655</v>
      </c>
      <c r="G6" s="36">
        <v>84169</v>
      </c>
      <c r="H6" s="37">
        <v>114934</v>
      </c>
      <c r="I6" s="37">
        <v>113642</v>
      </c>
      <c r="J6" s="37">
        <v>131948</v>
      </c>
      <c r="M6" s="37">
        <v>25439</v>
      </c>
      <c r="N6">
        <v>28580</v>
      </c>
      <c r="O6">
        <v>28276</v>
      </c>
      <c r="P6">
        <v>32639</v>
      </c>
      <c r="R6">
        <v>26998</v>
      </c>
      <c r="S6">
        <v>28152</v>
      </c>
      <c r="T6">
        <v>27237</v>
      </c>
      <c r="U6">
        <v>31254</v>
      </c>
      <c r="W6" s="27">
        <v>28101</v>
      </c>
      <c r="X6" s="27">
        <v>31498</v>
      </c>
      <c r="Y6" s="27">
        <v>33643</v>
      </c>
      <c r="Z6" s="27">
        <v>38706</v>
      </c>
      <c r="AA6" s="27"/>
      <c r="AB6" s="27">
        <v>35635</v>
      </c>
      <c r="AC6" s="27">
        <v>38329</v>
      </c>
      <c r="AD6" s="27"/>
      <c r="AE6" s="27"/>
    </row>
    <row r="7" spans="1:34" x14ac:dyDescent="0.2">
      <c r="A7" s="34" t="s">
        <v>144</v>
      </c>
      <c r="B7" s="36">
        <v>849</v>
      </c>
      <c r="C7" s="36">
        <v>753</v>
      </c>
      <c r="D7" s="36">
        <v>711</v>
      </c>
      <c r="E7" s="36">
        <v>825</v>
      </c>
      <c r="F7" s="36">
        <v>1042</v>
      </c>
      <c r="G7" s="36">
        <v>1796</v>
      </c>
      <c r="H7" s="37">
        <v>721</v>
      </c>
      <c r="I7" s="37">
        <v>808</v>
      </c>
      <c r="J7" s="37">
        <v>1058</v>
      </c>
      <c r="M7" s="37">
        <v>198</v>
      </c>
      <c r="N7">
        <v>192</v>
      </c>
      <c r="O7">
        <v>176</v>
      </c>
      <c r="P7">
        <v>155</v>
      </c>
      <c r="R7">
        <v>215</v>
      </c>
      <c r="S7">
        <v>218</v>
      </c>
      <c r="T7">
        <v>192</v>
      </c>
      <c r="U7">
        <v>184</v>
      </c>
      <c r="W7" s="27">
        <v>205</v>
      </c>
      <c r="X7" s="27">
        <v>225</v>
      </c>
      <c r="Y7" s="27">
        <v>293</v>
      </c>
      <c r="Z7" s="27">
        <v>334</v>
      </c>
      <c r="AA7" s="27"/>
      <c r="AB7" s="27">
        <v>380</v>
      </c>
      <c r="AC7" s="27">
        <v>389</v>
      </c>
      <c r="AD7" s="27"/>
      <c r="AE7" s="27"/>
    </row>
    <row r="8" spans="1:34" x14ac:dyDescent="0.2">
      <c r="A8" s="1" t="s">
        <v>141</v>
      </c>
      <c r="B8" s="37">
        <f t="shared" ref="B8:I8" si="1">SUM(B6:B7)</f>
        <v>17928</v>
      </c>
      <c r="C8" s="37">
        <f t="shared" si="1"/>
        <v>27638</v>
      </c>
      <c r="D8" s="37">
        <f t="shared" si="1"/>
        <v>40653</v>
      </c>
      <c r="E8" s="37">
        <f t="shared" si="1"/>
        <v>55838</v>
      </c>
      <c r="F8" s="37">
        <f t="shared" si="1"/>
        <v>70697</v>
      </c>
      <c r="G8" s="37">
        <f t="shared" si="1"/>
        <v>85965</v>
      </c>
      <c r="H8" s="37">
        <f t="shared" si="1"/>
        <v>115655</v>
      </c>
      <c r="I8" s="37">
        <f t="shared" si="1"/>
        <v>114450</v>
      </c>
      <c r="J8" s="37">
        <f>SUM(J6:J7)</f>
        <v>133006</v>
      </c>
      <c r="M8" s="27">
        <f>SUM(M6:M7)</f>
        <v>25637</v>
      </c>
      <c r="N8" s="27">
        <f>SUM(N6:N7)</f>
        <v>28772</v>
      </c>
      <c r="O8" s="27">
        <f t="shared" ref="O8" si="2">SUM(O6:O7)</f>
        <v>28452</v>
      </c>
      <c r="P8" s="27">
        <f t="shared" ref="P8" si="3">SUM(P6:P7)</f>
        <v>32794</v>
      </c>
      <c r="R8" s="27">
        <f>SUM(R6:R7)</f>
        <v>27213</v>
      </c>
      <c r="S8" s="27">
        <f>SUM(S6:S7)</f>
        <v>28370</v>
      </c>
      <c r="T8" s="27">
        <f t="shared" ref="T8" si="4">SUM(T6:T7)</f>
        <v>27429</v>
      </c>
      <c r="U8" s="27">
        <f t="shared" ref="U8" si="5">SUM(U6:U7)</f>
        <v>31438</v>
      </c>
      <c r="W8" s="27">
        <f>SUM(W6:W7)</f>
        <v>28306</v>
      </c>
      <c r="X8" s="27">
        <f>SUM(X6:X7)</f>
        <v>31723</v>
      </c>
      <c r="Y8" s="27">
        <f t="shared" ref="Y8:Z8" si="6">SUM(Y6:Y7)</f>
        <v>33936</v>
      </c>
      <c r="Z8" s="27">
        <f t="shared" si="6"/>
        <v>39040</v>
      </c>
      <c r="AA8" s="27"/>
      <c r="AB8" s="27">
        <f>SUM(AB6:AB7)</f>
        <v>36015</v>
      </c>
      <c r="AC8" s="27">
        <f>SUM(AC6:AC7)</f>
        <v>38718</v>
      </c>
      <c r="AD8" s="27">
        <f>SUM(AD6:AD7)</f>
        <v>0</v>
      </c>
      <c r="AE8" s="27">
        <f>SUM(AE6:AE7)</f>
        <v>0</v>
      </c>
    </row>
    <row r="9" spans="1:34" x14ac:dyDescent="0.2">
      <c r="A9" s="35" t="s">
        <v>142</v>
      </c>
      <c r="B9" s="36">
        <v>0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7">
        <v>2274</v>
      </c>
      <c r="I9" s="37">
        <v>2159</v>
      </c>
      <c r="J9" s="37">
        <v>1896</v>
      </c>
      <c r="M9" s="37">
        <v>534</v>
      </c>
      <c r="N9">
        <v>305</v>
      </c>
      <c r="O9">
        <v>558</v>
      </c>
      <c r="P9">
        <v>877</v>
      </c>
      <c r="R9">
        <v>695</v>
      </c>
      <c r="S9">
        <v>452</v>
      </c>
      <c r="T9">
        <v>285</v>
      </c>
      <c r="U9">
        <v>727</v>
      </c>
      <c r="W9" s="27">
        <v>339</v>
      </c>
      <c r="X9" s="27">
        <v>276</v>
      </c>
      <c r="Y9" s="27">
        <v>210</v>
      </c>
      <c r="Z9" s="27">
        <v>1071</v>
      </c>
      <c r="AB9" s="27">
        <v>440</v>
      </c>
      <c r="AC9" s="27">
        <v>353</v>
      </c>
      <c r="AD9" s="27"/>
      <c r="AE9" s="27"/>
    </row>
    <row r="10" spans="1:34" s="43" customFormat="1" ht="17" x14ac:dyDescent="0.2">
      <c r="A10" s="39" t="s">
        <v>145</v>
      </c>
      <c r="B10" s="40">
        <v>17928</v>
      </c>
      <c r="C10" s="40">
        <v>27638</v>
      </c>
      <c r="D10" s="40">
        <v>40653</v>
      </c>
      <c r="E10" s="40">
        <f t="shared" ref="E10:I10" si="7">SUM(E8:E9)</f>
        <v>55838</v>
      </c>
      <c r="F10" s="40">
        <f t="shared" si="7"/>
        <v>70697</v>
      </c>
      <c r="G10" s="40">
        <f t="shared" si="7"/>
        <v>85965</v>
      </c>
      <c r="H10" s="40">
        <f t="shared" si="7"/>
        <v>117929</v>
      </c>
      <c r="I10" s="40">
        <f t="shared" si="7"/>
        <v>116609</v>
      </c>
      <c r="J10" s="40">
        <f>SUM(J8:J9)</f>
        <v>134902</v>
      </c>
      <c r="K10" s="41"/>
      <c r="L10"/>
      <c r="M10" s="42">
        <f>SUM(M8:M9)</f>
        <v>26171</v>
      </c>
      <c r="N10" s="42">
        <f>SUM(N8:N9)</f>
        <v>29077</v>
      </c>
      <c r="O10" s="42">
        <f t="shared" ref="O10" si="8">SUM(O8:O9)</f>
        <v>29010</v>
      </c>
      <c r="P10" s="42">
        <f t="shared" ref="P10" si="9">SUM(P8:P9)</f>
        <v>33671</v>
      </c>
      <c r="Q10"/>
      <c r="R10" s="42">
        <f>SUM(R8:R9)</f>
        <v>27908</v>
      </c>
      <c r="S10" s="42">
        <f>SUM(S8:S9)</f>
        <v>28822</v>
      </c>
      <c r="T10" s="42">
        <f t="shared" ref="T10" si="10">SUM(T8:T9)</f>
        <v>27714</v>
      </c>
      <c r="U10" s="42">
        <f t="shared" ref="U10" si="11">SUM(U8:U9)</f>
        <v>32165</v>
      </c>
      <c r="V10"/>
      <c r="W10" s="42">
        <f>SUM(W8:W9)</f>
        <v>28645</v>
      </c>
      <c r="X10" s="42">
        <f>SUM(X8:X9)</f>
        <v>31999</v>
      </c>
      <c r="Y10" s="42">
        <f t="shared" ref="Y10:Z10" si="12">SUM(Y8:Y9)</f>
        <v>34146</v>
      </c>
      <c r="Z10" s="42">
        <f t="shared" si="12"/>
        <v>40111</v>
      </c>
      <c r="AA10"/>
      <c r="AB10" s="42">
        <f>SUM(AB8:AB9)</f>
        <v>36455</v>
      </c>
      <c r="AC10" s="42">
        <f>SUM(AC8:AC9)</f>
        <v>39071</v>
      </c>
      <c r="AD10" s="42" t="e">
        <f>#REF!*#REF!</f>
        <v>#REF!</v>
      </c>
      <c r="AE10" s="42" t="e">
        <f>#REF!*#REF!</f>
        <v>#REF!</v>
      </c>
      <c r="AF10"/>
      <c r="AG10" s="44"/>
      <c r="AH10" s="44"/>
    </row>
    <row r="11" spans="1:34" x14ac:dyDescent="0.2">
      <c r="A11" s="2" t="s">
        <v>39</v>
      </c>
      <c r="H11" s="3" t="s">
        <v>33</v>
      </c>
      <c r="I11" s="3" t="s">
        <v>33</v>
      </c>
      <c r="J11" s="3" t="s">
        <v>33</v>
      </c>
      <c r="W11" s="27"/>
      <c r="X11" s="27"/>
      <c r="Y11" s="27"/>
      <c r="Z11" s="27"/>
      <c r="AB11" s="27"/>
      <c r="AC11" s="27"/>
      <c r="AD11" s="27"/>
      <c r="AE11" s="27"/>
    </row>
    <row r="12" spans="1:34" x14ac:dyDescent="0.2">
      <c r="A12" s="3" t="s">
        <v>40</v>
      </c>
      <c r="B12" s="6">
        <v>2867</v>
      </c>
      <c r="C12" s="6">
        <v>3789</v>
      </c>
      <c r="D12" s="6">
        <v>5454</v>
      </c>
      <c r="E12" s="6">
        <v>9355</v>
      </c>
      <c r="F12" s="6">
        <v>12770</v>
      </c>
      <c r="G12" s="6">
        <v>16692</v>
      </c>
      <c r="H12" s="6">
        <v>22649</v>
      </c>
      <c r="I12" s="6">
        <v>25249</v>
      </c>
      <c r="J12" s="6">
        <v>25959</v>
      </c>
      <c r="M12" s="6">
        <v>5131</v>
      </c>
      <c r="N12">
        <v>5399</v>
      </c>
      <c r="O12">
        <v>5771</v>
      </c>
      <c r="P12">
        <v>6348</v>
      </c>
      <c r="R12">
        <v>6005</v>
      </c>
      <c r="S12">
        <v>5192</v>
      </c>
      <c r="T12">
        <v>5716</v>
      </c>
      <c r="U12">
        <v>8336</v>
      </c>
      <c r="W12" s="27">
        <v>6108</v>
      </c>
      <c r="X12" s="27">
        <v>5945</v>
      </c>
      <c r="Y12" s="27">
        <v>6210</v>
      </c>
      <c r="Z12" s="27">
        <v>7695</v>
      </c>
      <c r="AB12" s="27">
        <v>6640</v>
      </c>
      <c r="AC12" s="27">
        <v>7308</v>
      </c>
      <c r="AD12" s="27"/>
      <c r="AE12" s="27"/>
    </row>
    <row r="13" spans="1:34" x14ac:dyDescent="0.2">
      <c r="A13" s="3" t="s">
        <v>41</v>
      </c>
      <c r="B13" s="6">
        <v>4816</v>
      </c>
      <c r="C13" s="6">
        <v>5919</v>
      </c>
      <c r="D13" s="6">
        <v>7754</v>
      </c>
      <c r="E13" s="6">
        <v>10273</v>
      </c>
      <c r="F13" s="6">
        <v>13600</v>
      </c>
      <c r="G13" s="6">
        <v>18447</v>
      </c>
      <c r="H13" s="6">
        <v>24655</v>
      </c>
      <c r="I13" s="6">
        <v>35338</v>
      </c>
      <c r="J13" s="6">
        <v>38483</v>
      </c>
      <c r="M13" s="6">
        <v>5197</v>
      </c>
      <c r="N13">
        <v>6096</v>
      </c>
      <c r="O13">
        <v>6316</v>
      </c>
      <c r="P13">
        <v>7046</v>
      </c>
      <c r="R13">
        <v>7707</v>
      </c>
      <c r="S13">
        <v>8690</v>
      </c>
      <c r="T13">
        <v>9170</v>
      </c>
      <c r="U13">
        <v>9771</v>
      </c>
      <c r="W13" s="27">
        <v>9381</v>
      </c>
      <c r="X13" s="27">
        <v>9344</v>
      </c>
      <c r="Y13" s="27">
        <v>9241</v>
      </c>
      <c r="Z13" s="27">
        <v>10517</v>
      </c>
      <c r="AB13" s="27">
        <v>9978</v>
      </c>
      <c r="AC13" s="27">
        <v>10537</v>
      </c>
      <c r="AD13" s="27"/>
      <c r="AE13" s="27"/>
    </row>
    <row r="14" spans="1:34" x14ac:dyDescent="0.2">
      <c r="A14" s="3" t="s">
        <v>42</v>
      </c>
      <c r="B14" s="6">
        <v>2725</v>
      </c>
      <c r="C14" s="6">
        <v>3772</v>
      </c>
      <c r="D14" s="6">
        <v>4725</v>
      </c>
      <c r="E14" s="6">
        <v>7846</v>
      </c>
      <c r="F14" s="6">
        <v>9876</v>
      </c>
      <c r="G14" s="6">
        <v>11591</v>
      </c>
      <c r="H14" s="6">
        <v>14043</v>
      </c>
      <c r="I14" s="6">
        <v>15262</v>
      </c>
      <c r="J14" s="6">
        <v>12301</v>
      </c>
      <c r="M14" s="6">
        <v>2843</v>
      </c>
      <c r="N14">
        <v>3259</v>
      </c>
      <c r="O14">
        <v>3554</v>
      </c>
      <c r="P14">
        <v>4387</v>
      </c>
      <c r="R14">
        <v>3312</v>
      </c>
      <c r="S14">
        <v>3595</v>
      </c>
      <c r="T14">
        <v>3780</v>
      </c>
      <c r="U14">
        <v>4574</v>
      </c>
      <c r="W14" s="27">
        <v>3044</v>
      </c>
      <c r="X14" s="27">
        <v>3154</v>
      </c>
      <c r="Y14" s="27">
        <v>2877</v>
      </c>
      <c r="Z14" s="27">
        <v>3226</v>
      </c>
      <c r="AA14" s="27"/>
      <c r="AB14" s="27">
        <v>2564</v>
      </c>
      <c r="AC14" s="27">
        <v>2721</v>
      </c>
      <c r="AD14" s="27"/>
      <c r="AE14" s="27"/>
    </row>
    <row r="15" spans="1:34" x14ac:dyDescent="0.2">
      <c r="A15" s="3" t="s">
        <v>43</v>
      </c>
      <c r="B15" s="6">
        <v>1295</v>
      </c>
      <c r="C15" s="6">
        <v>1731</v>
      </c>
      <c r="D15" s="6">
        <v>2517</v>
      </c>
      <c r="E15" s="6">
        <v>3451</v>
      </c>
      <c r="F15" s="6">
        <v>10465</v>
      </c>
      <c r="G15" s="6">
        <v>6564</v>
      </c>
      <c r="H15" s="6">
        <v>9829</v>
      </c>
      <c r="I15" s="6">
        <v>11816</v>
      </c>
      <c r="J15" s="6">
        <v>11408</v>
      </c>
      <c r="M15" s="6">
        <v>1622</v>
      </c>
      <c r="N15">
        <v>1956</v>
      </c>
      <c r="O15">
        <v>2846</v>
      </c>
      <c r="P15">
        <v>3305</v>
      </c>
      <c r="R15">
        <v>2360</v>
      </c>
      <c r="S15">
        <v>2987</v>
      </c>
      <c r="T15">
        <v>3384</v>
      </c>
      <c r="U15">
        <v>3085</v>
      </c>
      <c r="W15" s="27">
        <v>2885</v>
      </c>
      <c r="X15" s="27">
        <v>4164</v>
      </c>
      <c r="Y15" s="27">
        <v>2070</v>
      </c>
      <c r="Z15" s="27">
        <v>2289</v>
      </c>
      <c r="AA15" s="27"/>
      <c r="AB15" s="27">
        <v>3455</v>
      </c>
      <c r="AC15" s="27">
        <v>3658</v>
      </c>
      <c r="AD15" s="27"/>
      <c r="AE15" s="27"/>
    </row>
    <row r="16" spans="1:34" ht="34" x14ac:dyDescent="0.2">
      <c r="A16" s="51" t="s">
        <v>44</v>
      </c>
      <c r="B16" s="52">
        <v>11703</v>
      </c>
      <c r="C16" s="52">
        <v>15211</v>
      </c>
      <c r="D16" s="52">
        <v>20450</v>
      </c>
      <c r="E16" s="52">
        <v>30925</v>
      </c>
      <c r="F16" s="52">
        <v>46711</v>
      </c>
      <c r="G16" s="52">
        <v>53294</v>
      </c>
      <c r="H16" s="52">
        <v>71176</v>
      </c>
      <c r="I16" s="52">
        <v>87665</v>
      </c>
      <c r="J16" s="52">
        <v>88151</v>
      </c>
      <c r="K16" s="53"/>
      <c r="M16" s="54">
        <f>SUM(M12:M15)</f>
        <v>14793</v>
      </c>
      <c r="N16" s="54">
        <f>SUM(N12:N15)</f>
        <v>16710</v>
      </c>
      <c r="O16" s="54">
        <f t="shared" ref="O16" si="13">SUM(O12:O15)</f>
        <v>18487</v>
      </c>
      <c r="P16" s="54">
        <f t="shared" ref="P16" si="14">SUM(P12:P15)</f>
        <v>21086</v>
      </c>
      <c r="Q16" s="63"/>
      <c r="R16" s="54">
        <f>SUM(R12:R15)</f>
        <v>19384</v>
      </c>
      <c r="S16" s="54">
        <f>SUM(S12:S15)</f>
        <v>20464</v>
      </c>
      <c r="T16" s="54">
        <f t="shared" ref="T16" si="15">SUM(T12:T15)</f>
        <v>22050</v>
      </c>
      <c r="U16" s="54">
        <f t="shared" ref="U16" si="16">SUM(U12:U15)</f>
        <v>25766</v>
      </c>
      <c r="W16" s="54">
        <f>SUM(W12:W15)</f>
        <v>21418</v>
      </c>
      <c r="X16" s="54">
        <f>SUM(X12:X15)</f>
        <v>22607</v>
      </c>
      <c r="Y16" s="54">
        <f t="shared" ref="Y16:Z16" si="17">SUM(Y12:Y15)</f>
        <v>20398</v>
      </c>
      <c r="Z16" s="54">
        <f t="shared" si="17"/>
        <v>23727</v>
      </c>
      <c r="AB16" s="54">
        <f>SUM(AB12:AB15)</f>
        <v>22637</v>
      </c>
      <c r="AC16" s="54">
        <f>SUM(AC12:AC15)</f>
        <v>24224</v>
      </c>
      <c r="AD16" s="54">
        <f t="shared" ref="AD16:AE16" si="18">SUM(AD12:AD15)</f>
        <v>0</v>
      </c>
      <c r="AE16" s="54">
        <f t="shared" si="18"/>
        <v>0</v>
      </c>
    </row>
    <row r="17" spans="1:31" ht="40" x14ac:dyDescent="0.35">
      <c r="A17" s="55" t="s">
        <v>45</v>
      </c>
      <c r="B17" s="56">
        <v>6225</v>
      </c>
      <c r="C17" s="56">
        <v>12427</v>
      </c>
      <c r="D17" s="56">
        <v>20203</v>
      </c>
      <c r="E17" s="56">
        <v>24913</v>
      </c>
      <c r="F17" s="56">
        <v>23986</v>
      </c>
      <c r="G17" s="56">
        <v>32671</v>
      </c>
      <c r="H17" s="56">
        <v>46753</v>
      </c>
      <c r="I17" s="56">
        <v>28944</v>
      </c>
      <c r="J17" s="56">
        <v>46751</v>
      </c>
      <c r="K17" s="57"/>
      <c r="M17" s="58">
        <f>M10-M16</f>
        <v>11378</v>
      </c>
      <c r="N17" s="58">
        <f>N10-N16</f>
        <v>12367</v>
      </c>
      <c r="O17" s="58">
        <f>O10-O16</f>
        <v>10523</v>
      </c>
      <c r="P17" s="58">
        <f>P10-P16</f>
        <v>12585</v>
      </c>
      <c r="Q17" s="64"/>
      <c r="R17" s="58">
        <f>R10-R16</f>
        <v>8524</v>
      </c>
      <c r="S17" s="58">
        <f>S10-S16</f>
        <v>8358</v>
      </c>
      <c r="T17" s="58">
        <f>T10-T16</f>
        <v>5664</v>
      </c>
      <c r="U17" s="58">
        <f>U10-U16</f>
        <v>6399</v>
      </c>
      <c r="W17" s="58">
        <f>W10-W16</f>
        <v>7227</v>
      </c>
      <c r="X17" s="58">
        <f>X10-X16</f>
        <v>9392</v>
      </c>
      <c r="Y17" s="58">
        <f>Y10-Y16</f>
        <v>13748</v>
      </c>
      <c r="Z17" s="58">
        <f>Z10-Z16</f>
        <v>16384</v>
      </c>
      <c r="AB17" s="58">
        <f>AB10-AB16</f>
        <v>13818</v>
      </c>
      <c r="AC17" s="58">
        <f>AC10-AC16</f>
        <v>14847</v>
      </c>
      <c r="AD17" s="58" t="e">
        <f>AD10-AD16</f>
        <v>#REF!</v>
      </c>
      <c r="AE17" s="58" t="e">
        <f>AE10-AE16</f>
        <v>#REF!</v>
      </c>
    </row>
    <row r="18" spans="1:31" x14ac:dyDescent="0.2">
      <c r="A18" s="3" t="s">
        <v>46</v>
      </c>
      <c r="B18" s="6">
        <v>-31</v>
      </c>
      <c r="C18" s="6">
        <v>91</v>
      </c>
      <c r="D18" s="6">
        <v>391</v>
      </c>
      <c r="E18" s="6">
        <v>448</v>
      </c>
      <c r="F18" s="6">
        <v>826</v>
      </c>
      <c r="G18" s="6">
        <v>509</v>
      </c>
      <c r="H18" s="6">
        <v>531</v>
      </c>
      <c r="I18" s="6">
        <v>-125</v>
      </c>
      <c r="J18" s="6">
        <v>677</v>
      </c>
      <c r="M18" s="6">
        <v>125</v>
      </c>
      <c r="N18">
        <v>146</v>
      </c>
      <c r="O18">
        <v>142</v>
      </c>
      <c r="P18">
        <v>117</v>
      </c>
      <c r="Q18" s="65"/>
      <c r="R18">
        <v>384</v>
      </c>
      <c r="S18">
        <v>-172</v>
      </c>
      <c r="T18">
        <v>-88</v>
      </c>
      <c r="U18">
        <v>-250</v>
      </c>
      <c r="W18" s="27">
        <v>80</v>
      </c>
      <c r="X18" s="27">
        <v>-99</v>
      </c>
      <c r="Y18" s="27">
        <v>272</v>
      </c>
      <c r="Z18" s="27">
        <v>424</v>
      </c>
      <c r="AB18" s="27">
        <v>365</v>
      </c>
      <c r="AC18" s="27">
        <v>259</v>
      </c>
      <c r="AD18" s="27"/>
      <c r="AE18" s="27"/>
    </row>
    <row r="19" spans="1:31" x14ac:dyDescent="0.2">
      <c r="A19" s="3" t="s">
        <v>47</v>
      </c>
      <c r="B19" s="6">
        <v>6194</v>
      </c>
      <c r="C19" s="6">
        <v>12518</v>
      </c>
      <c r="D19" s="6">
        <v>20594</v>
      </c>
      <c r="E19" s="6">
        <v>25361</v>
      </c>
      <c r="F19" s="6">
        <v>24812</v>
      </c>
      <c r="G19" s="6">
        <v>33180</v>
      </c>
      <c r="H19" s="6">
        <v>47284</v>
      </c>
      <c r="I19" s="6">
        <v>28819</v>
      </c>
      <c r="J19" s="6">
        <v>47428</v>
      </c>
      <c r="M19" s="27">
        <f>SUM(M17:M18)</f>
        <v>11503</v>
      </c>
      <c r="N19" s="27">
        <f>SUM(N17:N18)</f>
        <v>12513</v>
      </c>
      <c r="O19" s="27">
        <f t="shared" ref="O19" si="19">SUM(O17:O18)</f>
        <v>10665</v>
      </c>
      <c r="P19" s="27">
        <f t="shared" ref="P19" si="20">SUM(P17:P18)</f>
        <v>12702</v>
      </c>
      <c r="Q19" s="65"/>
      <c r="R19" s="27">
        <f>SUM(R17:R18)</f>
        <v>8908</v>
      </c>
      <c r="S19" s="27">
        <f>SUM(S17:S18)</f>
        <v>8186</v>
      </c>
      <c r="T19" s="27">
        <f t="shared" ref="T19" si="21">SUM(T17:T18)</f>
        <v>5576</v>
      </c>
      <c r="U19" s="27">
        <f t="shared" ref="U19" si="22">SUM(U17:U18)</f>
        <v>6149</v>
      </c>
      <c r="W19" s="27">
        <f>SUM(W17:W18)</f>
        <v>7307</v>
      </c>
      <c r="X19" s="27">
        <f>SUM(X17:X18)</f>
        <v>9293</v>
      </c>
      <c r="Y19" s="27">
        <f t="shared" ref="Y19:Z19" si="23">SUM(Y17:Y18)</f>
        <v>14020</v>
      </c>
      <c r="Z19" s="27">
        <f t="shared" si="23"/>
        <v>16808</v>
      </c>
      <c r="AB19" s="27">
        <f t="shared" ref="AB19" si="24">SUM(AB17:AB18)</f>
        <v>14183</v>
      </c>
      <c r="AC19" s="27">
        <f t="shared" ref="AC19" si="25">SUM(AC17:AC18)</f>
        <v>15106</v>
      </c>
      <c r="AD19" s="27" t="e">
        <f t="shared" ref="AD19" si="26">SUM(AD17:AD18)</f>
        <v>#REF!</v>
      </c>
      <c r="AE19" s="27" t="e">
        <f t="shared" ref="AE19" si="27">SUM(AE17:AE18)</f>
        <v>#REF!</v>
      </c>
    </row>
    <row r="20" spans="1:31" ht="32" x14ac:dyDescent="0.2">
      <c r="A20" s="2" t="s">
        <v>48</v>
      </c>
      <c r="B20" s="59">
        <v>2506</v>
      </c>
      <c r="C20" s="59">
        <v>2301</v>
      </c>
      <c r="D20" s="59">
        <v>4660</v>
      </c>
      <c r="E20" s="59">
        <v>3249</v>
      </c>
      <c r="F20" s="59">
        <v>6327</v>
      </c>
      <c r="G20" s="59">
        <v>4034</v>
      </c>
      <c r="H20" s="59">
        <v>7914</v>
      </c>
      <c r="I20" s="59">
        <v>5619</v>
      </c>
      <c r="J20" s="59">
        <v>8330</v>
      </c>
      <c r="K20" s="60"/>
      <c r="M20" s="59">
        <v>2006</v>
      </c>
      <c r="N20" s="60">
        <v>2119</v>
      </c>
      <c r="O20" s="60">
        <v>1371</v>
      </c>
      <c r="P20" s="60">
        <v>2417</v>
      </c>
      <c r="Q20" s="66"/>
      <c r="R20" s="60">
        <v>1443</v>
      </c>
      <c r="S20" s="60">
        <v>1499</v>
      </c>
      <c r="T20" s="60">
        <v>1181</v>
      </c>
      <c r="U20" s="60">
        <v>1497</v>
      </c>
      <c r="W20" s="61">
        <v>1598</v>
      </c>
      <c r="X20" s="61">
        <v>1505</v>
      </c>
      <c r="Y20" s="61">
        <v>2437</v>
      </c>
      <c r="Z20" s="61">
        <v>2791</v>
      </c>
      <c r="AB20" s="61">
        <v>1814</v>
      </c>
      <c r="AC20" s="61">
        <v>1641</v>
      </c>
      <c r="AD20" s="61"/>
      <c r="AE20" s="61"/>
    </row>
    <row r="21" spans="1:31" ht="20" x14ac:dyDescent="0.35">
      <c r="A21" s="55" t="s">
        <v>49</v>
      </c>
      <c r="B21" s="56">
        <v>3688</v>
      </c>
      <c r="C21" s="56">
        <v>10217</v>
      </c>
      <c r="D21" s="56">
        <v>15934</v>
      </c>
      <c r="E21" s="56">
        <v>22112</v>
      </c>
      <c r="F21" s="62">
        <v>18485</v>
      </c>
      <c r="G21" s="62">
        <v>29146</v>
      </c>
      <c r="H21" s="62">
        <v>39370</v>
      </c>
      <c r="I21" s="62">
        <v>23200</v>
      </c>
      <c r="J21" s="62">
        <v>39098</v>
      </c>
      <c r="K21" s="57"/>
      <c r="M21" s="58">
        <f>M19-M20</f>
        <v>9497</v>
      </c>
      <c r="N21" s="58">
        <f>N19-N20</f>
        <v>10394</v>
      </c>
      <c r="O21" s="58">
        <f t="shared" ref="O21" si="28">O19-O20</f>
        <v>9294</v>
      </c>
      <c r="P21" s="58">
        <f t="shared" ref="P21" si="29">P19-P20</f>
        <v>10285</v>
      </c>
      <c r="Q21" s="64"/>
      <c r="R21" s="58">
        <f>R19-R20</f>
        <v>7465</v>
      </c>
      <c r="S21" s="58">
        <f>S19-S20</f>
        <v>6687</v>
      </c>
      <c r="T21" s="58">
        <f t="shared" ref="T21" si="30">T19-T20</f>
        <v>4395</v>
      </c>
      <c r="U21" s="58">
        <f t="shared" ref="U21" si="31">U19-U20</f>
        <v>4652</v>
      </c>
      <c r="W21" s="58">
        <f>W19-W20</f>
        <v>5709</v>
      </c>
      <c r="X21" s="58">
        <f>X19-X20</f>
        <v>7788</v>
      </c>
      <c r="Y21" s="58">
        <f t="shared" ref="Y21:Z21" si="32">Y19-Y20</f>
        <v>11583</v>
      </c>
      <c r="Z21" s="58">
        <f t="shared" si="32"/>
        <v>14017</v>
      </c>
      <c r="AB21" s="58">
        <f t="shared" ref="AB21" si="33">AB19-AB20</f>
        <v>12369</v>
      </c>
      <c r="AC21" s="58">
        <f t="shared" ref="AC21" si="34">AC19-AC20</f>
        <v>13465</v>
      </c>
      <c r="AD21" s="58" t="e">
        <f t="shared" ref="AD21" si="35">AD19-AD20</f>
        <v>#REF!</v>
      </c>
      <c r="AE21" s="58" t="e">
        <f t="shared" ref="AE21" si="36">AE19-AE20</f>
        <v>#REF!</v>
      </c>
    </row>
    <row r="22" spans="1:31" x14ac:dyDescent="0.2">
      <c r="A22" s="2"/>
      <c r="B22" s="6"/>
      <c r="C22" s="6"/>
      <c r="D22" s="6"/>
      <c r="E22" s="6"/>
      <c r="H22" s="3" t="s">
        <v>33</v>
      </c>
      <c r="I22" s="3" t="s">
        <v>33</v>
      </c>
      <c r="J22" s="3" t="s">
        <v>33</v>
      </c>
      <c r="M22" s="11"/>
      <c r="N22" s="11"/>
      <c r="O22" s="11"/>
      <c r="P22" s="11"/>
      <c r="R22" s="11"/>
      <c r="S22" s="11"/>
      <c r="T22" s="11"/>
      <c r="U22" s="11"/>
      <c r="W22" s="11"/>
      <c r="X22" s="11"/>
      <c r="Y22" s="11"/>
      <c r="Z22" s="11"/>
      <c r="AB22" s="11"/>
      <c r="AC22" s="11"/>
      <c r="AD22" s="11"/>
      <c r="AE22" s="11"/>
    </row>
    <row r="23" spans="1:31" x14ac:dyDescent="0.2">
      <c r="A23" s="3" t="s">
        <v>156</v>
      </c>
      <c r="B23" s="7">
        <v>1.29</v>
      </c>
      <c r="C23" s="7">
        <v>3.49</v>
      </c>
      <c r="D23" s="7">
        <v>5.39</v>
      </c>
      <c r="E23" s="7">
        <v>7.57</v>
      </c>
      <c r="F23" s="7">
        <v>6.43</v>
      </c>
      <c r="G23" s="7">
        <v>10.09</v>
      </c>
      <c r="H23" s="7">
        <v>13.77</v>
      </c>
      <c r="I23" s="7">
        <v>8.59</v>
      </c>
      <c r="J23" s="7">
        <v>14.87</v>
      </c>
      <c r="M23" s="11">
        <f>M21/M25</f>
        <v>3.2952810548230396</v>
      </c>
      <c r="N23" s="11">
        <f>N21/N25</f>
        <v>3.6127911018421965</v>
      </c>
      <c r="O23" s="11">
        <f t="shared" ref="O23:P23" si="37">O21/O25</f>
        <v>3.2507869884575027</v>
      </c>
      <c r="P23" s="11">
        <f t="shared" si="37"/>
        <v>3.6745266166488033</v>
      </c>
      <c r="R23" s="11">
        <f>R21/R25</f>
        <v>2.7224653537563821</v>
      </c>
      <c r="S23" s="11">
        <f>S21/S25</f>
        <v>2.4647991153704387</v>
      </c>
      <c r="T23" s="11">
        <f t="shared" ref="T23:U23" si="38">T21/T25</f>
        <v>1.6356531447711202</v>
      </c>
      <c r="U23" s="11">
        <f t="shared" si="38"/>
        <v>1.7621212121212122</v>
      </c>
      <c r="W23" s="11">
        <f>W21/W25</f>
        <v>2.1991525423728815</v>
      </c>
      <c r="X23" s="11">
        <f>X21/X25</f>
        <v>2.9816232771822357</v>
      </c>
      <c r="Y23" s="11">
        <f t="shared" ref="Y23:Z23" si="39">Y21/Y25</f>
        <v>4.3858386974630825</v>
      </c>
      <c r="Z23" s="11">
        <f t="shared" si="39"/>
        <v>5.3296577946768062</v>
      </c>
      <c r="AA23" s="11"/>
      <c r="AB23" s="11">
        <f>AB21/AB25</f>
        <v>4.7119999999999997</v>
      </c>
      <c r="AC23" s="11">
        <f>AC21/AC25</f>
        <v>5.1590038314176248</v>
      </c>
      <c r="AD23" s="11" t="e">
        <f t="shared" ref="AD23:AE23" si="40">AD21/AD25</f>
        <v>#REF!</v>
      </c>
      <c r="AE23" s="11" t="e">
        <f t="shared" si="40"/>
        <v>#REF!</v>
      </c>
    </row>
    <row r="24" spans="1:31" x14ac:dyDescent="0.2">
      <c r="A24" s="2"/>
      <c r="H24" s="3" t="s">
        <v>33</v>
      </c>
      <c r="I24" s="3" t="s">
        <v>33</v>
      </c>
      <c r="J24" s="3" t="s">
        <v>33</v>
      </c>
    </row>
    <row r="25" spans="1:31" x14ac:dyDescent="0.2">
      <c r="A25" s="3" t="s">
        <v>157</v>
      </c>
      <c r="B25" s="6">
        <v>2853</v>
      </c>
      <c r="C25" s="6">
        <v>2925</v>
      </c>
      <c r="D25" s="6">
        <v>2956</v>
      </c>
      <c r="E25" s="6">
        <v>2921</v>
      </c>
      <c r="F25" s="6">
        <v>2876</v>
      </c>
      <c r="G25" s="6">
        <v>2888</v>
      </c>
      <c r="H25" s="6">
        <v>2859</v>
      </c>
      <c r="I25" s="6">
        <v>2702</v>
      </c>
      <c r="J25" s="6">
        <v>2629</v>
      </c>
      <c r="K25" s="6">
        <v>2540</v>
      </c>
      <c r="M25" s="6">
        <v>2882</v>
      </c>
      <c r="N25" s="6">
        <v>2877</v>
      </c>
      <c r="O25" s="6">
        <v>2859</v>
      </c>
      <c r="P25" s="6">
        <v>2799</v>
      </c>
      <c r="R25">
        <v>2742</v>
      </c>
      <c r="S25">
        <v>2713</v>
      </c>
      <c r="T25">
        <v>2687</v>
      </c>
      <c r="U25">
        <v>2640</v>
      </c>
      <c r="W25">
        <v>2596</v>
      </c>
      <c r="X25">
        <v>2612</v>
      </c>
      <c r="Y25">
        <v>2641</v>
      </c>
      <c r="Z25">
        <v>2630</v>
      </c>
      <c r="AB25">
        <v>2625</v>
      </c>
      <c r="AC25">
        <v>2610</v>
      </c>
    </row>
    <row r="27" spans="1:31" x14ac:dyDescent="0.2">
      <c r="A27" s="49" t="s">
        <v>155</v>
      </c>
    </row>
    <row r="28" spans="1:31" x14ac:dyDescent="0.2">
      <c r="A28" s="2" t="s">
        <v>105</v>
      </c>
      <c r="B28" s="5"/>
      <c r="C28" s="5"/>
      <c r="D28" s="5"/>
      <c r="E28" s="5"/>
      <c r="F28" s="5"/>
      <c r="G28" s="5"/>
      <c r="H28" s="3" t="s">
        <v>33</v>
      </c>
      <c r="I28" s="3" t="s">
        <v>33</v>
      </c>
      <c r="J28" s="3" t="s">
        <v>33</v>
      </c>
    </row>
    <row r="29" spans="1:31" ht="32" x14ac:dyDescent="0.2">
      <c r="A29" s="2" t="s">
        <v>140</v>
      </c>
      <c r="B29" s="5"/>
      <c r="C29" s="5"/>
      <c r="D29" s="5"/>
      <c r="E29" s="5"/>
      <c r="F29" s="5"/>
      <c r="G29" s="5"/>
      <c r="H29" s="3"/>
      <c r="I29" s="3"/>
      <c r="J29" s="3"/>
    </row>
    <row r="30" spans="1:31" x14ac:dyDescent="0.2">
      <c r="A30" s="34" t="s">
        <v>143</v>
      </c>
      <c r="B30" s="36"/>
      <c r="C30" s="50">
        <f>C6/B6-1</f>
        <v>0.57415539551495987</v>
      </c>
      <c r="D30" s="50">
        <f t="shared" ref="D30:K30" si="41">D6/C6-1</f>
        <v>0.48566114933978044</v>
      </c>
      <c r="E30" s="50">
        <f t="shared" si="41"/>
        <v>0.37732211706975116</v>
      </c>
      <c r="F30" s="50">
        <f t="shared" si="41"/>
        <v>0.26615527239016235</v>
      </c>
      <c r="G30" s="50">
        <f t="shared" si="41"/>
        <v>0.20836982269758098</v>
      </c>
      <c r="H30" s="50">
        <f t="shared" si="41"/>
        <v>0.36551461939669005</v>
      </c>
      <c r="I30" s="50">
        <f t="shared" si="41"/>
        <v>-1.124123409957023E-2</v>
      </c>
      <c r="J30" s="50">
        <f t="shared" si="41"/>
        <v>0.16108481019341436</v>
      </c>
      <c r="K30" s="50">
        <f t="shared" si="41"/>
        <v>-1</v>
      </c>
      <c r="L30" s="50"/>
      <c r="M30" s="37"/>
      <c r="R30" s="30">
        <f>R6/M6-1</f>
        <v>6.1283855497464623E-2</v>
      </c>
      <c r="S30" s="30">
        <f t="shared" ref="S30:U30" si="42">S6/N6-1</f>
        <v>-1.4975507347795625E-2</v>
      </c>
      <c r="T30" s="30">
        <f t="shared" si="42"/>
        <v>-3.674494270759654E-2</v>
      </c>
      <c r="U30" s="30">
        <f t="shared" si="42"/>
        <v>-4.2433898097368195E-2</v>
      </c>
      <c r="W30" s="30">
        <f>W6/R6-1</f>
        <v>4.0854878139121364E-2</v>
      </c>
      <c r="X30" s="30">
        <f t="shared" ref="X30:X34" si="43">X6/S6-1</f>
        <v>0.11885478829212848</v>
      </c>
      <c r="Y30" s="30">
        <f t="shared" ref="Y30:Y34" si="44">Y6/T6-1</f>
        <v>0.23519477181774784</v>
      </c>
      <c r="Z30" s="30">
        <f t="shared" ref="Z30:Z34" si="45">Z6/U6-1</f>
        <v>0.23843348051449409</v>
      </c>
      <c r="AA30" s="27"/>
      <c r="AB30" s="30">
        <f>AB6/W6-1</f>
        <v>0.26810433792391719</v>
      </c>
      <c r="AC30" s="30">
        <f t="shared" ref="AC30:AC34" si="46">AC6/X6-1</f>
        <v>0.21687091243888501</v>
      </c>
      <c r="AD30" s="30">
        <f t="shared" ref="AD30:AD34" si="47">AD6/Y6-1</f>
        <v>-1</v>
      </c>
      <c r="AE30" s="30">
        <f t="shared" ref="AE30:AE34" si="48">AE6/Z6-1</f>
        <v>-1</v>
      </c>
    </row>
    <row r="31" spans="1:31" x14ac:dyDescent="0.2">
      <c r="A31" s="34" t="s">
        <v>144</v>
      </c>
      <c r="B31" s="36"/>
      <c r="C31" s="50">
        <f t="shared" ref="C31:K49" si="49">C7/B7-1</f>
        <v>-0.11307420494699649</v>
      </c>
      <c r="D31" s="50">
        <f t="shared" si="49"/>
        <v>-5.5776892430278835E-2</v>
      </c>
      <c r="E31" s="50">
        <f t="shared" si="49"/>
        <v>0.16033755274261607</v>
      </c>
      <c r="F31" s="50">
        <f t="shared" si="49"/>
        <v>0.26303030303030295</v>
      </c>
      <c r="G31" s="50">
        <f t="shared" si="49"/>
        <v>0.7236084452975049</v>
      </c>
      <c r="H31" s="50">
        <f t="shared" si="49"/>
        <v>-0.59855233853006684</v>
      </c>
      <c r="I31" s="50">
        <f t="shared" si="49"/>
        <v>0.12066574202496527</v>
      </c>
      <c r="J31" s="50">
        <f t="shared" si="49"/>
        <v>0.30940594059405946</v>
      </c>
      <c r="K31" s="50">
        <f t="shared" si="49"/>
        <v>-1</v>
      </c>
      <c r="L31" s="50"/>
      <c r="M31" s="37"/>
      <c r="R31" s="30">
        <f t="shared" ref="R31:R49" si="50">R7/M7-1</f>
        <v>8.5858585858585856E-2</v>
      </c>
      <c r="S31" s="30">
        <f t="shared" ref="S31:S49" si="51">S7/N7-1</f>
        <v>0.13541666666666674</v>
      </c>
      <c r="T31" s="30">
        <f t="shared" ref="T31:T49" si="52">T7/O7-1</f>
        <v>9.0909090909090828E-2</v>
      </c>
      <c r="U31" s="30">
        <f t="shared" ref="U31:U49" si="53">U7/P7-1</f>
        <v>0.18709677419354831</v>
      </c>
      <c r="W31" s="30">
        <f t="shared" ref="W31:W34" si="54">W7/R7-1</f>
        <v>-4.6511627906976716E-2</v>
      </c>
      <c r="X31" s="30">
        <f t="shared" si="43"/>
        <v>3.2110091743119185E-2</v>
      </c>
      <c r="Y31" s="30">
        <f t="shared" si="44"/>
        <v>0.52604166666666674</v>
      </c>
      <c r="Z31" s="30">
        <f t="shared" si="45"/>
        <v>0.81521739130434789</v>
      </c>
      <c r="AA31" s="27"/>
      <c r="AB31" s="30">
        <f t="shared" ref="AB31:AB34" si="55">AB7/W7-1</f>
        <v>0.85365853658536595</v>
      </c>
      <c r="AC31" s="30">
        <f t="shared" si="46"/>
        <v>0.72888888888888892</v>
      </c>
      <c r="AD31" s="30">
        <f t="shared" si="47"/>
        <v>-1</v>
      </c>
      <c r="AE31" s="30">
        <f t="shared" si="48"/>
        <v>-1</v>
      </c>
    </row>
    <row r="32" spans="1:31" x14ac:dyDescent="0.2">
      <c r="A32" s="1" t="s">
        <v>141</v>
      </c>
      <c r="B32" s="37"/>
      <c r="C32" s="50">
        <f t="shared" si="49"/>
        <v>0.54161088799643009</v>
      </c>
      <c r="D32" s="50">
        <f t="shared" si="49"/>
        <v>0.47090961719371882</v>
      </c>
      <c r="E32" s="50">
        <f t="shared" si="49"/>
        <v>0.37352716896661997</v>
      </c>
      <c r="F32" s="50">
        <f t="shared" si="49"/>
        <v>0.26610910132884413</v>
      </c>
      <c r="G32" s="50">
        <f t="shared" si="49"/>
        <v>0.21596390228722573</v>
      </c>
      <c r="H32" s="50">
        <f t="shared" si="49"/>
        <v>0.34537311696620709</v>
      </c>
      <c r="I32" s="50">
        <f t="shared" si="49"/>
        <v>-1.0418918334702321E-2</v>
      </c>
      <c r="J32" s="50">
        <f t="shared" si="49"/>
        <v>0.16213193534294446</v>
      </c>
      <c r="K32" s="50">
        <f t="shared" si="49"/>
        <v>-1</v>
      </c>
      <c r="L32" s="50"/>
      <c r="M32" s="27"/>
      <c r="N32" s="27"/>
      <c r="O32" s="27"/>
      <c r="P32" s="27"/>
      <c r="R32" s="30">
        <f t="shared" si="50"/>
        <v>6.1473651363264104E-2</v>
      </c>
      <c r="S32" s="30">
        <f t="shared" si="51"/>
        <v>-1.3971917141665458E-2</v>
      </c>
      <c r="T32" s="30">
        <f t="shared" si="52"/>
        <v>-3.5955293125263577E-2</v>
      </c>
      <c r="U32" s="30">
        <f t="shared" si="53"/>
        <v>-4.1349027261084359E-2</v>
      </c>
      <c r="W32" s="30">
        <f t="shared" si="54"/>
        <v>4.016462720023517E-2</v>
      </c>
      <c r="X32" s="30">
        <f t="shared" si="43"/>
        <v>0.11818822700035247</v>
      </c>
      <c r="Y32" s="30">
        <f t="shared" si="44"/>
        <v>0.2372306682708083</v>
      </c>
      <c r="Z32" s="30">
        <f t="shared" si="45"/>
        <v>0.2418092753991985</v>
      </c>
      <c r="AA32" s="27"/>
      <c r="AB32" s="30">
        <f t="shared" si="55"/>
        <v>0.27234508584752359</v>
      </c>
      <c r="AC32" s="30">
        <f t="shared" si="46"/>
        <v>0.2205024745452826</v>
      </c>
      <c r="AD32" s="30">
        <f t="shared" si="47"/>
        <v>-1</v>
      </c>
      <c r="AE32" s="30">
        <f t="shared" si="48"/>
        <v>-1</v>
      </c>
    </row>
    <row r="33" spans="1:34" x14ac:dyDescent="0.2">
      <c r="A33" s="35" t="s">
        <v>142</v>
      </c>
      <c r="B33" s="36"/>
      <c r="C33" s="50" t="e">
        <f t="shared" si="49"/>
        <v>#DIV/0!</v>
      </c>
      <c r="D33" s="50" t="e">
        <f t="shared" si="49"/>
        <v>#DIV/0!</v>
      </c>
      <c r="E33" s="50" t="e">
        <f t="shared" si="49"/>
        <v>#DIV/0!</v>
      </c>
      <c r="F33" s="50" t="e">
        <f t="shared" si="49"/>
        <v>#DIV/0!</v>
      </c>
      <c r="G33" s="50" t="e">
        <f t="shared" si="49"/>
        <v>#DIV/0!</v>
      </c>
      <c r="H33" s="50" t="e">
        <f t="shared" si="49"/>
        <v>#DIV/0!</v>
      </c>
      <c r="I33" s="50">
        <f t="shared" si="49"/>
        <v>-5.0571679859278795E-2</v>
      </c>
      <c r="J33" s="50">
        <f t="shared" si="49"/>
        <v>-0.12181565539601669</v>
      </c>
      <c r="K33" s="50">
        <f t="shared" si="49"/>
        <v>-1</v>
      </c>
      <c r="L33" s="50"/>
      <c r="M33" s="37"/>
      <c r="R33" s="30">
        <f t="shared" si="50"/>
        <v>0.30149812734082393</v>
      </c>
      <c r="S33" s="30">
        <f t="shared" si="51"/>
        <v>0.4819672131147541</v>
      </c>
      <c r="T33" s="30">
        <f t="shared" si="52"/>
        <v>-0.489247311827957</v>
      </c>
      <c r="U33" s="30">
        <f t="shared" si="53"/>
        <v>-0.17103762827822122</v>
      </c>
      <c r="W33" s="30">
        <f t="shared" si="54"/>
        <v>-0.51223021582733819</v>
      </c>
      <c r="X33" s="30">
        <f t="shared" si="43"/>
        <v>-0.38938053097345138</v>
      </c>
      <c r="Y33" s="30">
        <f t="shared" si="44"/>
        <v>-0.26315789473684215</v>
      </c>
      <c r="Z33" s="30">
        <f t="shared" si="45"/>
        <v>0.47317744154057761</v>
      </c>
      <c r="AB33" s="30">
        <f t="shared" si="55"/>
        <v>0.29793510324483785</v>
      </c>
      <c r="AC33" s="30">
        <f t="shared" si="46"/>
        <v>0.27898550724637672</v>
      </c>
      <c r="AD33" s="30">
        <f t="shared" si="47"/>
        <v>-1</v>
      </c>
      <c r="AE33" s="30">
        <f t="shared" si="48"/>
        <v>-1</v>
      </c>
    </row>
    <row r="34" spans="1:34" s="43" customFormat="1" ht="17" x14ac:dyDescent="0.2">
      <c r="A34" s="39" t="s">
        <v>145</v>
      </c>
      <c r="B34" s="40"/>
      <c r="C34" s="50">
        <f t="shared" si="49"/>
        <v>0.54161088799643009</v>
      </c>
      <c r="D34" s="50">
        <f t="shared" si="49"/>
        <v>0.47090961719371882</v>
      </c>
      <c r="E34" s="50">
        <f t="shared" si="49"/>
        <v>0.37352716896661997</v>
      </c>
      <c r="F34" s="50">
        <f t="shared" si="49"/>
        <v>0.26610910132884413</v>
      </c>
      <c r="G34" s="50">
        <f t="shared" si="49"/>
        <v>0.21596390228722573</v>
      </c>
      <c r="H34" s="50">
        <f t="shared" si="49"/>
        <v>0.37182574303495608</v>
      </c>
      <c r="I34" s="50">
        <f t="shared" si="49"/>
        <v>-1.1193175554782941E-2</v>
      </c>
      <c r="J34" s="50">
        <f t="shared" si="49"/>
        <v>0.15687468377226454</v>
      </c>
      <c r="K34" s="50">
        <f t="shared" si="49"/>
        <v>-1</v>
      </c>
      <c r="L34" s="50"/>
      <c r="M34" s="27"/>
      <c r="N34" s="27"/>
      <c r="O34" s="27"/>
      <c r="P34" s="27"/>
      <c r="Q34"/>
      <c r="R34" s="30">
        <f t="shared" si="50"/>
        <v>6.6371174200450911E-2</v>
      </c>
      <c r="S34" s="30">
        <f t="shared" si="51"/>
        <v>-8.7698180692643568E-3</v>
      </c>
      <c r="T34" s="30">
        <f t="shared" si="52"/>
        <v>-4.4674250258531556E-2</v>
      </c>
      <c r="U34" s="30">
        <f t="shared" si="53"/>
        <v>-4.4726916337501144E-2</v>
      </c>
      <c r="V34"/>
      <c r="W34" s="30">
        <f t="shared" si="54"/>
        <v>2.6408198366060009E-2</v>
      </c>
      <c r="X34" s="30">
        <f t="shared" si="43"/>
        <v>0.11022829782804799</v>
      </c>
      <c r="Y34" s="30">
        <f t="shared" si="44"/>
        <v>0.23208486685429741</v>
      </c>
      <c r="Z34" s="30">
        <f t="shared" si="45"/>
        <v>0.24703870666873939</v>
      </c>
      <c r="AA34"/>
      <c r="AB34" s="30">
        <f t="shared" si="55"/>
        <v>0.27264793157619138</v>
      </c>
      <c r="AC34" s="30">
        <f t="shared" si="46"/>
        <v>0.2210069064658271</v>
      </c>
      <c r="AD34" s="30" t="e">
        <f t="shared" si="47"/>
        <v>#REF!</v>
      </c>
      <c r="AE34" s="30" t="e">
        <f t="shared" si="48"/>
        <v>#REF!</v>
      </c>
      <c r="AF34"/>
      <c r="AG34" s="44"/>
      <c r="AH34" s="44"/>
    </row>
    <row r="35" spans="1:34" ht="32" x14ac:dyDescent="0.2">
      <c r="A35" s="2" t="s">
        <v>39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37"/>
      <c r="R35" s="30"/>
      <c r="S35" s="30"/>
      <c r="T35" s="30"/>
      <c r="U35" s="30"/>
      <c r="W35" s="30"/>
      <c r="X35" s="30"/>
      <c r="Y35" s="30"/>
      <c r="Z35" s="30"/>
      <c r="AB35" s="30"/>
      <c r="AC35" s="30"/>
      <c r="AD35" s="30"/>
      <c r="AE35" s="30"/>
    </row>
    <row r="36" spans="1:34" x14ac:dyDescent="0.2">
      <c r="A36" s="3" t="s">
        <v>40</v>
      </c>
      <c r="B36" s="6"/>
      <c r="C36" s="50">
        <f t="shared" si="49"/>
        <v>0.32159051273107786</v>
      </c>
      <c r="D36" s="50">
        <f t="shared" si="49"/>
        <v>0.43942992874109255</v>
      </c>
      <c r="E36" s="50">
        <f t="shared" si="49"/>
        <v>0.71525485881921536</v>
      </c>
      <c r="F36" s="50">
        <f t="shared" si="49"/>
        <v>0.36504543025120251</v>
      </c>
      <c r="G36" s="50">
        <f t="shared" si="49"/>
        <v>0.30712607674236492</v>
      </c>
      <c r="H36" s="50">
        <f t="shared" si="49"/>
        <v>0.35687754612988254</v>
      </c>
      <c r="I36" s="50">
        <f t="shared" si="49"/>
        <v>0.11479535520332029</v>
      </c>
      <c r="J36" s="50">
        <f t="shared" si="49"/>
        <v>2.8119925541605584E-2</v>
      </c>
      <c r="K36" s="50">
        <f t="shared" si="49"/>
        <v>-1</v>
      </c>
      <c r="L36" s="50"/>
      <c r="M36" s="6"/>
      <c r="R36" s="30">
        <f t="shared" si="50"/>
        <v>0.17033716624439688</v>
      </c>
      <c r="S36" s="30">
        <f t="shared" si="51"/>
        <v>-3.8340433413595165E-2</v>
      </c>
      <c r="T36" s="30">
        <f t="shared" si="52"/>
        <v>-9.5304106740599082E-3</v>
      </c>
      <c r="U36" s="30">
        <f t="shared" si="53"/>
        <v>0.31316950220541906</v>
      </c>
      <c r="W36" s="30">
        <f t="shared" ref="W36:W45" si="56">W12/R12-1</f>
        <v>1.7152373022481182E-2</v>
      </c>
      <c r="X36" s="30">
        <f t="shared" ref="X36:X45" si="57">X12/S12-1</f>
        <v>0.14503081664098616</v>
      </c>
      <c r="Y36" s="30">
        <f t="shared" ref="Y36:Y45" si="58">Y12/T12-1</f>
        <v>8.6424072778166661E-2</v>
      </c>
      <c r="Z36" s="30">
        <f t="shared" ref="Z36:Z45" si="59">Z12/U12-1</f>
        <v>-7.6895393474088247E-2</v>
      </c>
      <c r="AB36" s="30">
        <f t="shared" ref="AB36:AB45" si="60">AB12/W12-1</f>
        <v>8.7098886705959444E-2</v>
      </c>
      <c r="AC36" s="30">
        <f t="shared" ref="AC36:AC45" si="61">AC12/X12-1</f>
        <v>0.22926829268292681</v>
      </c>
      <c r="AD36" s="30">
        <f t="shared" ref="AD36:AD45" si="62">AD12/Y12-1</f>
        <v>-1</v>
      </c>
      <c r="AE36" s="30">
        <f t="shared" ref="AE36:AE45" si="63">AE12/Z12-1</f>
        <v>-1</v>
      </c>
    </row>
    <row r="37" spans="1:34" ht="32" x14ac:dyDescent="0.2">
      <c r="A37" s="3" t="s">
        <v>41</v>
      </c>
      <c r="B37" s="6"/>
      <c r="C37" s="50">
        <f t="shared" si="49"/>
        <v>0.22902823920265791</v>
      </c>
      <c r="D37" s="50">
        <f t="shared" si="49"/>
        <v>0.31001858422030759</v>
      </c>
      <c r="E37" s="50">
        <f t="shared" si="49"/>
        <v>0.3248645860201187</v>
      </c>
      <c r="F37" s="50">
        <f t="shared" si="49"/>
        <v>0.32385865861968277</v>
      </c>
      <c r="G37" s="50">
        <f t="shared" si="49"/>
        <v>0.35639705882352946</v>
      </c>
      <c r="H37" s="50">
        <f t="shared" si="49"/>
        <v>0.33653168536889466</v>
      </c>
      <c r="I37" s="50">
        <f t="shared" si="49"/>
        <v>0.43329953356317175</v>
      </c>
      <c r="J37" s="50">
        <f t="shared" si="49"/>
        <v>8.8997679551757303E-2</v>
      </c>
      <c r="K37" s="50">
        <f t="shared" si="49"/>
        <v>-1</v>
      </c>
      <c r="L37" s="50"/>
      <c r="M37" s="6"/>
      <c r="R37" s="30">
        <f t="shared" si="50"/>
        <v>0.48297094477583213</v>
      </c>
      <c r="S37" s="30">
        <f t="shared" si="51"/>
        <v>0.42552493438320216</v>
      </c>
      <c r="T37" s="30">
        <f t="shared" si="52"/>
        <v>0.45186827105763139</v>
      </c>
      <c r="U37" s="30">
        <f t="shared" si="53"/>
        <v>0.38674425205790519</v>
      </c>
      <c r="W37" s="30">
        <f t="shared" si="56"/>
        <v>0.21720513818606468</v>
      </c>
      <c r="X37" s="30">
        <f t="shared" si="57"/>
        <v>7.5258918296893018E-2</v>
      </c>
      <c r="Y37" s="30">
        <f t="shared" si="58"/>
        <v>7.7426390403489975E-3</v>
      </c>
      <c r="Z37" s="30">
        <f t="shared" si="59"/>
        <v>7.6348377852829774E-2</v>
      </c>
      <c r="AB37" s="30">
        <f t="shared" si="60"/>
        <v>6.3639270866645337E-2</v>
      </c>
      <c r="AC37" s="30">
        <f t="shared" si="61"/>
        <v>0.12767551369863006</v>
      </c>
      <c r="AD37" s="30">
        <f t="shared" si="62"/>
        <v>-1</v>
      </c>
      <c r="AE37" s="30">
        <f t="shared" si="63"/>
        <v>-1</v>
      </c>
    </row>
    <row r="38" spans="1:34" ht="32" x14ac:dyDescent="0.2">
      <c r="A38" s="3" t="s">
        <v>42</v>
      </c>
      <c r="B38" s="6"/>
      <c r="C38" s="50">
        <f t="shared" si="49"/>
        <v>0.38422018348623843</v>
      </c>
      <c r="D38" s="50">
        <f t="shared" si="49"/>
        <v>0.25265111346765634</v>
      </c>
      <c r="E38" s="50">
        <f t="shared" si="49"/>
        <v>0.66052910052910052</v>
      </c>
      <c r="F38" s="50">
        <f t="shared" si="49"/>
        <v>0.25873056334437927</v>
      </c>
      <c r="G38" s="50">
        <f t="shared" si="49"/>
        <v>0.17365330093155129</v>
      </c>
      <c r="H38" s="50">
        <f t="shared" si="49"/>
        <v>0.21154343887498928</v>
      </c>
      <c r="I38" s="50">
        <f t="shared" si="49"/>
        <v>8.6804813786228063E-2</v>
      </c>
      <c r="J38" s="50">
        <f t="shared" si="49"/>
        <v>-0.19401126982046912</v>
      </c>
      <c r="K38" s="50">
        <f t="shared" si="49"/>
        <v>-1</v>
      </c>
      <c r="L38" s="50"/>
      <c r="M38" s="6"/>
      <c r="R38" s="30">
        <f t="shared" si="50"/>
        <v>0.16496658459373892</v>
      </c>
      <c r="S38" s="30">
        <f t="shared" si="51"/>
        <v>0.10309911015648976</v>
      </c>
      <c r="T38" s="30">
        <f t="shared" si="52"/>
        <v>6.3590320765334774E-2</v>
      </c>
      <c r="U38" s="30">
        <f t="shared" si="53"/>
        <v>4.262594027809441E-2</v>
      </c>
      <c r="W38" s="30">
        <f t="shared" si="56"/>
        <v>-8.0917874396135292E-2</v>
      </c>
      <c r="X38" s="30">
        <f t="shared" si="57"/>
        <v>-0.12267037552155768</v>
      </c>
      <c r="Y38" s="30">
        <f t="shared" si="58"/>
        <v>-0.23888888888888893</v>
      </c>
      <c r="Z38" s="30">
        <f t="shared" si="59"/>
        <v>-0.29470922606034111</v>
      </c>
      <c r="AA38" s="27"/>
      <c r="AB38" s="30">
        <f t="shared" si="60"/>
        <v>-0.1576872536136662</v>
      </c>
      <c r="AC38" s="30">
        <f t="shared" si="61"/>
        <v>-0.13728598604946096</v>
      </c>
      <c r="AD38" s="30">
        <f t="shared" si="62"/>
        <v>-1</v>
      </c>
      <c r="AE38" s="30">
        <f t="shared" si="63"/>
        <v>-1</v>
      </c>
    </row>
    <row r="39" spans="1:34" ht="32" x14ac:dyDescent="0.2">
      <c r="A39" s="3" t="s">
        <v>43</v>
      </c>
      <c r="B39" s="6"/>
      <c r="C39" s="50">
        <f t="shared" si="49"/>
        <v>0.33667953667953676</v>
      </c>
      <c r="D39" s="50">
        <f t="shared" si="49"/>
        <v>0.45407279029462733</v>
      </c>
      <c r="E39" s="50">
        <f t="shared" si="49"/>
        <v>0.37107667858561788</v>
      </c>
      <c r="F39" s="50">
        <f t="shared" si="49"/>
        <v>2.032454361054767</v>
      </c>
      <c r="G39" s="50">
        <f t="shared" si="49"/>
        <v>-0.37276636407071184</v>
      </c>
      <c r="H39" s="50">
        <f t="shared" si="49"/>
        <v>0.49741011578305905</v>
      </c>
      <c r="I39" s="50">
        <f t="shared" si="49"/>
        <v>0.20215688269406851</v>
      </c>
      <c r="J39" s="50">
        <f t="shared" si="49"/>
        <v>-3.4529451591063021E-2</v>
      </c>
      <c r="K39" s="50">
        <f t="shared" si="49"/>
        <v>-1</v>
      </c>
      <c r="L39" s="50"/>
      <c r="M39" s="6"/>
      <c r="R39" s="30">
        <f t="shared" si="50"/>
        <v>0.45499383477188649</v>
      </c>
      <c r="S39" s="30">
        <f t="shared" si="51"/>
        <v>0.52709611451942751</v>
      </c>
      <c r="T39" s="30">
        <f t="shared" si="52"/>
        <v>0.18903724525650034</v>
      </c>
      <c r="U39" s="30">
        <f t="shared" si="53"/>
        <v>-6.656580937972767E-2</v>
      </c>
      <c r="W39" s="30">
        <f t="shared" si="56"/>
        <v>0.22245762711864403</v>
      </c>
      <c r="X39" s="30">
        <f t="shared" si="57"/>
        <v>0.39404084365584202</v>
      </c>
      <c r="Y39" s="30">
        <f t="shared" si="58"/>
        <v>-0.38829787234042556</v>
      </c>
      <c r="Z39" s="30">
        <f t="shared" si="59"/>
        <v>-0.25802269043760129</v>
      </c>
      <c r="AA39" s="27"/>
      <c r="AB39" s="30">
        <f t="shared" si="60"/>
        <v>0.19757365684575401</v>
      </c>
      <c r="AC39" s="30">
        <f t="shared" si="61"/>
        <v>-0.12151777137367914</v>
      </c>
      <c r="AD39" s="30">
        <f t="shared" si="62"/>
        <v>-1</v>
      </c>
      <c r="AE39" s="30">
        <f t="shared" si="63"/>
        <v>-1</v>
      </c>
    </row>
    <row r="40" spans="1:34" ht="32" x14ac:dyDescent="0.2">
      <c r="A40" s="3" t="s">
        <v>44</v>
      </c>
      <c r="B40" s="6"/>
      <c r="C40" s="50">
        <f t="shared" si="49"/>
        <v>0.29975220029052374</v>
      </c>
      <c r="D40" s="50">
        <f t="shared" si="49"/>
        <v>0.34442180001314848</v>
      </c>
      <c r="E40" s="50">
        <f t="shared" si="49"/>
        <v>0.51222493887530551</v>
      </c>
      <c r="F40" s="50">
        <f t="shared" si="49"/>
        <v>0.51046079223928853</v>
      </c>
      <c r="G40" s="50">
        <f t="shared" si="49"/>
        <v>0.14093040183254479</v>
      </c>
      <c r="H40" s="50">
        <f t="shared" si="49"/>
        <v>0.33553495703081015</v>
      </c>
      <c r="I40" s="50">
        <f t="shared" si="49"/>
        <v>0.23166516803416881</v>
      </c>
      <c r="J40" s="50">
        <f t="shared" si="49"/>
        <v>5.5438316317801828E-3</v>
      </c>
      <c r="K40" s="50">
        <f t="shared" si="49"/>
        <v>-1</v>
      </c>
      <c r="L40" s="50"/>
      <c r="M40" s="27"/>
      <c r="N40" s="27"/>
      <c r="O40" s="27"/>
      <c r="P40" s="27"/>
      <c r="R40" s="30">
        <f t="shared" si="50"/>
        <v>0.31034948962347064</v>
      </c>
      <c r="S40" s="30">
        <f t="shared" si="51"/>
        <v>0.22465589467384794</v>
      </c>
      <c r="T40" s="30">
        <f t="shared" si="52"/>
        <v>0.19273002650511173</v>
      </c>
      <c r="U40" s="30">
        <f t="shared" si="53"/>
        <v>0.22194821208384719</v>
      </c>
      <c r="W40" s="30">
        <f t="shared" si="56"/>
        <v>0.10493190260008256</v>
      </c>
      <c r="X40" s="30">
        <f t="shared" si="57"/>
        <v>0.10472048475371376</v>
      </c>
      <c r="Y40" s="30">
        <f t="shared" si="58"/>
        <v>-7.4920634920634943E-2</v>
      </c>
      <c r="Z40" s="30">
        <f t="shared" si="59"/>
        <v>-7.9135294574245174E-2</v>
      </c>
      <c r="AA40" s="27"/>
      <c r="AB40" s="30">
        <f t="shared" si="60"/>
        <v>5.6914744607339696E-2</v>
      </c>
      <c r="AC40" s="30">
        <f t="shared" si="61"/>
        <v>7.1526518335028877E-2</v>
      </c>
      <c r="AD40" s="30">
        <f t="shared" si="62"/>
        <v>-1</v>
      </c>
      <c r="AE40" s="30">
        <f t="shared" si="63"/>
        <v>-1</v>
      </c>
    </row>
    <row r="41" spans="1:34" ht="32" x14ac:dyDescent="0.2">
      <c r="A41" s="3" t="s">
        <v>45</v>
      </c>
      <c r="B41" s="6"/>
      <c r="C41" s="50">
        <f t="shared" si="49"/>
        <v>0.99630522088353413</v>
      </c>
      <c r="D41" s="50">
        <f t="shared" si="49"/>
        <v>0.62573428824334121</v>
      </c>
      <c r="E41" s="50">
        <f t="shared" si="49"/>
        <v>0.23313369301588871</v>
      </c>
      <c r="F41" s="50">
        <f t="shared" si="49"/>
        <v>-3.7209489021795883E-2</v>
      </c>
      <c r="G41" s="50">
        <f t="shared" si="49"/>
        <v>0.36208621695989329</v>
      </c>
      <c r="H41" s="50">
        <f t="shared" si="49"/>
        <v>0.43102445593951821</v>
      </c>
      <c r="I41" s="50">
        <f t="shared" si="49"/>
        <v>-0.38091673261608883</v>
      </c>
      <c r="J41" s="50">
        <f t="shared" si="49"/>
        <v>0.61522249861802103</v>
      </c>
      <c r="K41" s="50">
        <f t="shared" si="49"/>
        <v>-1</v>
      </c>
      <c r="L41" s="50"/>
      <c r="M41" s="27"/>
      <c r="N41" s="27"/>
      <c r="O41" s="27"/>
      <c r="P41" s="27"/>
      <c r="R41" s="30">
        <f t="shared" si="50"/>
        <v>-0.25083494462998768</v>
      </c>
      <c r="S41" s="30">
        <f t="shared" si="51"/>
        <v>-0.32416915986092021</v>
      </c>
      <c r="T41" s="30">
        <f t="shared" si="52"/>
        <v>-0.46175045139218851</v>
      </c>
      <c r="U41" s="30">
        <f t="shared" si="53"/>
        <v>-0.4915375446960667</v>
      </c>
      <c r="W41" s="30">
        <f t="shared" si="56"/>
        <v>-0.15215861098076022</v>
      </c>
      <c r="X41" s="30">
        <f t="shared" si="57"/>
        <v>0.12371380713089253</v>
      </c>
      <c r="Y41" s="30">
        <f t="shared" si="58"/>
        <v>1.4272598870056497</v>
      </c>
      <c r="Z41" s="30">
        <f t="shared" si="59"/>
        <v>1.5604000625097671</v>
      </c>
      <c r="AA41" s="27"/>
      <c r="AB41" s="30">
        <f t="shared" si="60"/>
        <v>0.91199667911996674</v>
      </c>
      <c r="AC41" s="30">
        <f t="shared" si="61"/>
        <v>0.58081345826235098</v>
      </c>
      <c r="AD41" s="30" t="e">
        <f t="shared" si="62"/>
        <v>#REF!</v>
      </c>
      <c r="AE41" s="30" t="e">
        <f t="shared" si="63"/>
        <v>#REF!</v>
      </c>
    </row>
    <row r="42" spans="1:34" ht="48" x14ac:dyDescent="0.2">
      <c r="A42" s="3" t="s">
        <v>46</v>
      </c>
      <c r="B42" s="6"/>
      <c r="C42" s="50">
        <f t="shared" si="49"/>
        <v>-3.935483870967742</v>
      </c>
      <c r="D42" s="50">
        <f t="shared" si="49"/>
        <v>3.2967032967032965</v>
      </c>
      <c r="E42" s="50">
        <f t="shared" si="49"/>
        <v>0.1457800511508951</v>
      </c>
      <c r="F42" s="50">
        <f t="shared" si="49"/>
        <v>0.84375</v>
      </c>
      <c r="G42" s="50">
        <f t="shared" si="49"/>
        <v>-0.38377723970944311</v>
      </c>
      <c r="H42" s="50">
        <f t="shared" si="49"/>
        <v>4.3222003929273001E-2</v>
      </c>
      <c r="I42" s="50">
        <f t="shared" si="49"/>
        <v>-1.2354048964218456</v>
      </c>
      <c r="J42" s="50">
        <f t="shared" si="49"/>
        <v>-6.4160000000000004</v>
      </c>
      <c r="K42" s="50">
        <f t="shared" si="49"/>
        <v>-1</v>
      </c>
      <c r="L42" s="50"/>
      <c r="M42" s="6"/>
      <c r="R42" s="30">
        <f t="shared" si="50"/>
        <v>2.0720000000000001</v>
      </c>
      <c r="S42" s="30">
        <f t="shared" si="51"/>
        <v>-2.1780821917808222</v>
      </c>
      <c r="T42" s="30">
        <f t="shared" si="52"/>
        <v>-1.619718309859155</v>
      </c>
      <c r="U42" s="30">
        <f t="shared" si="53"/>
        <v>-3.1367521367521367</v>
      </c>
      <c r="W42" s="30">
        <f t="shared" si="56"/>
        <v>-0.79166666666666663</v>
      </c>
      <c r="X42" s="30">
        <f t="shared" si="57"/>
        <v>-0.42441860465116277</v>
      </c>
      <c r="Y42" s="30">
        <f t="shared" si="58"/>
        <v>-4.0909090909090908</v>
      </c>
      <c r="Z42" s="30">
        <f t="shared" si="59"/>
        <v>-2.6959999999999997</v>
      </c>
      <c r="AA42" s="27"/>
      <c r="AB42" s="30">
        <f t="shared" si="60"/>
        <v>3.5625</v>
      </c>
      <c r="AC42" s="30">
        <f t="shared" si="61"/>
        <v>-3.6161616161616164</v>
      </c>
      <c r="AD42" s="30">
        <f t="shared" si="62"/>
        <v>-1</v>
      </c>
      <c r="AE42" s="30">
        <f t="shared" si="63"/>
        <v>-1</v>
      </c>
    </row>
    <row r="43" spans="1:34" ht="48" x14ac:dyDescent="0.2">
      <c r="A43" s="3" t="s">
        <v>47</v>
      </c>
      <c r="B43" s="6"/>
      <c r="C43" s="50">
        <f t="shared" si="49"/>
        <v>1.0209880529544719</v>
      </c>
      <c r="D43" s="50">
        <f t="shared" si="49"/>
        <v>0.64515098258507741</v>
      </c>
      <c r="E43" s="50">
        <f t="shared" si="49"/>
        <v>0.23147518694765457</v>
      </c>
      <c r="F43" s="50">
        <f t="shared" si="49"/>
        <v>-2.1647411379677406E-2</v>
      </c>
      <c r="G43" s="50">
        <f t="shared" si="49"/>
        <v>0.33725616637111067</v>
      </c>
      <c r="H43" s="50">
        <f t="shared" si="49"/>
        <v>0.42507534659433399</v>
      </c>
      <c r="I43" s="50">
        <f t="shared" si="49"/>
        <v>-0.39051264698418064</v>
      </c>
      <c r="J43" s="50">
        <f t="shared" si="49"/>
        <v>0.64571983760713425</v>
      </c>
      <c r="K43" s="50">
        <f t="shared" si="49"/>
        <v>-1</v>
      </c>
      <c r="L43" s="50"/>
      <c r="M43" s="27"/>
      <c r="N43" s="27"/>
      <c r="O43" s="27"/>
      <c r="P43" s="27"/>
      <c r="R43" s="30">
        <f t="shared" si="50"/>
        <v>-0.22559332348083105</v>
      </c>
      <c r="S43" s="30">
        <f t="shared" si="51"/>
        <v>-0.34580036761767763</v>
      </c>
      <c r="T43" s="30">
        <f t="shared" si="52"/>
        <v>-0.47716830754805439</v>
      </c>
      <c r="U43" s="30">
        <f t="shared" si="53"/>
        <v>-0.5159030074004094</v>
      </c>
      <c r="W43" s="30">
        <f t="shared" si="56"/>
        <v>-0.179726088908846</v>
      </c>
      <c r="X43" s="30">
        <f t="shared" si="57"/>
        <v>0.13523088199364763</v>
      </c>
      <c r="Y43" s="30">
        <f t="shared" si="58"/>
        <v>1.5143472022955522</v>
      </c>
      <c r="Z43" s="30">
        <f t="shared" si="59"/>
        <v>1.7334525939177103</v>
      </c>
      <c r="AA43" s="27"/>
      <c r="AB43" s="30">
        <f t="shared" si="60"/>
        <v>0.94101546462296426</v>
      </c>
      <c r="AC43" s="30">
        <f t="shared" si="61"/>
        <v>0.6255245883998708</v>
      </c>
      <c r="AD43" s="30" t="e">
        <f t="shared" si="62"/>
        <v>#REF!</v>
      </c>
      <c r="AE43" s="30" t="e">
        <f t="shared" si="63"/>
        <v>#REF!</v>
      </c>
    </row>
    <row r="44" spans="1:34" ht="32" x14ac:dyDescent="0.2">
      <c r="A44" s="3" t="s">
        <v>48</v>
      </c>
      <c r="B44" s="6"/>
      <c r="C44" s="50">
        <f t="shared" si="49"/>
        <v>-8.1803671189145999E-2</v>
      </c>
      <c r="D44" s="50">
        <f t="shared" si="49"/>
        <v>1.025206431986093</v>
      </c>
      <c r="E44" s="50">
        <f t="shared" si="49"/>
        <v>-0.30278969957081547</v>
      </c>
      <c r="F44" s="50">
        <f t="shared" si="49"/>
        <v>0.94736842105263164</v>
      </c>
      <c r="G44" s="50">
        <f t="shared" si="49"/>
        <v>-0.36241504662557289</v>
      </c>
      <c r="H44" s="50">
        <f t="shared" si="49"/>
        <v>0.961824491819534</v>
      </c>
      <c r="I44" s="50">
        <f t="shared" si="49"/>
        <v>-0.28999241849886281</v>
      </c>
      <c r="J44" s="50">
        <f t="shared" si="49"/>
        <v>0.48247019042534256</v>
      </c>
      <c r="K44" s="50">
        <f t="shared" si="49"/>
        <v>-1</v>
      </c>
      <c r="L44" s="50"/>
      <c r="M44" s="6"/>
      <c r="R44" s="30">
        <f t="shared" si="50"/>
        <v>-0.28065802592223332</v>
      </c>
      <c r="S44" s="30">
        <f t="shared" si="51"/>
        <v>-0.29259084473808405</v>
      </c>
      <c r="T44" s="30">
        <f t="shared" si="52"/>
        <v>-0.13858497447118889</v>
      </c>
      <c r="U44" s="30">
        <f t="shared" si="53"/>
        <v>-0.38063715349606952</v>
      </c>
      <c r="W44" s="30">
        <f t="shared" si="56"/>
        <v>0.10741510741510751</v>
      </c>
      <c r="X44" s="30">
        <f t="shared" si="57"/>
        <v>4.002668445630464E-3</v>
      </c>
      <c r="Y44" s="30">
        <f t="shared" si="58"/>
        <v>1.06350550381033</v>
      </c>
      <c r="Z44" s="30">
        <f t="shared" si="59"/>
        <v>0.86439545758183023</v>
      </c>
      <c r="AA44" s="27"/>
      <c r="AB44" s="30">
        <f t="shared" si="60"/>
        <v>0.1351689612015019</v>
      </c>
      <c r="AC44" s="30">
        <f t="shared" si="61"/>
        <v>9.0365448504983403E-2</v>
      </c>
      <c r="AD44" s="30">
        <f t="shared" si="62"/>
        <v>-1</v>
      </c>
      <c r="AE44" s="30">
        <f t="shared" si="63"/>
        <v>-1</v>
      </c>
    </row>
    <row r="45" spans="1:34" x14ac:dyDescent="0.2">
      <c r="A45" s="3" t="s">
        <v>49</v>
      </c>
      <c r="B45" s="6"/>
      <c r="C45" s="50">
        <f t="shared" si="49"/>
        <v>1.7703362255965294</v>
      </c>
      <c r="D45" s="50">
        <f t="shared" si="49"/>
        <v>0.55955760007830091</v>
      </c>
      <c r="E45" s="50">
        <f t="shared" si="49"/>
        <v>0.38772436299736412</v>
      </c>
      <c r="F45" s="50">
        <f t="shared" si="49"/>
        <v>-0.16402858176555712</v>
      </c>
      <c r="G45" s="50">
        <f t="shared" si="49"/>
        <v>0.57673789559101984</v>
      </c>
      <c r="H45" s="50">
        <f t="shared" si="49"/>
        <v>0.35078569958141759</v>
      </c>
      <c r="I45" s="50">
        <f t="shared" si="49"/>
        <v>-0.41071882143764282</v>
      </c>
      <c r="J45" s="50">
        <f t="shared" si="49"/>
        <v>0.68525862068965515</v>
      </c>
      <c r="K45" s="50">
        <f t="shared" si="49"/>
        <v>-1</v>
      </c>
      <c r="L45" s="50"/>
      <c r="M45" s="27"/>
      <c r="N45" s="27"/>
      <c r="O45" s="27"/>
      <c r="P45" s="27"/>
      <c r="R45" s="30">
        <f t="shared" si="50"/>
        <v>-0.21396230388543747</v>
      </c>
      <c r="S45" s="30">
        <f t="shared" si="51"/>
        <v>-0.35664806619203382</v>
      </c>
      <c r="T45" s="30">
        <f t="shared" si="52"/>
        <v>-0.52711426726920596</v>
      </c>
      <c r="U45" s="30">
        <f t="shared" si="53"/>
        <v>-0.5476908118619348</v>
      </c>
      <c r="W45" s="30">
        <f t="shared" si="56"/>
        <v>-0.23523107836570667</v>
      </c>
      <c r="X45" s="30">
        <f t="shared" si="57"/>
        <v>0.16464782413638401</v>
      </c>
      <c r="Y45" s="30">
        <f t="shared" si="58"/>
        <v>1.6354948805460752</v>
      </c>
      <c r="Z45" s="30">
        <f t="shared" si="59"/>
        <v>2.0131126397248496</v>
      </c>
      <c r="AA45" s="27"/>
      <c r="AB45" s="30">
        <f t="shared" si="60"/>
        <v>1.16657908565423</v>
      </c>
      <c r="AC45" s="30">
        <f t="shared" si="61"/>
        <v>0.72894196199280947</v>
      </c>
      <c r="AD45" s="30" t="e">
        <f t="shared" si="62"/>
        <v>#REF!</v>
      </c>
      <c r="AE45" s="30" t="e">
        <f t="shared" si="63"/>
        <v>#REF!</v>
      </c>
    </row>
    <row r="46" spans="1:34" x14ac:dyDescent="0.2">
      <c r="A46" s="2"/>
      <c r="B46" s="6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11"/>
      <c r="N46" s="11"/>
      <c r="O46" s="11"/>
      <c r="P46" s="11"/>
      <c r="R46" s="30"/>
      <c r="S46" s="30"/>
      <c r="T46" s="30"/>
      <c r="U46" s="30"/>
      <c r="W46" s="30"/>
      <c r="X46" s="30"/>
      <c r="Y46" s="30"/>
      <c r="Z46" s="30"/>
      <c r="AA46" s="11"/>
      <c r="AB46" s="30"/>
      <c r="AC46" s="30"/>
      <c r="AD46" s="30"/>
      <c r="AE46" s="30"/>
    </row>
    <row r="47" spans="1:34" x14ac:dyDescent="0.2">
      <c r="A47" s="3" t="s">
        <v>156</v>
      </c>
      <c r="B47" s="7"/>
      <c r="C47" s="50">
        <f t="shared" si="49"/>
        <v>1.7054263565891472</v>
      </c>
      <c r="D47" s="50">
        <f t="shared" si="49"/>
        <v>0.54441260744985653</v>
      </c>
      <c r="E47" s="50">
        <f t="shared" si="49"/>
        <v>0.40445269016697605</v>
      </c>
      <c r="F47" s="50">
        <f t="shared" si="49"/>
        <v>-0.1505944517833554</v>
      </c>
      <c r="G47" s="50">
        <f t="shared" si="49"/>
        <v>0.56920684292379486</v>
      </c>
      <c r="H47" s="50">
        <f t="shared" si="49"/>
        <v>0.36471754212091168</v>
      </c>
      <c r="I47" s="50">
        <f t="shared" si="49"/>
        <v>-0.3761801016702977</v>
      </c>
      <c r="J47" s="50">
        <f t="shared" si="49"/>
        <v>0.73108265424912688</v>
      </c>
      <c r="K47" s="50">
        <f t="shared" si="49"/>
        <v>-1</v>
      </c>
      <c r="L47" s="50"/>
      <c r="M47" s="11"/>
      <c r="N47" s="11"/>
      <c r="O47" s="11"/>
      <c r="P47" s="11"/>
      <c r="R47" s="30">
        <f t="shared" si="50"/>
        <v>-0.17382908818301646</v>
      </c>
      <c r="S47" s="30">
        <f t="shared" si="51"/>
        <v>-0.31775764335955814</v>
      </c>
      <c r="T47" s="30">
        <f t="shared" si="52"/>
        <v>-0.49684394868725712</v>
      </c>
      <c r="U47" s="30">
        <f t="shared" si="53"/>
        <v>-0.52044946303089223</v>
      </c>
      <c r="W47" s="30">
        <f t="shared" ref="W47" si="64">W23/R23-1</f>
        <v>-0.19222019140168234</v>
      </c>
      <c r="X47" s="30">
        <f t="shared" ref="X47" si="65">X23/S23-1</f>
        <v>0.20968206235911557</v>
      </c>
      <c r="Y47" s="30">
        <f t="shared" ref="Y47" si="66">Y23/T23-1</f>
        <v>1.6813989943306717</v>
      </c>
      <c r="Z47" s="30">
        <f t="shared" ref="Z47" si="67">Z23/U23-1</f>
        <v>2.0245693417770352</v>
      </c>
      <c r="AA47" s="11"/>
      <c r="AB47" s="30">
        <f t="shared" ref="AB47" si="68">AB23/W23-1</f>
        <v>1.1426435452793831</v>
      </c>
      <c r="AC47" s="30">
        <f t="shared" ref="AC47" si="69">AC23/X23-1</f>
        <v>0.7302668217338002</v>
      </c>
      <c r="AD47" s="30" t="e">
        <f t="shared" ref="AD47" si="70">AD23/Y23-1</f>
        <v>#REF!</v>
      </c>
      <c r="AE47" s="30" t="e">
        <f t="shared" ref="AE47" si="71">AE23/Z23-1</f>
        <v>#REF!</v>
      </c>
    </row>
    <row r="48" spans="1:34" x14ac:dyDescent="0.2">
      <c r="A48" s="2"/>
      <c r="C48" s="50"/>
      <c r="D48" s="50"/>
      <c r="E48" s="50"/>
      <c r="F48" s="50"/>
      <c r="G48" s="50"/>
      <c r="H48" s="50"/>
      <c r="I48" s="50"/>
      <c r="J48" s="50"/>
      <c r="K48" s="50"/>
      <c r="L48" s="50"/>
      <c r="R48" s="30"/>
      <c r="S48" s="30"/>
      <c r="T48" s="30"/>
      <c r="U48" s="30"/>
      <c r="W48" s="30"/>
      <c r="X48" s="30"/>
      <c r="Y48" s="30"/>
      <c r="Z48" s="30"/>
      <c r="AB48" s="30"/>
      <c r="AC48" s="30"/>
      <c r="AD48" s="30"/>
      <c r="AE48" s="30"/>
    </row>
    <row r="49" spans="1:31" x14ac:dyDescent="0.2">
      <c r="A49" s="3" t="s">
        <v>157</v>
      </c>
      <c r="B49" s="6"/>
      <c r="C49" s="50">
        <f t="shared" si="49"/>
        <v>2.5236593059936974E-2</v>
      </c>
      <c r="D49" s="50">
        <f t="shared" si="49"/>
        <v>1.0598290598290649E-2</v>
      </c>
      <c r="E49" s="50">
        <f t="shared" si="49"/>
        <v>-1.1840324763193522E-2</v>
      </c>
      <c r="F49" s="50">
        <f t="shared" si="49"/>
        <v>-1.5405682985279001E-2</v>
      </c>
      <c r="G49" s="50">
        <f t="shared" si="49"/>
        <v>4.1724617524339092E-3</v>
      </c>
      <c r="H49" s="50">
        <f t="shared" si="49"/>
        <v>-1.0041551246537384E-2</v>
      </c>
      <c r="I49" s="50">
        <f t="shared" si="49"/>
        <v>-5.4914305701294186E-2</v>
      </c>
      <c r="J49" s="50">
        <f t="shared" si="49"/>
        <v>-2.70170244263509E-2</v>
      </c>
      <c r="K49" s="50">
        <f t="shared" si="49"/>
        <v>-3.3853176112590311E-2</v>
      </c>
      <c r="L49" s="50"/>
      <c r="M49" s="6"/>
      <c r="N49" s="6"/>
      <c r="O49" s="6"/>
      <c r="P49" s="6"/>
      <c r="R49" s="30">
        <f t="shared" si="50"/>
        <v>-4.8577376821651641E-2</v>
      </c>
      <c r="S49" s="30">
        <f t="shared" si="51"/>
        <v>-5.7003823427181133E-2</v>
      </c>
      <c r="T49" s="30">
        <f t="shared" si="52"/>
        <v>-6.0160895417978311E-2</v>
      </c>
      <c r="U49" s="30">
        <f t="shared" si="53"/>
        <v>-5.6806002143622747E-2</v>
      </c>
      <c r="W49" s="30">
        <f t="shared" ref="W49" si="72">W25/R25-1</f>
        <v>-5.3245805981035788E-2</v>
      </c>
      <c r="X49" s="30">
        <f t="shared" ref="X49" si="73">X25/S25-1</f>
        <v>-3.7228160707703628E-2</v>
      </c>
      <c r="Y49" s="30">
        <f t="shared" ref="Y49" si="74">Y25/T25-1</f>
        <v>-1.7119464086341685E-2</v>
      </c>
      <c r="Z49" s="30">
        <f t="shared" ref="Z49" si="75">Z25/U25-1</f>
        <v>-3.7878787878787845E-3</v>
      </c>
      <c r="AB49" s="30">
        <f t="shared" ref="AB49" si="76">AB25/W25-1</f>
        <v>1.1171032357472965E-2</v>
      </c>
      <c r="AC49" s="30">
        <f t="shared" ref="AC49" si="77">AC25/X25-1</f>
        <v>-7.6569678407345521E-4</v>
      </c>
      <c r="AD49" s="30">
        <f t="shared" ref="AD49" si="78">AD25/Y25-1</f>
        <v>-1</v>
      </c>
      <c r="AE49" s="30">
        <f t="shared" ref="AE49" si="79">AE25/Z25-1</f>
        <v>-1</v>
      </c>
    </row>
    <row r="50" spans="1:31" x14ac:dyDescent="0.2">
      <c r="A50" s="3"/>
      <c r="B50" s="6"/>
      <c r="C50" s="6"/>
      <c r="D50" s="6"/>
      <c r="E50" s="6"/>
      <c r="F50" s="6"/>
      <c r="G50" s="6"/>
      <c r="H50" s="6"/>
      <c r="I50" s="6"/>
      <c r="J50" s="6"/>
      <c r="K50" s="6"/>
      <c r="M50" s="6"/>
      <c r="N50" s="6"/>
      <c r="O50" s="6"/>
      <c r="P50" s="6"/>
    </row>
    <row r="51" spans="1:31" x14ac:dyDescent="0.2">
      <c r="A51" s="67" t="s">
        <v>158</v>
      </c>
      <c r="B51" s="6"/>
      <c r="C51" s="6"/>
      <c r="D51" s="6"/>
      <c r="E51" s="6"/>
      <c r="F51" s="6"/>
      <c r="G51" s="6"/>
      <c r="H51" s="6"/>
      <c r="I51" s="6"/>
      <c r="J51" s="6"/>
      <c r="K51" s="6"/>
      <c r="M51" s="6"/>
      <c r="N51" s="6"/>
      <c r="O51" s="6"/>
      <c r="P51" s="6"/>
    </row>
    <row r="52" spans="1:31" x14ac:dyDescent="0.2">
      <c r="A52" s="2" t="s">
        <v>159</v>
      </c>
      <c r="B52" s="6"/>
      <c r="C52" s="6"/>
      <c r="D52" s="6"/>
      <c r="E52" s="6"/>
      <c r="F52" s="6"/>
      <c r="G52" s="6"/>
      <c r="H52" s="6"/>
      <c r="I52" s="6"/>
      <c r="J52" s="6"/>
      <c r="K52" s="6"/>
      <c r="M52" s="6"/>
      <c r="N52" s="6"/>
      <c r="O52" s="6"/>
      <c r="P52" s="6"/>
    </row>
    <row r="53" spans="1:31" x14ac:dyDescent="0.2">
      <c r="A53" s="3" t="s">
        <v>160</v>
      </c>
      <c r="B53" s="68">
        <f>(B10-B12)/B10</f>
        <v>0.84008255243195007</v>
      </c>
      <c r="C53" s="68">
        <f t="shared" ref="C53:AE53" si="80">(C10-C12)/C10</f>
        <v>0.86290614371517471</v>
      </c>
      <c r="D53" s="68">
        <f t="shared" si="80"/>
        <v>0.86584015939783043</v>
      </c>
      <c r="E53" s="68">
        <f t="shared" si="80"/>
        <v>0.8324617643898421</v>
      </c>
      <c r="F53" s="68">
        <f t="shared" si="80"/>
        <v>0.81936998741106415</v>
      </c>
      <c r="G53" s="68">
        <f t="shared" si="80"/>
        <v>0.80582795323678236</v>
      </c>
      <c r="H53" s="68">
        <f t="shared" si="80"/>
        <v>0.80794376277251567</v>
      </c>
      <c r="I53" s="68">
        <f t="shared" si="80"/>
        <v>0.78347297378418479</v>
      </c>
      <c r="J53" s="68">
        <f t="shared" si="80"/>
        <v>0.8075714222176098</v>
      </c>
      <c r="K53" s="68" t="e">
        <f t="shared" si="80"/>
        <v>#DIV/0!</v>
      </c>
      <c r="M53" s="68">
        <f t="shared" si="80"/>
        <v>0.80394329601467274</v>
      </c>
      <c r="N53" s="68">
        <f t="shared" si="80"/>
        <v>0.81432059703545756</v>
      </c>
      <c r="O53" s="68">
        <f t="shared" si="80"/>
        <v>0.80106859703550504</v>
      </c>
      <c r="P53" s="68">
        <f t="shared" si="80"/>
        <v>0.81146981081642955</v>
      </c>
      <c r="R53" s="68">
        <f t="shared" si="80"/>
        <v>0.78482872294682526</v>
      </c>
      <c r="S53" s="68">
        <f t="shared" si="80"/>
        <v>0.81985982929706469</v>
      </c>
      <c r="T53" s="68">
        <f t="shared" si="80"/>
        <v>0.79375045103557773</v>
      </c>
      <c r="U53" s="68">
        <f t="shared" si="80"/>
        <v>0.74083631276231932</v>
      </c>
      <c r="W53" s="68">
        <f t="shared" si="80"/>
        <v>0.7867690696456624</v>
      </c>
      <c r="X53" s="68">
        <f t="shared" si="80"/>
        <v>0.81421294415450485</v>
      </c>
      <c r="Y53" s="68">
        <f t="shared" si="80"/>
        <v>0.81813389562467054</v>
      </c>
      <c r="Z53" s="68">
        <f t="shared" si="80"/>
        <v>0.80815736331679588</v>
      </c>
      <c r="AB53" s="68">
        <f t="shared" si="80"/>
        <v>0.81785763269784661</v>
      </c>
      <c r="AC53" s="68">
        <f t="shared" si="80"/>
        <v>0.81295590079598679</v>
      </c>
      <c r="AD53" s="68" t="e">
        <f t="shared" si="80"/>
        <v>#REF!</v>
      </c>
      <c r="AE53" s="68" t="e">
        <f t="shared" si="80"/>
        <v>#REF!</v>
      </c>
    </row>
    <row r="54" spans="1:31" ht="32" x14ac:dyDescent="0.2">
      <c r="A54" s="3" t="s">
        <v>161</v>
      </c>
      <c r="B54" s="68">
        <f>B17/B10</f>
        <v>0.34722222222222221</v>
      </c>
      <c r="C54" s="68">
        <f t="shared" ref="C54:AE54" si="81">C17/C10</f>
        <v>0.44963456111151312</v>
      </c>
      <c r="D54" s="68">
        <f t="shared" si="81"/>
        <v>0.49696209381841439</v>
      </c>
      <c r="E54" s="68">
        <f t="shared" si="81"/>
        <v>0.44616569361366809</v>
      </c>
      <c r="F54" s="68">
        <f t="shared" si="81"/>
        <v>0.33927889443682191</v>
      </c>
      <c r="G54" s="68">
        <f t="shared" si="81"/>
        <v>0.3800500203571221</v>
      </c>
      <c r="H54" s="68">
        <f t="shared" si="81"/>
        <v>0.39645040660058173</v>
      </c>
      <c r="I54" s="68">
        <f t="shared" si="81"/>
        <v>0.24821411726367604</v>
      </c>
      <c r="J54" s="68">
        <f t="shared" si="81"/>
        <v>0.34655527716416362</v>
      </c>
      <c r="K54" s="68" t="e">
        <f t="shared" si="81"/>
        <v>#DIV/0!</v>
      </c>
      <c r="M54" s="68">
        <f t="shared" si="81"/>
        <v>0.43475602766420846</v>
      </c>
      <c r="N54" s="68">
        <f t="shared" si="81"/>
        <v>0.42531898063761736</v>
      </c>
      <c r="O54" s="68">
        <f t="shared" si="81"/>
        <v>0.3627369872457773</v>
      </c>
      <c r="P54" s="68">
        <f t="shared" si="81"/>
        <v>0.37376377297971547</v>
      </c>
      <c r="R54" s="68">
        <f t="shared" si="81"/>
        <v>0.30543213415508097</v>
      </c>
      <c r="S54" s="68">
        <f t="shared" si="81"/>
        <v>0.28998681562695161</v>
      </c>
      <c r="T54" s="68">
        <f t="shared" si="81"/>
        <v>0.20437324096124701</v>
      </c>
      <c r="U54" s="68">
        <f t="shared" si="81"/>
        <v>0.19894295041193844</v>
      </c>
      <c r="W54" s="68">
        <f t="shared" si="81"/>
        <v>0.25229533950078548</v>
      </c>
      <c r="X54" s="68">
        <f t="shared" si="81"/>
        <v>0.29350917216163003</v>
      </c>
      <c r="Y54" s="68">
        <f t="shared" si="81"/>
        <v>0.40262402624026239</v>
      </c>
      <c r="Z54" s="68">
        <f t="shared" si="81"/>
        <v>0.4084665054473835</v>
      </c>
      <c r="AB54" s="68">
        <f t="shared" si="81"/>
        <v>0.37904265532848719</v>
      </c>
      <c r="AC54" s="68">
        <f t="shared" si="81"/>
        <v>0.38000051188861306</v>
      </c>
      <c r="AD54" s="68" t="e">
        <f t="shared" si="81"/>
        <v>#REF!</v>
      </c>
      <c r="AE54" s="68" t="e">
        <f t="shared" si="81"/>
        <v>#REF!</v>
      </c>
    </row>
    <row r="55" spans="1:31" x14ac:dyDescent="0.2">
      <c r="A55" s="3" t="s">
        <v>162</v>
      </c>
      <c r="B55" s="68">
        <f>B21/B10</f>
        <v>0.20571173583221777</v>
      </c>
      <c r="C55" s="68">
        <f t="shared" ref="C55:AE55" si="82">C21/C10</f>
        <v>0.36967219046240685</v>
      </c>
      <c r="D55" s="68">
        <f t="shared" si="82"/>
        <v>0.39195139350109465</v>
      </c>
      <c r="E55" s="68">
        <f t="shared" si="82"/>
        <v>0.39600272216053584</v>
      </c>
      <c r="F55" s="68">
        <f t="shared" si="82"/>
        <v>0.26146795479298979</v>
      </c>
      <c r="G55" s="68">
        <f t="shared" si="82"/>
        <v>0.3390449601582039</v>
      </c>
      <c r="H55" s="68">
        <f t="shared" si="82"/>
        <v>0.33384494059985248</v>
      </c>
      <c r="I55" s="68">
        <f t="shared" si="82"/>
        <v>0.19895548371051977</v>
      </c>
      <c r="J55" s="68">
        <f t="shared" si="82"/>
        <v>0.28982520644616094</v>
      </c>
      <c r="K55" s="68" t="e">
        <f t="shared" si="82"/>
        <v>#DIV/0!</v>
      </c>
      <c r="M55" s="68">
        <f t="shared" si="82"/>
        <v>0.36288257995491191</v>
      </c>
      <c r="N55" s="68">
        <f t="shared" si="82"/>
        <v>0.35746466279189737</v>
      </c>
      <c r="O55" s="68">
        <f t="shared" si="82"/>
        <v>0.32037228541882112</v>
      </c>
      <c r="P55" s="68">
        <f t="shared" si="82"/>
        <v>0.30545573342045085</v>
      </c>
      <c r="R55" s="68">
        <f t="shared" si="82"/>
        <v>0.26748602551239786</v>
      </c>
      <c r="S55" s="68">
        <f t="shared" si="82"/>
        <v>0.23201026993269031</v>
      </c>
      <c r="T55" s="68">
        <f t="shared" si="82"/>
        <v>0.15858410911452694</v>
      </c>
      <c r="U55" s="68">
        <f t="shared" si="82"/>
        <v>0.1446292554018343</v>
      </c>
      <c r="W55" s="68">
        <f t="shared" si="82"/>
        <v>0.19930179787048349</v>
      </c>
      <c r="X55" s="68">
        <f t="shared" si="82"/>
        <v>0.24338260570642833</v>
      </c>
      <c r="Y55" s="68">
        <f t="shared" si="82"/>
        <v>0.33921982076963625</v>
      </c>
      <c r="Z55" s="68">
        <f t="shared" si="82"/>
        <v>0.34945526164892421</v>
      </c>
      <c r="AB55" s="68">
        <f t="shared" si="82"/>
        <v>0.33929502125908656</v>
      </c>
      <c r="AC55" s="68">
        <f t="shared" si="82"/>
        <v>0.34462900872770086</v>
      </c>
      <c r="AD55" s="68" t="e">
        <f t="shared" si="82"/>
        <v>#REF!</v>
      </c>
      <c r="AE55" s="68" t="e">
        <f t="shared" si="82"/>
        <v>#REF!</v>
      </c>
    </row>
    <row r="56" spans="1:31" x14ac:dyDescent="0.2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M56" s="6"/>
      <c r="N56" s="6"/>
      <c r="O56" s="6"/>
      <c r="P56" s="6"/>
    </row>
    <row r="57" spans="1:31" x14ac:dyDescent="0.2">
      <c r="A57" s="48" t="s">
        <v>94</v>
      </c>
      <c r="B57" s="6"/>
      <c r="C57" s="6"/>
      <c r="D57" s="6"/>
      <c r="E57" s="6"/>
    </row>
    <row r="58" spans="1:31" x14ac:dyDescent="0.2">
      <c r="A58" s="8"/>
      <c r="B58" s="6"/>
      <c r="C58" s="6"/>
    </row>
    <row r="59" spans="1:31" x14ac:dyDescent="0.2">
      <c r="A59" s="8" t="s">
        <v>49</v>
      </c>
      <c r="B59" s="9">
        <v>3688</v>
      </c>
      <c r="C59" s="9">
        <v>10217</v>
      </c>
      <c r="D59" s="9">
        <v>15934</v>
      </c>
      <c r="E59" s="9">
        <v>22112</v>
      </c>
      <c r="F59" s="9">
        <v>18485</v>
      </c>
      <c r="G59" s="9">
        <v>29146</v>
      </c>
      <c r="H59" s="9">
        <v>39370</v>
      </c>
      <c r="I59" s="9">
        <v>23200</v>
      </c>
      <c r="J59" s="9">
        <v>39098</v>
      </c>
    </row>
    <row r="60" spans="1:31" x14ac:dyDescent="0.2">
      <c r="A60" s="8" t="s">
        <v>95</v>
      </c>
      <c r="B60" s="6">
        <v>1945</v>
      </c>
      <c r="C60" s="6">
        <v>2342</v>
      </c>
      <c r="D60" s="6">
        <v>3025</v>
      </c>
      <c r="E60" s="6">
        <v>4315</v>
      </c>
      <c r="F60" s="6">
        <v>5741</v>
      </c>
      <c r="G60" s="6">
        <v>6862</v>
      </c>
      <c r="H60" s="6">
        <v>7967</v>
      </c>
      <c r="I60" s="6">
        <v>8686</v>
      </c>
      <c r="J60" s="6">
        <v>11178</v>
      </c>
    </row>
    <row r="61" spans="1:31" x14ac:dyDescent="0.2">
      <c r="A61" s="3" t="s">
        <v>61</v>
      </c>
      <c r="B61" s="6">
        <v>2960</v>
      </c>
      <c r="C61" s="6">
        <v>3218</v>
      </c>
      <c r="D61" s="6">
        <v>3723</v>
      </c>
      <c r="E61" s="6">
        <v>4152</v>
      </c>
      <c r="F61" s="6">
        <v>4836</v>
      </c>
      <c r="G61" s="6">
        <v>6536</v>
      </c>
      <c r="H61" s="6">
        <v>9164</v>
      </c>
      <c r="I61" s="6">
        <v>11992</v>
      </c>
      <c r="J61" s="6">
        <v>14027</v>
      </c>
    </row>
    <row r="62" spans="1:31" x14ac:dyDescent="0.2">
      <c r="A62" s="8" t="s">
        <v>62</v>
      </c>
      <c r="B62" s="6">
        <v>-795</v>
      </c>
      <c r="C62" s="6">
        <v>-457</v>
      </c>
      <c r="D62" s="6">
        <v>-377</v>
      </c>
      <c r="E62" s="6">
        <v>286</v>
      </c>
      <c r="F62" s="6">
        <v>-37</v>
      </c>
      <c r="G62" s="6">
        <v>-1192</v>
      </c>
      <c r="H62" s="6">
        <v>609</v>
      </c>
      <c r="I62" s="6">
        <v>-3286</v>
      </c>
      <c r="J62" s="6">
        <v>131</v>
      </c>
    </row>
    <row r="63" spans="1:31" x14ac:dyDescent="0.2">
      <c r="A63" s="8" t="s">
        <v>64</v>
      </c>
      <c r="B63" s="6">
        <v>1738</v>
      </c>
      <c r="C63" s="6">
        <v>30</v>
      </c>
      <c r="D63" s="6">
        <v>24</v>
      </c>
      <c r="E63" s="6">
        <v>-64</v>
      </c>
      <c r="F63" s="6">
        <v>39</v>
      </c>
      <c r="G63" s="6">
        <v>118</v>
      </c>
      <c r="H63" s="6">
        <v>-127</v>
      </c>
      <c r="I63" s="6">
        <v>2859</v>
      </c>
      <c r="J63" s="6">
        <v>3067</v>
      </c>
    </row>
    <row r="64" spans="1:31" x14ac:dyDescent="0.2">
      <c r="A64" s="8" t="s">
        <v>96</v>
      </c>
      <c r="B64" s="5">
        <v>784</v>
      </c>
      <c r="C64" s="5">
        <v>758</v>
      </c>
      <c r="D64" s="5">
        <v>1887</v>
      </c>
      <c r="E64" s="5">
        <v>-1527</v>
      </c>
      <c r="F64" s="5">
        <v>7250</v>
      </c>
      <c r="G64" s="5">
        <v>-2723</v>
      </c>
      <c r="H64" s="5">
        <v>700</v>
      </c>
      <c r="I64" s="5">
        <v>5683</v>
      </c>
      <c r="J64" s="5">
        <v>3836</v>
      </c>
    </row>
    <row r="65" spans="1:10" x14ac:dyDescent="0.2">
      <c r="A65" s="8" t="s">
        <v>97</v>
      </c>
      <c r="B65" s="5">
        <v>10320</v>
      </c>
      <c r="C65" s="5">
        <v>16108</v>
      </c>
      <c r="D65" s="5">
        <v>24216</v>
      </c>
      <c r="E65" s="5">
        <v>29274</v>
      </c>
      <c r="F65" s="5">
        <v>36314</v>
      </c>
      <c r="G65" s="5">
        <v>38747</v>
      </c>
      <c r="H65" s="5">
        <v>57683</v>
      </c>
      <c r="I65" s="5">
        <v>49134</v>
      </c>
      <c r="J65" s="5">
        <v>71337</v>
      </c>
    </row>
    <row r="66" spans="1:10" x14ac:dyDescent="0.2">
      <c r="A66" s="8" t="s">
        <v>98</v>
      </c>
      <c r="B66" s="10">
        <v>-18461</v>
      </c>
      <c r="C66" s="10">
        <v>-26832</v>
      </c>
      <c r="D66" s="10">
        <v>-32415</v>
      </c>
      <c r="E66" s="10">
        <v>-28571</v>
      </c>
      <c r="F66" s="10">
        <v>-15102</v>
      </c>
      <c r="G66" s="10">
        <v>-15115</v>
      </c>
      <c r="H66" s="10">
        <v>-18567</v>
      </c>
      <c r="I66" s="10">
        <v>-31186</v>
      </c>
      <c r="J66" s="10">
        <v>-27045</v>
      </c>
    </row>
    <row r="67" spans="1:10" x14ac:dyDescent="0.2">
      <c r="A67" s="8" t="s">
        <v>99</v>
      </c>
      <c r="B67" s="9">
        <v>-8141</v>
      </c>
      <c r="C67" s="9">
        <v>-10724</v>
      </c>
      <c r="D67" s="9">
        <v>-8199</v>
      </c>
      <c r="E67" s="9">
        <v>703</v>
      </c>
      <c r="F67" s="9">
        <v>21212</v>
      </c>
      <c r="G67" s="9">
        <v>23632</v>
      </c>
      <c r="H67" s="9">
        <v>39116</v>
      </c>
      <c r="I67" s="9">
        <v>17948</v>
      </c>
      <c r="J67" s="9">
        <v>44292</v>
      </c>
    </row>
    <row r="68" spans="1:10" x14ac:dyDescent="0.2">
      <c r="A68" s="8" t="s">
        <v>100</v>
      </c>
      <c r="B68" s="11">
        <v>-2.8534875569575884</v>
      </c>
      <c r="C68" s="11">
        <v>-3.6663247863247865</v>
      </c>
      <c r="D68" s="11">
        <v>-2.773680649526387</v>
      </c>
      <c r="E68" s="11">
        <v>0.24067100308113659</v>
      </c>
      <c r="F68" s="11">
        <v>7.375521557719054</v>
      </c>
      <c r="G68" s="11">
        <v>8.1828254847645425</v>
      </c>
      <c r="H68" s="11">
        <v>13.681706890521161</v>
      </c>
      <c r="I68" s="11">
        <v>6.642487046632124</v>
      </c>
      <c r="J68" s="11">
        <v>16.84747052111069</v>
      </c>
    </row>
    <row r="69" spans="1:10" x14ac:dyDescent="0.2">
      <c r="A69" s="8" t="s">
        <v>101</v>
      </c>
      <c r="B69" s="10">
        <v>-313</v>
      </c>
      <c r="C69" s="10">
        <v>-123</v>
      </c>
      <c r="D69" s="10">
        <v>-122</v>
      </c>
      <c r="E69" s="10">
        <v>-137</v>
      </c>
      <c r="F69" s="10">
        <v>-508</v>
      </c>
      <c r="G69" s="10">
        <v>-388</v>
      </c>
      <c r="H69" s="10">
        <v>-851</v>
      </c>
      <c r="I69" s="10">
        <v>-1312</v>
      </c>
      <c r="J69" s="10">
        <v>-629</v>
      </c>
    </row>
    <row r="70" spans="1:10" x14ac:dyDescent="0.2">
      <c r="A70" s="8" t="s">
        <v>102</v>
      </c>
      <c r="B70" s="10">
        <v>0</v>
      </c>
      <c r="C70" s="10">
        <v>0</v>
      </c>
      <c r="D70" s="10">
        <v>-1976</v>
      </c>
      <c r="E70" s="10">
        <v>-12879</v>
      </c>
      <c r="F70" s="10">
        <v>-4202</v>
      </c>
      <c r="G70" s="10">
        <v>-6272</v>
      </c>
      <c r="H70" s="10">
        <v>-44537</v>
      </c>
      <c r="I70" s="10">
        <v>-27956</v>
      </c>
      <c r="J70" s="10">
        <v>-19774</v>
      </c>
    </row>
    <row r="71" spans="1:10" x14ac:dyDescent="0.2">
      <c r="A71" s="8" t="s">
        <v>103</v>
      </c>
      <c r="B71" s="10">
        <v>0</v>
      </c>
      <c r="C71" s="10">
        <v>0</v>
      </c>
      <c r="D71" s="10">
        <v>0</v>
      </c>
      <c r="E71" s="10">
        <v>0</v>
      </c>
      <c r="F71" s="10">
        <v>-552</v>
      </c>
      <c r="G71" s="10">
        <v>-604</v>
      </c>
      <c r="H71" s="10">
        <v>0</v>
      </c>
      <c r="I71" s="10">
        <v>9921</v>
      </c>
      <c r="J71" s="10">
        <v>8455</v>
      </c>
    </row>
    <row r="72" spans="1:10" x14ac:dyDescent="0.2">
      <c r="A72" s="8" t="s">
        <v>104</v>
      </c>
      <c r="B72" s="10">
        <v>9238</v>
      </c>
      <c r="C72" s="10">
        <v>15155</v>
      </c>
      <c r="D72" s="10">
        <v>12432</v>
      </c>
      <c r="E72" s="10">
        <v>17130</v>
      </c>
      <c r="F72" s="10">
        <v>-4193</v>
      </c>
      <c r="G72" s="10">
        <v>-8159</v>
      </c>
      <c r="H72" s="10">
        <v>12179</v>
      </c>
      <c r="I72" s="10">
        <v>3532</v>
      </c>
      <c r="J72" s="10">
        <v>3202</v>
      </c>
    </row>
    <row r="73" spans="1:10" x14ac:dyDescent="0.2">
      <c r="A73" s="8" t="s">
        <v>64</v>
      </c>
      <c r="B73" s="10">
        <v>-192</v>
      </c>
      <c r="C73" s="10">
        <v>-312</v>
      </c>
      <c r="D73" s="10">
        <v>-3040</v>
      </c>
      <c r="E73" s="10">
        <v>-2897</v>
      </c>
      <c r="F73" s="10">
        <v>-2602</v>
      </c>
      <c r="G73" s="10">
        <v>-9534</v>
      </c>
      <c r="H73" s="10">
        <v>-6996</v>
      </c>
      <c r="I73" s="10">
        <v>-4743</v>
      </c>
      <c r="J73" s="10">
        <v>-8091</v>
      </c>
    </row>
    <row r="74" spans="1:10" x14ac:dyDescent="0.2">
      <c r="A74" s="8" t="s">
        <v>97</v>
      </c>
      <c r="B74" s="10">
        <v>592</v>
      </c>
      <c r="C74" s="10">
        <v>3996</v>
      </c>
      <c r="D74" s="10">
        <v>-905</v>
      </c>
      <c r="E74" s="10">
        <v>1920</v>
      </c>
      <c r="F74" s="10">
        <v>9155</v>
      </c>
      <c r="G74" s="10">
        <v>-1325</v>
      </c>
      <c r="H74" s="10">
        <v>-1089</v>
      </c>
      <c r="I74" s="10">
        <v>-2610</v>
      </c>
      <c r="J74" s="10">
        <v>27455</v>
      </c>
    </row>
    <row r="76" spans="1:10" x14ac:dyDescent="0.2">
      <c r="A76" s="1" t="s">
        <v>0</v>
      </c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2" t="s">
        <v>1</v>
      </c>
      <c r="I77" s="3" t="s">
        <v>33</v>
      </c>
      <c r="J77" s="3" t="s">
        <v>33</v>
      </c>
    </row>
    <row r="78" spans="1:10" x14ac:dyDescent="0.2">
      <c r="A78" s="3" t="s">
        <v>2</v>
      </c>
      <c r="B78" s="5"/>
      <c r="C78" s="5">
        <v>8903</v>
      </c>
      <c r="D78" s="5">
        <v>8079</v>
      </c>
      <c r="E78" s="5">
        <v>10019</v>
      </c>
      <c r="F78" s="5">
        <v>19079</v>
      </c>
      <c r="G78" s="5">
        <v>17576</v>
      </c>
      <c r="H78" s="5">
        <v>16601</v>
      </c>
      <c r="I78" s="5">
        <v>14681</v>
      </c>
      <c r="J78" s="5">
        <v>41862</v>
      </c>
    </row>
    <row r="79" spans="1:10" x14ac:dyDescent="0.2">
      <c r="A79" s="3" t="s">
        <v>3</v>
      </c>
      <c r="B79" s="6"/>
      <c r="C79" s="6">
        <v>20546</v>
      </c>
      <c r="D79" s="6">
        <v>33632</v>
      </c>
      <c r="E79" s="6">
        <v>31095</v>
      </c>
      <c r="F79" s="6">
        <v>35776</v>
      </c>
      <c r="G79" s="6">
        <v>44378</v>
      </c>
      <c r="H79" s="6">
        <v>31397</v>
      </c>
      <c r="I79" s="6">
        <v>26057</v>
      </c>
      <c r="J79" s="6">
        <v>23541</v>
      </c>
    </row>
    <row r="80" spans="1:10" x14ac:dyDescent="0.2">
      <c r="A80" s="3" t="s">
        <v>4</v>
      </c>
      <c r="B80" s="6"/>
      <c r="C80" s="6">
        <v>3993</v>
      </c>
      <c r="D80" s="6">
        <v>5832</v>
      </c>
      <c r="E80" s="6">
        <v>7587</v>
      </c>
      <c r="F80" s="6">
        <v>9518</v>
      </c>
      <c r="G80" s="6">
        <v>11335</v>
      </c>
      <c r="H80" s="6">
        <v>14039</v>
      </c>
      <c r="I80" s="6">
        <v>13466</v>
      </c>
      <c r="J80" s="6">
        <v>16169</v>
      </c>
    </row>
    <row r="81" spans="1:10" x14ac:dyDescent="0.2">
      <c r="A81" s="3" t="s">
        <v>5</v>
      </c>
      <c r="B81" s="6"/>
      <c r="C81" s="6">
        <v>959</v>
      </c>
      <c r="D81" s="6">
        <v>1020</v>
      </c>
      <c r="E81" s="6">
        <v>1779</v>
      </c>
      <c r="F81" s="6">
        <v>1852</v>
      </c>
      <c r="G81" s="6">
        <v>2381</v>
      </c>
      <c r="H81" s="6">
        <v>4629</v>
      </c>
      <c r="I81" s="6">
        <v>5345</v>
      </c>
      <c r="J81" s="6">
        <v>3793</v>
      </c>
    </row>
    <row r="82" spans="1:10" x14ac:dyDescent="0.2">
      <c r="A82" s="3" t="s">
        <v>6</v>
      </c>
      <c r="B82" s="6"/>
      <c r="C82" s="6">
        <v>34401</v>
      </c>
      <c r="D82" s="6">
        <v>48563</v>
      </c>
      <c r="E82" s="6">
        <v>50480</v>
      </c>
      <c r="F82" s="6">
        <v>66225</v>
      </c>
      <c r="G82" s="6">
        <v>75670</v>
      </c>
      <c r="H82" s="6">
        <v>66666</v>
      </c>
      <c r="I82" s="6">
        <v>59549</v>
      </c>
      <c r="J82" s="6">
        <v>85365</v>
      </c>
    </row>
    <row r="83" spans="1:10" x14ac:dyDescent="0.2">
      <c r="A83" s="3" t="s">
        <v>7</v>
      </c>
      <c r="B83" s="6"/>
      <c r="C83" s="6">
        <v>0</v>
      </c>
      <c r="D83" s="6">
        <v>0</v>
      </c>
      <c r="E83" s="6">
        <v>0</v>
      </c>
      <c r="F83" s="6">
        <v>0</v>
      </c>
      <c r="G83" s="6">
        <v>6234</v>
      </c>
      <c r="H83" s="6">
        <v>6775</v>
      </c>
      <c r="I83" s="6">
        <v>6201</v>
      </c>
      <c r="J83" s="6">
        <v>6141</v>
      </c>
    </row>
    <row r="84" spans="1:10" x14ac:dyDescent="0.2">
      <c r="A84" s="3" t="s">
        <v>8</v>
      </c>
      <c r="B84" s="6"/>
      <c r="C84" s="6">
        <v>8591</v>
      </c>
      <c r="D84" s="6">
        <v>13721</v>
      </c>
      <c r="E84" s="6">
        <v>24683</v>
      </c>
      <c r="F84" s="6">
        <v>35323</v>
      </c>
      <c r="G84" s="6">
        <v>45633</v>
      </c>
      <c r="H84" s="6">
        <v>57809</v>
      </c>
      <c r="I84" s="6">
        <v>79518</v>
      </c>
      <c r="J84" s="6">
        <v>96587</v>
      </c>
    </row>
    <row r="85" spans="1:10" x14ac:dyDescent="0.2">
      <c r="A85" s="3" t="s">
        <v>9</v>
      </c>
      <c r="B85" s="6"/>
      <c r="C85" s="6">
        <v>0</v>
      </c>
      <c r="D85" s="6">
        <v>0</v>
      </c>
      <c r="E85" s="6">
        <v>0</v>
      </c>
      <c r="F85" s="6">
        <v>9460</v>
      </c>
      <c r="G85" s="6">
        <v>9348</v>
      </c>
      <c r="H85" s="6">
        <v>12155</v>
      </c>
      <c r="I85" s="6">
        <v>12673</v>
      </c>
      <c r="J85" s="6">
        <v>13294</v>
      </c>
    </row>
    <row r="86" spans="1:10" x14ac:dyDescent="0.2">
      <c r="A86" s="3" t="s">
        <v>10</v>
      </c>
      <c r="B86" s="6"/>
      <c r="C86" s="6">
        <v>2535</v>
      </c>
      <c r="D86" s="6">
        <v>1884</v>
      </c>
      <c r="E86" s="6">
        <v>1294</v>
      </c>
      <c r="F86" s="6">
        <v>894</v>
      </c>
      <c r="G86" s="6">
        <v>623</v>
      </c>
      <c r="H86" s="6">
        <v>634</v>
      </c>
      <c r="I86" s="6">
        <v>897</v>
      </c>
      <c r="J86" s="6">
        <v>788</v>
      </c>
    </row>
    <row r="87" spans="1:10" x14ac:dyDescent="0.2">
      <c r="A87" s="3" t="s">
        <v>11</v>
      </c>
      <c r="B87" s="6"/>
      <c r="C87" s="6">
        <v>18122</v>
      </c>
      <c r="D87" s="6">
        <v>18221</v>
      </c>
      <c r="E87" s="6">
        <v>18301</v>
      </c>
      <c r="F87" s="6">
        <v>18715</v>
      </c>
      <c r="G87" s="6">
        <v>19050</v>
      </c>
      <c r="H87" s="6">
        <v>19197</v>
      </c>
      <c r="I87" s="6">
        <v>20306</v>
      </c>
      <c r="J87" s="6">
        <v>20654</v>
      </c>
    </row>
    <row r="88" spans="1:10" x14ac:dyDescent="0.2">
      <c r="A88" s="3" t="s">
        <v>12</v>
      </c>
      <c r="B88" s="6"/>
      <c r="C88" s="6">
        <v>1312</v>
      </c>
      <c r="D88" s="6">
        <v>2135</v>
      </c>
      <c r="E88" s="6">
        <v>2576</v>
      </c>
      <c r="F88" s="6">
        <v>2759</v>
      </c>
      <c r="G88" s="6">
        <v>2758</v>
      </c>
      <c r="H88" s="6">
        <v>2751</v>
      </c>
      <c r="I88" s="6">
        <v>6583</v>
      </c>
      <c r="J88" s="6">
        <v>6794</v>
      </c>
    </row>
    <row r="89" spans="1:10" x14ac:dyDescent="0.2">
      <c r="A89" s="3" t="s">
        <v>13</v>
      </c>
      <c r="B89" s="6"/>
      <c r="C89" s="6">
        <v>64961</v>
      </c>
      <c r="D89" s="6">
        <v>84524</v>
      </c>
      <c r="E89" s="6">
        <v>97334</v>
      </c>
      <c r="F89" s="6">
        <v>133376</v>
      </c>
      <c r="G89" s="6">
        <v>159316</v>
      </c>
      <c r="H89" s="6">
        <v>165987</v>
      </c>
      <c r="I89" s="6">
        <v>185727</v>
      </c>
      <c r="J89" s="6">
        <v>229623</v>
      </c>
    </row>
    <row r="90" spans="1:10" x14ac:dyDescent="0.2">
      <c r="A90" s="2" t="s">
        <v>14</v>
      </c>
      <c r="I90" s="3" t="s">
        <v>33</v>
      </c>
      <c r="J90" s="3" t="s">
        <v>33</v>
      </c>
    </row>
    <row r="91" spans="1:10" x14ac:dyDescent="0.2">
      <c r="A91" s="3" t="s">
        <v>15</v>
      </c>
      <c r="B91" s="6"/>
      <c r="C91" s="6">
        <v>302</v>
      </c>
      <c r="D91" s="6">
        <v>380</v>
      </c>
      <c r="E91" s="6">
        <v>820</v>
      </c>
      <c r="F91" s="6">
        <v>1363</v>
      </c>
      <c r="G91" s="6">
        <v>1331</v>
      </c>
      <c r="H91" s="6">
        <v>4083</v>
      </c>
      <c r="I91" s="6">
        <v>4990</v>
      </c>
      <c r="J91" s="6">
        <v>4849</v>
      </c>
    </row>
    <row r="92" spans="1:10" x14ac:dyDescent="0.2">
      <c r="A92" s="3" t="s">
        <v>16</v>
      </c>
      <c r="B92" s="6"/>
      <c r="C92" s="6">
        <v>280</v>
      </c>
      <c r="D92" s="6">
        <v>390</v>
      </c>
      <c r="E92" s="6">
        <v>541</v>
      </c>
      <c r="F92" s="6">
        <v>886</v>
      </c>
      <c r="G92" s="6">
        <v>1093</v>
      </c>
      <c r="H92" s="6">
        <v>1052</v>
      </c>
      <c r="I92" s="6">
        <v>1117</v>
      </c>
      <c r="J92" s="6">
        <v>863</v>
      </c>
    </row>
    <row r="93" spans="1:10" x14ac:dyDescent="0.2">
      <c r="A93" s="3" t="s">
        <v>17</v>
      </c>
      <c r="B93" s="6"/>
      <c r="C93" s="6">
        <v>0</v>
      </c>
      <c r="D93" s="6">
        <v>0</v>
      </c>
      <c r="E93" s="6">
        <v>0</v>
      </c>
      <c r="F93" s="6">
        <v>800</v>
      </c>
      <c r="G93" s="6">
        <v>1023</v>
      </c>
      <c r="H93" s="6">
        <v>1127</v>
      </c>
      <c r="I93" s="6">
        <v>1367</v>
      </c>
      <c r="J93" s="6">
        <v>1623</v>
      </c>
    </row>
    <row r="94" spans="1:10" x14ac:dyDescent="0.2">
      <c r="A94" s="3" t="s">
        <v>18</v>
      </c>
      <c r="B94" s="6"/>
      <c r="C94" s="6">
        <v>2203</v>
      </c>
      <c r="D94" s="6">
        <v>2892</v>
      </c>
      <c r="E94" s="6">
        <v>5509</v>
      </c>
      <c r="F94" s="6">
        <v>11735</v>
      </c>
      <c r="G94" s="6">
        <v>11152</v>
      </c>
      <c r="H94" s="6">
        <v>14312</v>
      </c>
      <c r="I94" s="6">
        <v>19552</v>
      </c>
      <c r="J94" s="6">
        <v>24625</v>
      </c>
    </row>
    <row r="95" spans="1:10" x14ac:dyDescent="0.2">
      <c r="A95" s="3" t="s">
        <v>89</v>
      </c>
      <c r="B95" s="6"/>
      <c r="C95" s="6">
        <v>90</v>
      </c>
      <c r="D95" s="6">
        <v>98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</row>
    <row r="96" spans="1:10" x14ac:dyDescent="0.2">
      <c r="A96" s="3" t="s">
        <v>19</v>
      </c>
      <c r="B96" s="6"/>
      <c r="C96" s="6">
        <v>2875</v>
      </c>
      <c r="D96" s="6">
        <v>3760</v>
      </c>
      <c r="E96" s="6">
        <v>147</v>
      </c>
      <c r="F96" s="6">
        <v>269</v>
      </c>
      <c r="G96" s="6">
        <v>382</v>
      </c>
      <c r="H96" s="6">
        <v>561</v>
      </c>
      <c r="I96" s="6">
        <v>27026</v>
      </c>
      <c r="J96" s="6">
        <v>31960</v>
      </c>
    </row>
    <row r="97" spans="1:10" x14ac:dyDescent="0.2">
      <c r="A97" s="3" t="s">
        <v>20</v>
      </c>
      <c r="B97" s="6"/>
      <c r="C97" s="6">
        <v>0</v>
      </c>
      <c r="D97" s="6">
        <v>0</v>
      </c>
      <c r="E97" s="6">
        <v>7017</v>
      </c>
      <c r="F97" s="6">
        <v>15053</v>
      </c>
      <c r="G97" s="6">
        <v>14981</v>
      </c>
      <c r="H97" s="6">
        <v>21135</v>
      </c>
      <c r="I97" s="6">
        <v>15301</v>
      </c>
      <c r="J97" s="6">
        <v>17226</v>
      </c>
    </row>
    <row r="98" spans="1:10" x14ac:dyDescent="0.2">
      <c r="A98" s="3" t="s">
        <v>21</v>
      </c>
      <c r="B98" s="6"/>
      <c r="C98" s="6">
        <v>0</v>
      </c>
      <c r="D98" s="6">
        <v>0</v>
      </c>
      <c r="E98" s="6">
        <v>0</v>
      </c>
      <c r="F98" s="6">
        <v>9524</v>
      </c>
      <c r="G98" s="6">
        <v>9631</v>
      </c>
      <c r="H98" s="6">
        <v>12746</v>
      </c>
      <c r="I98" s="6">
        <v>9923</v>
      </c>
      <c r="J98" s="6">
        <v>18385</v>
      </c>
    </row>
    <row r="99" spans="1:10" x14ac:dyDescent="0.2">
      <c r="A99" s="3" t="s">
        <v>22</v>
      </c>
      <c r="B99" s="6"/>
      <c r="C99" s="6">
        <v>2892</v>
      </c>
      <c r="D99" s="6">
        <v>6417</v>
      </c>
      <c r="E99" s="6">
        <v>6190</v>
      </c>
      <c r="F99" s="6">
        <v>7745</v>
      </c>
      <c r="G99" s="6">
        <v>6414</v>
      </c>
      <c r="H99" s="6">
        <v>7227</v>
      </c>
      <c r="I99" s="6">
        <v>7764</v>
      </c>
      <c r="J99" s="6">
        <v>8884</v>
      </c>
    </row>
    <row r="100" spans="1:10" x14ac:dyDescent="0.2">
      <c r="A100" s="3" t="s">
        <v>23</v>
      </c>
      <c r="B100" s="6"/>
      <c r="C100" s="6">
        <v>5767</v>
      </c>
      <c r="D100" s="6">
        <v>10177</v>
      </c>
      <c r="E100" s="6">
        <v>13207</v>
      </c>
      <c r="F100" s="6">
        <v>32322</v>
      </c>
      <c r="G100" s="6">
        <v>31026</v>
      </c>
      <c r="H100" s="6">
        <v>41108</v>
      </c>
      <c r="I100" s="6">
        <v>60014</v>
      </c>
      <c r="J100" s="6">
        <v>76455</v>
      </c>
    </row>
    <row r="101" spans="1:10" x14ac:dyDescent="0.2">
      <c r="A101" s="3" t="s">
        <v>24</v>
      </c>
      <c r="B101" s="3"/>
      <c r="C101" s="3" t="s">
        <v>34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</row>
    <row r="102" spans="1:10" x14ac:dyDescent="0.2">
      <c r="A102" s="2" t="s">
        <v>25</v>
      </c>
      <c r="I102" s="3" t="s">
        <v>33</v>
      </c>
      <c r="J102" s="3" t="s">
        <v>33</v>
      </c>
    </row>
    <row r="103" spans="1:10" ht="96" x14ac:dyDescent="0.2">
      <c r="A103" s="3" t="s">
        <v>26</v>
      </c>
      <c r="B103" s="6"/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</row>
    <row r="104" spans="1:10" x14ac:dyDescent="0.2">
      <c r="A104" s="3" t="s">
        <v>27</v>
      </c>
      <c r="B104" s="6"/>
      <c r="C104" s="6">
        <v>38227</v>
      </c>
      <c r="D104" s="6">
        <v>40584</v>
      </c>
      <c r="E104" s="6">
        <v>42906</v>
      </c>
      <c r="F104" s="6">
        <v>45851</v>
      </c>
      <c r="G104" s="6">
        <v>50018</v>
      </c>
      <c r="H104" s="6">
        <v>55811</v>
      </c>
      <c r="I104" s="6">
        <v>64444</v>
      </c>
      <c r="J104" s="6">
        <v>73253</v>
      </c>
    </row>
    <row r="105" spans="1:10" x14ac:dyDescent="0.2">
      <c r="A105" s="3" t="s">
        <v>28</v>
      </c>
      <c r="B105" s="6"/>
      <c r="C105" s="6">
        <v>-703</v>
      </c>
      <c r="D105" s="6">
        <v>-227</v>
      </c>
      <c r="E105" s="6">
        <v>-760</v>
      </c>
      <c r="F105" s="6">
        <v>-489</v>
      </c>
      <c r="G105" s="6">
        <v>927</v>
      </c>
      <c r="H105" s="6">
        <v>-693</v>
      </c>
      <c r="I105" s="6">
        <v>-3530</v>
      </c>
      <c r="J105" s="6">
        <v>-2155</v>
      </c>
    </row>
    <row r="106" spans="1:10" x14ac:dyDescent="0.2">
      <c r="A106" s="3" t="s">
        <v>29</v>
      </c>
      <c r="B106" s="6"/>
      <c r="C106" s="6">
        <v>21670</v>
      </c>
      <c r="D106" s="6">
        <v>33990</v>
      </c>
      <c r="E106" s="6">
        <v>41981</v>
      </c>
      <c r="F106" s="6">
        <v>55692</v>
      </c>
      <c r="G106" s="6">
        <v>77345</v>
      </c>
      <c r="H106" s="6">
        <v>69761</v>
      </c>
      <c r="I106" s="6">
        <v>64799</v>
      </c>
      <c r="J106" s="6">
        <v>82070</v>
      </c>
    </row>
    <row r="107" spans="1:10" x14ac:dyDescent="0.2">
      <c r="A107" s="3" t="s">
        <v>30</v>
      </c>
      <c r="B107" s="6"/>
      <c r="C107" s="6">
        <v>59194</v>
      </c>
      <c r="D107" s="6">
        <v>74347</v>
      </c>
      <c r="E107" s="6">
        <v>84127</v>
      </c>
      <c r="F107" s="6">
        <v>101054</v>
      </c>
      <c r="G107" s="6">
        <v>128290</v>
      </c>
      <c r="H107" s="6">
        <v>124879</v>
      </c>
      <c r="I107" s="6">
        <v>125713</v>
      </c>
      <c r="J107" s="6">
        <v>153168</v>
      </c>
    </row>
    <row r="108" spans="1:10" x14ac:dyDescent="0.2">
      <c r="A108" s="3" t="s">
        <v>31</v>
      </c>
      <c r="B108" s="5"/>
      <c r="C108" s="5">
        <v>64961</v>
      </c>
      <c r="D108" s="5">
        <v>84524</v>
      </c>
      <c r="E108" s="5">
        <v>97334</v>
      </c>
      <c r="F108" s="5">
        <v>133376</v>
      </c>
      <c r="G108" s="5">
        <v>159316</v>
      </c>
      <c r="H108" s="5">
        <v>165987</v>
      </c>
      <c r="I108" s="5">
        <v>185727</v>
      </c>
      <c r="J108" s="5">
        <v>229623</v>
      </c>
    </row>
    <row r="110" spans="1:10" x14ac:dyDescent="0.2">
      <c r="A110" s="12" t="s">
        <v>139</v>
      </c>
    </row>
    <row r="111" spans="1:10" x14ac:dyDescent="0.2">
      <c r="A111" s="13"/>
    </row>
    <row r="112" spans="1:10" ht="17" x14ac:dyDescent="0.2">
      <c r="A112" s="14" t="s">
        <v>107</v>
      </c>
      <c r="B112" s="26">
        <f>B17</f>
        <v>6225</v>
      </c>
      <c r="C112" s="26">
        <f t="shared" ref="C112:J112" si="83">C17</f>
        <v>12427</v>
      </c>
      <c r="D112" s="26">
        <f t="shared" si="83"/>
        <v>20203</v>
      </c>
      <c r="E112" s="26">
        <f t="shared" si="83"/>
        <v>24913</v>
      </c>
      <c r="F112" s="26">
        <f t="shared" si="83"/>
        <v>23986</v>
      </c>
      <c r="G112" s="26">
        <f t="shared" si="83"/>
        <v>32671</v>
      </c>
      <c r="H112" s="26">
        <f t="shared" si="83"/>
        <v>46753</v>
      </c>
      <c r="I112" s="26">
        <f t="shared" si="83"/>
        <v>28944</v>
      </c>
      <c r="J112" s="26">
        <f t="shared" si="83"/>
        <v>46751</v>
      </c>
    </row>
    <row r="113" spans="1:10" ht="17" x14ac:dyDescent="0.2">
      <c r="A113" s="13" t="s">
        <v>108</v>
      </c>
      <c r="B113" s="26">
        <f>B118*B112</f>
        <v>2518.5421375524702</v>
      </c>
      <c r="C113" s="26">
        <f t="shared" ref="C113:J113" si="84">C118*C112</f>
        <v>2284.272807157693</v>
      </c>
      <c r="D113" s="26">
        <f t="shared" si="84"/>
        <v>4571.5247159366809</v>
      </c>
      <c r="E113" s="26">
        <f t="shared" si="84"/>
        <v>3191.6066795473366</v>
      </c>
      <c r="F113" s="26">
        <f t="shared" si="84"/>
        <v>6116.3719974206024</v>
      </c>
      <c r="G113" s="26">
        <f t="shared" si="84"/>
        <v>3972.1161543098256</v>
      </c>
      <c r="H113" s="26">
        <f t="shared" si="84"/>
        <v>7825.1256661872931</v>
      </c>
      <c r="I113" s="26">
        <f t="shared" si="84"/>
        <v>5643.3719421215164</v>
      </c>
      <c r="J113" s="26">
        <f t="shared" si="84"/>
        <v>8211.095344522224</v>
      </c>
    </row>
    <row r="114" spans="1:10" ht="17" x14ac:dyDescent="0.2">
      <c r="A114" s="13" t="s">
        <v>109</v>
      </c>
      <c r="B114" s="26">
        <f>B112-B113</f>
        <v>3706.4578624475298</v>
      </c>
      <c r="C114" s="26">
        <f t="shared" ref="C114:J114" si="85">C112-C113</f>
        <v>10142.727192842307</v>
      </c>
      <c r="D114" s="26">
        <f t="shared" si="85"/>
        <v>15631.475284063319</v>
      </c>
      <c r="E114" s="26">
        <f t="shared" si="85"/>
        <v>21721.393320452662</v>
      </c>
      <c r="F114" s="26">
        <f t="shared" si="85"/>
        <v>17869.628002579397</v>
      </c>
      <c r="G114" s="26">
        <f t="shared" si="85"/>
        <v>28698.883845690176</v>
      </c>
      <c r="H114" s="26">
        <f t="shared" si="85"/>
        <v>38927.87433381271</v>
      </c>
      <c r="I114" s="26">
        <f t="shared" si="85"/>
        <v>23300.628057878483</v>
      </c>
      <c r="J114" s="26">
        <f t="shared" si="85"/>
        <v>38539.904655477774</v>
      </c>
    </row>
    <row r="115" spans="1:10" x14ac:dyDescent="0.2">
      <c r="A115" s="13"/>
      <c r="B115" s="26"/>
      <c r="C115" s="26"/>
      <c r="D115" s="26"/>
      <c r="E115" s="26"/>
      <c r="F115" s="26"/>
      <c r="G115" s="26"/>
      <c r="H115" s="26"/>
      <c r="I115" s="26"/>
      <c r="J115" s="26"/>
    </row>
    <row r="116" spans="1:10" ht="17" x14ac:dyDescent="0.2">
      <c r="A116" s="15" t="s">
        <v>110</v>
      </c>
      <c r="B116" s="26">
        <f>B20</f>
        <v>2506</v>
      </c>
      <c r="C116" s="26">
        <f t="shared" ref="C116:J116" si="86">C20</f>
        <v>2301</v>
      </c>
      <c r="D116" s="26">
        <f t="shared" si="86"/>
        <v>4660</v>
      </c>
      <c r="E116" s="26">
        <f t="shared" si="86"/>
        <v>3249</v>
      </c>
      <c r="F116" s="26">
        <f t="shared" si="86"/>
        <v>6327</v>
      </c>
      <c r="G116" s="26">
        <f t="shared" si="86"/>
        <v>4034</v>
      </c>
      <c r="H116" s="26">
        <f t="shared" si="86"/>
        <v>7914</v>
      </c>
      <c r="I116" s="26">
        <f t="shared" si="86"/>
        <v>5619</v>
      </c>
      <c r="J116" s="26">
        <f t="shared" si="86"/>
        <v>8330</v>
      </c>
    </row>
    <row r="117" spans="1:10" ht="17" x14ac:dyDescent="0.2">
      <c r="A117" s="15" t="s">
        <v>111</v>
      </c>
      <c r="B117" s="26">
        <f>B19</f>
        <v>6194</v>
      </c>
      <c r="C117" s="26">
        <f t="shared" ref="C117:J117" si="87">C19</f>
        <v>12518</v>
      </c>
      <c r="D117" s="26">
        <f t="shared" si="87"/>
        <v>20594</v>
      </c>
      <c r="E117" s="26">
        <f t="shared" si="87"/>
        <v>25361</v>
      </c>
      <c r="F117" s="26">
        <f t="shared" si="87"/>
        <v>24812</v>
      </c>
      <c r="G117" s="26">
        <f t="shared" si="87"/>
        <v>33180</v>
      </c>
      <c r="H117" s="26">
        <f t="shared" si="87"/>
        <v>47284</v>
      </c>
      <c r="I117" s="26">
        <f t="shared" si="87"/>
        <v>28819</v>
      </c>
      <c r="J117" s="26">
        <f t="shared" si="87"/>
        <v>47428</v>
      </c>
    </row>
    <row r="118" spans="1:10" ht="17" x14ac:dyDescent="0.2">
      <c r="A118" s="16" t="s">
        <v>112</v>
      </c>
      <c r="B118" s="25">
        <f>B116/B117</f>
        <v>0.4045850823377462</v>
      </c>
      <c r="C118" s="25">
        <f t="shared" ref="C118:J118" si="88">C116/C117</f>
        <v>0.18381530595941845</v>
      </c>
      <c r="D118" s="25">
        <f t="shared" si="88"/>
        <v>0.22627949888316987</v>
      </c>
      <c r="E118" s="25">
        <f t="shared" si="88"/>
        <v>0.12811009029612397</v>
      </c>
      <c r="F118" s="25">
        <f t="shared" si="88"/>
        <v>0.25499758181525067</v>
      </c>
      <c r="G118" s="25">
        <f t="shared" si="88"/>
        <v>0.12157926461723931</v>
      </c>
      <c r="H118" s="25">
        <f t="shared" si="88"/>
        <v>0.16737162676592504</v>
      </c>
      <c r="I118" s="25">
        <f t="shared" si="88"/>
        <v>0.19497553697213643</v>
      </c>
      <c r="J118" s="25">
        <f t="shared" si="88"/>
        <v>0.17563464620055663</v>
      </c>
    </row>
    <row r="119" spans="1:10" x14ac:dyDescent="0.2">
      <c r="A119" s="13"/>
    </row>
    <row r="120" spans="1:10" ht="17" x14ac:dyDescent="0.2">
      <c r="A120" s="17" t="s">
        <v>113</v>
      </c>
    </row>
    <row r="121" spans="1:10" x14ac:dyDescent="0.2">
      <c r="A121" s="13"/>
    </row>
    <row r="122" spans="1:10" ht="17" x14ac:dyDescent="0.2">
      <c r="A122" s="13" t="s">
        <v>114</v>
      </c>
      <c r="B122" s="27">
        <f>B82-B78-B83-B96</f>
        <v>0</v>
      </c>
      <c r="C122" s="27">
        <f t="shared" ref="C122:J122" si="89">C82-C78-C83-C96</f>
        <v>22623</v>
      </c>
      <c r="D122" s="27">
        <f t="shared" si="89"/>
        <v>36724</v>
      </c>
      <c r="E122" s="27">
        <f t="shared" si="89"/>
        <v>40314</v>
      </c>
      <c r="F122" s="27">
        <f t="shared" si="89"/>
        <v>46877</v>
      </c>
      <c r="G122" s="27">
        <f t="shared" si="89"/>
        <v>51478</v>
      </c>
      <c r="H122" s="27">
        <f t="shared" si="89"/>
        <v>42729</v>
      </c>
      <c r="I122" s="27">
        <f t="shared" si="89"/>
        <v>11641</v>
      </c>
      <c r="J122" s="27">
        <f t="shared" si="89"/>
        <v>5402</v>
      </c>
    </row>
    <row r="123" spans="1:10" ht="17" x14ac:dyDescent="0.2">
      <c r="A123" s="13" t="s">
        <v>115</v>
      </c>
      <c r="B123" s="27">
        <f>B84</f>
        <v>0</v>
      </c>
      <c r="C123" s="27">
        <f t="shared" ref="C123:J123" si="90">C84</f>
        <v>8591</v>
      </c>
      <c r="D123" s="27">
        <f t="shared" si="90"/>
        <v>13721</v>
      </c>
      <c r="E123" s="27">
        <f t="shared" si="90"/>
        <v>24683</v>
      </c>
      <c r="F123" s="27">
        <f t="shared" si="90"/>
        <v>35323</v>
      </c>
      <c r="G123" s="27">
        <f t="shared" si="90"/>
        <v>45633</v>
      </c>
      <c r="H123" s="27">
        <f t="shared" si="90"/>
        <v>57809</v>
      </c>
      <c r="I123" s="27">
        <f t="shared" si="90"/>
        <v>79518</v>
      </c>
      <c r="J123" s="27">
        <f t="shared" si="90"/>
        <v>96587</v>
      </c>
    </row>
    <row r="124" spans="1:10" ht="17" x14ac:dyDescent="0.2">
      <c r="A124" s="13" t="s">
        <v>12</v>
      </c>
      <c r="B124" s="27">
        <f>SUM(B85:B88)</f>
        <v>0</v>
      </c>
      <c r="C124" s="27">
        <f t="shared" ref="C124:J124" si="91">SUM(C85:C88)</f>
        <v>21969</v>
      </c>
      <c r="D124" s="27">
        <f t="shared" si="91"/>
        <v>22240</v>
      </c>
      <c r="E124" s="27">
        <f t="shared" si="91"/>
        <v>22171</v>
      </c>
      <c r="F124" s="27">
        <f t="shared" si="91"/>
        <v>31828</v>
      </c>
      <c r="G124" s="27">
        <f t="shared" si="91"/>
        <v>31779</v>
      </c>
      <c r="H124" s="27">
        <f t="shared" si="91"/>
        <v>34737</v>
      </c>
      <c r="I124" s="27">
        <f t="shared" si="91"/>
        <v>40459</v>
      </c>
      <c r="J124" s="27">
        <f t="shared" si="91"/>
        <v>41530</v>
      </c>
    </row>
    <row r="125" spans="1:10" ht="17" x14ac:dyDescent="0.2">
      <c r="A125" s="13" t="s">
        <v>97</v>
      </c>
      <c r="B125" s="27">
        <f>SUM(B122:B124)</f>
        <v>0</v>
      </c>
      <c r="C125" s="27">
        <f t="shared" ref="C125:J125" si="92">SUM(C122:C124)</f>
        <v>53183</v>
      </c>
      <c r="D125" s="27">
        <f t="shared" si="92"/>
        <v>72685</v>
      </c>
      <c r="E125" s="27">
        <f t="shared" si="92"/>
        <v>87168</v>
      </c>
      <c r="F125" s="27">
        <f t="shared" si="92"/>
        <v>114028</v>
      </c>
      <c r="G125" s="27">
        <f t="shared" si="92"/>
        <v>128890</v>
      </c>
      <c r="H125" s="27">
        <f t="shared" si="92"/>
        <v>135275</v>
      </c>
      <c r="I125" s="27">
        <f t="shared" si="92"/>
        <v>131618</v>
      </c>
      <c r="J125" s="27">
        <f t="shared" si="92"/>
        <v>143519</v>
      </c>
    </row>
    <row r="126" spans="1:10" x14ac:dyDescent="0.2">
      <c r="A126" s="13"/>
    </row>
    <row r="127" spans="1:10" ht="17" x14ac:dyDescent="0.2">
      <c r="A127" s="13" t="s">
        <v>116</v>
      </c>
      <c r="B127" s="28" t="e">
        <f>B114/B125</f>
        <v>#DIV/0!</v>
      </c>
      <c r="C127" s="28">
        <f t="shared" ref="C127:J127" si="93">C114/C125</f>
        <v>0.19071370913341307</v>
      </c>
      <c r="D127" s="28">
        <f t="shared" si="93"/>
        <v>0.21505778749485202</v>
      </c>
      <c r="E127" s="28">
        <f t="shared" si="93"/>
        <v>0.24918999312193307</v>
      </c>
      <c r="F127" s="28">
        <f t="shared" si="93"/>
        <v>0.15671263200774718</v>
      </c>
      <c r="G127" s="28">
        <f t="shared" si="93"/>
        <v>0.22266183447660931</v>
      </c>
      <c r="H127" s="28">
        <f t="shared" si="93"/>
        <v>0.28776842974542755</v>
      </c>
      <c r="I127" s="28">
        <f t="shared" si="93"/>
        <v>0.17703223007399052</v>
      </c>
      <c r="J127" s="28">
        <f t="shared" si="93"/>
        <v>0.2685352089652086</v>
      </c>
    </row>
    <row r="128" spans="1:10" ht="17" x14ac:dyDescent="0.2">
      <c r="A128" s="13" t="s">
        <v>163</v>
      </c>
      <c r="B128" s="28" t="e">
        <f>B21/B107</f>
        <v>#DIV/0!</v>
      </c>
      <c r="C128" s="28">
        <f t="shared" ref="C128:J128" si="94">C21/C107</f>
        <v>0.17260195290063182</v>
      </c>
      <c r="D128" s="28">
        <f t="shared" si="94"/>
        <v>0.21431934039033182</v>
      </c>
      <c r="E128" s="28">
        <f t="shared" si="94"/>
        <v>0.26284070512439528</v>
      </c>
      <c r="F128" s="28">
        <f t="shared" si="94"/>
        <v>0.18292200209788825</v>
      </c>
      <c r="G128" s="28">
        <f t="shared" si="94"/>
        <v>0.22718840127835374</v>
      </c>
      <c r="H128" s="28">
        <f t="shared" si="94"/>
        <v>0.31526517669103693</v>
      </c>
      <c r="I128" s="28">
        <f t="shared" si="94"/>
        <v>0.18454734196145187</v>
      </c>
      <c r="J128" s="28">
        <f t="shared" si="94"/>
        <v>0.25526219575890524</v>
      </c>
    </row>
    <row r="129" spans="1:1" x14ac:dyDescent="0.2">
      <c r="A129" s="18"/>
    </row>
    <row r="130" spans="1:1" ht="17" x14ac:dyDescent="0.2">
      <c r="A130" s="19" t="s">
        <v>117</v>
      </c>
    </row>
    <row r="131" spans="1:1" x14ac:dyDescent="0.2">
      <c r="A131" s="19"/>
    </row>
    <row r="132" spans="1:1" ht="17" x14ac:dyDescent="0.2">
      <c r="A132" s="20" t="s">
        <v>107</v>
      </c>
    </row>
    <row r="133" spans="1:1" ht="17" x14ac:dyDescent="0.2">
      <c r="A133" s="21" t="s">
        <v>118</v>
      </c>
    </row>
    <row r="134" spans="1:1" ht="17" x14ac:dyDescent="0.2">
      <c r="A134" s="21" t="s">
        <v>108</v>
      </c>
    </row>
    <row r="135" spans="1:1" ht="17" x14ac:dyDescent="0.2">
      <c r="A135" s="20" t="s">
        <v>109</v>
      </c>
    </row>
    <row r="136" spans="1:1" ht="17" x14ac:dyDescent="0.2">
      <c r="A136" s="20" t="s">
        <v>106</v>
      </c>
    </row>
    <row r="137" spans="1:1" ht="17" x14ac:dyDescent="0.2">
      <c r="A137" s="20" t="s">
        <v>98</v>
      </c>
    </row>
    <row r="138" spans="1:1" ht="17" x14ac:dyDescent="0.2">
      <c r="A138" s="22" t="s">
        <v>114</v>
      </c>
    </row>
    <row r="139" spans="1:1" ht="17" x14ac:dyDescent="0.2">
      <c r="A139" s="22" t="s">
        <v>119</v>
      </c>
    </row>
    <row r="140" spans="1:1" x14ac:dyDescent="0.2">
      <c r="A140" s="21"/>
    </row>
    <row r="141" spans="1:1" ht="17" x14ac:dyDescent="0.2">
      <c r="A141" s="21" t="s">
        <v>119</v>
      </c>
    </row>
    <row r="142" spans="1:1" ht="17" x14ac:dyDescent="0.2">
      <c r="A142" s="21" t="s">
        <v>120</v>
      </c>
    </row>
    <row r="143" spans="1:1" x14ac:dyDescent="0.2">
      <c r="A143" s="21"/>
    </row>
    <row r="144" spans="1:1" x14ac:dyDescent="0.2">
      <c r="A144" s="21"/>
    </row>
    <row r="145" spans="1:12" ht="17" x14ac:dyDescent="0.2">
      <c r="A145" s="21" t="s">
        <v>121</v>
      </c>
    </row>
    <row r="146" spans="1:12" ht="17" x14ac:dyDescent="0.2">
      <c r="A146" s="21" t="s">
        <v>122</v>
      </c>
    </row>
    <row r="147" spans="1:12" x14ac:dyDescent="0.2">
      <c r="A147" s="21"/>
    </row>
    <row r="148" spans="1:12" ht="17" x14ac:dyDescent="0.2">
      <c r="A148" s="21" t="s">
        <v>120</v>
      </c>
    </row>
    <row r="149" spans="1:12" ht="17" x14ac:dyDescent="0.2">
      <c r="A149" s="21" t="s">
        <v>123</v>
      </c>
    </row>
    <row r="150" spans="1:12" ht="17" x14ac:dyDescent="0.2">
      <c r="A150" s="21" t="s">
        <v>124</v>
      </c>
    </row>
    <row r="151" spans="1:12" ht="17" x14ac:dyDescent="0.2">
      <c r="A151" s="21" t="s">
        <v>125</v>
      </c>
    </row>
    <row r="152" spans="1:12" ht="17" x14ac:dyDescent="0.2">
      <c r="A152" s="21" t="s">
        <v>126</v>
      </c>
    </row>
    <row r="153" spans="1:12" x14ac:dyDescent="0.2">
      <c r="A153" s="21"/>
    </row>
    <row r="154" spans="1:12" ht="17" x14ac:dyDescent="0.2">
      <c r="A154" s="20" t="s">
        <v>127</v>
      </c>
      <c r="B154" s="27">
        <v>104</v>
      </c>
      <c r="C154" s="27">
        <v>114</v>
      </c>
      <c r="D154" s="27">
        <v>176</v>
      </c>
      <c r="E154" s="27">
        <v>130</v>
      </c>
      <c r="F154" s="27">
        <v>204</v>
      </c>
      <c r="G154" s="27">
        <v>272</v>
      </c>
      <c r="H154" s="27">
        <v>335</v>
      </c>
      <c r="I154" s="27">
        <v>120</v>
      </c>
      <c r="J154" s="27">
        <v>353</v>
      </c>
      <c r="K154" s="27">
        <v>505</v>
      </c>
    </row>
    <row r="155" spans="1:12" ht="17" x14ac:dyDescent="0.2">
      <c r="A155" s="19" t="s">
        <v>123</v>
      </c>
      <c r="B155" s="27">
        <f>B98-B78+B83+B79</f>
        <v>0</v>
      </c>
      <c r="C155" s="27">
        <f t="shared" ref="C155:J155" si="95">C98-C78+C83+C79</f>
        <v>11643</v>
      </c>
      <c r="D155" s="27">
        <f t="shared" si="95"/>
        <v>25553</v>
      </c>
      <c r="E155" s="27">
        <f t="shared" si="95"/>
        <v>21076</v>
      </c>
      <c r="F155" s="27">
        <f t="shared" si="95"/>
        <v>26221</v>
      </c>
      <c r="G155" s="27">
        <f t="shared" si="95"/>
        <v>42667</v>
      </c>
      <c r="H155" s="27">
        <f t="shared" si="95"/>
        <v>34317</v>
      </c>
      <c r="I155" s="27">
        <f t="shared" si="95"/>
        <v>27500</v>
      </c>
      <c r="J155" s="27">
        <f t="shared" si="95"/>
        <v>6205</v>
      </c>
      <c r="K155" s="27">
        <v>10000</v>
      </c>
    </row>
    <row r="156" spans="1:12" ht="17" x14ac:dyDescent="0.2">
      <c r="A156" s="19" t="s">
        <v>128</v>
      </c>
      <c r="B156" s="27">
        <f>B154*B25</f>
        <v>296712</v>
      </c>
      <c r="C156" s="27">
        <f t="shared" ref="C156:J156" si="96">C154*C25</f>
        <v>333450</v>
      </c>
      <c r="D156" s="27">
        <f t="shared" si="96"/>
        <v>520256</v>
      </c>
      <c r="E156" s="27">
        <f t="shared" si="96"/>
        <v>379730</v>
      </c>
      <c r="F156" s="27">
        <f t="shared" si="96"/>
        <v>586704</v>
      </c>
      <c r="G156" s="27">
        <f t="shared" si="96"/>
        <v>785536</v>
      </c>
      <c r="H156" s="27">
        <f t="shared" si="96"/>
        <v>957765</v>
      </c>
      <c r="I156" s="27">
        <f t="shared" si="96"/>
        <v>324240</v>
      </c>
      <c r="J156" s="27">
        <f t="shared" si="96"/>
        <v>928037</v>
      </c>
      <c r="K156" s="27">
        <f>K154*K25</f>
        <v>1282700</v>
      </c>
    </row>
    <row r="157" spans="1:12" ht="17" x14ac:dyDescent="0.2">
      <c r="A157" s="19" t="s">
        <v>129</v>
      </c>
      <c r="B157" s="27">
        <f>SUM(B155:B156)</f>
        <v>296712</v>
      </c>
      <c r="C157" s="27">
        <f t="shared" ref="C157:K157" si="97">SUM(C155:C156)</f>
        <v>345093</v>
      </c>
      <c r="D157" s="27">
        <f t="shared" si="97"/>
        <v>545809</v>
      </c>
      <c r="E157" s="27">
        <f t="shared" si="97"/>
        <v>400806</v>
      </c>
      <c r="F157" s="27">
        <f t="shared" si="97"/>
        <v>612925</v>
      </c>
      <c r="G157" s="27">
        <f t="shared" si="97"/>
        <v>828203</v>
      </c>
      <c r="H157" s="27">
        <f t="shared" si="97"/>
        <v>992082</v>
      </c>
      <c r="I157" s="27">
        <f t="shared" si="97"/>
        <v>351740</v>
      </c>
      <c r="J157" s="27">
        <f t="shared" si="97"/>
        <v>934242</v>
      </c>
      <c r="K157" s="27">
        <f t="shared" si="97"/>
        <v>1292700</v>
      </c>
    </row>
    <row r="158" spans="1:12" ht="17" x14ac:dyDescent="0.2">
      <c r="A158" s="19" t="s">
        <v>113</v>
      </c>
      <c r="B158" s="27">
        <f>B125</f>
        <v>0</v>
      </c>
      <c r="C158" s="27">
        <f t="shared" ref="C158:J158" si="98">C125</f>
        <v>53183</v>
      </c>
      <c r="D158" s="27">
        <f t="shared" si="98"/>
        <v>72685</v>
      </c>
      <c r="E158" s="27">
        <f t="shared" si="98"/>
        <v>87168</v>
      </c>
      <c r="F158" s="27">
        <f t="shared" si="98"/>
        <v>114028</v>
      </c>
      <c r="G158" s="27">
        <f t="shared" si="98"/>
        <v>128890</v>
      </c>
      <c r="H158" s="27">
        <f t="shared" si="98"/>
        <v>135275</v>
      </c>
      <c r="I158" s="27">
        <f t="shared" si="98"/>
        <v>131618</v>
      </c>
      <c r="J158" s="27">
        <f t="shared" si="98"/>
        <v>143519</v>
      </c>
      <c r="K158" s="27">
        <v>150000</v>
      </c>
      <c r="L158" s="27">
        <v>150000</v>
      </c>
    </row>
    <row r="159" spans="1:12" ht="17" x14ac:dyDescent="0.2">
      <c r="A159" s="23" t="s">
        <v>130</v>
      </c>
      <c r="B159" s="27">
        <f>B112+'Valuation &amp; Forecasting'!B60</f>
        <v>8170</v>
      </c>
      <c r="C159" s="27">
        <f>C112+'Valuation &amp; Forecasting'!C60</f>
        <v>14769</v>
      </c>
      <c r="D159" s="27">
        <f>D112+'Valuation &amp; Forecasting'!D60</f>
        <v>23228</v>
      </c>
      <c r="E159" s="27">
        <f>E112+'Valuation &amp; Forecasting'!E60</f>
        <v>29228</v>
      </c>
      <c r="F159" s="27">
        <f>F112+'Valuation &amp; Forecasting'!F60</f>
        <v>29727</v>
      </c>
      <c r="G159" s="27">
        <f>G112+'Valuation &amp; Forecasting'!G60</f>
        <v>39533</v>
      </c>
      <c r="H159" s="27">
        <f>H112+'Valuation &amp; Forecasting'!H60</f>
        <v>54720</v>
      </c>
      <c r="I159" s="27">
        <f>I112+'Valuation &amp; Forecasting'!I60</f>
        <v>37630</v>
      </c>
      <c r="J159" s="27">
        <f>J112+'Valuation &amp; Forecasting'!J60</f>
        <v>57929</v>
      </c>
      <c r="K159" s="27">
        <v>60000</v>
      </c>
      <c r="L159">
        <v>70000</v>
      </c>
    </row>
    <row r="160" spans="1:12" ht="17" x14ac:dyDescent="0.2">
      <c r="A160" s="23" t="s">
        <v>131</v>
      </c>
      <c r="B160" s="27">
        <f>B159+B61</f>
        <v>11130</v>
      </c>
      <c r="C160" s="27">
        <f t="shared" ref="C160:J160" si="99">C159+C61</f>
        <v>17987</v>
      </c>
      <c r="D160" s="27">
        <f t="shared" si="99"/>
        <v>26951</v>
      </c>
      <c r="E160" s="27">
        <f t="shared" si="99"/>
        <v>33380</v>
      </c>
      <c r="F160" s="27">
        <f t="shared" si="99"/>
        <v>34563</v>
      </c>
      <c r="G160" s="27">
        <f t="shared" si="99"/>
        <v>46069</v>
      </c>
      <c r="H160" s="27">
        <f t="shared" si="99"/>
        <v>63884</v>
      </c>
      <c r="I160" s="27">
        <f t="shared" si="99"/>
        <v>49622</v>
      </c>
      <c r="J160" s="27">
        <f t="shared" si="99"/>
        <v>71956</v>
      </c>
      <c r="K160" s="27">
        <v>72000</v>
      </c>
      <c r="L160">
        <v>77000</v>
      </c>
    </row>
    <row r="161" spans="1:12" ht="17" x14ac:dyDescent="0.2">
      <c r="A161" s="19" t="s">
        <v>132</v>
      </c>
      <c r="B161" s="29">
        <f>B159/B$10</f>
        <v>0.45571173583221775</v>
      </c>
      <c r="C161" s="29">
        <f t="shared" ref="C161:J161" si="100">C159/C$10</f>
        <v>0.53437296475866558</v>
      </c>
      <c r="D161" s="29">
        <f t="shared" si="100"/>
        <v>0.57137234644429691</v>
      </c>
      <c r="E161" s="29">
        <f t="shared" si="100"/>
        <v>0.52344281671979653</v>
      </c>
      <c r="F161" s="29">
        <f t="shared" si="100"/>
        <v>0.42048460330707105</v>
      </c>
      <c r="G161" s="29">
        <f t="shared" si="100"/>
        <v>0.45987320421101613</v>
      </c>
      <c r="H161" s="29">
        <f t="shared" si="100"/>
        <v>0.46400800481645738</v>
      </c>
      <c r="I161" s="29">
        <f t="shared" si="100"/>
        <v>0.32270236431150257</v>
      </c>
      <c r="J161" s="29">
        <f t="shared" si="100"/>
        <v>0.42941542749551526</v>
      </c>
      <c r="K161" s="29" t="e">
        <f>K159/K$10</f>
        <v>#DIV/0!</v>
      </c>
      <c r="L161" s="29" t="e">
        <f>L159/L$10</f>
        <v>#DIV/0!</v>
      </c>
    </row>
    <row r="162" spans="1:12" ht="17" x14ac:dyDescent="0.2">
      <c r="A162" s="24" t="s">
        <v>133</v>
      </c>
      <c r="B162" s="29">
        <f>B160/B$10</f>
        <v>0.62081659973226233</v>
      </c>
      <c r="C162" s="29">
        <f t="shared" ref="C162:J162" si="101">C160/C$10</f>
        <v>0.65080686012012445</v>
      </c>
      <c r="D162" s="29">
        <f t="shared" si="101"/>
        <v>0.6629523036430276</v>
      </c>
      <c r="E162" s="29">
        <f t="shared" si="101"/>
        <v>0.597800780830259</v>
      </c>
      <c r="F162" s="29">
        <f t="shared" si="101"/>
        <v>0.48888920321937279</v>
      </c>
      <c r="G162" s="29">
        <f t="shared" si="101"/>
        <v>0.53590414703658462</v>
      </c>
      <c r="H162" s="29">
        <f t="shared" si="101"/>
        <v>0.541715778137693</v>
      </c>
      <c r="I162" s="29">
        <f t="shared" si="101"/>
        <v>0.42554176778807812</v>
      </c>
      <c r="J162" s="29">
        <f t="shared" si="101"/>
        <v>0.53339461238528707</v>
      </c>
      <c r="K162" s="29" t="e">
        <f>K160/K$10</f>
        <v>#DIV/0!</v>
      </c>
      <c r="L162" s="29" t="e">
        <f>L160/L$10</f>
        <v>#DIV/0!</v>
      </c>
    </row>
    <row r="163" spans="1:12" ht="17" x14ac:dyDescent="0.2">
      <c r="A163" s="19" t="s">
        <v>134</v>
      </c>
      <c r="C163" s="30">
        <f>C159/B159-1</f>
        <v>0.80771113831089347</v>
      </c>
      <c r="D163" s="30">
        <f t="shared" ref="D163:I163" si="102">D159/C159-1</f>
        <v>0.57275374094386899</v>
      </c>
      <c r="E163" s="30">
        <f t="shared" si="102"/>
        <v>0.25830893748923711</v>
      </c>
      <c r="F163" s="30">
        <f t="shared" si="102"/>
        <v>1.7072670042425075E-2</v>
      </c>
      <c r="G163" s="30">
        <f t="shared" si="102"/>
        <v>0.32986846974131256</v>
      </c>
      <c r="H163" s="30">
        <f t="shared" si="102"/>
        <v>0.38416006880327824</v>
      </c>
      <c r="I163" s="30">
        <f t="shared" si="102"/>
        <v>-0.3123172514619883</v>
      </c>
      <c r="J163" s="30">
        <f t="shared" ref="J163:L164" si="103">J159/I159-1</f>
        <v>0.53943661971830981</v>
      </c>
      <c r="K163" s="30">
        <f t="shared" si="103"/>
        <v>3.575066029104601E-2</v>
      </c>
      <c r="L163" s="30">
        <f t="shared" si="103"/>
        <v>0.16666666666666674</v>
      </c>
    </row>
    <row r="164" spans="1:12" ht="17" x14ac:dyDescent="0.2">
      <c r="A164" s="19" t="s">
        <v>135</v>
      </c>
      <c r="C164" s="30">
        <f>C160/B160-1</f>
        <v>0.61608265947888596</v>
      </c>
      <c r="D164" s="30">
        <f t="shared" ref="D164:I164" si="104">D160/C160-1</f>
        <v>0.49835992661366535</v>
      </c>
      <c r="E164" s="30">
        <f t="shared" si="104"/>
        <v>0.23854402434046973</v>
      </c>
      <c r="F164" s="30">
        <f t="shared" si="104"/>
        <v>3.5440383463151592E-2</v>
      </c>
      <c r="G164" s="30">
        <f t="shared" si="104"/>
        <v>0.33289934322830783</v>
      </c>
      <c r="H164" s="30">
        <f t="shared" si="104"/>
        <v>0.38670255486335714</v>
      </c>
      <c r="I164" s="30">
        <f t="shared" si="104"/>
        <v>-0.22324838770271116</v>
      </c>
      <c r="J164" s="30">
        <f t="shared" si="103"/>
        <v>0.45008262464229576</v>
      </c>
      <c r="K164" s="30">
        <f t="shared" si="103"/>
        <v>6.1148479626438323E-4</v>
      </c>
      <c r="L164" s="30">
        <f t="shared" si="103"/>
        <v>6.944444444444442E-2</v>
      </c>
    </row>
    <row r="165" spans="1:12" ht="17" x14ac:dyDescent="0.2">
      <c r="A165" s="19" t="s">
        <v>136</v>
      </c>
      <c r="B165" s="31" t="e">
        <f>B127</f>
        <v>#DIV/0!</v>
      </c>
      <c r="C165" s="31">
        <f t="shared" ref="C165:K165" si="105">C127</f>
        <v>0.19071370913341307</v>
      </c>
      <c r="D165" s="31">
        <f t="shared" si="105"/>
        <v>0.21505778749485202</v>
      </c>
      <c r="E165" s="31">
        <f t="shared" si="105"/>
        <v>0.24918999312193307</v>
      </c>
      <c r="F165" s="31">
        <f t="shared" si="105"/>
        <v>0.15671263200774718</v>
      </c>
      <c r="G165" s="31">
        <f t="shared" si="105"/>
        <v>0.22266183447660931</v>
      </c>
      <c r="H165" s="31">
        <f t="shared" si="105"/>
        <v>0.28776842974542755</v>
      </c>
      <c r="I165" s="31">
        <f t="shared" si="105"/>
        <v>0.17703223007399052</v>
      </c>
      <c r="J165" s="31">
        <f t="shared" si="105"/>
        <v>0.2685352089652086</v>
      </c>
      <c r="K165" s="31">
        <f t="shared" si="105"/>
        <v>0</v>
      </c>
      <c r="L165" s="31">
        <f t="shared" ref="L165" si="106">L127</f>
        <v>0</v>
      </c>
    </row>
    <row r="166" spans="1:12" s="32" customFormat="1" ht="17" x14ac:dyDescent="0.2">
      <c r="A166" s="33" t="s">
        <v>148</v>
      </c>
      <c r="B166" s="32">
        <f>B$157/C159</f>
        <v>20.090188909201707</v>
      </c>
      <c r="C166" s="32">
        <f t="shared" ref="C166:K166" si="107">C$157/D159</f>
        <v>14.856767694162219</v>
      </c>
      <c r="D166" s="32">
        <f t="shared" si="107"/>
        <v>18.67418229095388</v>
      </c>
      <c r="E166" s="32">
        <f t="shared" si="107"/>
        <v>13.48289433848017</v>
      </c>
      <c r="F166" s="32">
        <f t="shared" si="107"/>
        <v>15.504135785293299</v>
      </c>
      <c r="G166" s="32">
        <f t="shared" si="107"/>
        <v>15.135288742690058</v>
      </c>
      <c r="H166" s="32">
        <f t="shared" si="107"/>
        <v>26.364124368854636</v>
      </c>
      <c r="I166" s="32">
        <f t="shared" si="107"/>
        <v>6.071915620846208</v>
      </c>
      <c r="J166" s="32">
        <f t="shared" si="107"/>
        <v>15.5707</v>
      </c>
      <c r="K166" s="32">
        <f t="shared" si="107"/>
        <v>18.467142857142857</v>
      </c>
    </row>
    <row r="167" spans="1:12" s="32" customFormat="1" ht="17" x14ac:dyDescent="0.2">
      <c r="A167" s="33" t="s">
        <v>149</v>
      </c>
      <c r="B167" s="32">
        <f>B$157/C160</f>
        <v>16.495913715461167</v>
      </c>
      <c r="C167" s="32">
        <f t="shared" ref="C167:K167" si="108">C$157/D160</f>
        <v>12.804459945827613</v>
      </c>
      <c r="D167" s="32">
        <f t="shared" si="108"/>
        <v>16.351378070701017</v>
      </c>
      <c r="E167" s="32">
        <f t="shared" si="108"/>
        <v>11.596389202326186</v>
      </c>
      <c r="F167" s="32">
        <f t="shared" si="108"/>
        <v>13.304499772081009</v>
      </c>
      <c r="G167" s="32">
        <f t="shared" si="108"/>
        <v>12.964169432095673</v>
      </c>
      <c r="H167" s="32">
        <f t="shared" si="108"/>
        <v>19.992785458062954</v>
      </c>
      <c r="I167" s="32">
        <f t="shared" si="108"/>
        <v>4.8882650508644172</v>
      </c>
      <c r="J167" s="32">
        <f t="shared" si="108"/>
        <v>12.975583333333333</v>
      </c>
      <c r="K167" s="32">
        <f t="shared" si="108"/>
        <v>16.788311688311687</v>
      </c>
    </row>
    <row r="168" spans="1:12" s="32" customFormat="1" ht="17" x14ac:dyDescent="0.2">
      <c r="A168" s="33" t="s">
        <v>146</v>
      </c>
      <c r="B168" s="32">
        <f>B157/B159</f>
        <v>36.317258261933901</v>
      </c>
      <c r="C168" s="32">
        <f t="shared" ref="C168:K168" si="109">C157/C159</f>
        <v>23.366036969327645</v>
      </c>
      <c r="D168" s="32">
        <f t="shared" si="109"/>
        <v>23.497890477010504</v>
      </c>
      <c r="E168" s="32">
        <f t="shared" si="109"/>
        <v>13.713083344737923</v>
      </c>
      <c r="F168" s="32">
        <f t="shared" si="109"/>
        <v>20.618461331449524</v>
      </c>
      <c r="G168" s="32">
        <f t="shared" si="109"/>
        <v>20.949662307439354</v>
      </c>
      <c r="H168" s="32">
        <f t="shared" si="109"/>
        <v>18.130153508771929</v>
      </c>
      <c r="I168" s="32">
        <f t="shared" si="109"/>
        <v>9.347329258570289</v>
      </c>
      <c r="J168" s="32">
        <f t="shared" si="109"/>
        <v>16.127362806193791</v>
      </c>
      <c r="K168" s="32">
        <f t="shared" si="109"/>
        <v>21.545000000000002</v>
      </c>
      <c r="L168" s="32">
        <f t="shared" ref="L168" si="110">L157/L159</f>
        <v>0</v>
      </c>
    </row>
    <row r="169" spans="1:12" s="32" customFormat="1" ht="17" x14ac:dyDescent="0.2">
      <c r="A169" s="33" t="s">
        <v>147</v>
      </c>
      <c r="B169" s="32">
        <f>B157/B160</f>
        <v>26.658760107816711</v>
      </c>
      <c r="C169" s="32">
        <f t="shared" ref="C169:K169" si="111">C157/C160</f>
        <v>19.185689664757881</v>
      </c>
      <c r="D169" s="32">
        <f t="shared" si="111"/>
        <v>20.251901599198547</v>
      </c>
      <c r="E169" s="32">
        <f t="shared" si="111"/>
        <v>12.007369682444578</v>
      </c>
      <c r="F169" s="32">
        <f t="shared" si="111"/>
        <v>17.733559008187946</v>
      </c>
      <c r="G169" s="32">
        <f t="shared" si="111"/>
        <v>17.977446873168507</v>
      </c>
      <c r="H169" s="32">
        <f t="shared" si="111"/>
        <v>15.529428338864191</v>
      </c>
      <c r="I169" s="32">
        <f t="shared" si="111"/>
        <v>7.0883882149046791</v>
      </c>
      <c r="J169" s="32">
        <f t="shared" si="111"/>
        <v>12.983517705264328</v>
      </c>
      <c r="K169" s="32">
        <f t="shared" si="111"/>
        <v>17.954166666666666</v>
      </c>
      <c r="L169" s="32">
        <f t="shared" ref="L169" si="112">L157/L160</f>
        <v>0</v>
      </c>
    </row>
    <row r="170" spans="1:12" s="32" customFormat="1" ht="17" x14ac:dyDescent="0.2">
      <c r="A170" s="33" t="s">
        <v>137</v>
      </c>
      <c r="B170" s="32" t="e">
        <f>B157/B158</f>
        <v>#DIV/0!</v>
      </c>
      <c r="C170" s="32">
        <f t="shared" ref="C170:K170" si="113">C157/C158</f>
        <v>6.4887840099279845</v>
      </c>
      <c r="D170" s="32">
        <f t="shared" si="113"/>
        <v>7.5092384948751461</v>
      </c>
      <c r="E170" s="32">
        <f t="shared" si="113"/>
        <v>4.598086453744493</v>
      </c>
      <c r="F170" s="32">
        <f t="shared" si="113"/>
        <v>5.3752148595081906</v>
      </c>
      <c r="G170" s="32">
        <f t="shared" si="113"/>
        <v>6.425657537435022</v>
      </c>
      <c r="H170" s="32">
        <f t="shared" si="113"/>
        <v>7.3338163001293664</v>
      </c>
      <c r="I170" s="32">
        <f t="shared" si="113"/>
        <v>2.6724308225318727</v>
      </c>
      <c r="J170" s="32">
        <f t="shared" si="113"/>
        <v>6.5095353228492394</v>
      </c>
      <c r="K170" s="32">
        <f t="shared" si="113"/>
        <v>8.6180000000000003</v>
      </c>
      <c r="L170" s="32">
        <f t="shared" ref="L170" si="114">L157/L158</f>
        <v>0</v>
      </c>
    </row>
    <row r="171" spans="1:12" ht="17" x14ac:dyDescent="0.2">
      <c r="A171" s="19" t="s">
        <v>138</v>
      </c>
      <c r="B171" s="11">
        <f>B68/B154</f>
        <v>-2.7437380355361425E-2</v>
      </c>
      <c r="C171" s="11">
        <f t="shared" ref="C171:K171" si="115">C68/C154</f>
        <v>-3.2160743739691112E-2</v>
      </c>
      <c r="D171" s="11">
        <f t="shared" si="115"/>
        <v>-1.575954914503629E-2</v>
      </c>
      <c r="E171" s="11">
        <f t="shared" si="115"/>
        <v>1.8513154083164354E-3</v>
      </c>
      <c r="F171" s="11">
        <f t="shared" si="115"/>
        <v>3.6154517439799284E-2</v>
      </c>
      <c r="G171" s="11">
        <f t="shared" si="115"/>
        <v>3.0083917223399054E-2</v>
      </c>
      <c r="H171" s="11">
        <f t="shared" si="115"/>
        <v>4.0840916091107946E-2</v>
      </c>
      <c r="I171" s="11">
        <f t="shared" si="115"/>
        <v>5.5354058721934364E-2</v>
      </c>
      <c r="J171" s="11">
        <f t="shared" si="115"/>
        <v>4.7726545385582693E-2</v>
      </c>
      <c r="K171" s="11">
        <f t="shared" si="115"/>
        <v>0</v>
      </c>
      <c r="L171" s="11" t="e">
        <f t="shared" ref="L171" si="116">L68/L154</f>
        <v>#DIV/0!</v>
      </c>
    </row>
    <row r="173" spans="1:12" ht="17" x14ac:dyDescent="0.2">
      <c r="A173" s="33" t="s">
        <v>164</v>
      </c>
      <c r="B173" s="32">
        <f>B156/B159</f>
        <v>36.317258261933901</v>
      </c>
      <c r="C173" s="32">
        <f t="shared" ref="C173:K173" si="117">C156/C159</f>
        <v>22.577696526508227</v>
      </c>
      <c r="D173" s="32">
        <f t="shared" si="117"/>
        <v>22.397795763733424</v>
      </c>
      <c r="E173" s="32">
        <f t="shared" si="117"/>
        <v>12.991993978376899</v>
      </c>
      <c r="F173" s="32">
        <f t="shared" si="117"/>
        <v>19.736401251387626</v>
      </c>
      <c r="G173" s="32">
        <f t="shared" si="117"/>
        <v>19.870386765487062</v>
      </c>
      <c r="H173" s="32">
        <f t="shared" si="117"/>
        <v>17.503015350877192</v>
      </c>
      <c r="I173" s="32">
        <f t="shared" si="117"/>
        <v>8.6165293648684553</v>
      </c>
      <c r="J173" s="32">
        <f t="shared" si="117"/>
        <v>16.020248925408691</v>
      </c>
      <c r="K173" s="32">
        <f t="shared" si="117"/>
        <v>21.378333333333334</v>
      </c>
    </row>
  </sheetData>
  <mergeCells count="5">
    <mergeCell ref="A1:A2"/>
    <mergeCell ref="M2:P2"/>
    <mergeCell ref="R2:U2"/>
    <mergeCell ref="W2:Z2"/>
    <mergeCell ref="AB2:AE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034C-6D8B-0848-97E2-D64BDFCA059C}">
  <dimension ref="A1:I34"/>
  <sheetViews>
    <sheetView workbookViewId="0">
      <selection sqref="A1:I33"/>
    </sheetView>
  </sheetViews>
  <sheetFormatPr baseColWidth="10" defaultRowHeight="16" x14ac:dyDescent="0.2"/>
  <cols>
    <col min="1" max="1" width="13.1640625" bestFit="1" customWidth="1"/>
    <col min="2" max="3" width="14" customWidth="1"/>
    <col min="4" max="9" width="11.6640625" bestFit="1" customWidth="1"/>
  </cols>
  <sheetData>
    <row r="1" spans="1:9" ht="64" x14ac:dyDescent="0.2">
      <c r="A1" s="1" t="s">
        <v>0</v>
      </c>
      <c r="B1" s="4" t="s">
        <v>92</v>
      </c>
      <c r="C1" s="4" t="s">
        <v>91</v>
      </c>
      <c r="D1" s="4" t="s">
        <v>90</v>
      </c>
      <c r="E1" s="4" t="s">
        <v>88</v>
      </c>
      <c r="F1" s="4" t="s">
        <v>87</v>
      </c>
      <c r="G1" s="4" t="s">
        <v>56</v>
      </c>
      <c r="H1" s="4" t="s">
        <v>32</v>
      </c>
      <c r="I1" s="4" t="s">
        <v>35</v>
      </c>
    </row>
    <row r="2" spans="1:9" x14ac:dyDescent="0.2">
      <c r="A2" s="2" t="s">
        <v>1</v>
      </c>
      <c r="H2" s="3" t="s">
        <v>33</v>
      </c>
      <c r="I2" s="3" t="s">
        <v>33</v>
      </c>
    </row>
    <row r="3" spans="1:9" ht="32" x14ac:dyDescent="0.2">
      <c r="A3" s="3" t="s">
        <v>2</v>
      </c>
      <c r="B3" s="5">
        <v>8903</v>
      </c>
      <c r="C3" s="5">
        <v>8079</v>
      </c>
      <c r="D3" s="5">
        <v>10019</v>
      </c>
      <c r="E3" s="5">
        <v>19079</v>
      </c>
      <c r="F3" s="5">
        <v>17576</v>
      </c>
      <c r="G3" s="5">
        <v>16601</v>
      </c>
      <c r="H3" s="5">
        <v>14681</v>
      </c>
      <c r="I3" s="5">
        <v>41862</v>
      </c>
    </row>
    <row r="4" spans="1:9" ht="32" x14ac:dyDescent="0.2">
      <c r="A4" s="3" t="s">
        <v>3</v>
      </c>
      <c r="B4" s="6">
        <v>20546</v>
      </c>
      <c r="C4" s="6">
        <v>33632</v>
      </c>
      <c r="D4" s="6">
        <v>31095</v>
      </c>
      <c r="E4" s="6">
        <v>35776</v>
      </c>
      <c r="F4" s="6">
        <v>44378</v>
      </c>
      <c r="G4" s="6">
        <v>31397</v>
      </c>
      <c r="H4" s="6">
        <v>26057</v>
      </c>
      <c r="I4" s="6">
        <v>23541</v>
      </c>
    </row>
    <row r="5" spans="1:9" ht="32" x14ac:dyDescent="0.2">
      <c r="A5" s="3" t="s">
        <v>4</v>
      </c>
      <c r="B5" s="6">
        <v>3993</v>
      </c>
      <c r="C5" s="6">
        <v>5832</v>
      </c>
      <c r="D5" s="6">
        <v>7587</v>
      </c>
      <c r="E5" s="6">
        <v>9518</v>
      </c>
      <c r="F5" s="6">
        <v>11335</v>
      </c>
      <c r="G5" s="6">
        <v>14039</v>
      </c>
      <c r="H5" s="6">
        <v>13466</v>
      </c>
      <c r="I5" s="6">
        <v>16169</v>
      </c>
    </row>
    <row r="6" spans="1:9" ht="64" x14ac:dyDescent="0.2">
      <c r="A6" s="3" t="s">
        <v>5</v>
      </c>
      <c r="B6" s="6">
        <v>959</v>
      </c>
      <c r="C6" s="6">
        <v>1020</v>
      </c>
      <c r="D6" s="6">
        <v>1779</v>
      </c>
      <c r="E6" s="6">
        <v>1852</v>
      </c>
      <c r="F6" s="6">
        <v>2381</v>
      </c>
      <c r="G6" s="6">
        <v>4629</v>
      </c>
      <c r="H6" s="6">
        <v>5345</v>
      </c>
      <c r="I6" s="6">
        <v>3793</v>
      </c>
    </row>
    <row r="7" spans="1:9" ht="32" x14ac:dyDescent="0.2">
      <c r="A7" s="3" t="s">
        <v>6</v>
      </c>
      <c r="B7" s="6">
        <v>34401</v>
      </c>
      <c r="C7" s="6">
        <v>48563</v>
      </c>
      <c r="D7" s="6">
        <v>50480</v>
      </c>
      <c r="E7" s="6">
        <v>66225</v>
      </c>
      <c r="F7" s="6">
        <v>75670</v>
      </c>
      <c r="G7" s="6">
        <v>66666</v>
      </c>
      <c r="H7" s="6">
        <v>59549</v>
      </c>
      <c r="I7" s="6">
        <v>85365</v>
      </c>
    </row>
    <row r="8" spans="1:9" ht="64" x14ac:dyDescent="0.2">
      <c r="A8" s="3" t="s">
        <v>7</v>
      </c>
      <c r="B8" s="6">
        <v>0</v>
      </c>
      <c r="C8" s="6">
        <v>0</v>
      </c>
      <c r="D8" s="6">
        <v>0</v>
      </c>
      <c r="E8" s="6">
        <v>0</v>
      </c>
      <c r="F8" s="6">
        <v>6234</v>
      </c>
      <c r="G8" s="6">
        <v>6775</v>
      </c>
      <c r="H8" s="6">
        <v>6201</v>
      </c>
      <c r="I8" s="6">
        <v>6141</v>
      </c>
    </row>
    <row r="9" spans="1:9" ht="32" x14ac:dyDescent="0.2">
      <c r="A9" s="3" t="s">
        <v>8</v>
      </c>
      <c r="B9" s="6">
        <v>8591</v>
      </c>
      <c r="C9" s="6">
        <v>13721</v>
      </c>
      <c r="D9" s="6">
        <v>24683</v>
      </c>
      <c r="E9" s="6">
        <v>35323</v>
      </c>
      <c r="F9" s="6">
        <v>45633</v>
      </c>
      <c r="G9" s="6">
        <v>57809</v>
      </c>
      <c r="H9" s="6">
        <v>79518</v>
      </c>
      <c r="I9" s="6">
        <v>96587</v>
      </c>
    </row>
    <row r="10" spans="1:9" ht="48" x14ac:dyDescent="0.2">
      <c r="A10" s="3" t="s">
        <v>9</v>
      </c>
      <c r="B10" s="6">
        <v>0</v>
      </c>
      <c r="C10" s="6">
        <v>0</v>
      </c>
      <c r="D10" s="6">
        <v>0</v>
      </c>
      <c r="E10" s="6">
        <v>9460</v>
      </c>
      <c r="F10" s="6">
        <v>9348</v>
      </c>
      <c r="G10" s="6">
        <v>12155</v>
      </c>
      <c r="H10" s="6">
        <v>12673</v>
      </c>
      <c r="I10" s="6">
        <v>13294</v>
      </c>
    </row>
    <row r="11" spans="1:9" ht="32" x14ac:dyDescent="0.2">
      <c r="A11" s="3" t="s">
        <v>10</v>
      </c>
      <c r="B11" s="6">
        <v>2535</v>
      </c>
      <c r="C11" s="6">
        <v>1884</v>
      </c>
      <c r="D11" s="6">
        <v>1294</v>
      </c>
      <c r="E11" s="6">
        <v>894</v>
      </c>
      <c r="F11" s="6">
        <v>623</v>
      </c>
      <c r="G11" s="6">
        <v>634</v>
      </c>
      <c r="H11" s="6">
        <v>897</v>
      </c>
      <c r="I11" s="6">
        <v>788</v>
      </c>
    </row>
    <row r="12" spans="1:9" x14ac:dyDescent="0.2">
      <c r="A12" s="3" t="s">
        <v>11</v>
      </c>
      <c r="B12" s="6">
        <v>18122</v>
      </c>
      <c r="C12" s="6">
        <v>18221</v>
      </c>
      <c r="D12" s="6">
        <v>18301</v>
      </c>
      <c r="E12" s="6">
        <v>18715</v>
      </c>
      <c r="F12" s="6">
        <v>19050</v>
      </c>
      <c r="G12" s="6">
        <v>19197</v>
      </c>
      <c r="H12" s="6">
        <v>20306</v>
      </c>
      <c r="I12" s="6">
        <v>20654</v>
      </c>
    </row>
    <row r="13" spans="1:9" x14ac:dyDescent="0.2">
      <c r="A13" s="3" t="s">
        <v>12</v>
      </c>
      <c r="B13" s="6">
        <v>1312</v>
      </c>
      <c r="C13" s="6">
        <v>2135</v>
      </c>
      <c r="D13" s="6">
        <v>2576</v>
      </c>
      <c r="E13" s="6">
        <v>2759</v>
      </c>
      <c r="F13" s="6">
        <v>2758</v>
      </c>
      <c r="G13" s="6">
        <v>2751</v>
      </c>
      <c r="H13" s="6">
        <v>6583</v>
      </c>
      <c r="I13" s="6">
        <v>6794</v>
      </c>
    </row>
    <row r="14" spans="1:9" x14ac:dyDescent="0.2">
      <c r="A14" s="3" t="s">
        <v>13</v>
      </c>
      <c r="B14" s="6">
        <v>64961</v>
      </c>
      <c r="C14" s="6">
        <v>84524</v>
      </c>
      <c r="D14" s="6">
        <v>97334</v>
      </c>
      <c r="E14" s="6">
        <v>133376</v>
      </c>
      <c r="F14" s="6">
        <v>159316</v>
      </c>
      <c r="G14" s="6">
        <v>165987</v>
      </c>
      <c r="H14" s="6">
        <v>185727</v>
      </c>
      <c r="I14" s="6">
        <v>229623</v>
      </c>
    </row>
    <row r="15" spans="1:9" ht="32" x14ac:dyDescent="0.2">
      <c r="A15" s="2" t="s">
        <v>14</v>
      </c>
      <c r="H15" s="3" t="s">
        <v>33</v>
      </c>
      <c r="I15" s="3" t="s">
        <v>33</v>
      </c>
    </row>
    <row r="16" spans="1:9" ht="32" x14ac:dyDescent="0.2">
      <c r="A16" s="3" t="s">
        <v>15</v>
      </c>
      <c r="B16" s="6">
        <v>302</v>
      </c>
      <c r="C16" s="6">
        <v>380</v>
      </c>
      <c r="D16" s="6">
        <v>820</v>
      </c>
      <c r="E16" s="6">
        <v>1363</v>
      </c>
      <c r="F16" s="6">
        <v>1331</v>
      </c>
      <c r="G16" s="6">
        <v>4083</v>
      </c>
      <c r="H16" s="6">
        <v>4990</v>
      </c>
      <c r="I16" s="6">
        <v>4849</v>
      </c>
    </row>
    <row r="17" spans="1:9" ht="32" x14ac:dyDescent="0.2">
      <c r="A17" s="3" t="s">
        <v>16</v>
      </c>
      <c r="B17" s="6">
        <v>280</v>
      </c>
      <c r="C17" s="6">
        <v>390</v>
      </c>
      <c r="D17" s="6">
        <v>541</v>
      </c>
      <c r="E17" s="6">
        <v>886</v>
      </c>
      <c r="F17" s="6">
        <v>1093</v>
      </c>
      <c r="G17" s="6">
        <v>1052</v>
      </c>
      <c r="H17" s="6">
        <v>1117</v>
      </c>
      <c r="I17" s="6">
        <v>863</v>
      </c>
    </row>
    <row r="18" spans="1:9" ht="48" x14ac:dyDescent="0.2">
      <c r="A18" s="3" t="s">
        <v>17</v>
      </c>
      <c r="B18" s="6">
        <v>0</v>
      </c>
      <c r="C18" s="6">
        <v>0</v>
      </c>
      <c r="D18" s="6">
        <v>0</v>
      </c>
      <c r="E18" s="6">
        <v>800</v>
      </c>
      <c r="F18" s="6">
        <v>1023</v>
      </c>
      <c r="G18" s="6">
        <v>1127</v>
      </c>
      <c r="H18" s="6">
        <v>1367</v>
      </c>
      <c r="I18" s="6">
        <v>1623</v>
      </c>
    </row>
    <row r="19" spans="1:9" ht="64" x14ac:dyDescent="0.2">
      <c r="A19" s="3" t="s">
        <v>18</v>
      </c>
      <c r="B19" s="6">
        <v>2203</v>
      </c>
      <c r="C19" s="6">
        <v>2892</v>
      </c>
      <c r="D19" s="6">
        <v>5509</v>
      </c>
      <c r="E19" s="6">
        <v>11735</v>
      </c>
      <c r="F19" s="6">
        <v>11152</v>
      </c>
      <c r="G19" s="6">
        <v>14312</v>
      </c>
      <c r="H19" s="6">
        <v>19552</v>
      </c>
      <c r="I19" s="6">
        <v>24625</v>
      </c>
    </row>
    <row r="20" spans="1:9" ht="48" x14ac:dyDescent="0.2">
      <c r="A20" s="3" t="s">
        <v>89</v>
      </c>
      <c r="B20" s="6">
        <v>90</v>
      </c>
      <c r="C20" s="6">
        <v>98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</row>
    <row r="21" spans="1:9" ht="32" x14ac:dyDescent="0.2">
      <c r="A21" s="3" t="s">
        <v>19</v>
      </c>
      <c r="B21" s="6">
        <v>2875</v>
      </c>
      <c r="C21" s="6">
        <v>3760</v>
      </c>
      <c r="D21" s="6">
        <v>147</v>
      </c>
      <c r="E21" s="6">
        <v>269</v>
      </c>
      <c r="F21" s="6">
        <v>382</v>
      </c>
      <c r="G21" s="6">
        <v>561</v>
      </c>
      <c r="H21" s="6">
        <v>27026</v>
      </c>
      <c r="I21" s="6">
        <v>31960</v>
      </c>
    </row>
    <row r="22" spans="1:9" ht="48" x14ac:dyDescent="0.2">
      <c r="A22" s="3" t="s">
        <v>20</v>
      </c>
      <c r="B22" s="6">
        <v>0</v>
      </c>
      <c r="C22" s="6">
        <v>0</v>
      </c>
      <c r="D22" s="6">
        <v>7017</v>
      </c>
      <c r="E22" s="6">
        <v>15053</v>
      </c>
      <c r="F22" s="6">
        <v>14981</v>
      </c>
      <c r="G22" s="6">
        <v>21135</v>
      </c>
      <c r="H22" s="6">
        <v>15301</v>
      </c>
      <c r="I22" s="6">
        <v>17226</v>
      </c>
    </row>
    <row r="23" spans="1:9" x14ac:dyDescent="0.2">
      <c r="A23" s="3" t="s">
        <v>21</v>
      </c>
      <c r="B23" s="6">
        <v>0</v>
      </c>
      <c r="C23" s="6">
        <v>0</v>
      </c>
      <c r="D23" s="6">
        <v>0</v>
      </c>
      <c r="E23" s="6">
        <v>9524</v>
      </c>
      <c r="F23" s="6">
        <v>9631</v>
      </c>
      <c r="G23" s="6">
        <v>12746</v>
      </c>
      <c r="H23" s="6">
        <v>9923</v>
      </c>
      <c r="I23" s="6">
        <v>18385</v>
      </c>
    </row>
    <row r="24" spans="1:9" x14ac:dyDescent="0.2">
      <c r="A24" s="3" t="s">
        <v>22</v>
      </c>
      <c r="B24" s="6">
        <v>2892</v>
      </c>
      <c r="C24" s="6">
        <v>6417</v>
      </c>
      <c r="D24" s="6">
        <v>6190</v>
      </c>
      <c r="E24" s="6">
        <v>7745</v>
      </c>
      <c r="F24" s="6">
        <v>6414</v>
      </c>
      <c r="G24" s="6">
        <v>7227</v>
      </c>
      <c r="H24" s="6">
        <v>7764</v>
      </c>
      <c r="I24" s="6">
        <v>8884</v>
      </c>
    </row>
    <row r="25" spans="1:9" x14ac:dyDescent="0.2">
      <c r="A25" s="3" t="s">
        <v>23</v>
      </c>
      <c r="B25" s="6">
        <v>5767</v>
      </c>
      <c r="C25" s="6">
        <v>10177</v>
      </c>
      <c r="D25" s="6">
        <v>13207</v>
      </c>
      <c r="E25" s="6">
        <v>32322</v>
      </c>
      <c r="F25" s="6">
        <v>31026</v>
      </c>
      <c r="G25" s="6">
        <v>41108</v>
      </c>
      <c r="H25" s="6">
        <v>60014</v>
      </c>
      <c r="I25" s="6">
        <v>76455</v>
      </c>
    </row>
    <row r="26" spans="1:9" ht="48" x14ac:dyDescent="0.2">
      <c r="A26" s="3" t="s">
        <v>24</v>
      </c>
      <c r="B26" s="3" t="s">
        <v>34</v>
      </c>
      <c r="C26" s="3" t="s">
        <v>34</v>
      </c>
      <c r="D26" s="3" t="s">
        <v>34</v>
      </c>
      <c r="E26" s="3" t="s">
        <v>34</v>
      </c>
      <c r="F26" s="3" t="s">
        <v>34</v>
      </c>
      <c r="G26" s="3" t="s">
        <v>34</v>
      </c>
      <c r="H26" s="3" t="s">
        <v>34</v>
      </c>
      <c r="I26" s="3" t="s">
        <v>34</v>
      </c>
    </row>
    <row r="27" spans="1:9" ht="32" x14ac:dyDescent="0.2">
      <c r="A27" s="2" t="s">
        <v>25</v>
      </c>
      <c r="H27" s="3" t="s">
        <v>33</v>
      </c>
      <c r="I27" s="3" t="s">
        <v>33</v>
      </c>
    </row>
    <row r="28" spans="1:9" ht="409.6" x14ac:dyDescent="0.2">
      <c r="A28" s="3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 ht="32" x14ac:dyDescent="0.2">
      <c r="A29" s="3" t="s">
        <v>27</v>
      </c>
      <c r="B29" s="6">
        <v>38227</v>
      </c>
      <c r="C29" s="6">
        <v>40584</v>
      </c>
      <c r="D29" s="6">
        <v>42906</v>
      </c>
      <c r="E29" s="6">
        <v>45851</v>
      </c>
      <c r="F29" s="6">
        <v>50018</v>
      </c>
      <c r="G29" s="6">
        <v>55811</v>
      </c>
      <c r="H29" s="6">
        <v>64444</v>
      </c>
      <c r="I29" s="6">
        <v>73253</v>
      </c>
    </row>
    <row r="30" spans="1:9" ht="64" x14ac:dyDescent="0.2">
      <c r="A30" s="3" t="s">
        <v>28</v>
      </c>
      <c r="B30" s="6">
        <v>-703</v>
      </c>
      <c r="C30" s="6">
        <v>-227</v>
      </c>
      <c r="D30" s="6">
        <v>-760</v>
      </c>
      <c r="E30" s="6">
        <v>-489</v>
      </c>
      <c r="F30" s="6">
        <v>927</v>
      </c>
      <c r="G30" s="6">
        <v>-693</v>
      </c>
      <c r="H30" s="6">
        <v>-3530</v>
      </c>
      <c r="I30" s="6">
        <v>-2155</v>
      </c>
    </row>
    <row r="31" spans="1:9" ht="32" x14ac:dyDescent="0.2">
      <c r="A31" s="3" t="s">
        <v>29</v>
      </c>
      <c r="B31" s="6">
        <v>21670</v>
      </c>
      <c r="C31" s="6">
        <v>33990</v>
      </c>
      <c r="D31" s="6">
        <v>41981</v>
      </c>
      <c r="E31" s="6">
        <v>55692</v>
      </c>
      <c r="F31" s="6">
        <v>77345</v>
      </c>
      <c r="G31" s="6">
        <v>69761</v>
      </c>
      <c r="H31" s="6">
        <v>64799</v>
      </c>
      <c r="I31" s="6">
        <v>82070</v>
      </c>
    </row>
    <row r="32" spans="1:9" ht="48" x14ac:dyDescent="0.2">
      <c r="A32" s="3" t="s">
        <v>30</v>
      </c>
      <c r="B32" s="6">
        <v>59194</v>
      </c>
      <c r="C32" s="6">
        <v>74347</v>
      </c>
      <c r="D32" s="6">
        <v>84127</v>
      </c>
      <c r="E32" s="6">
        <v>101054</v>
      </c>
      <c r="F32" s="6">
        <v>128290</v>
      </c>
      <c r="G32" s="6">
        <v>124879</v>
      </c>
      <c r="H32" s="6">
        <v>125713</v>
      </c>
      <c r="I32" s="6">
        <v>153168</v>
      </c>
    </row>
    <row r="33" spans="1:9" ht="64" x14ac:dyDescent="0.2">
      <c r="A33" s="3" t="s">
        <v>31</v>
      </c>
      <c r="B33" s="5">
        <v>64961</v>
      </c>
      <c r="C33" s="5">
        <v>84524</v>
      </c>
      <c r="D33" s="5">
        <v>97334</v>
      </c>
      <c r="E33" s="5">
        <v>133376</v>
      </c>
      <c r="F33" s="5">
        <v>159316</v>
      </c>
      <c r="G33" s="5">
        <v>165987</v>
      </c>
      <c r="H33" s="5">
        <v>185727</v>
      </c>
      <c r="I33" s="5">
        <v>229623</v>
      </c>
    </row>
    <row r="34" spans="1:9" x14ac:dyDescent="0.2">
      <c r="D34" s="5"/>
      <c r="E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4DE1-E263-964D-9D71-6E16E4E9B6FB}">
  <dimension ref="A1:J37"/>
  <sheetViews>
    <sheetView workbookViewId="0">
      <selection sqref="A1:J21"/>
    </sheetView>
  </sheetViews>
  <sheetFormatPr baseColWidth="10" defaultRowHeight="16" x14ac:dyDescent="0.2"/>
  <cols>
    <col min="1" max="1" width="46.83203125" customWidth="1"/>
    <col min="2" max="5" width="14" customWidth="1"/>
    <col min="6" max="10" width="11.6640625" bestFit="1" customWidth="1"/>
  </cols>
  <sheetData>
    <row r="1" spans="1:10" x14ac:dyDescent="0.2">
      <c r="A1" s="45" t="s">
        <v>36</v>
      </c>
      <c r="B1" s="1"/>
      <c r="C1" s="1"/>
      <c r="D1" s="1"/>
      <c r="E1" s="1"/>
      <c r="F1" s="1"/>
      <c r="G1" s="1"/>
    </row>
    <row r="2" spans="1:10" x14ac:dyDescent="0.2">
      <c r="A2" s="46"/>
      <c r="B2" s="4" t="s">
        <v>93</v>
      </c>
      <c r="C2" s="4" t="s">
        <v>92</v>
      </c>
      <c r="D2" s="4" t="s">
        <v>91</v>
      </c>
      <c r="E2" s="4" t="s">
        <v>90</v>
      </c>
      <c r="F2" s="4" t="s">
        <v>88</v>
      </c>
      <c r="G2" s="4" t="s">
        <v>87</v>
      </c>
      <c r="H2" s="4" t="s">
        <v>56</v>
      </c>
      <c r="I2" s="4" t="s">
        <v>32</v>
      </c>
      <c r="J2" s="4" t="s">
        <v>35</v>
      </c>
    </row>
    <row r="3" spans="1:10" x14ac:dyDescent="0.2">
      <c r="A3" s="2" t="s">
        <v>37</v>
      </c>
      <c r="B3" s="5"/>
      <c r="C3" s="5"/>
      <c r="D3" s="5"/>
      <c r="E3" s="5"/>
      <c r="F3" s="5"/>
      <c r="G3" s="5"/>
      <c r="H3" s="3" t="s">
        <v>33</v>
      </c>
      <c r="I3" s="3" t="s">
        <v>33</v>
      </c>
      <c r="J3" s="3" t="s">
        <v>33</v>
      </c>
    </row>
    <row r="4" spans="1:10" x14ac:dyDescent="0.2">
      <c r="A4" s="3" t="s">
        <v>38</v>
      </c>
      <c r="B4" s="5">
        <v>17928</v>
      </c>
      <c r="C4" s="5">
        <v>27638</v>
      </c>
      <c r="D4" s="5">
        <v>40653</v>
      </c>
      <c r="E4" s="5">
        <v>55838</v>
      </c>
      <c r="F4" s="5">
        <v>70697</v>
      </c>
      <c r="G4" s="5">
        <v>85965</v>
      </c>
      <c r="H4" s="5">
        <v>117929</v>
      </c>
      <c r="I4" s="5">
        <v>116609</v>
      </c>
      <c r="J4" s="5">
        <v>134902</v>
      </c>
    </row>
    <row r="5" spans="1:10" x14ac:dyDescent="0.2">
      <c r="A5" s="2" t="s">
        <v>39</v>
      </c>
      <c r="H5" s="3" t="s">
        <v>33</v>
      </c>
      <c r="I5" s="3" t="s">
        <v>33</v>
      </c>
      <c r="J5" s="3" t="s">
        <v>33</v>
      </c>
    </row>
    <row r="6" spans="1:10" x14ac:dyDescent="0.2">
      <c r="A6" s="3" t="s">
        <v>40</v>
      </c>
      <c r="B6" s="6">
        <v>2867</v>
      </c>
      <c r="C6" s="6">
        <v>3789</v>
      </c>
      <c r="D6" s="6">
        <v>5454</v>
      </c>
      <c r="E6" s="6">
        <v>9355</v>
      </c>
      <c r="F6" s="6">
        <v>12770</v>
      </c>
      <c r="G6" s="6">
        <v>16692</v>
      </c>
      <c r="H6" s="6">
        <v>22649</v>
      </c>
      <c r="I6" s="6">
        <v>25249</v>
      </c>
      <c r="J6" s="6">
        <v>25959</v>
      </c>
    </row>
    <row r="7" spans="1:10" x14ac:dyDescent="0.2">
      <c r="A7" s="3" t="s">
        <v>41</v>
      </c>
      <c r="B7" s="6">
        <v>4816</v>
      </c>
      <c r="C7" s="6">
        <v>5919</v>
      </c>
      <c r="D7" s="6">
        <v>7754</v>
      </c>
      <c r="E7" s="6">
        <v>10273</v>
      </c>
      <c r="F7" s="6">
        <v>13600</v>
      </c>
      <c r="G7" s="6">
        <v>18447</v>
      </c>
      <c r="H7" s="6">
        <v>24655</v>
      </c>
      <c r="I7" s="6">
        <v>35338</v>
      </c>
      <c r="J7" s="6">
        <v>38483</v>
      </c>
    </row>
    <row r="8" spans="1:10" x14ac:dyDescent="0.2">
      <c r="A8" s="3" t="s">
        <v>42</v>
      </c>
      <c r="B8" s="6">
        <v>2725</v>
      </c>
      <c r="C8" s="6">
        <v>3772</v>
      </c>
      <c r="D8" s="6">
        <v>4725</v>
      </c>
      <c r="E8" s="6">
        <v>7846</v>
      </c>
      <c r="F8" s="6">
        <v>9876</v>
      </c>
      <c r="G8" s="6">
        <v>11591</v>
      </c>
      <c r="H8" s="6">
        <v>14043</v>
      </c>
      <c r="I8" s="6">
        <v>15262</v>
      </c>
      <c r="J8" s="6">
        <v>12301</v>
      </c>
    </row>
    <row r="9" spans="1:10" x14ac:dyDescent="0.2">
      <c r="A9" s="3" t="s">
        <v>43</v>
      </c>
      <c r="B9" s="6">
        <v>1295</v>
      </c>
      <c r="C9" s="6">
        <v>1731</v>
      </c>
      <c r="D9" s="6">
        <v>2517</v>
      </c>
      <c r="E9" s="6">
        <v>3451</v>
      </c>
      <c r="F9" s="6">
        <v>10465</v>
      </c>
      <c r="G9" s="6">
        <v>6564</v>
      </c>
      <c r="H9" s="6">
        <v>9829</v>
      </c>
      <c r="I9" s="6">
        <v>11816</v>
      </c>
      <c r="J9" s="6">
        <v>11408</v>
      </c>
    </row>
    <row r="10" spans="1:10" x14ac:dyDescent="0.2">
      <c r="A10" s="3" t="s">
        <v>44</v>
      </c>
      <c r="B10" s="6">
        <v>11703</v>
      </c>
      <c r="C10" s="6">
        <v>15211</v>
      </c>
      <c r="D10" s="6">
        <v>20450</v>
      </c>
      <c r="E10" s="6">
        <v>30925</v>
      </c>
      <c r="F10" s="6">
        <v>46711</v>
      </c>
      <c r="G10" s="6">
        <v>53294</v>
      </c>
      <c r="H10" s="6">
        <v>71176</v>
      </c>
      <c r="I10" s="6">
        <v>87665</v>
      </c>
      <c r="J10" s="6">
        <v>88151</v>
      </c>
    </row>
    <row r="11" spans="1:10" x14ac:dyDescent="0.2">
      <c r="A11" s="3" t="s">
        <v>45</v>
      </c>
      <c r="B11" s="6">
        <v>6225</v>
      </c>
      <c r="C11" s="6">
        <v>12427</v>
      </c>
      <c r="D11" s="6">
        <v>20203</v>
      </c>
      <c r="E11" s="6">
        <v>24913</v>
      </c>
      <c r="F11" s="6">
        <v>23986</v>
      </c>
      <c r="G11" s="6">
        <v>32671</v>
      </c>
      <c r="H11" s="6">
        <v>46753</v>
      </c>
      <c r="I11" s="6">
        <v>28944</v>
      </c>
      <c r="J11" s="6">
        <v>46751</v>
      </c>
    </row>
    <row r="12" spans="1:10" x14ac:dyDescent="0.2">
      <c r="A12" s="3" t="s">
        <v>46</v>
      </c>
      <c r="B12" s="6">
        <v>-31</v>
      </c>
      <c r="C12" s="6">
        <v>91</v>
      </c>
      <c r="D12" s="6">
        <v>391</v>
      </c>
      <c r="E12" s="6">
        <v>448</v>
      </c>
      <c r="F12" s="6">
        <v>826</v>
      </c>
      <c r="G12" s="6">
        <v>509</v>
      </c>
      <c r="H12" s="6">
        <v>531</v>
      </c>
      <c r="I12" s="6">
        <v>-125</v>
      </c>
      <c r="J12" s="6">
        <v>677</v>
      </c>
    </row>
    <row r="13" spans="1:10" x14ac:dyDescent="0.2">
      <c r="A13" s="3" t="s">
        <v>47</v>
      </c>
      <c r="B13" s="6">
        <v>6194</v>
      </c>
      <c r="C13" s="6">
        <v>12518</v>
      </c>
      <c r="D13" s="6">
        <v>20594</v>
      </c>
      <c r="E13" s="6">
        <v>25361</v>
      </c>
      <c r="F13" s="6">
        <v>24812</v>
      </c>
      <c r="G13" s="6">
        <v>33180</v>
      </c>
      <c r="H13" s="6">
        <v>47284</v>
      </c>
      <c r="I13" s="6">
        <v>28819</v>
      </c>
      <c r="J13" s="6">
        <v>47428</v>
      </c>
    </row>
    <row r="14" spans="1:10" x14ac:dyDescent="0.2">
      <c r="A14" s="3" t="s">
        <v>48</v>
      </c>
      <c r="B14" s="6">
        <v>2506</v>
      </c>
      <c r="C14" s="6">
        <v>2301</v>
      </c>
      <c r="D14" s="6">
        <v>4660</v>
      </c>
      <c r="E14" s="6">
        <v>3249</v>
      </c>
      <c r="F14" s="6">
        <v>6327</v>
      </c>
      <c r="G14" s="6">
        <v>4034</v>
      </c>
      <c r="H14" s="6">
        <v>7914</v>
      </c>
      <c r="I14" s="6">
        <v>5619</v>
      </c>
      <c r="J14" s="6">
        <v>8330</v>
      </c>
    </row>
    <row r="15" spans="1:10" x14ac:dyDescent="0.2">
      <c r="A15" s="3" t="s">
        <v>49</v>
      </c>
      <c r="B15" s="6">
        <v>3688</v>
      </c>
      <c r="C15" s="6">
        <v>10217</v>
      </c>
      <c r="D15" s="6">
        <v>15934</v>
      </c>
      <c r="E15" s="6">
        <v>22112</v>
      </c>
      <c r="F15" s="5">
        <v>18485</v>
      </c>
      <c r="G15" s="5">
        <v>29146</v>
      </c>
      <c r="H15" s="5">
        <v>39370</v>
      </c>
      <c r="I15" s="5">
        <v>23200</v>
      </c>
      <c r="J15" s="5">
        <v>39098</v>
      </c>
    </row>
    <row r="16" spans="1:10" ht="32" x14ac:dyDescent="0.2">
      <c r="A16" s="2" t="s">
        <v>50</v>
      </c>
      <c r="B16" s="6"/>
      <c r="C16" s="6"/>
      <c r="D16" s="6"/>
      <c r="E16" s="6"/>
      <c r="H16" s="3" t="s">
        <v>33</v>
      </c>
      <c r="I16" s="3" t="s">
        <v>33</v>
      </c>
      <c r="J16" s="3" t="s">
        <v>33</v>
      </c>
    </row>
    <row r="17" spans="1:10" x14ac:dyDescent="0.2">
      <c r="A17" s="3" t="s">
        <v>51</v>
      </c>
      <c r="B17" s="7">
        <v>1.31</v>
      </c>
      <c r="C17" s="7">
        <v>3.56</v>
      </c>
      <c r="D17" s="7">
        <v>5.49</v>
      </c>
      <c r="E17" s="7">
        <v>7.65</v>
      </c>
      <c r="F17" s="7">
        <v>6.48</v>
      </c>
      <c r="G17" s="7">
        <v>10.220000000000001</v>
      </c>
      <c r="H17" s="7">
        <v>13.99</v>
      </c>
      <c r="I17" s="7">
        <v>8.6300000000000008</v>
      </c>
      <c r="J17" s="7">
        <v>15.19</v>
      </c>
    </row>
    <row r="18" spans="1:10" x14ac:dyDescent="0.2">
      <c r="A18" s="3" t="s">
        <v>52</v>
      </c>
      <c r="B18" s="7">
        <v>1.29</v>
      </c>
      <c r="C18" s="7">
        <v>3.49</v>
      </c>
      <c r="D18" s="7">
        <v>5.39</v>
      </c>
      <c r="E18" s="7">
        <v>7.57</v>
      </c>
      <c r="F18" s="7">
        <v>6.43</v>
      </c>
      <c r="G18" s="7">
        <v>10.09</v>
      </c>
      <c r="H18" s="7">
        <v>13.77</v>
      </c>
      <c r="I18" s="7">
        <v>8.59</v>
      </c>
      <c r="J18" s="7">
        <v>14.87</v>
      </c>
    </row>
    <row r="19" spans="1:10" ht="48" x14ac:dyDescent="0.2">
      <c r="A19" s="2" t="s">
        <v>53</v>
      </c>
      <c r="H19" s="3" t="s">
        <v>33</v>
      </c>
      <c r="I19" s="3" t="s">
        <v>33</v>
      </c>
      <c r="J19" s="3" t="s">
        <v>33</v>
      </c>
    </row>
    <row r="20" spans="1:10" x14ac:dyDescent="0.2">
      <c r="A20" s="3" t="s">
        <v>54</v>
      </c>
      <c r="B20" s="6">
        <v>2803</v>
      </c>
      <c r="C20" s="6">
        <v>2863</v>
      </c>
      <c r="D20" s="6">
        <v>2901</v>
      </c>
      <c r="E20" s="6">
        <v>2890</v>
      </c>
      <c r="F20" s="6">
        <v>2854</v>
      </c>
      <c r="G20" s="6">
        <v>2851</v>
      </c>
      <c r="H20" s="6">
        <v>2815</v>
      </c>
      <c r="I20" s="6">
        <v>2687</v>
      </c>
      <c r="J20" s="6">
        <v>2574</v>
      </c>
    </row>
    <row r="21" spans="1:10" x14ac:dyDescent="0.2">
      <c r="A21" s="3" t="s">
        <v>55</v>
      </c>
      <c r="B21" s="6">
        <v>2853</v>
      </c>
      <c r="C21" s="6">
        <v>2925</v>
      </c>
      <c r="D21" s="6">
        <v>2956</v>
      </c>
      <c r="E21" s="6">
        <v>2921</v>
      </c>
      <c r="F21" s="6">
        <v>2876</v>
      </c>
      <c r="G21" s="6">
        <v>2888</v>
      </c>
      <c r="H21" s="6">
        <v>2859</v>
      </c>
      <c r="I21" s="6">
        <v>2702</v>
      </c>
      <c r="J21" s="6">
        <v>2629</v>
      </c>
    </row>
    <row r="23" spans="1:10" x14ac:dyDescent="0.2">
      <c r="B23" s="5"/>
      <c r="C23" s="5"/>
      <c r="D23" s="5"/>
      <c r="E23" s="5"/>
      <c r="F23" s="5"/>
      <c r="G23" s="5"/>
    </row>
    <row r="26" spans="1:10" x14ac:dyDescent="0.2">
      <c r="B26" s="6"/>
      <c r="C26" s="6"/>
      <c r="D26" s="6"/>
      <c r="E26" s="6"/>
      <c r="F26" s="6"/>
      <c r="G26" s="6"/>
    </row>
    <row r="29" spans="1:10" x14ac:dyDescent="0.2">
      <c r="B29" s="6"/>
      <c r="C29" s="6"/>
      <c r="D29" s="6"/>
      <c r="E29" s="6"/>
      <c r="F29" s="6"/>
      <c r="G29" s="6"/>
    </row>
    <row r="32" spans="1:10" x14ac:dyDescent="0.2">
      <c r="B32" s="6"/>
      <c r="C32" s="6"/>
      <c r="D32" s="6"/>
      <c r="E32" s="6"/>
      <c r="F32" s="6"/>
      <c r="G32" s="6"/>
    </row>
    <row r="35" spans="2:7" x14ac:dyDescent="0.2">
      <c r="B35" s="5"/>
      <c r="C35" s="5"/>
      <c r="D35" s="5"/>
      <c r="E35" s="5"/>
      <c r="F35" s="5"/>
      <c r="G35" s="5"/>
    </row>
    <row r="37" spans="2:7" x14ac:dyDescent="0.2">
      <c r="B37" s="5"/>
      <c r="C37" s="5"/>
      <c r="D37" s="5"/>
      <c r="E37" s="5"/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C682-9D23-9C4C-A566-3272FD42B8CA}">
  <dimension ref="A1:J58"/>
  <sheetViews>
    <sheetView topLeftCell="A39" zoomScale="63" workbookViewId="0">
      <selection activeCell="A60" sqref="A60"/>
    </sheetView>
  </sheetViews>
  <sheetFormatPr baseColWidth="10" defaultRowHeight="16" x14ac:dyDescent="0.2"/>
  <cols>
    <col min="1" max="1" width="53.5" bestFit="1" customWidth="1"/>
    <col min="2" max="5" width="14" customWidth="1"/>
    <col min="6" max="10" width="11.6640625" bestFit="1" customWidth="1"/>
  </cols>
  <sheetData>
    <row r="1" spans="1:10" x14ac:dyDescent="0.2">
      <c r="A1" s="45" t="s">
        <v>57</v>
      </c>
      <c r="B1" s="1"/>
      <c r="C1" s="1"/>
      <c r="D1" s="1"/>
      <c r="E1" s="1"/>
      <c r="F1" s="1"/>
      <c r="G1" s="1"/>
    </row>
    <row r="2" spans="1:10" x14ac:dyDescent="0.2">
      <c r="A2" s="46"/>
      <c r="B2" s="4" t="s">
        <v>93</v>
      </c>
      <c r="C2" s="4" t="s">
        <v>92</v>
      </c>
      <c r="D2" s="4" t="s">
        <v>91</v>
      </c>
      <c r="E2" s="4" t="s">
        <v>90</v>
      </c>
      <c r="F2" s="4" t="s">
        <v>88</v>
      </c>
      <c r="G2" s="4" t="s">
        <v>87</v>
      </c>
      <c r="H2" s="4" t="s">
        <v>56</v>
      </c>
      <c r="I2" s="4" t="s">
        <v>32</v>
      </c>
      <c r="J2" s="4" t="s">
        <v>35</v>
      </c>
    </row>
    <row r="3" spans="1:10" x14ac:dyDescent="0.2">
      <c r="A3" s="2" t="s">
        <v>58</v>
      </c>
      <c r="H3" s="3" t="s">
        <v>33</v>
      </c>
      <c r="I3" s="3" t="s">
        <v>33</v>
      </c>
      <c r="J3" s="3" t="s">
        <v>33</v>
      </c>
    </row>
    <row r="4" spans="1:10" x14ac:dyDescent="0.2">
      <c r="A4" s="3" t="s">
        <v>49</v>
      </c>
      <c r="B4" s="5">
        <v>3688</v>
      </c>
      <c r="C4" s="5">
        <v>10217</v>
      </c>
      <c r="D4" s="5">
        <v>15934</v>
      </c>
      <c r="E4" s="5">
        <v>22112</v>
      </c>
      <c r="F4" s="5">
        <v>18485</v>
      </c>
      <c r="G4" s="5">
        <v>29146</v>
      </c>
      <c r="H4" s="5">
        <v>39370</v>
      </c>
      <c r="I4" s="5">
        <v>23200</v>
      </c>
      <c r="J4" s="5">
        <v>39098</v>
      </c>
    </row>
    <row r="5" spans="1:10" ht="32" x14ac:dyDescent="0.2">
      <c r="A5" s="2" t="s">
        <v>59</v>
      </c>
      <c r="H5" s="3" t="s">
        <v>33</v>
      </c>
      <c r="I5" s="3" t="s">
        <v>33</v>
      </c>
      <c r="J5" s="3" t="s">
        <v>33</v>
      </c>
    </row>
    <row r="6" spans="1:10" x14ac:dyDescent="0.2">
      <c r="A6" s="3" t="s">
        <v>60</v>
      </c>
      <c r="B6" s="6">
        <v>1945</v>
      </c>
      <c r="C6" s="6">
        <v>2342</v>
      </c>
      <c r="D6" s="6">
        <v>3025</v>
      </c>
      <c r="E6" s="6">
        <v>4315</v>
      </c>
      <c r="F6" s="6">
        <v>5741</v>
      </c>
      <c r="G6" s="6">
        <v>6862</v>
      </c>
      <c r="H6" s="6">
        <v>7967</v>
      </c>
      <c r="I6" s="6">
        <v>8686</v>
      </c>
      <c r="J6" s="6">
        <v>11178</v>
      </c>
    </row>
    <row r="7" spans="1:10" x14ac:dyDescent="0.2">
      <c r="A7" s="3" t="s">
        <v>61</v>
      </c>
      <c r="B7" s="6">
        <v>2960</v>
      </c>
      <c r="C7" s="6">
        <v>3218</v>
      </c>
      <c r="D7" s="6">
        <v>3723</v>
      </c>
      <c r="E7" s="6">
        <v>4152</v>
      </c>
      <c r="F7" s="6">
        <v>4836</v>
      </c>
      <c r="G7" s="6">
        <v>6536</v>
      </c>
      <c r="H7" s="6">
        <v>9164</v>
      </c>
      <c r="I7" s="6">
        <v>11992</v>
      </c>
      <c r="J7" s="6">
        <v>14027</v>
      </c>
    </row>
    <row r="8" spans="1:10" x14ac:dyDescent="0.2">
      <c r="A8" s="3" t="s">
        <v>62</v>
      </c>
      <c r="B8" s="6">
        <v>-795</v>
      </c>
      <c r="C8" s="6">
        <v>-457</v>
      </c>
      <c r="D8" s="6">
        <v>-377</v>
      </c>
      <c r="E8" s="6">
        <v>286</v>
      </c>
      <c r="F8" s="6">
        <v>-37</v>
      </c>
      <c r="G8" s="6">
        <v>-1192</v>
      </c>
      <c r="H8" s="6">
        <v>609</v>
      </c>
      <c r="I8" s="6">
        <v>-3286</v>
      </c>
      <c r="J8" s="6">
        <v>131</v>
      </c>
    </row>
    <row r="9" spans="1:10" x14ac:dyDescent="0.2">
      <c r="A9" s="3" t="s">
        <v>63</v>
      </c>
      <c r="B9" s="6">
        <v>1721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2218</v>
      </c>
      <c r="J9" s="6">
        <v>2432</v>
      </c>
    </row>
    <row r="10" spans="1:10" x14ac:dyDescent="0.2">
      <c r="A10" s="3" t="s">
        <v>64</v>
      </c>
      <c r="B10" s="6">
        <v>17</v>
      </c>
      <c r="C10" s="6">
        <v>30</v>
      </c>
      <c r="D10" s="6">
        <v>24</v>
      </c>
      <c r="E10" s="6">
        <v>-64</v>
      </c>
      <c r="F10" s="6">
        <v>39</v>
      </c>
      <c r="G10" s="6">
        <v>118</v>
      </c>
      <c r="H10" s="6">
        <v>-127</v>
      </c>
      <c r="I10" s="6">
        <v>641</v>
      </c>
      <c r="J10" s="6">
        <v>635</v>
      </c>
    </row>
    <row r="11" spans="1:10" x14ac:dyDescent="0.2">
      <c r="A11" s="2" t="s">
        <v>65</v>
      </c>
      <c r="H11" s="3" t="s">
        <v>33</v>
      </c>
      <c r="I11" s="3" t="s">
        <v>33</v>
      </c>
      <c r="J11" s="3" t="s">
        <v>33</v>
      </c>
    </row>
    <row r="12" spans="1:10" x14ac:dyDescent="0.2">
      <c r="A12" s="3" t="s">
        <v>66</v>
      </c>
      <c r="B12" s="6">
        <v>-973</v>
      </c>
      <c r="C12" s="6">
        <v>-1489</v>
      </c>
      <c r="D12" s="6">
        <v>-1609</v>
      </c>
      <c r="E12" s="6">
        <v>-1892</v>
      </c>
      <c r="F12" s="6">
        <v>-1961</v>
      </c>
      <c r="G12" s="6">
        <v>-1512</v>
      </c>
      <c r="H12" s="6">
        <v>-3110</v>
      </c>
      <c r="I12" s="6">
        <v>231</v>
      </c>
      <c r="J12" s="6">
        <v>-2399</v>
      </c>
    </row>
    <row r="13" spans="1:10" x14ac:dyDescent="0.2">
      <c r="A13" s="3" t="s">
        <v>5</v>
      </c>
      <c r="B13" s="6">
        <v>-144</v>
      </c>
      <c r="C13" s="6">
        <v>-159</v>
      </c>
      <c r="D13" s="6">
        <v>-192</v>
      </c>
      <c r="E13" s="6">
        <v>-690</v>
      </c>
      <c r="F13" s="6">
        <v>47</v>
      </c>
      <c r="G13" s="6">
        <v>135</v>
      </c>
      <c r="H13" s="6">
        <v>-1750</v>
      </c>
      <c r="I13" s="6">
        <v>162</v>
      </c>
      <c r="J13" s="6">
        <v>559</v>
      </c>
    </row>
    <row r="14" spans="1:10" x14ac:dyDescent="0.2">
      <c r="A14" s="3" t="s">
        <v>12</v>
      </c>
      <c r="B14" s="6">
        <v>-3</v>
      </c>
      <c r="C14" s="6">
        <v>14</v>
      </c>
      <c r="D14" s="6">
        <v>154</v>
      </c>
      <c r="E14" s="6">
        <v>-159</v>
      </c>
      <c r="F14" s="6">
        <v>41</v>
      </c>
      <c r="G14" s="6">
        <v>-34</v>
      </c>
      <c r="H14" s="6">
        <v>-349</v>
      </c>
      <c r="I14" s="6">
        <v>-106</v>
      </c>
      <c r="J14" s="6">
        <v>-80</v>
      </c>
    </row>
    <row r="15" spans="1:10" x14ac:dyDescent="0.2">
      <c r="A15" s="3" t="s">
        <v>15</v>
      </c>
      <c r="B15" s="6">
        <v>18</v>
      </c>
      <c r="C15" s="6">
        <v>14</v>
      </c>
      <c r="D15" s="6">
        <v>43</v>
      </c>
      <c r="E15" s="6">
        <v>221</v>
      </c>
      <c r="F15" s="6">
        <v>113</v>
      </c>
      <c r="G15" s="6">
        <v>-17</v>
      </c>
      <c r="H15" s="6">
        <v>1436</v>
      </c>
      <c r="I15" s="6">
        <v>210</v>
      </c>
      <c r="J15" s="6">
        <v>51</v>
      </c>
    </row>
    <row r="16" spans="1:10" x14ac:dyDescent="0.2">
      <c r="A16" s="3" t="s">
        <v>16</v>
      </c>
      <c r="B16" s="6">
        <v>17</v>
      </c>
      <c r="C16" s="6">
        <v>67</v>
      </c>
      <c r="D16" s="6">
        <v>95</v>
      </c>
      <c r="E16" s="6">
        <v>157</v>
      </c>
      <c r="F16" s="6">
        <v>348</v>
      </c>
      <c r="G16" s="6">
        <v>178</v>
      </c>
      <c r="H16" s="6">
        <v>-12</v>
      </c>
      <c r="I16" s="6">
        <v>90</v>
      </c>
      <c r="J16" s="6">
        <v>-271</v>
      </c>
    </row>
    <row r="17" spans="1:10" x14ac:dyDescent="0.2">
      <c r="A17" s="3" t="s">
        <v>18</v>
      </c>
      <c r="B17" s="6">
        <v>513</v>
      </c>
      <c r="C17" s="6">
        <v>1014</v>
      </c>
      <c r="D17" s="6">
        <v>309</v>
      </c>
      <c r="E17" s="6">
        <v>1417</v>
      </c>
      <c r="F17" s="6">
        <v>7300</v>
      </c>
      <c r="G17" s="6">
        <v>-1054</v>
      </c>
      <c r="H17" s="6">
        <v>3544</v>
      </c>
      <c r="I17" s="6">
        <v>4210</v>
      </c>
      <c r="J17" s="6">
        <v>5352</v>
      </c>
    </row>
    <row r="18" spans="1:10" x14ac:dyDescent="0.2">
      <c r="A18" s="3" t="s">
        <v>89</v>
      </c>
      <c r="B18" s="6">
        <v>-9</v>
      </c>
      <c r="C18" s="6">
        <v>35</v>
      </c>
      <c r="D18" s="6">
        <v>4</v>
      </c>
      <c r="E18" s="6">
        <v>53</v>
      </c>
      <c r="F18" s="6">
        <v>123</v>
      </c>
      <c r="G18" s="6">
        <v>108</v>
      </c>
      <c r="H18" s="6">
        <v>0</v>
      </c>
      <c r="I18" s="6">
        <v>0</v>
      </c>
      <c r="J18" s="6">
        <v>0</v>
      </c>
    </row>
    <row r="19" spans="1:10" x14ac:dyDescent="0.2">
      <c r="A19" s="3" t="s">
        <v>22</v>
      </c>
      <c r="B19" s="6">
        <v>1365</v>
      </c>
      <c r="C19" s="6">
        <v>1262</v>
      </c>
      <c r="D19" s="6">
        <v>3083</v>
      </c>
      <c r="E19" s="6">
        <v>-634</v>
      </c>
      <c r="F19" s="6">
        <v>1239</v>
      </c>
      <c r="G19" s="6">
        <v>-527</v>
      </c>
      <c r="H19" s="6">
        <v>941</v>
      </c>
      <c r="I19" s="6">
        <v>886</v>
      </c>
      <c r="J19" s="6">
        <v>624</v>
      </c>
    </row>
    <row r="20" spans="1:10" x14ac:dyDescent="0.2">
      <c r="A20" s="3" t="s">
        <v>67</v>
      </c>
      <c r="B20" s="6">
        <v>10320</v>
      </c>
      <c r="C20" s="6">
        <v>16108</v>
      </c>
      <c r="D20" s="6">
        <v>24216</v>
      </c>
      <c r="E20" s="6">
        <v>29274</v>
      </c>
      <c r="F20" s="6">
        <v>36314</v>
      </c>
      <c r="G20" s="6">
        <v>38747</v>
      </c>
      <c r="H20" s="6">
        <v>57683</v>
      </c>
      <c r="I20" s="6">
        <v>50475</v>
      </c>
      <c r="J20" s="6">
        <v>71113</v>
      </c>
    </row>
    <row r="21" spans="1:10" x14ac:dyDescent="0.2">
      <c r="A21" s="2" t="s">
        <v>68</v>
      </c>
      <c r="H21" s="3" t="s">
        <v>33</v>
      </c>
      <c r="I21" s="3" t="s">
        <v>33</v>
      </c>
      <c r="J21" s="3" t="s">
        <v>33</v>
      </c>
    </row>
    <row r="22" spans="1:10" x14ac:dyDescent="0.2">
      <c r="A22" s="3" t="s">
        <v>69</v>
      </c>
      <c r="B22" s="6">
        <v>-2523</v>
      </c>
      <c r="C22" s="6">
        <v>-4491</v>
      </c>
      <c r="D22" s="6">
        <v>-6733</v>
      </c>
      <c r="E22" s="6">
        <v>-13915</v>
      </c>
      <c r="F22" s="6">
        <v>-15102</v>
      </c>
      <c r="G22" s="6">
        <v>-15115</v>
      </c>
      <c r="H22" s="6">
        <v>-18690</v>
      </c>
      <c r="I22" s="6">
        <v>-31431</v>
      </c>
      <c r="J22" s="6">
        <v>-27266</v>
      </c>
    </row>
    <row r="23" spans="1:10" x14ac:dyDescent="0.2">
      <c r="A23" s="3" t="s">
        <v>70</v>
      </c>
      <c r="B23" s="6">
        <v>-15938</v>
      </c>
      <c r="C23" s="6">
        <v>-22341</v>
      </c>
      <c r="D23" s="6">
        <v>-25682</v>
      </c>
      <c r="E23" s="6">
        <v>-14656</v>
      </c>
      <c r="F23" s="6">
        <v>0</v>
      </c>
      <c r="G23" s="6">
        <v>0</v>
      </c>
      <c r="H23" s="6">
        <v>123</v>
      </c>
      <c r="I23" s="6">
        <v>245</v>
      </c>
      <c r="J23" s="6">
        <v>221</v>
      </c>
    </row>
    <row r="24" spans="1:10" x14ac:dyDescent="0.2">
      <c r="A24" s="3" t="s">
        <v>71</v>
      </c>
      <c r="B24" s="6">
        <v>6928</v>
      </c>
      <c r="C24" s="6">
        <v>13894</v>
      </c>
      <c r="D24" s="6">
        <v>9444</v>
      </c>
      <c r="E24" s="6">
        <v>12358</v>
      </c>
      <c r="F24" s="6">
        <v>-23910</v>
      </c>
      <c r="G24" s="6">
        <v>-33930</v>
      </c>
      <c r="H24" s="6">
        <v>-30407</v>
      </c>
      <c r="I24" s="6">
        <v>-9626</v>
      </c>
      <c r="J24" s="6">
        <v>-2982</v>
      </c>
    </row>
    <row r="25" spans="1:10" x14ac:dyDescent="0.2">
      <c r="A25" s="3" t="s">
        <v>72</v>
      </c>
      <c r="B25" s="6">
        <v>2310</v>
      </c>
      <c r="C25" s="6">
        <v>1261</v>
      </c>
      <c r="D25" s="6">
        <v>2988</v>
      </c>
      <c r="E25" s="6">
        <v>4772</v>
      </c>
      <c r="F25" s="6">
        <f>9565+10152</f>
        <v>19717</v>
      </c>
      <c r="G25" s="6">
        <f>11787+13984</f>
        <v>25771</v>
      </c>
      <c r="H25" s="6">
        <v>42586</v>
      </c>
      <c r="I25" s="6">
        <v>13158</v>
      </c>
      <c r="J25" s="6">
        <v>6184</v>
      </c>
    </row>
    <row r="26" spans="1:10" x14ac:dyDescent="0.2">
      <c r="A26" s="3" t="s">
        <v>73</v>
      </c>
      <c r="B26" s="6">
        <v>-313</v>
      </c>
      <c r="C26" s="6">
        <v>-123</v>
      </c>
      <c r="D26" s="6">
        <v>-122</v>
      </c>
      <c r="E26" s="6">
        <v>-137</v>
      </c>
      <c r="F26" s="6">
        <v>-508</v>
      </c>
      <c r="G26" s="6">
        <v>-388</v>
      </c>
      <c r="H26" s="6">
        <v>-851</v>
      </c>
      <c r="I26" s="6">
        <v>-1312</v>
      </c>
      <c r="J26" s="6">
        <v>-629</v>
      </c>
    </row>
    <row r="27" spans="1:10" x14ac:dyDescent="0.2">
      <c r="A27" s="3" t="s">
        <v>74</v>
      </c>
      <c r="B27" s="6">
        <v>102</v>
      </c>
      <c r="C27" s="6">
        <v>61</v>
      </c>
      <c r="D27" s="6">
        <v>-13</v>
      </c>
      <c r="E27" s="6">
        <v>-25</v>
      </c>
      <c r="F27" s="6">
        <v>-61</v>
      </c>
      <c r="G27" s="6">
        <f>-36-6361</f>
        <v>-6397</v>
      </c>
      <c r="H27" s="6">
        <v>-331</v>
      </c>
      <c r="I27" s="6">
        <v>-4</v>
      </c>
      <c r="J27" s="6">
        <v>-23</v>
      </c>
    </row>
    <row r="28" spans="1:10" x14ac:dyDescent="0.2">
      <c r="A28" s="3" t="s">
        <v>75</v>
      </c>
      <c r="B28" s="6">
        <v>-9434</v>
      </c>
      <c r="C28" s="6">
        <v>-11739</v>
      </c>
      <c r="D28" s="6">
        <v>-20118</v>
      </c>
      <c r="E28" s="6">
        <v>-11603</v>
      </c>
      <c r="F28" s="6">
        <f>SUM(F22:F27)</f>
        <v>-19864</v>
      </c>
      <c r="G28" s="6">
        <f t="shared" ref="G28:H28" si="0">SUM(G22:G27)</f>
        <v>-30059</v>
      </c>
      <c r="H28" s="6">
        <f t="shared" si="0"/>
        <v>-7570</v>
      </c>
      <c r="I28" s="6">
        <v>-28970</v>
      </c>
      <c r="J28" s="6">
        <v>-24495</v>
      </c>
    </row>
    <row r="29" spans="1:10" x14ac:dyDescent="0.2">
      <c r="A29" s="2" t="s">
        <v>76</v>
      </c>
      <c r="H29" s="3" t="s">
        <v>33</v>
      </c>
      <c r="I29" s="3" t="s">
        <v>33</v>
      </c>
      <c r="J29" s="3" t="s">
        <v>33</v>
      </c>
    </row>
    <row r="30" spans="1:10" x14ac:dyDescent="0.2">
      <c r="A30" s="3" t="s">
        <v>77</v>
      </c>
      <c r="B30" s="6">
        <v>-20</v>
      </c>
      <c r="C30" s="6">
        <v>-6</v>
      </c>
      <c r="D30" s="6">
        <v>-3246</v>
      </c>
      <c r="E30" s="6">
        <v>-3208</v>
      </c>
      <c r="F30" s="6">
        <v>-2337</v>
      </c>
      <c r="G30" s="6">
        <v>-3564</v>
      </c>
      <c r="H30" s="6">
        <v>-5515</v>
      </c>
      <c r="I30" s="6">
        <v>-3595</v>
      </c>
      <c r="J30" s="6">
        <v>-7012</v>
      </c>
    </row>
    <row r="31" spans="1:10" x14ac:dyDescent="0.2">
      <c r="A31" s="3" t="s">
        <v>78</v>
      </c>
      <c r="B31" s="6">
        <v>0</v>
      </c>
      <c r="C31" s="6">
        <v>0</v>
      </c>
      <c r="D31" s="6">
        <v>-1976</v>
      </c>
      <c r="E31" s="6">
        <v>-12879</v>
      </c>
      <c r="F31" s="6">
        <v>-4202</v>
      </c>
      <c r="G31" s="6">
        <v>-6272</v>
      </c>
      <c r="H31" s="6">
        <v>-44537</v>
      </c>
      <c r="I31" s="6">
        <v>-27956</v>
      </c>
      <c r="J31" s="6">
        <v>-19774</v>
      </c>
    </row>
    <row r="32" spans="1:10" x14ac:dyDescent="0.2">
      <c r="A32" s="3" t="s">
        <v>79</v>
      </c>
      <c r="B32" s="6">
        <v>0</v>
      </c>
      <c r="C32" s="6">
        <v>0</v>
      </c>
      <c r="D32" s="6">
        <v>0</v>
      </c>
      <c r="E32" s="6">
        <v>0</v>
      </c>
      <c r="F32" s="6">
        <v>-552</v>
      </c>
      <c r="G32" s="6">
        <v>-604</v>
      </c>
      <c r="H32" s="6">
        <v>0</v>
      </c>
      <c r="I32" s="6">
        <v>9921</v>
      </c>
      <c r="J32" s="6">
        <v>8455</v>
      </c>
    </row>
    <row r="33" spans="1:10" x14ac:dyDescent="0.2">
      <c r="A33" s="3" t="s">
        <v>80</v>
      </c>
      <c r="B33" s="6">
        <v>-119</v>
      </c>
      <c r="C33" s="6">
        <v>-312</v>
      </c>
      <c r="D33" s="6">
        <v>0</v>
      </c>
      <c r="E33" s="6">
        <v>500</v>
      </c>
      <c r="F33" s="6">
        <v>-223</v>
      </c>
      <c r="G33" s="6">
        <v>24</v>
      </c>
      <c r="H33" s="6">
        <v>-677</v>
      </c>
      <c r="I33" s="6">
        <v>-850</v>
      </c>
      <c r="J33" s="6">
        <v>-1058</v>
      </c>
    </row>
    <row r="34" spans="1:10" x14ac:dyDescent="0.2">
      <c r="A34" s="3" t="s">
        <v>81</v>
      </c>
      <c r="B34" s="6">
        <v>0</v>
      </c>
      <c r="C34" s="6">
        <v>8</v>
      </c>
      <c r="D34" s="6">
        <v>-13</v>
      </c>
      <c r="E34" s="6">
        <v>15</v>
      </c>
      <c r="F34" s="6">
        <v>15</v>
      </c>
      <c r="G34" s="6">
        <v>124</v>
      </c>
      <c r="H34" s="6">
        <v>1</v>
      </c>
      <c r="I34" s="6">
        <v>344</v>
      </c>
      <c r="J34" s="6">
        <v>-111</v>
      </c>
    </row>
    <row r="35" spans="1:10" x14ac:dyDescent="0.2">
      <c r="A35" s="3" t="s">
        <v>82</v>
      </c>
      <c r="B35" s="6">
        <f t="shared" ref="B35:I35" si="1">SUM(B30:B34)</f>
        <v>-139</v>
      </c>
      <c r="C35" s="6">
        <f t="shared" si="1"/>
        <v>-310</v>
      </c>
      <c r="D35" s="6">
        <f t="shared" si="1"/>
        <v>-5235</v>
      </c>
      <c r="E35" s="6">
        <f t="shared" si="1"/>
        <v>-15572</v>
      </c>
      <c r="F35" s="6">
        <f t="shared" si="1"/>
        <v>-7299</v>
      </c>
      <c r="G35" s="6">
        <f t="shared" si="1"/>
        <v>-10292</v>
      </c>
      <c r="H35" s="6">
        <f t="shared" si="1"/>
        <v>-50728</v>
      </c>
      <c r="I35" s="6">
        <f t="shared" si="1"/>
        <v>-22136</v>
      </c>
      <c r="J35" s="6">
        <f>SUM(J30:J34)</f>
        <v>-19500</v>
      </c>
    </row>
    <row r="36" spans="1:10" ht="32" x14ac:dyDescent="0.2">
      <c r="A36" s="3" t="s">
        <v>83</v>
      </c>
      <c r="B36" s="6">
        <v>-155</v>
      </c>
      <c r="C36" s="6">
        <v>-63</v>
      </c>
      <c r="D36" s="6">
        <v>232</v>
      </c>
      <c r="E36" s="6">
        <v>-179</v>
      </c>
      <c r="F36" s="6">
        <v>4</v>
      </c>
      <c r="G36" s="6">
        <v>279</v>
      </c>
      <c r="H36" s="6">
        <v>-474</v>
      </c>
      <c r="I36" s="6">
        <v>-638</v>
      </c>
      <c r="J36" s="6">
        <v>113</v>
      </c>
    </row>
    <row r="37" spans="1:10" x14ac:dyDescent="0.2">
      <c r="A37" s="3" t="s">
        <v>84</v>
      </c>
      <c r="B37" s="6">
        <v>592</v>
      </c>
      <c r="C37" s="6">
        <v>3996</v>
      </c>
      <c r="D37" s="6">
        <v>-905</v>
      </c>
      <c r="E37" s="6">
        <v>1920</v>
      </c>
      <c r="F37" s="6">
        <v>9155</v>
      </c>
      <c r="G37" s="6">
        <v>-1325</v>
      </c>
      <c r="H37" s="6">
        <v>-1089</v>
      </c>
      <c r="I37" s="6">
        <v>-1269</v>
      </c>
      <c r="J37" s="6">
        <v>27231</v>
      </c>
    </row>
    <row r="38" spans="1:10" ht="32" x14ac:dyDescent="0.2">
      <c r="A38" s="3" t="s">
        <v>85</v>
      </c>
      <c r="B38" s="6">
        <v>4315</v>
      </c>
      <c r="C38" s="6">
        <v>4907</v>
      </c>
      <c r="D38" s="6">
        <v>9109</v>
      </c>
      <c r="E38" s="6">
        <v>8204</v>
      </c>
      <c r="F38" s="6">
        <v>10124</v>
      </c>
      <c r="G38" s="6">
        <v>19279</v>
      </c>
      <c r="H38" s="6">
        <v>17954</v>
      </c>
      <c r="I38" s="6">
        <v>16865</v>
      </c>
      <c r="J38" s="6">
        <v>15596</v>
      </c>
    </row>
    <row r="39" spans="1:10" x14ac:dyDescent="0.2">
      <c r="A39" s="3" t="s">
        <v>86</v>
      </c>
      <c r="B39" s="6">
        <v>4907</v>
      </c>
      <c r="C39" s="6">
        <v>8903</v>
      </c>
      <c r="D39" s="6">
        <v>8204</v>
      </c>
      <c r="E39" s="6">
        <v>10124</v>
      </c>
      <c r="F39" s="6">
        <v>19279</v>
      </c>
      <c r="G39" s="6">
        <v>17954</v>
      </c>
      <c r="H39" s="6">
        <v>16865</v>
      </c>
      <c r="I39" s="6">
        <v>15596</v>
      </c>
      <c r="J39" s="6">
        <v>42827</v>
      </c>
    </row>
    <row r="41" spans="1:10" x14ac:dyDescent="0.2">
      <c r="A41" s="8" t="s">
        <v>94</v>
      </c>
      <c r="B41" s="6"/>
      <c r="C41" s="6"/>
      <c r="D41" s="6"/>
      <c r="E41" s="6"/>
    </row>
    <row r="42" spans="1:10" x14ac:dyDescent="0.2">
      <c r="A42" s="8"/>
      <c r="B42" s="6"/>
      <c r="C42" s="6"/>
    </row>
    <row r="43" spans="1:10" x14ac:dyDescent="0.2">
      <c r="A43" s="8" t="s">
        <v>49</v>
      </c>
      <c r="B43" s="9">
        <f>B4</f>
        <v>3688</v>
      </c>
      <c r="C43" s="9">
        <f t="shared" ref="C43:J43" si="2">C4</f>
        <v>10217</v>
      </c>
      <c r="D43" s="9">
        <f t="shared" si="2"/>
        <v>15934</v>
      </c>
      <c r="E43" s="9">
        <f t="shared" si="2"/>
        <v>22112</v>
      </c>
      <c r="F43" s="9">
        <f t="shared" si="2"/>
        <v>18485</v>
      </c>
      <c r="G43" s="9">
        <f t="shared" si="2"/>
        <v>29146</v>
      </c>
      <c r="H43" s="9">
        <f t="shared" si="2"/>
        <v>39370</v>
      </c>
      <c r="I43" s="9">
        <f t="shared" si="2"/>
        <v>23200</v>
      </c>
      <c r="J43" s="9">
        <f t="shared" si="2"/>
        <v>39098</v>
      </c>
    </row>
    <row r="44" spans="1:10" x14ac:dyDescent="0.2">
      <c r="A44" s="8" t="s">
        <v>95</v>
      </c>
      <c r="B44" s="6">
        <f>B6</f>
        <v>1945</v>
      </c>
      <c r="C44" s="6">
        <f t="shared" ref="C44:J44" si="3">C6</f>
        <v>2342</v>
      </c>
      <c r="D44" s="6">
        <f t="shared" si="3"/>
        <v>3025</v>
      </c>
      <c r="E44" s="6">
        <f t="shared" si="3"/>
        <v>4315</v>
      </c>
      <c r="F44" s="6">
        <f t="shared" si="3"/>
        <v>5741</v>
      </c>
      <c r="G44" s="6">
        <f t="shared" si="3"/>
        <v>6862</v>
      </c>
      <c r="H44" s="6">
        <f t="shared" si="3"/>
        <v>7967</v>
      </c>
      <c r="I44" s="6">
        <f t="shared" si="3"/>
        <v>8686</v>
      </c>
      <c r="J44" s="6">
        <f t="shared" si="3"/>
        <v>11178</v>
      </c>
    </row>
    <row r="45" spans="1:10" x14ac:dyDescent="0.2">
      <c r="A45" s="3" t="s">
        <v>61</v>
      </c>
      <c r="B45" s="6">
        <f>B7</f>
        <v>2960</v>
      </c>
      <c r="C45" s="6">
        <f t="shared" ref="C45:J45" si="4">C7</f>
        <v>3218</v>
      </c>
      <c r="D45" s="6">
        <f t="shared" si="4"/>
        <v>3723</v>
      </c>
      <c r="E45" s="6">
        <f t="shared" si="4"/>
        <v>4152</v>
      </c>
      <c r="F45" s="6">
        <f t="shared" si="4"/>
        <v>4836</v>
      </c>
      <c r="G45" s="6">
        <f t="shared" si="4"/>
        <v>6536</v>
      </c>
      <c r="H45" s="6">
        <f t="shared" si="4"/>
        <v>9164</v>
      </c>
      <c r="I45" s="6">
        <f t="shared" si="4"/>
        <v>11992</v>
      </c>
      <c r="J45" s="6">
        <f t="shared" si="4"/>
        <v>14027</v>
      </c>
    </row>
    <row r="46" spans="1:10" x14ac:dyDescent="0.2">
      <c r="A46" s="8" t="s">
        <v>62</v>
      </c>
      <c r="B46" s="6">
        <f>B8</f>
        <v>-795</v>
      </c>
      <c r="C46" s="6">
        <f t="shared" ref="C46:J46" si="5">C8</f>
        <v>-457</v>
      </c>
      <c r="D46" s="6">
        <f t="shared" si="5"/>
        <v>-377</v>
      </c>
      <c r="E46" s="6">
        <f t="shared" si="5"/>
        <v>286</v>
      </c>
      <c r="F46" s="6">
        <f t="shared" si="5"/>
        <v>-37</v>
      </c>
      <c r="G46" s="6">
        <f t="shared" si="5"/>
        <v>-1192</v>
      </c>
      <c r="H46" s="6">
        <f t="shared" si="5"/>
        <v>609</v>
      </c>
      <c r="I46" s="6">
        <f t="shared" si="5"/>
        <v>-3286</v>
      </c>
      <c r="J46" s="6">
        <f t="shared" si="5"/>
        <v>131</v>
      </c>
    </row>
    <row r="47" spans="1:10" x14ac:dyDescent="0.2">
      <c r="A47" s="8" t="s">
        <v>64</v>
      </c>
      <c r="B47" s="6">
        <f>B9+B10</f>
        <v>1738</v>
      </c>
      <c r="C47" s="6">
        <f t="shared" ref="C47:J47" si="6">C9+C10</f>
        <v>30</v>
      </c>
      <c r="D47" s="6">
        <f t="shared" si="6"/>
        <v>24</v>
      </c>
      <c r="E47" s="6">
        <f t="shared" si="6"/>
        <v>-64</v>
      </c>
      <c r="F47" s="6">
        <f t="shared" si="6"/>
        <v>39</v>
      </c>
      <c r="G47" s="6">
        <f t="shared" si="6"/>
        <v>118</v>
      </c>
      <c r="H47" s="6">
        <f t="shared" si="6"/>
        <v>-127</v>
      </c>
      <c r="I47" s="6">
        <f t="shared" si="6"/>
        <v>2859</v>
      </c>
      <c r="J47" s="6">
        <f t="shared" si="6"/>
        <v>3067</v>
      </c>
    </row>
    <row r="48" spans="1:10" x14ac:dyDescent="0.2">
      <c r="A48" s="8" t="s">
        <v>96</v>
      </c>
      <c r="B48" s="5">
        <f>SUM(B12:B19)</f>
        <v>784</v>
      </c>
      <c r="C48" s="5">
        <f t="shared" ref="C48:J48" si="7">SUM(C12:C19)</f>
        <v>758</v>
      </c>
      <c r="D48" s="5">
        <f t="shared" si="7"/>
        <v>1887</v>
      </c>
      <c r="E48" s="5">
        <f t="shared" si="7"/>
        <v>-1527</v>
      </c>
      <c r="F48" s="5">
        <f t="shared" si="7"/>
        <v>7250</v>
      </c>
      <c r="G48" s="5">
        <f t="shared" si="7"/>
        <v>-2723</v>
      </c>
      <c r="H48" s="5">
        <f t="shared" si="7"/>
        <v>700</v>
      </c>
      <c r="I48" s="5">
        <f t="shared" si="7"/>
        <v>5683</v>
      </c>
      <c r="J48" s="5">
        <f t="shared" si="7"/>
        <v>3836</v>
      </c>
    </row>
    <row r="49" spans="1:10" x14ac:dyDescent="0.2">
      <c r="A49" s="8" t="s">
        <v>97</v>
      </c>
      <c r="B49" s="5">
        <f>B48+SUM(B43:B47)</f>
        <v>10320</v>
      </c>
      <c r="C49" s="5">
        <f t="shared" ref="C49:J49" si="8">C48+SUM(C43:C47)</f>
        <v>16108</v>
      </c>
      <c r="D49" s="5">
        <f t="shared" si="8"/>
        <v>24216</v>
      </c>
      <c r="E49" s="5">
        <f t="shared" si="8"/>
        <v>29274</v>
      </c>
      <c r="F49" s="5">
        <f t="shared" si="8"/>
        <v>36314</v>
      </c>
      <c r="G49" s="5">
        <f t="shared" si="8"/>
        <v>38747</v>
      </c>
      <c r="H49" s="5">
        <f t="shared" si="8"/>
        <v>57683</v>
      </c>
      <c r="I49" s="5">
        <f t="shared" si="8"/>
        <v>49134</v>
      </c>
      <c r="J49" s="5">
        <f t="shared" si="8"/>
        <v>71337</v>
      </c>
    </row>
    <row r="50" spans="1:10" x14ac:dyDescent="0.2">
      <c r="A50" s="8" t="s">
        <v>98</v>
      </c>
      <c r="B50" s="10">
        <f>B22+B23</f>
        <v>-18461</v>
      </c>
      <c r="C50" s="10">
        <f t="shared" ref="C50:J50" si="9">C22+C23</f>
        <v>-26832</v>
      </c>
      <c r="D50" s="10">
        <f t="shared" si="9"/>
        <v>-32415</v>
      </c>
      <c r="E50" s="10">
        <f t="shared" si="9"/>
        <v>-28571</v>
      </c>
      <c r="F50" s="10">
        <f t="shared" si="9"/>
        <v>-15102</v>
      </c>
      <c r="G50" s="10">
        <f t="shared" si="9"/>
        <v>-15115</v>
      </c>
      <c r="H50" s="10">
        <f t="shared" si="9"/>
        <v>-18567</v>
      </c>
      <c r="I50" s="10">
        <f t="shared" si="9"/>
        <v>-31186</v>
      </c>
      <c r="J50" s="10">
        <f t="shared" si="9"/>
        <v>-27045</v>
      </c>
    </row>
    <row r="51" spans="1:10" x14ac:dyDescent="0.2">
      <c r="A51" s="8" t="s">
        <v>99</v>
      </c>
      <c r="B51" s="9">
        <f>SUM(B49:B50)</f>
        <v>-8141</v>
      </c>
      <c r="C51" s="9">
        <f t="shared" ref="C51:J51" si="10">SUM(C49:C50)</f>
        <v>-10724</v>
      </c>
      <c r="D51" s="9">
        <f t="shared" si="10"/>
        <v>-8199</v>
      </c>
      <c r="E51" s="9">
        <f t="shared" si="10"/>
        <v>703</v>
      </c>
      <c r="F51" s="9">
        <f t="shared" si="10"/>
        <v>21212</v>
      </c>
      <c r="G51" s="9">
        <f t="shared" si="10"/>
        <v>23632</v>
      </c>
      <c r="H51" s="9">
        <f t="shared" si="10"/>
        <v>39116</v>
      </c>
      <c r="I51" s="9">
        <f t="shared" si="10"/>
        <v>17948</v>
      </c>
      <c r="J51" s="9">
        <f t="shared" si="10"/>
        <v>44292</v>
      </c>
    </row>
    <row r="52" spans="1:10" x14ac:dyDescent="0.2">
      <c r="A52" s="8" t="s">
        <v>100</v>
      </c>
      <c r="B52" s="11">
        <f>B51/'Statement of Income'!B21</f>
        <v>-2.8534875569575884</v>
      </c>
      <c r="C52" s="11">
        <f>C51/'Statement of Income'!C21</f>
        <v>-3.6663247863247865</v>
      </c>
      <c r="D52" s="11">
        <f>D51/'Statement of Income'!D21</f>
        <v>-2.773680649526387</v>
      </c>
      <c r="E52" s="11">
        <f>E51/'Statement of Income'!E21</f>
        <v>0.24067100308113659</v>
      </c>
      <c r="F52" s="11">
        <f>F51/'Statement of Income'!F21</f>
        <v>7.375521557719054</v>
      </c>
      <c r="G52" s="11">
        <f>G51/'Statement of Income'!G21</f>
        <v>8.1828254847645425</v>
      </c>
      <c r="H52" s="11">
        <f>H51/'Statement of Income'!H21</f>
        <v>13.681706890521161</v>
      </c>
      <c r="I52" s="11">
        <f>I51/'Statement of Income'!I21</f>
        <v>6.642487046632124</v>
      </c>
      <c r="J52" s="11">
        <f>J51/'Statement of Income'!J21</f>
        <v>16.84747052111069</v>
      </c>
    </row>
    <row r="53" spans="1:10" x14ac:dyDescent="0.2">
      <c r="A53" s="8" t="s">
        <v>101</v>
      </c>
      <c r="B53" s="10">
        <f>B26</f>
        <v>-313</v>
      </c>
      <c r="C53" s="10">
        <f t="shared" ref="C53:J53" si="11">C26</f>
        <v>-123</v>
      </c>
      <c r="D53" s="10">
        <f t="shared" si="11"/>
        <v>-122</v>
      </c>
      <c r="E53" s="10">
        <f t="shared" si="11"/>
        <v>-137</v>
      </c>
      <c r="F53" s="10">
        <f t="shared" si="11"/>
        <v>-508</v>
      </c>
      <c r="G53" s="10">
        <f t="shared" si="11"/>
        <v>-388</v>
      </c>
      <c r="H53" s="10">
        <f t="shared" si="11"/>
        <v>-851</v>
      </c>
      <c r="I53" s="10">
        <f t="shared" si="11"/>
        <v>-1312</v>
      </c>
      <c r="J53" s="10">
        <f t="shared" si="11"/>
        <v>-629</v>
      </c>
    </row>
    <row r="54" spans="1:10" x14ac:dyDescent="0.2">
      <c r="A54" s="8" t="s">
        <v>102</v>
      </c>
      <c r="B54" s="10">
        <f>B31</f>
        <v>0</v>
      </c>
      <c r="C54" s="10">
        <f t="shared" ref="C54:J54" si="12">C31</f>
        <v>0</v>
      </c>
      <c r="D54" s="10">
        <f t="shared" si="12"/>
        <v>-1976</v>
      </c>
      <c r="E54" s="10">
        <f t="shared" si="12"/>
        <v>-12879</v>
      </c>
      <c r="F54" s="10">
        <f t="shared" si="12"/>
        <v>-4202</v>
      </c>
      <c r="G54" s="10">
        <f t="shared" si="12"/>
        <v>-6272</v>
      </c>
      <c r="H54" s="10">
        <f t="shared" si="12"/>
        <v>-44537</v>
      </c>
      <c r="I54" s="10">
        <f t="shared" si="12"/>
        <v>-27956</v>
      </c>
      <c r="J54" s="10">
        <f t="shared" si="12"/>
        <v>-19774</v>
      </c>
    </row>
    <row r="55" spans="1:10" x14ac:dyDescent="0.2">
      <c r="A55" s="8" t="s">
        <v>103</v>
      </c>
      <c r="B55" s="10">
        <f>B32</f>
        <v>0</v>
      </c>
      <c r="C55" s="10">
        <f t="shared" ref="C55:J55" si="13">C32</f>
        <v>0</v>
      </c>
      <c r="D55" s="10">
        <f t="shared" si="13"/>
        <v>0</v>
      </c>
      <c r="E55" s="10">
        <f t="shared" si="13"/>
        <v>0</v>
      </c>
      <c r="F55" s="10">
        <f t="shared" si="13"/>
        <v>-552</v>
      </c>
      <c r="G55" s="10">
        <f t="shared" si="13"/>
        <v>-604</v>
      </c>
      <c r="H55" s="10">
        <f t="shared" si="13"/>
        <v>0</v>
      </c>
      <c r="I55" s="10">
        <f t="shared" si="13"/>
        <v>9921</v>
      </c>
      <c r="J55" s="10">
        <f t="shared" si="13"/>
        <v>8455</v>
      </c>
    </row>
    <row r="56" spans="1:10" x14ac:dyDescent="0.2">
      <c r="A56" s="8" t="s">
        <v>104</v>
      </c>
      <c r="B56" s="10">
        <f>B24+B25</f>
        <v>9238</v>
      </c>
      <c r="C56" s="10">
        <f t="shared" ref="C56:J56" si="14">C24+C25</f>
        <v>15155</v>
      </c>
      <c r="D56" s="10">
        <f t="shared" si="14"/>
        <v>12432</v>
      </c>
      <c r="E56" s="10">
        <f t="shared" si="14"/>
        <v>17130</v>
      </c>
      <c r="F56" s="10">
        <f t="shared" si="14"/>
        <v>-4193</v>
      </c>
      <c r="G56" s="10">
        <f t="shared" si="14"/>
        <v>-8159</v>
      </c>
      <c r="H56" s="10">
        <f t="shared" si="14"/>
        <v>12179</v>
      </c>
      <c r="I56" s="10">
        <f t="shared" si="14"/>
        <v>3532</v>
      </c>
      <c r="J56" s="10">
        <f t="shared" si="14"/>
        <v>3202</v>
      </c>
    </row>
    <row r="57" spans="1:10" x14ac:dyDescent="0.2">
      <c r="A57" s="8" t="s">
        <v>64</v>
      </c>
      <c r="B57" s="10">
        <f>B36+B34+B33+B30+B27</f>
        <v>-192</v>
      </c>
      <c r="C57" s="10">
        <f t="shared" ref="C57:J57" si="15">C36+C34+C33+C30+C27</f>
        <v>-312</v>
      </c>
      <c r="D57" s="10">
        <f t="shared" si="15"/>
        <v>-3040</v>
      </c>
      <c r="E57" s="10">
        <f t="shared" si="15"/>
        <v>-2897</v>
      </c>
      <c r="F57" s="10">
        <f t="shared" si="15"/>
        <v>-2602</v>
      </c>
      <c r="G57" s="10">
        <f t="shared" si="15"/>
        <v>-9534</v>
      </c>
      <c r="H57" s="10">
        <f t="shared" si="15"/>
        <v>-6996</v>
      </c>
      <c r="I57" s="10">
        <f t="shared" si="15"/>
        <v>-4743</v>
      </c>
      <c r="J57" s="10">
        <f t="shared" si="15"/>
        <v>-8091</v>
      </c>
    </row>
    <row r="58" spans="1:10" x14ac:dyDescent="0.2">
      <c r="A58" s="8" t="s">
        <v>97</v>
      </c>
      <c r="B58" s="10">
        <f>SUM(B53:B57)+B51</f>
        <v>592</v>
      </c>
      <c r="C58" s="10">
        <f t="shared" ref="C58:J58" si="16">SUM(C53:C57)+C51</f>
        <v>3996</v>
      </c>
      <c r="D58" s="10">
        <f t="shared" si="16"/>
        <v>-905</v>
      </c>
      <c r="E58" s="10">
        <f t="shared" si="16"/>
        <v>1920</v>
      </c>
      <c r="F58" s="10">
        <f t="shared" si="16"/>
        <v>9155</v>
      </c>
      <c r="G58" s="10">
        <f t="shared" si="16"/>
        <v>-1325</v>
      </c>
      <c r="H58" s="10">
        <f t="shared" si="16"/>
        <v>-1089</v>
      </c>
      <c r="I58" s="10">
        <f t="shared" si="16"/>
        <v>-2610</v>
      </c>
      <c r="J58" s="10">
        <f t="shared" si="16"/>
        <v>27455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Valuation &amp; Forecasting</vt:lpstr>
      <vt:lpstr>Balance Sheet</vt:lpstr>
      <vt:lpstr>Statement of Income</vt:lpstr>
      <vt:lpstr>Statement of 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Janc, Maja</dc:creator>
  <cp:lastModifiedBy>Janc, Maja</cp:lastModifiedBy>
  <dcterms:created xsi:type="dcterms:W3CDTF">2024-07-29T16:11:01Z</dcterms:created>
  <dcterms:modified xsi:type="dcterms:W3CDTF">2024-08-07T18:47:25Z</dcterms:modified>
</cp:coreProperties>
</file>