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namedSheetViews/namedSheetView1.xml" ContentType="application/vnd.ms-excel.namedsheetview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codeName="ThisWorkbook" defaultThemeVersion="166925"/>
  <mc:AlternateContent xmlns:mc="http://schemas.openxmlformats.org/markup-compatibility/2006">
    <mc:Choice Requires="x15">
      <x15ac:absPath xmlns:x15ac="http://schemas.microsoft.com/office/spreadsheetml/2010/11/ac" url="E:\Git\Lectures\2023-UEH-City-Project\"/>
    </mc:Choice>
  </mc:AlternateContent>
  <xr:revisionPtr revIDLastSave="0" documentId="13_ncr:1_{403EB167-8551-4920-89C2-683A5FFBCD97}" xr6:coauthVersionLast="47" xr6:coauthVersionMax="47" xr10:uidLastSave="{00000000-0000-0000-0000-000000000000}"/>
  <bookViews>
    <workbookView xWindow="-108" yWindow="-108" windowWidth="23256" windowHeight="12456" tabRatio="1000" firstSheet="1" activeTab="1" xr2:uid="{5B46DFC2-A924-4928-B593-8EAD80D644F7}"/>
  </bookViews>
  <sheets>
    <sheet name="foxz" sheetId="69" state="veryHidden" r:id="rId1"/>
    <sheet name="TDD" sheetId="1" r:id="rId2"/>
    <sheet name="Cause" sheetId="66" r:id="rId3"/>
    <sheet name="Systems" sheetId="62" r:id="rId4"/>
    <sheet name="Area" sheetId="23" r:id="rId5"/>
    <sheet name="Level" sheetId="61" r:id="rId6"/>
    <sheet name="Zone" sheetId="50" r:id="rId7"/>
    <sheet name="AreaQty" sheetId="65" r:id="rId8"/>
    <sheet name="Facilities" sheetId="41" r:id="rId9"/>
    <sheet name="Discipline" sheetId="7" r:id="rId10"/>
    <sheet name="CS" sheetId="2" r:id="rId11"/>
    <sheet name="IS" sheetId="28" r:id="rId12"/>
    <sheet name="Others" sheetId="29" r:id="rId13"/>
  </sheets>
  <definedNames>
    <definedName name="_xlnm._FilterDatabase" localSheetId="4" hidden="1">Area!$A$1:$A$4</definedName>
    <definedName name="_xlnm._FilterDatabase" localSheetId="8" hidden="1">Facilities!$A$1:$A$4</definedName>
    <definedName name="_xlnm._FilterDatabase" localSheetId="5" hidden="1">Level!$A$1:$A$4</definedName>
    <definedName name="_xlnm._FilterDatabase" localSheetId="3" hidden="1">Systems!#REF!</definedName>
    <definedName name="_xlnm._FilterDatabase" localSheetId="1" hidden="1">TDD!$A$1:$AF$704</definedName>
    <definedName name="_xlnm._FilterDatabase" localSheetId="6" hidden="1">Zone!$A$1:$A$16</definedName>
    <definedName name="_xlnm.Print_Area" localSheetId="1">TDD!$A$1:$AF$704</definedName>
    <definedName name="_xlnm.Print_Titles" localSheetId="1">TDD!$1:$1</definedName>
  </definedNames>
  <calcPr calcId="191028"/>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638" i="1" l="1"/>
  <c r="N639" i="1"/>
  <c r="N640" i="1"/>
  <c r="N641" i="1"/>
  <c r="N642" i="1"/>
  <c r="N643" i="1"/>
  <c r="N644" i="1"/>
  <c r="N645" i="1"/>
  <c r="N646" i="1"/>
  <c r="N647" i="1"/>
  <c r="N648" i="1"/>
  <c r="N649" i="1"/>
  <c r="N650" i="1"/>
  <c r="N651" i="1"/>
  <c r="N652" i="1"/>
  <c r="N653" i="1"/>
  <c r="N628" i="1"/>
  <c r="N629" i="1"/>
  <c r="N630" i="1"/>
  <c r="N631" i="1"/>
  <c r="N632" i="1"/>
  <c r="N633" i="1"/>
  <c r="N634" i="1"/>
  <c r="N635" i="1"/>
  <c r="N636" i="1"/>
  <c r="N637" i="1"/>
  <c r="N627" i="1"/>
  <c r="W646" i="1"/>
  <c r="W647" i="1"/>
  <c r="W648" i="1"/>
  <c r="W649" i="1"/>
  <c r="W650" i="1"/>
  <c r="W651" i="1"/>
  <c r="W652" i="1"/>
  <c r="W653" i="1"/>
  <c r="W645" i="1"/>
  <c r="W637" i="1"/>
  <c r="W638" i="1"/>
  <c r="W639" i="1"/>
  <c r="W640" i="1"/>
  <c r="W641" i="1"/>
  <c r="W642" i="1"/>
  <c r="W643" i="1"/>
  <c r="W644" i="1"/>
  <c r="W636" i="1"/>
  <c r="X646" i="1"/>
  <c r="X647" i="1"/>
  <c r="X648" i="1"/>
  <c r="X649" i="1"/>
  <c r="X650" i="1"/>
  <c r="X651" i="1"/>
  <c r="X652" i="1"/>
  <c r="X653" i="1"/>
  <c r="X645" i="1"/>
  <c r="X637" i="1"/>
  <c r="X638" i="1"/>
  <c r="X639" i="1"/>
  <c r="X640" i="1"/>
  <c r="X641" i="1"/>
  <c r="X642" i="1"/>
  <c r="X643" i="1"/>
  <c r="X644" i="1"/>
  <c r="X636" i="1"/>
  <c r="N68" i="1"/>
  <c r="AE704" i="1"/>
  <c r="AF704" i="1"/>
  <c r="AE654" i="1"/>
  <c r="AF654" i="1"/>
  <c r="AE655" i="1"/>
  <c r="AF655" i="1"/>
  <c r="AE656" i="1"/>
  <c r="AF656" i="1"/>
  <c r="AE657" i="1"/>
  <c r="AF657" i="1"/>
  <c r="AE658" i="1"/>
  <c r="AF658" i="1"/>
  <c r="AE659" i="1"/>
  <c r="AF659" i="1"/>
  <c r="AE660" i="1"/>
  <c r="AF660" i="1"/>
  <c r="AE661" i="1"/>
  <c r="AF661" i="1"/>
  <c r="AE662" i="1"/>
  <c r="AF662" i="1"/>
  <c r="AE663" i="1"/>
  <c r="AF663" i="1"/>
  <c r="AE664" i="1"/>
  <c r="AF664" i="1"/>
  <c r="AE665" i="1"/>
  <c r="AF665" i="1"/>
  <c r="AE666" i="1"/>
  <c r="AF666" i="1"/>
  <c r="AE667" i="1"/>
  <c r="AF667" i="1"/>
  <c r="AE668" i="1"/>
  <c r="AF668" i="1"/>
  <c r="AE669" i="1"/>
  <c r="AF669" i="1"/>
  <c r="AE670" i="1"/>
  <c r="AF670" i="1"/>
  <c r="AE671" i="1"/>
  <c r="AF671" i="1"/>
  <c r="AE672" i="1"/>
  <c r="AF672" i="1"/>
  <c r="AE673" i="1"/>
  <c r="AF673" i="1"/>
  <c r="AE674" i="1"/>
  <c r="AF674" i="1"/>
  <c r="AE675" i="1"/>
  <c r="AF675" i="1"/>
  <c r="AE676" i="1"/>
  <c r="AF676" i="1"/>
  <c r="AE677" i="1"/>
  <c r="AF677" i="1"/>
  <c r="AE678" i="1"/>
  <c r="AF678" i="1"/>
  <c r="AE679" i="1"/>
  <c r="AF679" i="1"/>
  <c r="AE680" i="1"/>
  <c r="AF680" i="1"/>
  <c r="AE681" i="1"/>
  <c r="AF681" i="1"/>
  <c r="AE682" i="1"/>
  <c r="AF682" i="1"/>
  <c r="AE683" i="1"/>
  <c r="AF683" i="1"/>
  <c r="AE684" i="1"/>
  <c r="AF684" i="1"/>
  <c r="AE685" i="1"/>
  <c r="AF685" i="1"/>
  <c r="AE686" i="1"/>
  <c r="AF686" i="1"/>
  <c r="AE687" i="1"/>
  <c r="AF687" i="1"/>
  <c r="AE688" i="1"/>
  <c r="AF688" i="1"/>
  <c r="AE689" i="1"/>
  <c r="AF689" i="1"/>
  <c r="AE690" i="1"/>
  <c r="AF690" i="1"/>
  <c r="AE691" i="1"/>
  <c r="AF691" i="1"/>
  <c r="AE692" i="1"/>
  <c r="AF692" i="1"/>
  <c r="AE693" i="1"/>
  <c r="AF693" i="1"/>
  <c r="AE694" i="1"/>
  <c r="AF694" i="1"/>
  <c r="AE695" i="1"/>
  <c r="AF695" i="1"/>
  <c r="AE696" i="1"/>
  <c r="AF696" i="1"/>
  <c r="AE697" i="1"/>
  <c r="AF697" i="1"/>
  <c r="AE698" i="1"/>
  <c r="AF698" i="1"/>
  <c r="AE699" i="1"/>
  <c r="AF699" i="1"/>
  <c r="AE700" i="1"/>
  <c r="AF700" i="1"/>
  <c r="AE701" i="1"/>
  <c r="AF701" i="1"/>
  <c r="AE702" i="1"/>
  <c r="AF702" i="1"/>
  <c r="AE703" i="1"/>
  <c r="AF703" i="1"/>
  <c r="X670" i="1" l="1"/>
  <c r="AD670" i="1" s="1"/>
  <c r="X655" i="1"/>
  <c r="AD655" i="1" s="1"/>
  <c r="X678" i="1"/>
  <c r="AD678" i="1" s="1"/>
  <c r="X662" i="1"/>
  <c r="AD662" i="1" s="1"/>
  <c r="X702" i="1"/>
  <c r="AD702" i="1" s="1"/>
  <c r="X694" i="1"/>
  <c r="AD694" i="1" s="1"/>
  <c r="X686" i="1"/>
  <c r="AD686" i="1" s="1"/>
  <c r="X685" i="1"/>
  <c r="AD685" i="1" s="1"/>
  <c r="X661" i="1"/>
  <c r="AD661" i="1" s="1"/>
  <c r="X700" i="1"/>
  <c r="AD700" i="1" s="1"/>
  <c r="X692" i="1"/>
  <c r="AD692" i="1" s="1"/>
  <c r="X684" i="1"/>
  <c r="AD684" i="1" s="1"/>
  <c r="X676" i="1"/>
  <c r="AD676" i="1" s="1"/>
  <c r="X668" i="1"/>
  <c r="AD668" i="1" s="1"/>
  <c r="X660" i="1"/>
  <c r="AD660" i="1" s="1"/>
  <c r="X701" i="1"/>
  <c r="AD701" i="1" s="1"/>
  <c r="X677" i="1"/>
  <c r="AD677" i="1" s="1"/>
  <c r="X699" i="1"/>
  <c r="AD699" i="1" s="1"/>
  <c r="X683" i="1"/>
  <c r="AD683" i="1" s="1"/>
  <c r="X675" i="1"/>
  <c r="AD675" i="1" s="1"/>
  <c r="X667" i="1"/>
  <c r="AD667" i="1" s="1"/>
  <c r="X659" i="1"/>
  <c r="AD659" i="1" s="1"/>
  <c r="X693" i="1"/>
  <c r="AD693" i="1" s="1"/>
  <c r="X669" i="1"/>
  <c r="AD669" i="1" s="1"/>
  <c r="X691" i="1"/>
  <c r="AD691" i="1" s="1"/>
  <c r="X698" i="1"/>
  <c r="AD698" i="1" s="1"/>
  <c r="X690" i="1"/>
  <c r="AD690" i="1" s="1"/>
  <c r="X682" i="1"/>
  <c r="AD682" i="1" s="1"/>
  <c r="X674" i="1"/>
  <c r="AD674" i="1" s="1"/>
  <c r="X666" i="1"/>
  <c r="AD666" i="1" s="1"/>
  <c r="X658" i="1"/>
  <c r="AD658" i="1" s="1"/>
  <c r="X654" i="1"/>
  <c r="AD654" i="1" s="1"/>
  <c r="X689" i="1"/>
  <c r="AD689" i="1" s="1"/>
  <c r="X681" i="1"/>
  <c r="AD681" i="1" s="1"/>
  <c r="X665" i="1"/>
  <c r="AD665" i="1" s="1"/>
  <c r="X704" i="1"/>
  <c r="AD704" i="1" s="1"/>
  <c r="X696" i="1"/>
  <c r="AD696" i="1" s="1"/>
  <c r="X688" i="1"/>
  <c r="AD688" i="1" s="1"/>
  <c r="X680" i="1"/>
  <c r="AD680" i="1" s="1"/>
  <c r="X672" i="1"/>
  <c r="AD672" i="1" s="1"/>
  <c r="X664" i="1"/>
  <c r="AD664" i="1" s="1"/>
  <c r="X656" i="1"/>
  <c r="AD656" i="1" s="1"/>
  <c r="X697" i="1"/>
  <c r="AD697" i="1" s="1"/>
  <c r="X673" i="1"/>
  <c r="AD673" i="1" s="1"/>
  <c r="X657" i="1"/>
  <c r="AD657" i="1" s="1"/>
  <c r="X703" i="1"/>
  <c r="AD703" i="1" s="1"/>
  <c r="X695" i="1"/>
  <c r="AD695" i="1" s="1"/>
  <c r="X687" i="1"/>
  <c r="AD687" i="1" s="1"/>
  <c r="X679" i="1"/>
  <c r="AD679" i="1" s="1"/>
  <c r="X671" i="1"/>
  <c r="AD671" i="1" s="1"/>
  <c r="X663" i="1"/>
  <c r="AD663" i="1" s="1"/>
  <c r="AE653" i="1"/>
  <c r="AD653" i="1"/>
  <c r="AE652" i="1"/>
  <c r="AD652" i="1"/>
  <c r="AE651" i="1"/>
  <c r="AD651" i="1"/>
  <c r="AE650" i="1"/>
  <c r="AD650" i="1"/>
  <c r="AE649" i="1"/>
  <c r="AD649" i="1"/>
  <c r="AE648" i="1"/>
  <c r="AD648" i="1"/>
  <c r="AE647" i="1"/>
  <c r="AD647" i="1"/>
  <c r="AE646" i="1"/>
  <c r="AD646" i="1"/>
  <c r="AE645" i="1"/>
  <c r="AD645" i="1"/>
  <c r="AA638" i="1"/>
  <c r="AA647" i="1" s="1"/>
  <c r="AF647" i="1" s="1"/>
  <c r="AA639" i="1"/>
  <c r="AA648" i="1" s="1"/>
  <c r="AF648" i="1" s="1"/>
  <c r="AA640" i="1"/>
  <c r="AA649" i="1" s="1"/>
  <c r="AF649" i="1" s="1"/>
  <c r="AA641" i="1"/>
  <c r="AF641" i="1" s="1"/>
  <c r="AA642" i="1"/>
  <c r="AA651" i="1" s="1"/>
  <c r="AF651" i="1" s="1"/>
  <c r="AA643" i="1"/>
  <c r="AF643" i="1" s="1"/>
  <c r="AA644" i="1"/>
  <c r="AF644" i="1" s="1"/>
  <c r="AA637" i="1"/>
  <c r="AF637" i="1" s="1"/>
  <c r="AA636" i="1"/>
  <c r="AF636" i="1" s="1"/>
  <c r="AE644" i="1"/>
  <c r="AD644" i="1"/>
  <c r="AE643" i="1"/>
  <c r="AD643" i="1"/>
  <c r="AE642" i="1"/>
  <c r="AD642" i="1"/>
  <c r="AE641" i="1"/>
  <c r="AD641" i="1"/>
  <c r="AE640" i="1"/>
  <c r="AD640" i="1"/>
  <c r="AE639" i="1"/>
  <c r="AD639" i="1"/>
  <c r="AE638" i="1"/>
  <c r="AD638" i="1"/>
  <c r="AE637" i="1"/>
  <c r="AD637" i="1"/>
  <c r="AE636" i="1"/>
  <c r="AD636" i="1"/>
  <c r="AD627" i="1"/>
  <c r="AE627" i="1"/>
  <c r="AF627" i="1"/>
  <c r="AD628" i="1"/>
  <c r="AE628" i="1"/>
  <c r="AF628" i="1"/>
  <c r="AD629" i="1"/>
  <c r="AE629" i="1"/>
  <c r="AF629" i="1"/>
  <c r="AD630" i="1"/>
  <c r="AE630" i="1"/>
  <c r="AF630" i="1"/>
  <c r="AD631" i="1"/>
  <c r="AE631" i="1"/>
  <c r="AF631" i="1"/>
  <c r="AD632" i="1"/>
  <c r="AE632" i="1"/>
  <c r="AF632" i="1"/>
  <c r="AD633" i="1"/>
  <c r="AE633" i="1"/>
  <c r="AF633" i="1"/>
  <c r="AD634" i="1"/>
  <c r="AE634" i="1"/>
  <c r="AF634" i="1"/>
  <c r="AD635" i="1"/>
  <c r="AE635" i="1"/>
  <c r="AF635" i="1"/>
  <c r="AF640" i="1" l="1"/>
  <c r="AA652" i="1"/>
  <c r="AF652" i="1" s="1"/>
  <c r="AF642" i="1"/>
  <c r="AF638" i="1"/>
  <c r="AF639" i="1"/>
  <c r="AA646" i="1"/>
  <c r="AF646" i="1" s="1"/>
  <c r="AA650" i="1"/>
  <c r="AF650" i="1" s="1"/>
  <c r="AA645" i="1"/>
  <c r="AF645" i="1" s="1"/>
  <c r="AA653" i="1"/>
  <c r="AF653" i="1" s="1"/>
  <c r="AE316" i="1" l="1"/>
  <c r="AF316" i="1"/>
  <c r="AE317" i="1"/>
  <c r="AF317" i="1"/>
  <c r="AE318" i="1"/>
  <c r="AF318" i="1"/>
  <c r="AE319" i="1"/>
  <c r="AF319" i="1"/>
  <c r="AE320" i="1"/>
  <c r="AF320" i="1"/>
  <c r="AE321" i="1"/>
  <c r="AF321" i="1"/>
  <c r="AE322" i="1"/>
  <c r="AF322" i="1"/>
  <c r="AE323" i="1"/>
  <c r="AF323" i="1"/>
  <c r="AE324" i="1"/>
  <c r="AF324" i="1"/>
  <c r="AE325" i="1"/>
  <c r="AF325" i="1"/>
  <c r="AE326" i="1"/>
  <c r="AF326" i="1"/>
  <c r="AE327" i="1"/>
  <c r="AF327" i="1"/>
  <c r="AE328" i="1"/>
  <c r="AF328" i="1"/>
  <c r="AE329" i="1"/>
  <c r="AF329" i="1"/>
  <c r="AE330" i="1"/>
  <c r="AF330" i="1"/>
  <c r="AE331" i="1"/>
  <c r="AF331" i="1"/>
  <c r="AE332" i="1"/>
  <c r="AF332" i="1"/>
  <c r="AE333" i="1"/>
  <c r="AF333" i="1"/>
  <c r="AE334" i="1"/>
  <c r="AF334" i="1"/>
  <c r="AE335" i="1"/>
  <c r="AF335" i="1"/>
  <c r="AE336" i="1"/>
  <c r="AF336" i="1"/>
  <c r="AE337" i="1"/>
  <c r="AF337" i="1"/>
  <c r="AE338" i="1"/>
  <c r="AF338" i="1"/>
  <c r="AE339" i="1"/>
  <c r="AF339" i="1"/>
  <c r="AE340" i="1"/>
  <c r="AF340" i="1"/>
  <c r="AE341" i="1"/>
  <c r="AF341" i="1"/>
  <c r="AE342" i="1"/>
  <c r="AF342" i="1"/>
  <c r="AE343" i="1"/>
  <c r="AF343" i="1"/>
  <c r="AE344" i="1"/>
  <c r="AF344" i="1"/>
  <c r="AE345" i="1"/>
  <c r="AF345" i="1"/>
  <c r="AE346" i="1"/>
  <c r="AF346" i="1"/>
  <c r="AE347" i="1"/>
  <c r="AF347" i="1"/>
  <c r="AE348" i="1"/>
  <c r="AF348" i="1"/>
  <c r="AE349" i="1"/>
  <c r="AF349" i="1"/>
  <c r="AE350" i="1"/>
  <c r="AF350" i="1"/>
  <c r="AE351" i="1"/>
  <c r="AF351" i="1"/>
  <c r="AE352" i="1"/>
  <c r="AF352" i="1"/>
  <c r="AE353" i="1"/>
  <c r="AF353" i="1"/>
  <c r="AE354" i="1"/>
  <c r="AF354" i="1"/>
  <c r="AE355" i="1"/>
  <c r="AF355" i="1"/>
  <c r="AE356" i="1"/>
  <c r="AF356" i="1"/>
  <c r="AE357" i="1"/>
  <c r="AF357" i="1"/>
  <c r="AE358" i="1"/>
  <c r="AF358" i="1"/>
  <c r="AE359" i="1"/>
  <c r="AF359" i="1"/>
  <c r="AE360" i="1"/>
  <c r="AF360" i="1"/>
  <c r="AE361" i="1"/>
  <c r="AF361" i="1"/>
  <c r="AD362" i="1"/>
  <c r="AE362" i="1"/>
  <c r="AF362" i="1"/>
  <c r="AD363" i="1"/>
  <c r="AE363" i="1"/>
  <c r="AD364" i="1"/>
  <c r="AE364" i="1"/>
  <c r="AF364" i="1"/>
  <c r="AE365" i="1"/>
  <c r="AF365" i="1"/>
  <c r="AE366" i="1"/>
  <c r="AF366" i="1"/>
  <c r="AE367" i="1"/>
  <c r="AF367" i="1"/>
  <c r="AE368" i="1"/>
  <c r="AF368" i="1"/>
  <c r="AE369" i="1"/>
  <c r="AF369" i="1"/>
  <c r="AE370" i="1"/>
  <c r="AF370" i="1"/>
  <c r="AE371" i="1"/>
  <c r="AF371" i="1"/>
  <c r="AE372" i="1"/>
  <c r="AF372" i="1"/>
  <c r="AE373" i="1"/>
  <c r="AF373" i="1"/>
  <c r="AE374" i="1"/>
  <c r="AF374" i="1"/>
  <c r="AE375" i="1"/>
  <c r="AF375" i="1"/>
  <c r="AE376" i="1"/>
  <c r="AF376" i="1"/>
  <c r="AE377" i="1"/>
  <c r="AF377" i="1"/>
  <c r="AE378" i="1"/>
  <c r="AF378" i="1"/>
  <c r="AE379" i="1"/>
  <c r="AF379" i="1"/>
  <c r="AE380" i="1"/>
  <c r="AF380" i="1"/>
  <c r="AE381" i="1"/>
  <c r="AF381" i="1"/>
  <c r="AE382" i="1"/>
  <c r="AF382" i="1"/>
  <c r="AE383" i="1"/>
  <c r="AF383" i="1"/>
  <c r="AE384" i="1"/>
  <c r="AF384" i="1"/>
  <c r="AE385" i="1"/>
  <c r="AF385" i="1"/>
  <c r="AE386" i="1"/>
  <c r="AF386" i="1"/>
  <c r="AE387" i="1"/>
  <c r="AF387" i="1"/>
  <c r="AE388" i="1"/>
  <c r="AF388" i="1"/>
  <c r="AE389" i="1"/>
  <c r="AF389" i="1"/>
  <c r="AE390" i="1"/>
  <c r="AF390" i="1"/>
  <c r="AE391" i="1"/>
  <c r="AF391" i="1"/>
  <c r="AE392" i="1"/>
  <c r="AF392" i="1"/>
  <c r="AE393" i="1"/>
  <c r="AF393" i="1"/>
  <c r="AE394" i="1"/>
  <c r="AF394" i="1"/>
  <c r="AE395" i="1"/>
  <c r="AF395" i="1"/>
  <c r="AE396" i="1"/>
  <c r="AF396" i="1"/>
  <c r="AE397" i="1"/>
  <c r="AF397" i="1"/>
  <c r="AE398" i="1"/>
  <c r="AF398" i="1"/>
  <c r="AE399" i="1"/>
  <c r="AF399" i="1"/>
  <c r="AE400" i="1"/>
  <c r="AF400" i="1"/>
  <c r="AE401" i="1"/>
  <c r="AF401" i="1"/>
  <c r="AE402" i="1"/>
  <c r="AF402" i="1"/>
  <c r="AE403" i="1"/>
  <c r="AF403" i="1"/>
  <c r="AE404" i="1"/>
  <c r="AF404" i="1"/>
  <c r="AE405" i="1"/>
  <c r="AF405" i="1"/>
  <c r="AE406" i="1"/>
  <c r="AF406" i="1"/>
  <c r="AE407" i="1"/>
  <c r="AF407" i="1"/>
  <c r="AE408" i="1"/>
  <c r="AF408" i="1"/>
  <c r="AE409" i="1"/>
  <c r="AF409" i="1"/>
  <c r="AE410" i="1"/>
  <c r="AF410" i="1"/>
  <c r="AE411" i="1"/>
  <c r="AF411" i="1"/>
  <c r="AE412" i="1"/>
  <c r="AF412" i="1"/>
  <c r="AE413" i="1"/>
  <c r="AF413" i="1"/>
  <c r="AE414" i="1"/>
  <c r="AF414" i="1"/>
  <c r="AE415" i="1"/>
  <c r="AF415" i="1"/>
  <c r="AE416" i="1"/>
  <c r="AF416" i="1"/>
  <c r="AE417" i="1"/>
  <c r="AF417" i="1"/>
  <c r="AE418" i="1"/>
  <c r="AF418" i="1"/>
  <c r="AE419" i="1"/>
  <c r="AF419" i="1"/>
  <c r="AE420" i="1"/>
  <c r="AF420" i="1"/>
  <c r="AE421" i="1"/>
  <c r="AF421" i="1"/>
  <c r="AE422" i="1"/>
  <c r="AF422" i="1"/>
  <c r="AE423" i="1"/>
  <c r="AF423" i="1"/>
  <c r="AE424" i="1"/>
  <c r="AF424" i="1"/>
  <c r="AE425" i="1"/>
  <c r="AF425" i="1"/>
  <c r="AE426" i="1"/>
  <c r="AF426" i="1"/>
  <c r="AE427" i="1"/>
  <c r="AF427" i="1"/>
  <c r="AE428" i="1"/>
  <c r="AF428" i="1"/>
  <c r="AE429" i="1"/>
  <c r="AF429" i="1"/>
  <c r="AE430" i="1"/>
  <c r="AF430" i="1"/>
  <c r="AE431" i="1"/>
  <c r="AF431" i="1"/>
  <c r="AE432" i="1"/>
  <c r="AF432" i="1"/>
  <c r="AE433" i="1"/>
  <c r="AF433" i="1"/>
  <c r="AE434" i="1"/>
  <c r="AF434" i="1"/>
  <c r="AE435" i="1"/>
  <c r="AF435" i="1"/>
  <c r="AE436" i="1"/>
  <c r="AF436" i="1"/>
  <c r="AE437" i="1"/>
  <c r="AF437" i="1"/>
  <c r="AE438" i="1"/>
  <c r="AF438" i="1"/>
  <c r="AE439" i="1"/>
  <c r="AF439" i="1"/>
  <c r="AE440" i="1"/>
  <c r="AF440" i="1"/>
  <c r="AE441" i="1"/>
  <c r="AF441" i="1"/>
  <c r="AE442" i="1"/>
  <c r="AF442" i="1"/>
  <c r="AE443" i="1"/>
  <c r="AF443" i="1"/>
  <c r="AE444" i="1"/>
  <c r="AF444" i="1"/>
  <c r="AE445" i="1"/>
  <c r="AF445" i="1"/>
  <c r="AE446" i="1"/>
  <c r="AF446" i="1"/>
  <c r="AE447" i="1"/>
  <c r="AF447" i="1"/>
  <c r="AE448" i="1"/>
  <c r="AF448" i="1"/>
  <c r="AE449" i="1"/>
  <c r="AF449" i="1"/>
  <c r="AE450" i="1"/>
  <c r="AF450" i="1"/>
  <c r="AE451" i="1"/>
  <c r="AF451" i="1"/>
  <c r="AE452" i="1"/>
  <c r="AF452" i="1"/>
  <c r="AE453" i="1"/>
  <c r="AF453" i="1"/>
  <c r="AE454" i="1"/>
  <c r="AF454" i="1"/>
  <c r="AE455" i="1"/>
  <c r="AF455" i="1"/>
  <c r="AE456" i="1"/>
  <c r="AF456" i="1"/>
  <c r="AE457" i="1"/>
  <c r="AF457" i="1"/>
  <c r="AE458" i="1"/>
  <c r="AF458" i="1"/>
  <c r="AE459" i="1"/>
  <c r="AF459" i="1"/>
  <c r="AE460" i="1"/>
  <c r="AF460" i="1"/>
  <c r="AE461" i="1"/>
  <c r="AF461" i="1"/>
  <c r="AE462" i="1"/>
  <c r="AF462" i="1"/>
  <c r="AE463" i="1"/>
  <c r="AF463" i="1"/>
  <c r="AE464" i="1"/>
  <c r="AF464" i="1"/>
  <c r="AE465" i="1"/>
  <c r="AF465" i="1"/>
  <c r="AE466" i="1"/>
  <c r="AF466" i="1"/>
  <c r="AE467" i="1"/>
  <c r="AF467" i="1"/>
  <c r="AE468" i="1"/>
  <c r="AF468" i="1"/>
  <c r="AE469" i="1"/>
  <c r="AF469" i="1"/>
  <c r="AE470" i="1"/>
  <c r="AF470" i="1"/>
  <c r="AE471" i="1"/>
  <c r="AF471" i="1"/>
  <c r="AE472" i="1"/>
  <c r="AF472" i="1"/>
  <c r="AE473" i="1"/>
  <c r="AF473" i="1"/>
  <c r="AE474" i="1"/>
  <c r="AF474" i="1"/>
  <c r="AE475" i="1"/>
  <c r="AF475" i="1"/>
  <c r="AE476" i="1"/>
  <c r="AF476" i="1"/>
  <c r="AD477" i="1"/>
  <c r="AE477" i="1"/>
  <c r="AD478" i="1"/>
  <c r="AE478" i="1"/>
  <c r="AD479" i="1"/>
  <c r="AE479" i="1"/>
  <c r="AD480" i="1"/>
  <c r="AE480" i="1"/>
  <c r="AE481" i="1"/>
  <c r="AF481" i="1"/>
  <c r="AE482" i="1"/>
  <c r="AF482" i="1"/>
  <c r="AE483" i="1"/>
  <c r="AF483" i="1"/>
  <c r="AE484" i="1"/>
  <c r="AF484" i="1"/>
  <c r="AE485" i="1"/>
  <c r="AF485" i="1"/>
  <c r="AE486" i="1"/>
  <c r="AF486" i="1"/>
  <c r="AE487" i="1"/>
  <c r="AF487" i="1"/>
  <c r="AE488" i="1"/>
  <c r="AF488" i="1"/>
  <c r="AD489" i="1"/>
  <c r="AE489" i="1"/>
  <c r="AD490" i="1"/>
  <c r="AE490" i="1"/>
  <c r="AD491" i="1"/>
  <c r="AE491" i="1"/>
  <c r="AD492" i="1"/>
  <c r="AE492" i="1"/>
  <c r="AD493" i="1"/>
  <c r="AE493" i="1"/>
  <c r="AD494" i="1"/>
  <c r="AE494" i="1"/>
  <c r="AD495" i="1"/>
  <c r="AE495" i="1"/>
  <c r="AD496" i="1"/>
  <c r="AE496" i="1"/>
  <c r="AD497" i="1"/>
  <c r="AE497" i="1"/>
  <c r="AD498" i="1"/>
  <c r="AE498" i="1"/>
  <c r="AD499" i="1"/>
  <c r="AE499" i="1"/>
  <c r="AD500" i="1"/>
  <c r="AE500" i="1"/>
  <c r="AD501" i="1"/>
  <c r="AE501" i="1"/>
  <c r="AD502" i="1"/>
  <c r="AE502" i="1"/>
  <c r="AD503" i="1"/>
  <c r="AE503" i="1"/>
  <c r="AD504" i="1"/>
  <c r="AE504" i="1"/>
  <c r="AD505" i="1"/>
  <c r="AE505" i="1"/>
  <c r="AD506" i="1"/>
  <c r="AE506" i="1"/>
  <c r="AD507" i="1"/>
  <c r="AE507" i="1"/>
  <c r="AD508" i="1"/>
  <c r="AE508" i="1"/>
  <c r="AD509" i="1"/>
  <c r="AE509" i="1"/>
  <c r="AD510" i="1"/>
  <c r="AE510" i="1"/>
  <c r="AD511" i="1"/>
  <c r="AE511" i="1"/>
  <c r="AD512" i="1"/>
  <c r="AE512" i="1"/>
  <c r="AD513" i="1"/>
  <c r="AE513" i="1"/>
  <c r="AD514" i="1"/>
  <c r="AE514" i="1"/>
  <c r="AD515" i="1"/>
  <c r="AE515" i="1"/>
  <c r="AD516" i="1"/>
  <c r="AE516" i="1"/>
  <c r="AD517" i="1"/>
  <c r="AE517" i="1"/>
  <c r="AD518" i="1"/>
  <c r="AE518" i="1"/>
  <c r="AD519" i="1"/>
  <c r="AE519" i="1"/>
  <c r="AD520" i="1"/>
  <c r="AE520" i="1"/>
  <c r="AD521" i="1"/>
  <c r="AE521" i="1"/>
  <c r="AD522" i="1"/>
  <c r="AE522" i="1"/>
  <c r="AD523" i="1"/>
  <c r="AE523" i="1"/>
  <c r="AD524" i="1"/>
  <c r="AE524" i="1"/>
  <c r="AD525" i="1"/>
  <c r="AE525" i="1"/>
  <c r="AD526" i="1"/>
  <c r="AE526" i="1"/>
  <c r="AE527" i="1"/>
  <c r="AF527" i="1"/>
  <c r="AE528" i="1"/>
  <c r="AF528" i="1"/>
  <c r="AE529" i="1"/>
  <c r="AF529" i="1"/>
  <c r="AE530" i="1"/>
  <c r="AF530" i="1"/>
  <c r="AE531" i="1"/>
  <c r="AF531" i="1"/>
  <c r="AE532" i="1"/>
  <c r="AF532" i="1"/>
  <c r="AE533" i="1"/>
  <c r="AF533" i="1"/>
  <c r="AE534" i="1"/>
  <c r="AF534" i="1"/>
  <c r="AE535" i="1"/>
  <c r="AF535" i="1"/>
  <c r="AE536" i="1"/>
  <c r="AF536" i="1"/>
  <c r="AE537" i="1"/>
  <c r="AF537" i="1"/>
  <c r="AE538" i="1"/>
  <c r="AF538" i="1"/>
  <c r="AE539" i="1"/>
  <c r="AF539" i="1"/>
  <c r="AE540" i="1"/>
  <c r="AF540" i="1"/>
  <c r="AE541" i="1"/>
  <c r="AF541" i="1"/>
  <c r="AE542" i="1"/>
  <c r="AF542" i="1"/>
  <c r="AE543" i="1"/>
  <c r="AF543" i="1"/>
  <c r="AE544" i="1"/>
  <c r="AF544" i="1"/>
  <c r="AE545" i="1"/>
  <c r="AF545" i="1"/>
  <c r="AE546" i="1"/>
  <c r="AF546" i="1"/>
  <c r="AE547" i="1"/>
  <c r="AF547" i="1"/>
  <c r="AE548" i="1"/>
  <c r="AF548" i="1"/>
  <c r="AE549" i="1"/>
  <c r="AF549" i="1"/>
  <c r="AE550" i="1"/>
  <c r="AF550" i="1"/>
  <c r="AE551" i="1"/>
  <c r="AF551" i="1"/>
  <c r="AE552" i="1"/>
  <c r="AF552" i="1"/>
  <c r="AE553" i="1"/>
  <c r="AF553" i="1"/>
  <c r="AE554" i="1"/>
  <c r="AF554" i="1"/>
  <c r="AE555" i="1"/>
  <c r="AF555" i="1"/>
  <c r="AE556" i="1"/>
  <c r="AF556" i="1"/>
  <c r="AE557" i="1"/>
  <c r="AF557" i="1"/>
  <c r="AE558" i="1"/>
  <c r="AF558" i="1"/>
  <c r="AE559" i="1"/>
  <c r="AF559" i="1"/>
  <c r="AE560" i="1"/>
  <c r="AF560" i="1"/>
  <c r="AE561" i="1"/>
  <c r="AF561" i="1"/>
  <c r="AE562" i="1"/>
  <c r="AF562" i="1"/>
  <c r="AE563" i="1"/>
  <c r="AF563" i="1"/>
  <c r="AE564" i="1"/>
  <c r="AF564" i="1"/>
  <c r="AE565" i="1"/>
  <c r="AF565" i="1"/>
  <c r="AE566" i="1"/>
  <c r="AF566" i="1"/>
  <c r="AE567" i="1"/>
  <c r="AF567" i="1"/>
  <c r="AE568" i="1"/>
  <c r="AF568" i="1"/>
  <c r="AE569" i="1"/>
  <c r="AF569" i="1"/>
  <c r="AE570" i="1"/>
  <c r="AF570" i="1"/>
  <c r="AE571" i="1"/>
  <c r="AF571" i="1"/>
  <c r="AE572" i="1"/>
  <c r="AF572" i="1"/>
  <c r="AE573" i="1"/>
  <c r="AF573" i="1"/>
  <c r="AE574" i="1"/>
  <c r="AF574" i="1"/>
  <c r="AE575" i="1"/>
  <c r="AF575" i="1"/>
  <c r="AE576" i="1"/>
  <c r="AF576" i="1"/>
  <c r="AE577" i="1"/>
  <c r="AF577" i="1"/>
  <c r="AE578" i="1"/>
  <c r="AF578" i="1"/>
  <c r="AE579" i="1"/>
  <c r="AF579" i="1"/>
  <c r="AE580" i="1"/>
  <c r="AF580" i="1"/>
  <c r="AE581" i="1"/>
  <c r="AF581" i="1"/>
  <c r="AE582" i="1"/>
  <c r="AF582" i="1"/>
  <c r="AE583" i="1"/>
  <c r="AF583" i="1"/>
  <c r="AE584" i="1"/>
  <c r="AF584" i="1"/>
  <c r="AE585" i="1"/>
  <c r="AF585" i="1"/>
  <c r="AE586" i="1"/>
  <c r="AF586" i="1"/>
  <c r="AE587" i="1"/>
  <c r="AF587" i="1"/>
  <c r="AE588" i="1"/>
  <c r="AF588" i="1"/>
  <c r="AE589" i="1"/>
  <c r="AF589" i="1"/>
  <c r="AE590" i="1"/>
  <c r="AF590" i="1"/>
  <c r="AE591" i="1"/>
  <c r="AF591" i="1"/>
  <c r="AE592" i="1"/>
  <c r="AF592" i="1"/>
  <c r="AE593" i="1"/>
  <c r="AF593" i="1"/>
  <c r="AE594" i="1"/>
  <c r="AF594" i="1"/>
  <c r="AE595" i="1"/>
  <c r="AF595" i="1"/>
  <c r="AE596" i="1"/>
  <c r="AF596" i="1"/>
  <c r="AF597" i="1"/>
  <c r="AF598" i="1"/>
  <c r="AE599" i="1"/>
  <c r="AF599" i="1"/>
  <c r="AF600" i="1"/>
  <c r="AE601" i="1"/>
  <c r="AF601" i="1"/>
  <c r="AE602" i="1"/>
  <c r="AF602" i="1"/>
  <c r="AE603" i="1"/>
  <c r="AF603" i="1"/>
  <c r="AE604" i="1"/>
  <c r="AF604" i="1"/>
  <c r="AE605" i="1"/>
  <c r="AF605" i="1"/>
  <c r="AE606" i="1"/>
  <c r="AF606" i="1"/>
  <c r="AE607" i="1"/>
  <c r="AF607" i="1"/>
  <c r="AE608" i="1"/>
  <c r="AF608" i="1"/>
  <c r="AE609" i="1"/>
  <c r="AF609" i="1"/>
  <c r="AE610" i="1"/>
  <c r="AF610" i="1"/>
  <c r="AE611" i="1"/>
  <c r="AF611" i="1"/>
  <c r="AE612" i="1"/>
  <c r="AF612" i="1"/>
  <c r="AE613" i="1"/>
  <c r="AF613" i="1"/>
  <c r="AE614" i="1"/>
  <c r="AF614" i="1"/>
  <c r="AE615" i="1"/>
  <c r="AF615" i="1"/>
  <c r="AE616" i="1"/>
  <c r="AF616" i="1"/>
  <c r="AE617" i="1"/>
  <c r="AF617" i="1"/>
  <c r="AE618" i="1"/>
  <c r="AF618" i="1"/>
  <c r="AE619" i="1"/>
  <c r="AF619" i="1"/>
  <c r="AE620" i="1"/>
  <c r="AF620" i="1"/>
  <c r="AE621" i="1"/>
  <c r="AF621" i="1"/>
  <c r="AE622" i="1"/>
  <c r="AF622" i="1"/>
  <c r="AE623" i="1"/>
  <c r="AF623" i="1"/>
  <c r="AE624" i="1"/>
  <c r="AF624" i="1"/>
  <c r="AE625" i="1"/>
  <c r="AF625" i="1"/>
  <c r="AE626" i="1"/>
  <c r="AF626" i="1"/>
  <c r="AD155" i="1"/>
  <c r="AE155" i="1"/>
  <c r="AF155" i="1"/>
  <c r="AD156" i="1"/>
  <c r="AE156" i="1"/>
  <c r="AF156" i="1"/>
  <c r="AD157" i="1"/>
  <c r="AE157" i="1"/>
  <c r="AF157" i="1"/>
  <c r="AD158" i="1"/>
  <c r="AE158" i="1"/>
  <c r="AF158" i="1"/>
  <c r="AD159" i="1"/>
  <c r="AE159" i="1"/>
  <c r="AF159" i="1"/>
  <c r="AD160" i="1"/>
  <c r="AE160" i="1"/>
  <c r="AF160" i="1"/>
  <c r="AD161" i="1"/>
  <c r="AE161" i="1"/>
  <c r="AF161" i="1"/>
  <c r="AD162" i="1"/>
  <c r="AE162" i="1"/>
  <c r="AF162" i="1"/>
  <c r="AD163" i="1"/>
  <c r="AE163" i="1"/>
  <c r="AF163" i="1"/>
  <c r="AD164" i="1"/>
  <c r="AE164" i="1"/>
  <c r="AF164" i="1"/>
  <c r="AD165" i="1"/>
  <c r="AE165" i="1"/>
  <c r="AF165" i="1"/>
  <c r="AD166" i="1"/>
  <c r="AE166" i="1"/>
  <c r="AF166" i="1"/>
  <c r="AD167" i="1"/>
  <c r="AE167" i="1"/>
  <c r="AF167" i="1"/>
  <c r="AD168" i="1"/>
  <c r="AE168" i="1"/>
  <c r="AF168" i="1"/>
  <c r="AD169" i="1"/>
  <c r="AE169" i="1"/>
  <c r="AF169" i="1"/>
  <c r="AD170" i="1"/>
  <c r="AE170" i="1"/>
  <c r="AF170" i="1"/>
  <c r="AD171" i="1"/>
  <c r="AE171" i="1"/>
  <c r="AF171" i="1"/>
  <c r="AD172" i="1"/>
  <c r="AE172" i="1"/>
  <c r="AF172" i="1"/>
  <c r="AD173" i="1"/>
  <c r="AE173" i="1"/>
  <c r="AF173" i="1"/>
  <c r="AD174" i="1"/>
  <c r="AE174" i="1"/>
  <c r="AF174" i="1"/>
  <c r="AD175" i="1"/>
  <c r="AE175" i="1"/>
  <c r="AF175" i="1"/>
  <c r="AD176" i="1"/>
  <c r="AE176" i="1"/>
  <c r="AF176" i="1"/>
  <c r="AD177" i="1"/>
  <c r="AE177" i="1"/>
  <c r="AF177" i="1"/>
  <c r="AD178" i="1"/>
  <c r="AE178" i="1"/>
  <c r="AF178" i="1"/>
  <c r="AD179" i="1"/>
  <c r="AE179" i="1"/>
  <c r="AF179" i="1"/>
  <c r="AD180" i="1"/>
  <c r="AE180" i="1"/>
  <c r="AF180" i="1"/>
  <c r="AD181" i="1"/>
  <c r="AE181" i="1"/>
  <c r="AF181" i="1"/>
  <c r="AD182" i="1"/>
  <c r="AE182" i="1"/>
  <c r="AF182" i="1"/>
  <c r="AD183" i="1"/>
  <c r="AE183" i="1"/>
  <c r="AF183" i="1"/>
  <c r="AD184" i="1"/>
  <c r="AE184" i="1"/>
  <c r="AF184" i="1"/>
  <c r="AD185" i="1"/>
  <c r="AE185" i="1"/>
  <c r="AF185" i="1"/>
  <c r="AD186" i="1"/>
  <c r="AE186" i="1"/>
  <c r="AF186" i="1"/>
  <c r="AD187" i="1"/>
  <c r="AE187" i="1"/>
  <c r="AF187" i="1"/>
  <c r="AD188" i="1"/>
  <c r="AE188" i="1"/>
  <c r="AF188" i="1"/>
  <c r="AD189" i="1"/>
  <c r="AE189" i="1"/>
  <c r="AF189" i="1"/>
  <c r="AD190" i="1"/>
  <c r="AE190" i="1"/>
  <c r="AF190" i="1"/>
  <c r="AD191" i="1"/>
  <c r="AE191" i="1"/>
  <c r="AF191" i="1"/>
  <c r="AD192" i="1"/>
  <c r="AE192" i="1"/>
  <c r="AF192" i="1"/>
  <c r="AD193" i="1"/>
  <c r="AE193" i="1"/>
  <c r="AF193" i="1"/>
  <c r="AD194" i="1"/>
  <c r="AE194" i="1"/>
  <c r="AF194" i="1"/>
  <c r="AD195" i="1"/>
  <c r="AE195" i="1"/>
  <c r="AF195" i="1"/>
  <c r="AD196" i="1"/>
  <c r="AE196" i="1"/>
  <c r="AF196" i="1"/>
  <c r="AD197" i="1"/>
  <c r="AE197" i="1"/>
  <c r="AF197" i="1"/>
  <c r="AD198" i="1"/>
  <c r="AE198" i="1"/>
  <c r="AF198" i="1"/>
  <c r="AD199" i="1"/>
  <c r="AE199" i="1"/>
  <c r="AF199" i="1"/>
  <c r="AD200" i="1"/>
  <c r="AE200" i="1"/>
  <c r="AF200" i="1"/>
  <c r="AD201" i="1"/>
  <c r="AE201" i="1"/>
  <c r="AF201" i="1"/>
  <c r="AD202" i="1"/>
  <c r="AE202" i="1"/>
  <c r="AF202" i="1"/>
  <c r="AD203" i="1"/>
  <c r="AE203" i="1"/>
  <c r="AF203" i="1"/>
  <c r="AD204" i="1"/>
  <c r="AE204" i="1"/>
  <c r="AF204" i="1"/>
  <c r="AD205" i="1"/>
  <c r="AE205" i="1"/>
  <c r="AF205" i="1"/>
  <c r="AD206" i="1"/>
  <c r="AE206" i="1"/>
  <c r="AF206" i="1"/>
  <c r="AD207" i="1"/>
  <c r="AE207" i="1"/>
  <c r="AF207" i="1"/>
  <c r="AD208" i="1"/>
  <c r="AE208" i="1"/>
  <c r="AF208" i="1"/>
  <c r="AD209" i="1"/>
  <c r="AE209" i="1"/>
  <c r="AF209" i="1"/>
  <c r="AD210" i="1"/>
  <c r="AE210" i="1"/>
  <c r="AF210" i="1"/>
  <c r="AD211" i="1"/>
  <c r="AE211" i="1"/>
  <c r="AF211" i="1"/>
  <c r="AD212" i="1"/>
  <c r="AE212" i="1"/>
  <c r="AF212" i="1"/>
  <c r="AD213" i="1"/>
  <c r="AE213" i="1"/>
  <c r="AF213" i="1"/>
  <c r="AD214" i="1"/>
  <c r="AE214" i="1"/>
  <c r="AF214" i="1"/>
  <c r="AD215" i="1"/>
  <c r="AE215" i="1"/>
  <c r="AF215" i="1"/>
  <c r="AD216" i="1"/>
  <c r="AE216" i="1"/>
  <c r="AF216" i="1"/>
  <c r="AD217" i="1"/>
  <c r="AE217" i="1"/>
  <c r="AF217" i="1"/>
  <c r="AD218" i="1"/>
  <c r="AE218" i="1"/>
  <c r="AF218" i="1"/>
  <c r="AD219" i="1"/>
  <c r="AE219" i="1"/>
  <c r="AF219" i="1"/>
  <c r="AD220" i="1"/>
  <c r="AE220" i="1"/>
  <c r="AF220" i="1"/>
  <c r="AD221" i="1"/>
  <c r="AE221" i="1"/>
  <c r="AF221" i="1"/>
  <c r="AD222" i="1"/>
  <c r="AE222" i="1"/>
  <c r="AF222" i="1"/>
  <c r="AD223" i="1"/>
  <c r="AE223" i="1"/>
  <c r="AF223" i="1"/>
  <c r="AD224" i="1"/>
  <c r="AE224" i="1"/>
  <c r="AF224" i="1"/>
  <c r="AD225" i="1"/>
  <c r="AE225" i="1"/>
  <c r="AF225" i="1"/>
  <c r="AD226" i="1"/>
  <c r="AE226" i="1"/>
  <c r="AF226" i="1"/>
  <c r="AD227" i="1"/>
  <c r="AE227" i="1"/>
  <c r="AF227" i="1"/>
  <c r="AD228" i="1"/>
  <c r="AE228" i="1"/>
  <c r="AF228" i="1"/>
  <c r="AD229" i="1"/>
  <c r="AE229" i="1"/>
  <c r="AF229" i="1"/>
  <c r="AD230" i="1"/>
  <c r="AE230" i="1"/>
  <c r="AF230" i="1"/>
  <c r="AD231" i="1"/>
  <c r="AE231" i="1"/>
  <c r="AF231" i="1"/>
  <c r="AD232" i="1"/>
  <c r="AE232" i="1"/>
  <c r="AF232" i="1"/>
  <c r="AD233" i="1"/>
  <c r="AE233" i="1"/>
  <c r="AF233" i="1"/>
  <c r="AD234" i="1"/>
  <c r="AE234" i="1"/>
  <c r="AF234" i="1"/>
  <c r="AD235" i="1"/>
  <c r="AE235" i="1"/>
  <c r="AF235" i="1"/>
  <c r="AD236" i="1"/>
  <c r="AE236" i="1"/>
  <c r="AF236" i="1"/>
  <c r="AD237" i="1"/>
  <c r="AE237" i="1"/>
  <c r="AF237" i="1"/>
  <c r="AD238" i="1"/>
  <c r="AE238" i="1"/>
  <c r="AF238" i="1"/>
  <c r="AD239" i="1"/>
  <c r="AE239" i="1"/>
  <c r="AF239" i="1"/>
  <c r="AD240" i="1"/>
  <c r="AE240" i="1"/>
  <c r="AF240" i="1"/>
  <c r="AE241" i="1"/>
  <c r="AF241" i="1"/>
  <c r="AE242" i="1"/>
  <c r="AF242" i="1"/>
  <c r="AE243" i="1"/>
  <c r="AF243" i="1"/>
  <c r="AE244" i="1"/>
  <c r="AF244" i="1"/>
  <c r="AE245" i="1"/>
  <c r="AF245" i="1"/>
  <c r="AE246" i="1"/>
  <c r="AF246" i="1"/>
  <c r="AE247" i="1"/>
  <c r="AF247" i="1"/>
  <c r="AE248" i="1"/>
  <c r="AF248" i="1"/>
  <c r="AE249" i="1"/>
  <c r="AF249" i="1"/>
  <c r="AE250" i="1"/>
  <c r="AF250" i="1"/>
  <c r="AE251" i="1"/>
  <c r="AF251" i="1"/>
  <c r="AE252" i="1"/>
  <c r="AF252" i="1"/>
  <c r="AE253" i="1"/>
  <c r="AF253" i="1"/>
  <c r="AE254" i="1"/>
  <c r="AF254" i="1"/>
  <c r="AE255" i="1"/>
  <c r="AF255" i="1"/>
  <c r="AE256" i="1"/>
  <c r="AF256" i="1"/>
  <c r="AE257" i="1"/>
  <c r="AF257" i="1"/>
  <c r="AE258" i="1"/>
  <c r="AF258" i="1"/>
  <c r="AE259" i="1"/>
  <c r="AF259" i="1"/>
  <c r="AE260" i="1"/>
  <c r="AF260" i="1"/>
  <c r="AE261" i="1"/>
  <c r="AF261" i="1"/>
  <c r="AE262" i="1"/>
  <c r="AF262" i="1"/>
  <c r="AE263" i="1"/>
  <c r="AF263" i="1"/>
  <c r="AE264" i="1"/>
  <c r="AF264" i="1"/>
  <c r="AE265" i="1"/>
  <c r="AF265" i="1"/>
  <c r="AE266" i="1"/>
  <c r="AF266" i="1"/>
  <c r="AE267" i="1"/>
  <c r="AF267" i="1"/>
  <c r="AE268" i="1"/>
  <c r="AF268" i="1"/>
  <c r="AE269" i="1"/>
  <c r="AF269" i="1"/>
  <c r="AE270" i="1"/>
  <c r="AF270" i="1"/>
  <c r="AE271" i="1"/>
  <c r="AF271" i="1"/>
  <c r="AE272" i="1"/>
  <c r="AF272" i="1"/>
  <c r="AE273" i="1"/>
  <c r="AF273" i="1"/>
  <c r="AE274" i="1"/>
  <c r="AF274" i="1"/>
  <c r="AE275" i="1"/>
  <c r="AF275" i="1"/>
  <c r="AE276" i="1"/>
  <c r="AF276" i="1"/>
  <c r="AE277" i="1"/>
  <c r="AF277" i="1"/>
  <c r="AE278" i="1"/>
  <c r="AF278" i="1"/>
  <c r="AE279" i="1"/>
  <c r="AF279" i="1"/>
  <c r="AE280" i="1"/>
  <c r="AF280" i="1"/>
  <c r="AE281" i="1"/>
  <c r="AF281" i="1"/>
  <c r="AE282" i="1"/>
  <c r="AF282" i="1"/>
  <c r="AE283" i="1"/>
  <c r="AF283" i="1"/>
  <c r="AE284" i="1"/>
  <c r="AF284" i="1"/>
  <c r="AE285" i="1"/>
  <c r="AF285" i="1"/>
  <c r="AE286" i="1"/>
  <c r="AF286" i="1"/>
  <c r="AE287" i="1"/>
  <c r="AF287" i="1"/>
  <c r="AE288" i="1"/>
  <c r="AF288" i="1"/>
  <c r="AE289" i="1"/>
  <c r="AF289" i="1"/>
  <c r="AE290" i="1"/>
  <c r="AF290" i="1"/>
  <c r="AE291" i="1"/>
  <c r="AF291" i="1"/>
  <c r="AE292" i="1"/>
  <c r="AF292" i="1"/>
  <c r="AE293" i="1"/>
  <c r="AF293" i="1"/>
  <c r="AE294" i="1"/>
  <c r="AF294" i="1"/>
  <c r="AE295" i="1"/>
  <c r="AF295" i="1"/>
  <c r="AE296" i="1"/>
  <c r="AF296" i="1"/>
  <c r="AE297" i="1"/>
  <c r="AF297" i="1"/>
  <c r="AE298" i="1"/>
  <c r="AF298" i="1"/>
  <c r="AE299" i="1"/>
  <c r="AF299" i="1"/>
  <c r="AF300" i="1"/>
  <c r="AE301" i="1"/>
  <c r="AF301" i="1"/>
  <c r="AE302" i="1"/>
  <c r="AF302" i="1"/>
  <c r="AE303" i="1"/>
  <c r="AF303" i="1"/>
  <c r="AE304" i="1"/>
  <c r="AF304" i="1"/>
  <c r="AE305" i="1"/>
  <c r="AF305" i="1"/>
  <c r="AE306" i="1"/>
  <c r="AF306" i="1"/>
  <c r="AE307" i="1"/>
  <c r="AF307" i="1"/>
  <c r="AE308" i="1"/>
  <c r="AF308" i="1"/>
  <c r="AE309" i="1"/>
  <c r="AF309" i="1"/>
  <c r="AE310" i="1"/>
  <c r="AF310" i="1"/>
  <c r="AE311" i="1"/>
  <c r="AF311" i="1"/>
  <c r="AE312" i="1"/>
  <c r="AF312" i="1"/>
  <c r="AE313" i="1"/>
  <c r="AF313" i="1"/>
  <c r="AE314" i="1"/>
  <c r="AF314" i="1"/>
  <c r="AE315" i="1"/>
  <c r="AF315" i="1"/>
  <c r="AD23" i="1"/>
  <c r="AE23" i="1"/>
  <c r="AF23" i="1"/>
  <c r="AD24" i="1"/>
  <c r="AE24" i="1"/>
  <c r="AF24" i="1"/>
  <c r="AE25" i="1"/>
  <c r="AF25" i="1"/>
  <c r="AE26" i="1"/>
  <c r="AF26" i="1"/>
  <c r="AE27" i="1"/>
  <c r="AF27" i="1"/>
  <c r="AD28" i="1"/>
  <c r="AE28" i="1"/>
  <c r="AF28" i="1"/>
  <c r="AE29" i="1"/>
  <c r="AF29" i="1"/>
  <c r="AE30" i="1"/>
  <c r="AF30" i="1"/>
  <c r="AD31" i="1"/>
  <c r="AE31" i="1"/>
  <c r="AF31" i="1"/>
  <c r="AD32" i="1"/>
  <c r="AE32" i="1"/>
  <c r="AF32" i="1"/>
  <c r="AE33" i="1"/>
  <c r="AF33" i="1"/>
  <c r="AD34" i="1"/>
  <c r="AE34" i="1"/>
  <c r="AF34" i="1"/>
  <c r="AD35" i="1"/>
  <c r="AE35" i="1"/>
  <c r="AF35" i="1"/>
  <c r="AD36" i="1"/>
  <c r="AE36" i="1"/>
  <c r="AF36" i="1"/>
  <c r="AD37" i="1"/>
  <c r="AE37" i="1"/>
  <c r="AF37" i="1"/>
  <c r="AD38" i="1"/>
  <c r="AE38" i="1"/>
  <c r="AF38" i="1"/>
  <c r="AD39" i="1"/>
  <c r="AE39" i="1"/>
  <c r="AF39" i="1"/>
  <c r="AD40" i="1"/>
  <c r="AE40" i="1"/>
  <c r="AF40" i="1"/>
  <c r="AD41" i="1"/>
  <c r="AE41" i="1"/>
  <c r="AF41" i="1"/>
  <c r="AE42" i="1"/>
  <c r="AF42" i="1"/>
  <c r="AE43" i="1"/>
  <c r="AF43" i="1"/>
  <c r="AE44" i="1"/>
  <c r="AF44" i="1"/>
  <c r="AE45" i="1"/>
  <c r="AF45" i="1"/>
  <c r="AE46" i="1"/>
  <c r="AF46" i="1"/>
  <c r="AD47" i="1"/>
  <c r="AE47" i="1"/>
  <c r="AF47" i="1"/>
  <c r="AD48" i="1"/>
  <c r="AE48" i="1"/>
  <c r="AF48" i="1"/>
  <c r="AE49" i="1"/>
  <c r="AF49" i="1"/>
  <c r="AD50" i="1"/>
  <c r="AE50" i="1"/>
  <c r="AF50" i="1"/>
  <c r="AD51" i="1"/>
  <c r="AE51" i="1"/>
  <c r="AF51" i="1"/>
  <c r="AD52" i="1"/>
  <c r="AE52" i="1"/>
  <c r="AF52" i="1"/>
  <c r="AD53" i="1"/>
  <c r="AE53" i="1"/>
  <c r="AF53" i="1"/>
  <c r="AD54" i="1"/>
  <c r="AE54" i="1"/>
  <c r="AF54" i="1"/>
  <c r="AD55" i="1"/>
  <c r="AE55" i="1"/>
  <c r="AF55" i="1"/>
  <c r="AD56" i="1"/>
  <c r="AE56" i="1"/>
  <c r="AF56" i="1"/>
  <c r="AD57" i="1"/>
  <c r="AE57" i="1"/>
  <c r="AF57" i="1"/>
  <c r="AD58" i="1"/>
  <c r="AE58" i="1"/>
  <c r="AF58" i="1"/>
  <c r="AD59" i="1"/>
  <c r="AE59" i="1"/>
  <c r="AF59" i="1"/>
  <c r="AD60" i="1"/>
  <c r="AE60" i="1"/>
  <c r="AF60" i="1"/>
  <c r="AD61" i="1"/>
  <c r="AE61" i="1"/>
  <c r="AF61" i="1"/>
  <c r="AD62" i="1"/>
  <c r="AE62" i="1"/>
  <c r="AF62" i="1"/>
  <c r="AD63" i="1"/>
  <c r="AE63" i="1"/>
  <c r="AF63" i="1"/>
  <c r="AD64" i="1"/>
  <c r="AE64" i="1"/>
  <c r="AF64" i="1"/>
  <c r="AD65" i="1"/>
  <c r="AE65" i="1"/>
  <c r="AF65" i="1"/>
  <c r="AD66" i="1"/>
  <c r="AE66" i="1"/>
  <c r="AF66" i="1"/>
  <c r="AE67" i="1"/>
  <c r="AF67" i="1"/>
  <c r="AD68" i="1"/>
  <c r="AE68" i="1"/>
  <c r="AF68" i="1"/>
  <c r="AE69" i="1"/>
  <c r="AF69" i="1"/>
  <c r="AE70" i="1"/>
  <c r="AF70" i="1"/>
  <c r="AE71" i="1"/>
  <c r="AF71" i="1"/>
  <c r="AD72" i="1"/>
  <c r="AE72" i="1"/>
  <c r="AF72" i="1"/>
  <c r="AD73" i="1"/>
  <c r="AE73" i="1"/>
  <c r="AF73" i="1"/>
  <c r="AD74" i="1"/>
  <c r="AF74" i="1"/>
  <c r="AD75" i="1"/>
  <c r="AE75" i="1"/>
  <c r="AF75" i="1"/>
  <c r="AD76" i="1"/>
  <c r="AE76" i="1"/>
  <c r="AF76" i="1"/>
  <c r="AE77" i="1"/>
  <c r="AF77" i="1"/>
  <c r="AE78" i="1"/>
  <c r="AF78" i="1"/>
  <c r="AE79" i="1"/>
  <c r="AF79" i="1"/>
  <c r="AE80" i="1"/>
  <c r="AF80" i="1"/>
  <c r="AE81" i="1"/>
  <c r="AF81" i="1"/>
  <c r="AE82" i="1"/>
  <c r="AF82" i="1"/>
  <c r="AE83" i="1"/>
  <c r="AF83" i="1"/>
  <c r="AE84" i="1"/>
  <c r="AF84" i="1"/>
  <c r="AE85" i="1"/>
  <c r="AF85" i="1"/>
  <c r="AE86" i="1"/>
  <c r="AF86" i="1"/>
  <c r="AE87" i="1"/>
  <c r="AF87" i="1"/>
  <c r="AE88" i="1"/>
  <c r="AF88" i="1"/>
  <c r="AE89" i="1"/>
  <c r="AF89" i="1"/>
  <c r="AE90" i="1"/>
  <c r="AF90" i="1"/>
  <c r="AE91" i="1"/>
  <c r="AF91" i="1"/>
  <c r="AE92" i="1"/>
  <c r="AF92" i="1"/>
  <c r="AE93" i="1"/>
  <c r="AF93" i="1"/>
  <c r="AD94" i="1"/>
  <c r="AE94" i="1"/>
  <c r="AF94" i="1"/>
  <c r="AE95" i="1"/>
  <c r="AF95" i="1"/>
  <c r="AE96" i="1"/>
  <c r="AF96" i="1"/>
  <c r="AE97" i="1"/>
  <c r="AF97" i="1"/>
  <c r="AE98" i="1"/>
  <c r="AF98" i="1"/>
  <c r="AD99" i="1"/>
  <c r="AE99" i="1"/>
  <c r="AF99" i="1"/>
  <c r="AE100" i="1"/>
  <c r="AF100" i="1"/>
  <c r="AD101" i="1"/>
  <c r="AE101" i="1"/>
  <c r="AF101" i="1"/>
  <c r="AE102" i="1"/>
  <c r="AF102" i="1"/>
  <c r="AE103" i="1"/>
  <c r="AF103" i="1"/>
  <c r="AE104" i="1"/>
  <c r="AF104" i="1"/>
  <c r="AD105" i="1"/>
  <c r="AE105" i="1"/>
  <c r="AF105" i="1"/>
  <c r="AE106" i="1"/>
  <c r="AF106" i="1"/>
  <c r="AE107" i="1"/>
  <c r="AF107" i="1"/>
  <c r="AD108" i="1"/>
  <c r="AE108" i="1"/>
  <c r="AF108" i="1"/>
  <c r="AE109" i="1"/>
  <c r="AF109" i="1"/>
  <c r="AD110" i="1"/>
  <c r="AE110" i="1"/>
  <c r="AF110" i="1"/>
  <c r="AE111" i="1"/>
  <c r="AF111" i="1"/>
  <c r="AE112" i="1"/>
  <c r="AF112" i="1"/>
  <c r="AE113" i="1"/>
  <c r="AF113" i="1"/>
  <c r="AE114" i="1"/>
  <c r="AF114" i="1"/>
  <c r="AD115" i="1"/>
  <c r="AE115" i="1"/>
  <c r="AF115" i="1"/>
  <c r="AE116" i="1"/>
  <c r="AF116" i="1"/>
  <c r="AD117" i="1"/>
  <c r="AE117" i="1"/>
  <c r="AF117" i="1"/>
  <c r="AE118" i="1"/>
  <c r="AF118" i="1"/>
  <c r="AD119" i="1"/>
  <c r="AE119" i="1"/>
  <c r="AF119" i="1"/>
  <c r="AD120" i="1"/>
  <c r="AE120" i="1"/>
  <c r="AF120" i="1"/>
  <c r="AD121" i="1"/>
  <c r="AE121" i="1"/>
  <c r="AF121" i="1"/>
  <c r="AD122" i="1"/>
  <c r="AE122" i="1"/>
  <c r="AF122" i="1"/>
  <c r="AD123" i="1"/>
  <c r="AE123" i="1"/>
  <c r="AF123" i="1"/>
  <c r="AD124" i="1"/>
  <c r="AE124" i="1"/>
  <c r="AF124" i="1"/>
  <c r="AD125" i="1"/>
  <c r="AE125" i="1"/>
  <c r="AF125" i="1"/>
  <c r="AD126" i="1"/>
  <c r="AE126" i="1"/>
  <c r="AF126" i="1"/>
  <c r="AD127" i="1"/>
  <c r="AE127" i="1"/>
  <c r="AF127" i="1"/>
  <c r="AD128" i="1"/>
  <c r="AE128" i="1"/>
  <c r="AF128" i="1"/>
  <c r="AD129" i="1"/>
  <c r="AE129" i="1"/>
  <c r="AF129" i="1"/>
  <c r="AD130" i="1"/>
  <c r="AE130" i="1"/>
  <c r="AF130" i="1"/>
  <c r="AD131" i="1"/>
  <c r="AE131" i="1"/>
  <c r="AF131" i="1"/>
  <c r="AD132" i="1"/>
  <c r="AE132" i="1"/>
  <c r="AF132" i="1"/>
  <c r="AD133" i="1"/>
  <c r="AE133" i="1"/>
  <c r="AF133" i="1"/>
  <c r="AD134" i="1"/>
  <c r="AE134" i="1"/>
  <c r="AF134" i="1"/>
  <c r="AD135" i="1"/>
  <c r="AE135" i="1"/>
  <c r="AF135" i="1"/>
  <c r="AD136" i="1"/>
  <c r="AE136" i="1"/>
  <c r="AF136" i="1"/>
  <c r="AD137" i="1"/>
  <c r="AE137" i="1"/>
  <c r="AF137" i="1"/>
  <c r="AD138" i="1"/>
  <c r="AE138" i="1"/>
  <c r="AF138" i="1"/>
  <c r="AD139" i="1"/>
  <c r="AE139" i="1"/>
  <c r="AF139" i="1"/>
  <c r="AD140" i="1"/>
  <c r="AE140" i="1"/>
  <c r="AF140" i="1"/>
  <c r="AD141" i="1"/>
  <c r="AE141" i="1"/>
  <c r="AF141" i="1"/>
  <c r="AD142" i="1"/>
  <c r="AE142" i="1"/>
  <c r="AF142" i="1"/>
  <c r="AD143" i="1"/>
  <c r="AE143" i="1"/>
  <c r="AF143" i="1"/>
  <c r="AD144" i="1"/>
  <c r="AE144" i="1"/>
  <c r="AF144" i="1"/>
  <c r="AD145" i="1"/>
  <c r="AE145" i="1"/>
  <c r="AF145" i="1"/>
  <c r="AD146" i="1"/>
  <c r="AE146" i="1"/>
  <c r="AF146" i="1"/>
  <c r="AD147" i="1"/>
  <c r="AE147" i="1"/>
  <c r="AF147" i="1"/>
  <c r="AD148" i="1"/>
  <c r="AE148" i="1"/>
  <c r="AF148" i="1"/>
  <c r="AD149" i="1"/>
  <c r="AE149" i="1"/>
  <c r="AF149" i="1"/>
  <c r="AD150" i="1"/>
  <c r="AE150" i="1"/>
  <c r="AF150" i="1"/>
  <c r="AD151" i="1"/>
  <c r="AE151" i="1"/>
  <c r="AF151" i="1"/>
  <c r="AD152" i="1"/>
  <c r="AE152" i="1"/>
  <c r="AF152" i="1"/>
  <c r="AD153" i="1"/>
  <c r="AE153" i="1"/>
  <c r="AF153" i="1"/>
  <c r="AD154" i="1"/>
  <c r="AE154" i="1"/>
  <c r="AF154" i="1"/>
  <c r="AD22" i="1"/>
  <c r="AE22" i="1"/>
  <c r="AF22" i="1"/>
  <c r="AD4" i="1"/>
  <c r="AE4" i="1"/>
  <c r="AF4" i="1"/>
  <c r="AD5" i="1"/>
  <c r="AE5" i="1"/>
  <c r="AF5" i="1"/>
  <c r="AD6" i="1"/>
  <c r="AE6" i="1"/>
  <c r="AF6" i="1"/>
  <c r="AD7" i="1"/>
  <c r="AE7" i="1"/>
  <c r="AF7" i="1"/>
  <c r="AD8" i="1"/>
  <c r="AE8" i="1"/>
  <c r="AF8" i="1"/>
  <c r="AD9" i="1"/>
  <c r="AE9" i="1"/>
  <c r="AF9" i="1"/>
  <c r="AD10" i="1"/>
  <c r="AE10" i="1"/>
  <c r="AF10" i="1"/>
  <c r="AD11" i="1"/>
  <c r="AE11" i="1"/>
  <c r="AF11" i="1"/>
  <c r="AD12" i="1"/>
  <c r="AE12" i="1"/>
  <c r="AF12" i="1"/>
  <c r="AD13" i="1"/>
  <c r="AF13" i="1"/>
  <c r="AD14" i="1"/>
  <c r="AE14" i="1"/>
  <c r="AF14" i="1"/>
  <c r="AD15" i="1"/>
  <c r="AF15" i="1"/>
  <c r="AD16" i="1"/>
  <c r="AE16" i="1"/>
  <c r="AF16" i="1"/>
  <c r="AD17" i="1"/>
  <c r="AE17" i="1"/>
  <c r="AF17" i="1"/>
  <c r="AD18" i="1"/>
  <c r="AE18" i="1"/>
  <c r="AF18" i="1"/>
  <c r="AD19" i="1"/>
  <c r="AE19" i="1"/>
  <c r="AF19" i="1"/>
  <c r="AD20" i="1"/>
  <c r="AE20" i="1"/>
  <c r="AF20" i="1"/>
  <c r="AD21" i="1"/>
  <c r="AE21" i="1"/>
  <c r="AF21" i="1"/>
  <c r="AD3" i="1"/>
  <c r="AE3" i="1"/>
  <c r="AF3" i="1"/>
  <c r="X363" i="1"/>
  <c r="AF363" i="1" s="1"/>
  <c r="U118" i="1"/>
  <c r="AD118" i="1" s="1"/>
  <c r="U116" i="1"/>
  <c r="AD116" i="1" s="1"/>
  <c r="U114" i="1"/>
  <c r="AD114" i="1" s="1"/>
  <c r="U113" i="1"/>
  <c r="AD113" i="1" s="1"/>
  <c r="U112" i="1"/>
  <c r="AD112" i="1" s="1"/>
  <c r="U111" i="1"/>
  <c r="AD111" i="1" s="1"/>
  <c r="U109" i="1"/>
  <c r="AD109" i="1" s="1"/>
  <c r="U107" i="1"/>
  <c r="AD107" i="1" s="1"/>
  <c r="U106" i="1"/>
  <c r="AD106" i="1" s="1"/>
  <c r="U104" i="1"/>
  <c r="AD104" i="1" s="1"/>
  <c r="U103" i="1"/>
  <c r="AD103" i="1" s="1"/>
  <c r="U102" i="1"/>
  <c r="AD102" i="1" s="1"/>
  <c r="U100" i="1"/>
  <c r="AD100" i="1" s="1"/>
  <c r="U98" i="1"/>
  <c r="AD98" i="1" s="1"/>
  <c r="U97" i="1"/>
  <c r="AD97" i="1" s="1"/>
  <c r="U96" i="1"/>
  <c r="AD96" i="1" s="1"/>
  <c r="U95" i="1"/>
  <c r="AD95" i="1" s="1"/>
  <c r="U93" i="1"/>
  <c r="AD93" i="1" s="1"/>
  <c r="U92" i="1"/>
  <c r="AD92" i="1" s="1"/>
  <c r="U91" i="1"/>
  <c r="AD91" i="1" s="1"/>
  <c r="U90" i="1"/>
  <c r="AD90" i="1" s="1"/>
  <c r="U89" i="1"/>
  <c r="AD89" i="1" s="1"/>
  <c r="U88" i="1"/>
  <c r="AD88" i="1" s="1"/>
  <c r="U87" i="1"/>
  <c r="AD87" i="1" s="1"/>
  <c r="U86" i="1"/>
  <c r="AD86" i="1" s="1"/>
  <c r="U85" i="1"/>
  <c r="AD85" i="1" s="1"/>
  <c r="U84" i="1"/>
  <c r="AD84" i="1" s="1"/>
  <c r="U83" i="1"/>
  <c r="AD83" i="1" s="1"/>
  <c r="U82" i="1"/>
  <c r="AD82" i="1" s="1"/>
  <c r="U81" i="1"/>
  <c r="AD81" i="1" s="1"/>
  <c r="U80" i="1"/>
  <c r="AD80" i="1" s="1"/>
  <c r="U79" i="1"/>
  <c r="AD79" i="1" s="1"/>
  <c r="U78" i="1"/>
  <c r="AD78" i="1" s="1"/>
  <c r="U77" i="1"/>
  <c r="AD77" i="1" s="1"/>
  <c r="X30" i="1"/>
  <c r="AD30" i="1" s="1"/>
  <c r="X29" i="1"/>
  <c r="AD29" i="1" s="1"/>
  <c r="X27" i="1"/>
  <c r="AD27" i="1" s="1"/>
  <c r="X45" i="1"/>
  <c r="AD45" i="1" s="1"/>
  <c r="N152" i="1"/>
  <c r="N39" i="1"/>
  <c r="X13" i="1"/>
  <c r="AE13" i="1" s="1"/>
  <c r="X25" i="1"/>
  <c r="AD25" i="1" s="1"/>
  <c r="X46" i="1"/>
  <c r="AD46" i="1" s="1"/>
  <c r="X49" i="1"/>
  <c r="AD49" i="1" s="1"/>
  <c r="X43" i="1"/>
  <c r="AD43" i="1" s="1"/>
  <c r="N139" i="1"/>
  <c r="X42" i="1"/>
  <c r="AD42" i="1" s="1"/>
  <c r="X26" i="1"/>
  <c r="AD26" i="1" s="1"/>
  <c r="X67" i="1"/>
  <c r="AD67" i="1" s="1"/>
  <c r="X15" i="1"/>
  <c r="AE15" i="1" s="1"/>
  <c r="N67"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41" i="1"/>
  <c r="N142" i="1"/>
  <c r="N143" i="1"/>
  <c r="N144" i="1"/>
  <c r="N145" i="1"/>
  <c r="N146" i="1"/>
  <c r="N147" i="1"/>
  <c r="N148" i="1"/>
  <c r="N149" i="1"/>
  <c r="N150" i="1"/>
  <c r="N151"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4" i="1"/>
  <c r="N65" i="1"/>
  <c r="N66" i="1"/>
  <c r="X74" i="1"/>
  <c r="AE74" i="1" s="1"/>
  <c r="X71" i="1"/>
  <c r="AD71" i="1" s="1"/>
  <c r="X70" i="1"/>
  <c r="AD70" i="1" s="1"/>
  <c r="X69" i="1"/>
  <c r="AD69" i="1" s="1"/>
  <c r="N63" i="1"/>
  <c r="X44" i="1"/>
  <c r="AD44" i="1" s="1"/>
  <c r="X33" i="1"/>
  <c r="AD33" i="1" s="1"/>
  <c r="N62" i="1"/>
  <c r="N61" i="1"/>
  <c r="N60" i="1"/>
  <c r="N59" i="1"/>
  <c r="U300" i="1"/>
  <c r="AE300" i="1" s="1"/>
  <c r="U474" i="1"/>
  <c r="AD474" i="1" s="1"/>
  <c r="U473" i="1"/>
  <c r="AD473" i="1" s="1"/>
  <c r="U472" i="1"/>
  <c r="AD472" i="1" s="1"/>
  <c r="U471" i="1"/>
  <c r="AD471" i="1" s="1"/>
  <c r="U488" i="1"/>
  <c r="AD488" i="1" s="1"/>
  <c r="U487" i="1"/>
  <c r="AD487" i="1" s="1"/>
  <c r="U486" i="1"/>
  <c r="AD486" i="1" s="1"/>
  <c r="U485" i="1"/>
  <c r="AD485" i="1" s="1"/>
  <c r="U484" i="1"/>
  <c r="AD484" i="1" s="1"/>
  <c r="U483" i="1"/>
  <c r="AD483" i="1" s="1"/>
  <c r="D77" i="65"/>
  <c r="D76" i="65"/>
  <c r="D75" i="65"/>
  <c r="D74" i="65"/>
  <c r="U594" i="1"/>
  <c r="AD594" i="1" s="1"/>
  <c r="E182" i="65"/>
  <c r="E181" i="65"/>
  <c r="E183" i="65"/>
  <c r="E184" i="65"/>
  <c r="E185" i="65"/>
  <c r="E186" i="65"/>
  <c r="E187" i="65"/>
  <c r="E188" i="65"/>
  <c r="E189" i="65"/>
  <c r="E190" i="65"/>
  <c r="E191" i="65"/>
  <c r="E192" i="65"/>
  <c r="E193" i="65"/>
  <c r="E194" i="65"/>
  <c r="N58" i="1"/>
  <c r="N55" i="1"/>
  <c r="D73" i="65"/>
  <c r="D72" i="65"/>
  <c r="D71" i="65"/>
  <c r="D70" i="65"/>
  <c r="D69" i="65"/>
  <c r="D68" i="65"/>
  <c r="D67" i="65"/>
  <c r="D66" i="65"/>
  <c r="D65" i="65"/>
  <c r="D64" i="65"/>
  <c r="D63" i="65"/>
  <c r="D62" i="65"/>
  <c r="D61" i="65"/>
  <c r="D60" i="65"/>
  <c r="D59" i="65"/>
  <c r="D58" i="65"/>
  <c r="U360" i="1"/>
  <c r="AD360" i="1" s="1"/>
  <c r="D57" i="65"/>
  <c r="D56" i="65"/>
  <c r="D55" i="65"/>
  <c r="D54" i="65"/>
  <c r="D53" i="65"/>
  <c r="D52" i="65"/>
  <c r="D51" i="65"/>
  <c r="E220" i="65"/>
  <c r="U611" i="1"/>
  <c r="AD611" i="1" s="1"/>
  <c r="E219" i="65"/>
  <c r="E218" i="65"/>
  <c r="E217" i="65"/>
  <c r="E216" i="65"/>
  <c r="E215" i="65"/>
  <c r="E214" i="65"/>
  <c r="E213" i="65"/>
  <c r="E212" i="65"/>
  <c r="E211" i="65"/>
  <c r="E210" i="65"/>
  <c r="E209" i="65"/>
  <c r="E208" i="65"/>
  <c r="E207" i="65"/>
  <c r="D180" i="65"/>
  <c r="D179" i="65"/>
  <c r="D178" i="65"/>
  <c r="D177" i="65"/>
  <c r="D176" i="65"/>
  <c r="D175" i="65"/>
  <c r="D174" i="65"/>
  <c r="D173" i="65"/>
  <c r="D172" i="65"/>
  <c r="D171" i="65"/>
  <c r="D170" i="65"/>
  <c r="D169" i="65"/>
  <c r="D168" i="65"/>
  <c r="D167" i="65"/>
  <c r="D166" i="65"/>
  <c r="D165" i="65"/>
  <c r="D164" i="65"/>
  <c r="D163" i="65"/>
  <c r="D162" i="65"/>
  <c r="D161" i="65"/>
  <c r="D160" i="65"/>
  <c r="D159" i="65"/>
  <c r="D158" i="65"/>
  <c r="E206" i="65"/>
  <c r="E205" i="65"/>
  <c r="E204" i="65"/>
  <c r="E203" i="65"/>
  <c r="U603" i="1"/>
  <c r="AD603" i="1" s="1"/>
  <c r="E202" i="65"/>
  <c r="U602" i="1"/>
  <c r="AD602" i="1" s="1"/>
  <c r="E201" i="65"/>
  <c r="E200" i="65"/>
  <c r="U600" i="1"/>
  <c r="AE600" i="1" s="1"/>
  <c r="E199" i="65"/>
  <c r="U599" i="1"/>
  <c r="AD599" i="1" s="1"/>
  <c r="E198" i="65"/>
  <c r="E197" i="65"/>
  <c r="E196" i="65"/>
  <c r="E195" i="65"/>
  <c r="U593" i="1"/>
  <c r="AD593" i="1" s="1"/>
  <c r="U591" i="1"/>
  <c r="AD591" i="1" s="1"/>
  <c r="U585" i="1"/>
  <c r="AD585" i="1" s="1"/>
  <c r="U583" i="1"/>
  <c r="AD583" i="1" s="1"/>
  <c r="U582" i="1"/>
  <c r="AD582" i="1" s="1"/>
  <c r="U581" i="1"/>
  <c r="AD581" i="1" s="1"/>
  <c r="U584" i="1"/>
  <c r="AD584" i="1" s="1"/>
  <c r="U586" i="1"/>
  <c r="AD586" i="1" s="1"/>
  <c r="U587" i="1"/>
  <c r="AD587" i="1" s="1"/>
  <c r="U588" i="1"/>
  <c r="AD588" i="1" s="1"/>
  <c r="U589" i="1"/>
  <c r="AD589" i="1" s="1"/>
  <c r="U590" i="1"/>
  <c r="AD590" i="1" s="1"/>
  <c r="U592" i="1"/>
  <c r="AD592" i="1" s="1"/>
  <c r="U595" i="1"/>
  <c r="AD595" i="1" s="1"/>
  <c r="U596" i="1"/>
  <c r="AD596" i="1" s="1"/>
  <c r="U597" i="1"/>
  <c r="AE597" i="1" s="1"/>
  <c r="U598" i="1"/>
  <c r="AD598" i="1" s="1"/>
  <c r="AE598" i="1"/>
  <c r="U601" i="1"/>
  <c r="AD601" i="1" s="1"/>
  <c r="U604" i="1"/>
  <c r="AD604" i="1" s="1"/>
  <c r="U605" i="1"/>
  <c r="AD605" i="1" s="1"/>
  <c r="U606" i="1"/>
  <c r="AD606" i="1" s="1"/>
  <c r="U607" i="1"/>
  <c r="AD607" i="1" s="1"/>
  <c r="U608" i="1"/>
  <c r="AD608" i="1" s="1"/>
  <c r="U609" i="1"/>
  <c r="AD609" i="1" s="1"/>
  <c r="U610" i="1"/>
  <c r="AD610" i="1" s="1"/>
  <c r="U612" i="1"/>
  <c r="AD612" i="1" s="1"/>
  <c r="U613" i="1"/>
  <c r="AD613" i="1" s="1"/>
  <c r="U614" i="1"/>
  <c r="AD614" i="1" s="1"/>
  <c r="U615" i="1"/>
  <c r="AD615" i="1" s="1"/>
  <c r="U616" i="1"/>
  <c r="AD616" i="1" s="1"/>
  <c r="U617" i="1"/>
  <c r="AD617" i="1" s="1"/>
  <c r="U618" i="1"/>
  <c r="AD618" i="1" s="1"/>
  <c r="U619" i="1"/>
  <c r="AD619" i="1" s="1"/>
  <c r="U620" i="1"/>
  <c r="AD620" i="1" s="1"/>
  <c r="U621" i="1"/>
  <c r="AD621" i="1" s="1"/>
  <c r="U622" i="1"/>
  <c r="AD622" i="1" s="1"/>
  <c r="U623" i="1"/>
  <c r="AD623" i="1" s="1"/>
  <c r="D157" i="65"/>
  <c r="D156" i="65"/>
  <c r="D155" i="65"/>
  <c r="D154" i="65"/>
  <c r="D153" i="65"/>
  <c r="D152" i="65"/>
  <c r="D151" i="65"/>
  <c r="D150" i="65"/>
  <c r="D149" i="65"/>
  <c r="D148" i="65"/>
  <c r="D147" i="65"/>
  <c r="D146" i="65"/>
  <c r="D145" i="65"/>
  <c r="D144" i="65"/>
  <c r="D143" i="65"/>
  <c r="D142" i="65"/>
  <c r="D141" i="65"/>
  <c r="D140" i="65"/>
  <c r="D139" i="65"/>
  <c r="D138" i="65"/>
  <c r="D137" i="65"/>
  <c r="D136" i="65"/>
  <c r="D135" i="65"/>
  <c r="D134" i="65"/>
  <c r="D133" i="65"/>
  <c r="D132" i="65"/>
  <c r="D131" i="65"/>
  <c r="D130" i="65"/>
  <c r="D129" i="65"/>
  <c r="D128" i="65"/>
  <c r="D127" i="65"/>
  <c r="D126" i="65"/>
  <c r="D125" i="65"/>
  <c r="D124" i="65"/>
  <c r="D123" i="65"/>
  <c r="D122" i="65"/>
  <c r="D121" i="65"/>
  <c r="D120" i="65"/>
  <c r="D119" i="65"/>
  <c r="D118" i="65"/>
  <c r="D117" i="65"/>
  <c r="D116" i="65"/>
  <c r="D115" i="65"/>
  <c r="D114" i="65"/>
  <c r="D113" i="65"/>
  <c r="D112" i="65"/>
  <c r="D111" i="65"/>
  <c r="D110" i="65"/>
  <c r="D109" i="65"/>
  <c r="D108" i="65"/>
  <c r="D107" i="65"/>
  <c r="D106" i="65"/>
  <c r="D105" i="65"/>
  <c r="D104" i="65"/>
  <c r="D103" i="65"/>
  <c r="D102" i="65"/>
  <c r="D101" i="65"/>
  <c r="D100" i="65"/>
  <c r="D99" i="65"/>
  <c r="D98" i="65"/>
  <c r="D97" i="65"/>
  <c r="D96" i="65"/>
  <c r="D95" i="65"/>
  <c r="D94" i="65"/>
  <c r="D93" i="65"/>
  <c r="D92" i="65"/>
  <c r="D91" i="65"/>
  <c r="D90" i="65"/>
  <c r="D89" i="65"/>
  <c r="D88" i="65"/>
  <c r="D87" i="65"/>
  <c r="D86" i="65"/>
  <c r="D85" i="65"/>
  <c r="D84" i="65"/>
  <c r="D83" i="65"/>
  <c r="D82" i="65"/>
  <c r="D81" i="65"/>
  <c r="D80" i="65"/>
  <c r="D79" i="65"/>
  <c r="D78" i="65"/>
  <c r="D50" i="65"/>
  <c r="D49" i="65"/>
  <c r="D48" i="65"/>
  <c r="D47" i="65"/>
  <c r="D46" i="65"/>
  <c r="D45" i="65"/>
  <c r="D44" i="65"/>
  <c r="D43" i="65"/>
  <c r="D42" i="65"/>
  <c r="D41" i="65"/>
  <c r="D40" i="65"/>
  <c r="D39" i="65"/>
  <c r="D38" i="65"/>
  <c r="D37" i="65"/>
  <c r="D36" i="65"/>
  <c r="D35" i="65"/>
  <c r="D34" i="65"/>
  <c r="D33" i="65"/>
  <c r="D32" i="65"/>
  <c r="D31" i="65"/>
  <c r="D30" i="65"/>
  <c r="D29" i="65"/>
  <c r="D28" i="65"/>
  <c r="D27" i="65"/>
  <c r="D26" i="65"/>
  <c r="D25" i="65"/>
  <c r="D24" i="65"/>
  <c r="D23" i="65"/>
  <c r="D22" i="65"/>
  <c r="D21" i="65"/>
  <c r="D20" i="65"/>
  <c r="D19" i="65"/>
  <c r="D18" i="65"/>
  <c r="D17" i="65"/>
  <c r="D16" i="65"/>
  <c r="D15" i="65"/>
  <c r="D14" i="65"/>
  <c r="D13" i="65"/>
  <c r="D12" i="65"/>
  <c r="D11" i="65"/>
  <c r="D10" i="65"/>
  <c r="D9" i="65"/>
  <c r="D8" i="65"/>
  <c r="D7" i="65"/>
  <c r="D6" i="65"/>
  <c r="D5" i="65"/>
  <c r="D4" i="65"/>
  <c r="D3" i="65"/>
  <c r="D2" i="65"/>
  <c r="U361" i="1"/>
  <c r="AD361" i="1" s="1"/>
  <c r="U368" i="1"/>
  <c r="AD368" i="1" s="1"/>
  <c r="U580" i="1"/>
  <c r="AD580" i="1" s="1"/>
  <c r="U365" i="1"/>
  <c r="AD365" i="1" s="1"/>
  <c r="U579" i="1"/>
  <c r="AD579" i="1" s="1"/>
  <c r="U575" i="1"/>
  <c r="AD575" i="1" s="1"/>
  <c r="U366" i="1"/>
  <c r="AD366" i="1" s="1"/>
  <c r="U578" i="1"/>
  <c r="AD578" i="1" s="1"/>
  <c r="U574" i="1"/>
  <c r="AD574" i="1" s="1"/>
  <c r="U367" i="1"/>
  <c r="AD367" i="1" s="1"/>
  <c r="U577" i="1"/>
  <c r="AD577" i="1" s="1"/>
  <c r="U576" i="1"/>
  <c r="AD576" i="1" s="1"/>
  <c r="U624" i="1"/>
  <c r="AD624" i="1" s="1"/>
  <c r="U626" i="1"/>
  <c r="AD626" i="1" s="1"/>
  <c r="U273" i="1"/>
  <c r="AD273" i="1" s="1"/>
  <c r="U625" i="1"/>
  <c r="AD625" i="1" s="1"/>
  <c r="U414" i="1"/>
  <c r="AD414" i="1" s="1"/>
  <c r="U482" i="1"/>
  <c r="AD482" i="1" s="1"/>
  <c r="U302" i="1"/>
  <c r="AD302" i="1" s="1"/>
  <c r="U476" i="1"/>
  <c r="AD476" i="1" s="1"/>
  <c r="U279" i="1"/>
  <c r="AD279" i="1" s="1"/>
  <c r="U416" i="1"/>
  <c r="AD416" i="1" s="1"/>
  <c r="U308" i="1"/>
  <c r="AD308" i="1" s="1"/>
  <c r="U285" i="1"/>
  <c r="AD285" i="1" s="1"/>
  <c r="U269" i="1"/>
  <c r="AD269" i="1" s="1"/>
  <c r="U296" i="1"/>
  <c r="AD296" i="1" s="1"/>
  <c r="U288" i="1"/>
  <c r="AD288" i="1" s="1"/>
  <c r="U280" i="1"/>
  <c r="AD280" i="1" s="1"/>
  <c r="U272" i="1"/>
  <c r="AD272" i="1" s="1"/>
  <c r="U264" i="1"/>
  <c r="AD264" i="1" s="1"/>
  <c r="U256" i="1"/>
  <c r="AD256" i="1" s="1"/>
  <c r="U248" i="1"/>
  <c r="AD248" i="1" s="1"/>
  <c r="U295" i="1"/>
  <c r="AD295" i="1" s="1"/>
  <c r="U287" i="1"/>
  <c r="AD287" i="1" s="1"/>
  <c r="U271" i="1"/>
  <c r="AD271" i="1" s="1"/>
  <c r="U263" i="1"/>
  <c r="AD263" i="1" s="1"/>
  <c r="U255" i="1"/>
  <c r="AD255" i="1" s="1"/>
  <c r="U247" i="1"/>
  <c r="AD247" i="1" s="1"/>
  <c r="U294" i="1"/>
  <c r="AD294" i="1" s="1"/>
  <c r="U286" i="1"/>
  <c r="AD286" i="1" s="1"/>
  <c r="U278" i="1"/>
  <c r="AD278" i="1" s="1"/>
  <c r="U270" i="1"/>
  <c r="AD270" i="1" s="1"/>
  <c r="U262" i="1"/>
  <c r="AD262" i="1" s="1"/>
  <c r="U254" i="1"/>
  <c r="AD254" i="1" s="1"/>
  <c r="U246" i="1"/>
  <c r="AD246" i="1" s="1"/>
  <c r="U567" i="1"/>
  <c r="AD567" i="1" s="1"/>
  <c r="U559" i="1"/>
  <c r="AD559" i="1" s="1"/>
  <c r="U551" i="1"/>
  <c r="AD551" i="1" s="1"/>
  <c r="U543" i="1"/>
  <c r="AD543" i="1" s="1"/>
  <c r="U535" i="1"/>
  <c r="AD535" i="1" s="1"/>
  <c r="U527" i="1"/>
  <c r="AD527" i="1" s="1"/>
  <c r="U519" i="1"/>
  <c r="AF519" i="1" s="1"/>
  <c r="U511" i="1"/>
  <c r="AF511" i="1" s="1"/>
  <c r="U503" i="1"/>
  <c r="AF503" i="1" s="1"/>
  <c r="U495" i="1"/>
  <c r="AF495" i="1" s="1"/>
  <c r="U475" i="1"/>
  <c r="AD475" i="1" s="1"/>
  <c r="U463" i="1"/>
  <c r="AD463" i="1" s="1"/>
  <c r="U455" i="1"/>
  <c r="AD455" i="1" s="1"/>
  <c r="U447" i="1"/>
  <c r="AD447" i="1" s="1"/>
  <c r="U439" i="1"/>
  <c r="AD439" i="1" s="1"/>
  <c r="U431" i="1"/>
  <c r="AD431" i="1" s="1"/>
  <c r="U423" i="1"/>
  <c r="AD423" i="1" s="1"/>
  <c r="U415" i="1"/>
  <c r="AD415" i="1" s="1"/>
  <c r="U355" i="1"/>
  <c r="AD355" i="1" s="1"/>
  <c r="U347" i="1"/>
  <c r="AD347" i="1" s="1"/>
  <c r="U339" i="1"/>
  <c r="AD339" i="1" s="1"/>
  <c r="U331" i="1"/>
  <c r="AD331" i="1" s="1"/>
  <c r="U323" i="1"/>
  <c r="AD323" i="1" s="1"/>
  <c r="U315" i="1"/>
  <c r="AD315" i="1" s="1"/>
  <c r="U307" i="1"/>
  <c r="AD307" i="1" s="1"/>
  <c r="U550" i="1"/>
  <c r="AD550" i="1" s="1"/>
  <c r="U518" i="1"/>
  <c r="AF518" i="1" s="1"/>
  <c r="U494" i="1"/>
  <c r="AF494" i="1" s="1"/>
  <c r="U454" i="1"/>
  <c r="AD454" i="1" s="1"/>
  <c r="U430" i="1"/>
  <c r="AD430" i="1" s="1"/>
  <c r="U346" i="1"/>
  <c r="AD346" i="1" s="1"/>
  <c r="U306" i="1"/>
  <c r="AD306" i="1" s="1"/>
  <c r="U284" i="1"/>
  <c r="AD284" i="1" s="1"/>
  <c r="U260" i="1"/>
  <c r="AD260" i="1" s="1"/>
  <c r="U573" i="1"/>
  <c r="AD573" i="1" s="1"/>
  <c r="U565" i="1"/>
  <c r="AD565" i="1" s="1"/>
  <c r="U557" i="1"/>
  <c r="AD557" i="1" s="1"/>
  <c r="U549" i="1"/>
  <c r="AD549" i="1" s="1"/>
  <c r="U541" i="1"/>
  <c r="AD541" i="1" s="1"/>
  <c r="U533" i="1"/>
  <c r="AD533" i="1" s="1"/>
  <c r="U525" i="1"/>
  <c r="AF525" i="1" s="1"/>
  <c r="U517" i="1"/>
  <c r="AF517" i="1" s="1"/>
  <c r="U509" i="1"/>
  <c r="AF509" i="1" s="1"/>
  <c r="U501" i="1"/>
  <c r="AF501" i="1" s="1"/>
  <c r="U493" i="1"/>
  <c r="AF493" i="1" s="1"/>
  <c r="U481" i="1"/>
  <c r="AD481" i="1" s="1"/>
  <c r="U469" i="1"/>
  <c r="AD469" i="1" s="1"/>
  <c r="U461" i="1"/>
  <c r="AD461" i="1" s="1"/>
  <c r="U453" i="1"/>
  <c r="AD453" i="1" s="1"/>
  <c r="U445" i="1"/>
  <c r="AD445" i="1" s="1"/>
  <c r="U437" i="1"/>
  <c r="AD437" i="1" s="1"/>
  <c r="U429" i="1"/>
  <c r="AD429" i="1" s="1"/>
  <c r="U421" i="1"/>
  <c r="AD421" i="1" s="1"/>
  <c r="U353" i="1"/>
  <c r="AD353" i="1" s="1"/>
  <c r="U345" i="1"/>
  <c r="AD345" i="1" s="1"/>
  <c r="U337" i="1"/>
  <c r="AD337" i="1" s="1"/>
  <c r="U329" i="1"/>
  <c r="AD329" i="1" s="1"/>
  <c r="U321" i="1"/>
  <c r="AD321" i="1" s="1"/>
  <c r="U313" i="1"/>
  <c r="AD313" i="1" s="1"/>
  <c r="U305" i="1"/>
  <c r="AD305" i="1" s="1"/>
  <c r="U277" i="1"/>
  <c r="AD277" i="1" s="1"/>
  <c r="U253" i="1"/>
  <c r="AD253" i="1" s="1"/>
  <c r="U558" i="1"/>
  <c r="AD558" i="1" s="1"/>
  <c r="U526" i="1"/>
  <c r="AF526" i="1" s="1"/>
  <c r="U502" i="1"/>
  <c r="AF502" i="1" s="1"/>
  <c r="U462" i="1"/>
  <c r="AD462" i="1" s="1"/>
  <c r="U422" i="1"/>
  <c r="AD422" i="1" s="1"/>
  <c r="U338" i="1"/>
  <c r="AD338" i="1" s="1"/>
  <c r="U314" i="1"/>
  <c r="AD314" i="1" s="1"/>
  <c r="U241" i="1"/>
  <c r="AD241" i="1" s="1"/>
  <c r="U276" i="1"/>
  <c r="AD276" i="1" s="1"/>
  <c r="U252" i="1"/>
  <c r="AD252" i="1" s="1"/>
  <c r="U299" i="1"/>
  <c r="AD299" i="1" s="1"/>
  <c r="U291" i="1"/>
  <c r="AD291" i="1" s="1"/>
  <c r="U275" i="1"/>
  <c r="AD275" i="1" s="1"/>
  <c r="U267" i="1"/>
  <c r="AD267" i="1" s="1"/>
  <c r="U259" i="1"/>
  <c r="AD259" i="1" s="1"/>
  <c r="U251" i="1"/>
  <c r="AD251" i="1" s="1"/>
  <c r="U243" i="1"/>
  <c r="AD243" i="1" s="1"/>
  <c r="U572" i="1"/>
  <c r="AD572" i="1" s="1"/>
  <c r="U564" i="1"/>
  <c r="AD564" i="1" s="1"/>
  <c r="U556" i="1"/>
  <c r="AD556" i="1" s="1"/>
  <c r="U548" i="1"/>
  <c r="AD548" i="1" s="1"/>
  <c r="U540" i="1"/>
  <c r="AD540" i="1" s="1"/>
  <c r="U532" i="1"/>
  <c r="AD532" i="1" s="1"/>
  <c r="U524" i="1"/>
  <c r="AF524" i="1" s="1"/>
  <c r="U516" i="1"/>
  <c r="AF516" i="1" s="1"/>
  <c r="U508" i="1"/>
  <c r="AF508" i="1" s="1"/>
  <c r="U500" i="1"/>
  <c r="AF500" i="1" s="1"/>
  <c r="U492" i="1"/>
  <c r="AF492" i="1" s="1"/>
  <c r="U480" i="1"/>
  <c r="AF480" i="1" s="1"/>
  <c r="U468" i="1"/>
  <c r="AD468" i="1" s="1"/>
  <c r="U460" i="1"/>
  <c r="AD460" i="1" s="1"/>
  <c r="U452" i="1"/>
  <c r="AD452" i="1" s="1"/>
  <c r="U444" i="1"/>
  <c r="AD444" i="1" s="1"/>
  <c r="U436" i="1"/>
  <c r="AD436" i="1" s="1"/>
  <c r="U428" i="1"/>
  <c r="AD428" i="1" s="1"/>
  <c r="U420" i="1"/>
  <c r="AD420" i="1" s="1"/>
  <c r="U352" i="1"/>
  <c r="AD352" i="1" s="1"/>
  <c r="U344" i="1"/>
  <c r="AD344" i="1" s="1"/>
  <c r="U336" i="1"/>
  <c r="AD336" i="1" s="1"/>
  <c r="U328" i="1"/>
  <c r="AD328" i="1" s="1"/>
  <c r="U320" i="1"/>
  <c r="AD320" i="1" s="1"/>
  <c r="U312" i="1"/>
  <c r="AD312" i="1" s="1"/>
  <c r="U304" i="1"/>
  <c r="AD304" i="1" s="1"/>
  <c r="U542" i="1"/>
  <c r="AD542" i="1" s="1"/>
  <c r="U510" i="1"/>
  <c r="AF510" i="1" s="1"/>
  <c r="U470" i="1"/>
  <c r="AD470" i="1" s="1"/>
  <c r="U438" i="1"/>
  <c r="AD438" i="1" s="1"/>
  <c r="U354" i="1"/>
  <c r="AD354" i="1" s="1"/>
  <c r="U322" i="1"/>
  <c r="AD322" i="1" s="1"/>
  <c r="U292" i="1"/>
  <c r="AD292" i="1" s="1"/>
  <c r="U268" i="1"/>
  <c r="AD268" i="1" s="1"/>
  <c r="U244" i="1"/>
  <c r="AD244" i="1" s="1"/>
  <c r="U283" i="1"/>
  <c r="AD283" i="1" s="1"/>
  <c r="U298" i="1"/>
  <c r="AD298" i="1" s="1"/>
  <c r="U290" i="1"/>
  <c r="AD290" i="1" s="1"/>
  <c r="U282" i="1"/>
  <c r="AD282" i="1" s="1"/>
  <c r="U274" i="1"/>
  <c r="AD274" i="1" s="1"/>
  <c r="U266" i="1"/>
  <c r="AD266" i="1" s="1"/>
  <c r="U258" i="1"/>
  <c r="AD258" i="1" s="1"/>
  <c r="U250" i="1"/>
  <c r="AD250" i="1" s="1"/>
  <c r="U242" i="1"/>
  <c r="AD242" i="1" s="1"/>
  <c r="U571" i="1"/>
  <c r="AD571" i="1" s="1"/>
  <c r="U563" i="1"/>
  <c r="AD563" i="1" s="1"/>
  <c r="U555" i="1"/>
  <c r="AD555" i="1" s="1"/>
  <c r="U547" i="1"/>
  <c r="AD547" i="1" s="1"/>
  <c r="U539" i="1"/>
  <c r="AD539" i="1" s="1"/>
  <c r="U531" i="1"/>
  <c r="AD531" i="1" s="1"/>
  <c r="U523" i="1"/>
  <c r="AF523" i="1" s="1"/>
  <c r="U515" i="1"/>
  <c r="AF515" i="1" s="1"/>
  <c r="U507" i="1"/>
  <c r="AF507" i="1" s="1"/>
  <c r="U499" i="1"/>
  <c r="AF499" i="1" s="1"/>
  <c r="U491" i="1"/>
  <c r="AF491" i="1" s="1"/>
  <c r="U479" i="1"/>
  <c r="AF479" i="1" s="1"/>
  <c r="U467" i="1"/>
  <c r="AD467" i="1" s="1"/>
  <c r="U459" i="1"/>
  <c r="AD459" i="1" s="1"/>
  <c r="U451" i="1"/>
  <c r="AD451" i="1" s="1"/>
  <c r="U443" i="1"/>
  <c r="AD443" i="1" s="1"/>
  <c r="U435" i="1"/>
  <c r="AD435" i="1" s="1"/>
  <c r="U427" i="1"/>
  <c r="AD427" i="1" s="1"/>
  <c r="U419" i="1"/>
  <c r="AD419" i="1" s="1"/>
  <c r="U359" i="1"/>
  <c r="AD359" i="1" s="1"/>
  <c r="U351" i="1"/>
  <c r="AD351" i="1" s="1"/>
  <c r="U343" i="1"/>
  <c r="AD343" i="1" s="1"/>
  <c r="U335" i="1"/>
  <c r="AD335" i="1" s="1"/>
  <c r="U327" i="1"/>
  <c r="AD327" i="1" s="1"/>
  <c r="U319" i="1"/>
  <c r="AD319" i="1" s="1"/>
  <c r="U311" i="1"/>
  <c r="AD311" i="1" s="1"/>
  <c r="U303" i="1"/>
  <c r="AD303" i="1" s="1"/>
  <c r="U293" i="1"/>
  <c r="AD293" i="1" s="1"/>
  <c r="U261" i="1"/>
  <c r="AD261" i="1" s="1"/>
  <c r="U245" i="1"/>
  <c r="AD245" i="1" s="1"/>
  <c r="U566" i="1"/>
  <c r="AD566" i="1" s="1"/>
  <c r="U534" i="1"/>
  <c r="AD534" i="1" s="1"/>
  <c r="U446" i="1"/>
  <c r="AD446" i="1" s="1"/>
  <c r="U330" i="1"/>
  <c r="AD330" i="1" s="1"/>
  <c r="U297" i="1"/>
  <c r="AD297" i="1" s="1"/>
  <c r="U289" i="1"/>
  <c r="AD289" i="1" s="1"/>
  <c r="U281" i="1"/>
  <c r="AD281" i="1" s="1"/>
  <c r="U265" i="1"/>
  <c r="AD265" i="1" s="1"/>
  <c r="U257" i="1"/>
  <c r="AD257" i="1" s="1"/>
  <c r="U249" i="1"/>
  <c r="AD249" i="1" s="1"/>
  <c r="U301" i="1"/>
  <c r="AD301" i="1" s="1"/>
  <c r="U570" i="1"/>
  <c r="AD570" i="1" s="1"/>
  <c r="U562" i="1"/>
  <c r="AD562" i="1" s="1"/>
  <c r="U554" i="1"/>
  <c r="AD554" i="1" s="1"/>
  <c r="U546" i="1"/>
  <c r="AD546" i="1" s="1"/>
  <c r="U538" i="1"/>
  <c r="AD538" i="1" s="1"/>
  <c r="U530" i="1"/>
  <c r="AD530" i="1" s="1"/>
  <c r="U522" i="1"/>
  <c r="AF522" i="1" s="1"/>
  <c r="U514" i="1"/>
  <c r="AF514" i="1" s="1"/>
  <c r="U506" i="1"/>
  <c r="AF506" i="1" s="1"/>
  <c r="U498" i="1"/>
  <c r="AF498" i="1" s="1"/>
  <c r="U490" i="1"/>
  <c r="AF490" i="1" s="1"/>
  <c r="U478" i="1"/>
  <c r="AF478" i="1" s="1"/>
  <c r="U466" i="1"/>
  <c r="AD466" i="1" s="1"/>
  <c r="U458" i="1"/>
  <c r="AD458" i="1" s="1"/>
  <c r="U450" i="1"/>
  <c r="AD450" i="1" s="1"/>
  <c r="U442" i="1"/>
  <c r="AD442" i="1" s="1"/>
  <c r="U434" i="1"/>
  <c r="AD434" i="1" s="1"/>
  <c r="U426" i="1"/>
  <c r="AD426" i="1" s="1"/>
  <c r="U418" i="1"/>
  <c r="AD418" i="1" s="1"/>
  <c r="U358" i="1"/>
  <c r="AD358" i="1" s="1"/>
  <c r="U350" i="1"/>
  <c r="AD350" i="1" s="1"/>
  <c r="U342" i="1"/>
  <c r="AD342" i="1" s="1"/>
  <c r="U334" i="1"/>
  <c r="AD334" i="1" s="1"/>
  <c r="U326" i="1"/>
  <c r="AD326" i="1" s="1"/>
  <c r="U318" i="1"/>
  <c r="AD318" i="1" s="1"/>
  <c r="U310" i="1"/>
  <c r="AD310" i="1" s="1"/>
  <c r="U569" i="1"/>
  <c r="AD569" i="1" s="1"/>
  <c r="U561" i="1"/>
  <c r="AD561" i="1" s="1"/>
  <c r="U553" i="1"/>
  <c r="AD553" i="1" s="1"/>
  <c r="U545" i="1"/>
  <c r="AD545" i="1" s="1"/>
  <c r="U537" i="1"/>
  <c r="AD537" i="1" s="1"/>
  <c r="U529" i="1"/>
  <c r="AD529" i="1" s="1"/>
  <c r="U521" i="1"/>
  <c r="AF521" i="1" s="1"/>
  <c r="U513" i="1"/>
  <c r="AF513" i="1" s="1"/>
  <c r="U505" i="1"/>
  <c r="AF505" i="1" s="1"/>
  <c r="U497" i="1"/>
  <c r="AF497" i="1" s="1"/>
  <c r="U489" i="1"/>
  <c r="AF489" i="1" s="1"/>
  <c r="U477" i="1"/>
  <c r="AF477" i="1" s="1"/>
  <c r="U465" i="1"/>
  <c r="AD465" i="1" s="1"/>
  <c r="U457" i="1"/>
  <c r="AD457" i="1" s="1"/>
  <c r="U449" i="1"/>
  <c r="AD449" i="1" s="1"/>
  <c r="U441" i="1"/>
  <c r="AD441" i="1" s="1"/>
  <c r="U433" i="1"/>
  <c r="AD433" i="1" s="1"/>
  <c r="U425" i="1"/>
  <c r="AD425" i="1" s="1"/>
  <c r="U417" i="1"/>
  <c r="AD417" i="1" s="1"/>
  <c r="U357" i="1"/>
  <c r="AD357" i="1" s="1"/>
  <c r="U349" i="1"/>
  <c r="AD349" i="1" s="1"/>
  <c r="U341" i="1"/>
  <c r="AD341" i="1" s="1"/>
  <c r="U333" i="1"/>
  <c r="AD333" i="1" s="1"/>
  <c r="U325" i="1"/>
  <c r="AD325" i="1" s="1"/>
  <c r="U317" i="1"/>
  <c r="AD317" i="1" s="1"/>
  <c r="U309" i="1"/>
  <c r="AD309" i="1" s="1"/>
  <c r="U568" i="1"/>
  <c r="AD568" i="1" s="1"/>
  <c r="U560" i="1"/>
  <c r="AD560" i="1" s="1"/>
  <c r="U552" i="1"/>
  <c r="AD552" i="1" s="1"/>
  <c r="U544" i="1"/>
  <c r="AD544" i="1" s="1"/>
  <c r="U536" i="1"/>
  <c r="AD536" i="1" s="1"/>
  <c r="U528" i="1"/>
  <c r="AD528" i="1" s="1"/>
  <c r="U520" i="1"/>
  <c r="AF520" i="1" s="1"/>
  <c r="U512" i="1"/>
  <c r="AF512" i="1" s="1"/>
  <c r="U504" i="1"/>
  <c r="AF504" i="1" s="1"/>
  <c r="U496" i="1"/>
  <c r="AF496" i="1" s="1"/>
  <c r="U464" i="1"/>
  <c r="AD464" i="1" s="1"/>
  <c r="U456" i="1"/>
  <c r="AD456" i="1" s="1"/>
  <c r="U448" i="1"/>
  <c r="AD448" i="1" s="1"/>
  <c r="U440" i="1"/>
  <c r="AD440" i="1" s="1"/>
  <c r="U432" i="1"/>
  <c r="AD432" i="1" s="1"/>
  <c r="U424" i="1"/>
  <c r="AD424" i="1" s="1"/>
  <c r="U356" i="1"/>
  <c r="AD356" i="1" s="1"/>
  <c r="U348" i="1"/>
  <c r="AD348" i="1" s="1"/>
  <c r="U340" i="1"/>
  <c r="AD340" i="1" s="1"/>
  <c r="U332" i="1"/>
  <c r="AD332" i="1" s="1"/>
  <c r="U324" i="1"/>
  <c r="AD324" i="1" s="1"/>
  <c r="U316" i="1"/>
  <c r="AD316" i="1" s="1"/>
  <c r="U411" i="1"/>
  <c r="AD411" i="1" s="1"/>
  <c r="U403" i="1"/>
  <c r="AD403" i="1" s="1"/>
  <c r="U395" i="1"/>
  <c r="AD395" i="1" s="1"/>
  <c r="U387" i="1"/>
  <c r="AD387" i="1" s="1"/>
  <c r="U379" i="1"/>
  <c r="AD379" i="1" s="1"/>
  <c r="U371" i="1"/>
  <c r="AD371" i="1" s="1"/>
  <c r="U410" i="1"/>
  <c r="AD410" i="1" s="1"/>
  <c r="U402" i="1"/>
  <c r="AD402" i="1" s="1"/>
  <c r="U394" i="1"/>
  <c r="AD394" i="1" s="1"/>
  <c r="U386" i="1"/>
  <c r="AD386" i="1" s="1"/>
  <c r="U378" i="1"/>
  <c r="AD378" i="1" s="1"/>
  <c r="U370" i="1"/>
  <c r="AD370" i="1" s="1"/>
  <c r="U409" i="1"/>
  <c r="AD409" i="1" s="1"/>
  <c r="U401" i="1"/>
  <c r="AD401" i="1" s="1"/>
  <c r="U393" i="1"/>
  <c r="AD393" i="1" s="1"/>
  <c r="U385" i="1"/>
  <c r="AD385" i="1" s="1"/>
  <c r="U377" i="1"/>
  <c r="AD377" i="1" s="1"/>
  <c r="U369" i="1"/>
  <c r="AD369" i="1" s="1"/>
  <c r="U408" i="1"/>
  <c r="AD408" i="1" s="1"/>
  <c r="U400" i="1"/>
  <c r="AD400" i="1" s="1"/>
  <c r="U392" i="1"/>
  <c r="AD392" i="1" s="1"/>
  <c r="U384" i="1"/>
  <c r="AD384" i="1" s="1"/>
  <c r="U376" i="1"/>
  <c r="AD376" i="1" s="1"/>
  <c r="U407" i="1"/>
  <c r="AD407" i="1" s="1"/>
  <c r="U399" i="1"/>
  <c r="AD399" i="1" s="1"/>
  <c r="U391" i="1"/>
  <c r="AD391" i="1" s="1"/>
  <c r="U383" i="1"/>
  <c r="AD383" i="1" s="1"/>
  <c r="U375" i="1"/>
  <c r="AD375" i="1" s="1"/>
  <c r="U406" i="1"/>
  <c r="AD406" i="1" s="1"/>
  <c r="U398" i="1"/>
  <c r="AD398" i="1" s="1"/>
  <c r="U390" i="1"/>
  <c r="AD390" i="1" s="1"/>
  <c r="U382" i="1"/>
  <c r="AD382" i="1" s="1"/>
  <c r="U374" i="1"/>
  <c r="AD374" i="1" s="1"/>
  <c r="U413" i="1"/>
  <c r="AD413" i="1" s="1"/>
  <c r="U405" i="1"/>
  <c r="AD405" i="1" s="1"/>
  <c r="U397" i="1"/>
  <c r="AD397" i="1" s="1"/>
  <c r="U389" i="1"/>
  <c r="AD389" i="1" s="1"/>
  <c r="U381" i="1"/>
  <c r="AD381" i="1" s="1"/>
  <c r="U373" i="1"/>
  <c r="AD373" i="1" s="1"/>
  <c r="U412" i="1"/>
  <c r="AD412" i="1" s="1"/>
  <c r="U404" i="1"/>
  <c r="AD404" i="1" s="1"/>
  <c r="U396" i="1"/>
  <c r="AD396" i="1" s="1"/>
  <c r="U388" i="1"/>
  <c r="AD388" i="1" s="1"/>
  <c r="U380" i="1"/>
  <c r="AD380" i="1" s="1"/>
  <c r="U372" i="1"/>
  <c r="AD372" i="1" s="1"/>
  <c r="N57" i="1"/>
  <c r="N3" i="1"/>
  <c r="N4" i="1"/>
  <c r="N5" i="1"/>
  <c r="N6" i="1"/>
  <c r="N7" i="1"/>
  <c r="N8" i="1"/>
  <c r="N9" i="1"/>
  <c r="N10" i="1"/>
  <c r="N11" i="1"/>
  <c r="N14" i="1"/>
  <c r="N15" i="1"/>
  <c r="N16" i="1"/>
  <c r="N17" i="1"/>
  <c r="N18" i="1"/>
  <c r="N19" i="1"/>
  <c r="N20" i="1"/>
  <c r="N21" i="1"/>
  <c r="N22" i="1"/>
  <c r="N35" i="1"/>
  <c r="N36" i="1"/>
  <c r="N37" i="1"/>
  <c r="N38" i="1"/>
  <c r="N40" i="1"/>
  <c r="N41" i="1"/>
  <c r="N47" i="1"/>
  <c r="N50" i="1"/>
  <c r="N51" i="1"/>
  <c r="N53" i="1"/>
  <c r="N52" i="1"/>
  <c r="N54" i="1"/>
  <c r="N56" i="1"/>
  <c r="N2" i="1"/>
  <c r="AD2" i="1"/>
  <c r="AE2" i="1"/>
  <c r="AF2" i="1"/>
  <c r="I25" i="29"/>
  <c r="C32" i="29"/>
  <c r="A29" i="29"/>
  <c r="C33" i="29"/>
  <c r="AD597" i="1" l="1"/>
  <c r="AD600" i="1"/>
  <c r="AD300"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Liezel Convento</author>
    <author>tc={AF7C44C0-B91B-4A18-AEBB-7B4DE46BBDCF}</author>
  </authors>
  <commentList>
    <comment ref="X106" authorId="0" shapeId="0" xr:uid="{3E082F22-0EEF-49FC-9B57-C359EBC2F45E}">
      <text>
        <r>
          <rPr>
            <b/>
            <sz val="9"/>
            <color indexed="81"/>
            <rFont val="Tahoma"/>
            <family val="2"/>
          </rPr>
          <t>+5000 if structural members is included</t>
        </r>
      </text>
    </comment>
    <comment ref="A241" authorId="1" shapeId="0" xr:uid="{AF7C44C0-B91B-4A18-AEBB-7B4DE46BBDCF}">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@Federizo, Joseph</t>
        </r>
      </text>
    </comment>
  </commentList>
</comments>
</file>

<file path=xl/sharedStrings.xml><?xml version="1.0" encoding="utf-8"?>
<sst xmlns="http://schemas.openxmlformats.org/spreadsheetml/2006/main" count="11093" uniqueCount="1562">
  <si>
    <t>No</t>
  </si>
  <si>
    <t>Items</t>
  </si>
  <si>
    <t>System</t>
  </si>
  <si>
    <t>Findings</t>
  </si>
  <si>
    <t>Cause</t>
  </si>
  <si>
    <t>Operated_by</t>
  </si>
  <si>
    <t>Vendors</t>
  </si>
  <si>
    <t>Area</t>
  </si>
  <si>
    <t>Level</t>
  </si>
  <si>
    <t>Zone</t>
  </si>
  <si>
    <t>Facility</t>
  </si>
  <si>
    <t>Discipline</t>
  </si>
  <si>
    <t>YearBuilt</t>
  </si>
  <si>
    <t>S</t>
  </si>
  <si>
    <t>CO</t>
  </si>
  <si>
    <t>SE</t>
  </si>
  <si>
    <t>HE</t>
  </si>
  <si>
    <t>R</t>
  </si>
  <si>
    <t>Interventions</t>
  </si>
  <si>
    <t>IS</t>
  </si>
  <si>
    <t>Quantity</t>
  </si>
  <si>
    <t>Unit</t>
  </si>
  <si>
    <t>InterPer</t>
  </si>
  <si>
    <t>Cost</t>
  </si>
  <si>
    <t>Span</t>
  </si>
  <si>
    <t>Probability</t>
  </si>
  <si>
    <t>Year</t>
  </si>
  <si>
    <t>Binary_highrisk</t>
  </si>
  <si>
    <t>Binary_option</t>
  </si>
  <si>
    <t>NPV</t>
  </si>
  <si>
    <t>NPV_HighRisk</t>
  </si>
  <si>
    <t>NPV_Option</t>
  </si>
  <si>
    <t>SMC-001</t>
  </si>
  <si>
    <t>537 KVA Diesel Generator</t>
  </si>
  <si>
    <t>Standby Generator</t>
  </si>
  <si>
    <t>1) At least one major corrective intervention has been reported, however, the cause of the Deterioration was not disclosed.
2.) 30% of the total power were only backed up.
3.) The generators of GMCAC will not operate if MCIA is operating their generator. However, only 1 of the 2 generators of MCIA is working, and can only supply 50% of the total load of airport during emergency.
4.) 'Still working however there is a risk of not providing adequate level of services due to low reliability because of aging.</t>
  </si>
  <si>
    <t>Aging</t>
  </si>
  <si>
    <t>GMCAC</t>
  </si>
  <si>
    <t>Third Party</t>
  </si>
  <si>
    <t>Terminal 1</t>
  </si>
  <si>
    <t>Arrival</t>
  </si>
  <si>
    <t>Zone A2</t>
  </si>
  <si>
    <t>Generator Room</t>
  </si>
  <si>
    <t>Electrical</t>
  </si>
  <si>
    <t>Renewal with bigger size of GENSET to cater the 100% load.</t>
  </si>
  <si>
    <t>no</t>
  </si>
  <si>
    <t>SMC-002</t>
  </si>
  <si>
    <t>1500L Fuel Tank</t>
  </si>
  <si>
    <t>1.) Fuel Tank pumping is mannually operated.
2.) Fuel Tank monitoring is manual. 
3.) At least one major corrective intervention has been reported, however, the cause of the deterioration was not disclosed.</t>
  </si>
  <si>
    <t>Thirdy Party</t>
  </si>
  <si>
    <t>Installation of sensors and gas leakage montironing devices.</t>
  </si>
  <si>
    <t>SMC-003</t>
  </si>
  <si>
    <t>2.5 MVA Dry-Type Transformer</t>
  </si>
  <si>
    <t>Low Voltage Distribution</t>
  </si>
  <si>
    <t>Still working however there is a risk of not providing adequate level of services due to low reliability because of aging.</t>
  </si>
  <si>
    <t>Substation Room</t>
  </si>
  <si>
    <t>Renewal of transformer</t>
  </si>
  <si>
    <t>SMC-004</t>
  </si>
  <si>
    <t>1 MVA Dry-Type Transformer</t>
  </si>
  <si>
    <t>Still provide adequate LOS and in good condition</t>
  </si>
  <si>
    <t>Deterioration</t>
  </si>
  <si>
    <t>Routine/regular maintennace</t>
  </si>
  <si>
    <t>SMC-005</t>
  </si>
  <si>
    <t>0.5 MVA Dry-Type Transformer</t>
  </si>
  <si>
    <t>SMC-006</t>
  </si>
  <si>
    <t>preventive maintenance</t>
  </si>
  <si>
    <t>SMC-007</t>
  </si>
  <si>
    <t>0.3 MVA Dry-Type Transformer</t>
  </si>
  <si>
    <t>Minor sign of outside deterioration is observed, mostly with the paint</t>
  </si>
  <si>
    <t>SMC-008</t>
  </si>
  <si>
    <t>0.225 MVA Dry-Type Transformer</t>
  </si>
  <si>
    <t>SMC-009</t>
  </si>
  <si>
    <t>0.1 MVA Dry-Type Transformer</t>
  </si>
  <si>
    <t>SMC-010</t>
  </si>
  <si>
    <t>Automatic Transfer Switch</t>
  </si>
  <si>
    <t>lot</t>
  </si>
  <si>
    <t>SMC-011</t>
  </si>
  <si>
    <t>Uninterruptible Power Supply</t>
  </si>
  <si>
    <t xml:space="preserve">1.) The UPS has thermal issue. Airblasters are being used as alternative cooling equipment.
2.) UPS can provide emergency power to 100% of critical loads such as IT system and security control cameras.
</t>
  </si>
  <si>
    <t>Operation</t>
  </si>
  <si>
    <t>Zone C3</t>
  </si>
  <si>
    <t>UPS Room</t>
  </si>
  <si>
    <t xml:space="preserve">Provision of HVAC system inside the UPS room.
</t>
  </si>
  <si>
    <t>SMC-012</t>
  </si>
  <si>
    <t xml:space="preserve">UPS may be affected with the prolonged lack of cooling.
</t>
  </si>
  <si>
    <t>Tests to be conducted on UPS to assess the Deterioration caused by thermal issue.</t>
  </si>
  <si>
    <t>SMC-013</t>
  </si>
  <si>
    <t>Battery Charger</t>
  </si>
  <si>
    <t>SMC-014</t>
  </si>
  <si>
    <t>Power Factor Correction</t>
  </si>
  <si>
    <t>Renewal of Capacitor Banks</t>
  </si>
  <si>
    <t>SMC-015</t>
  </si>
  <si>
    <t>LV Switchboards</t>
  </si>
  <si>
    <t>1.) Still working however there is a risk of not providing adequate level of services due to low reliability because of aging.
2.) Corrective Maintenance were also done on some parts of the switchboard.</t>
  </si>
  <si>
    <t>Renewal of LV Switchboards</t>
  </si>
  <si>
    <t>SMC-016</t>
  </si>
  <si>
    <t>Electrical Feeder Cables</t>
  </si>
  <si>
    <t>Typhoon</t>
  </si>
  <si>
    <t>Airside</t>
  </si>
  <si>
    <t>Apron</t>
  </si>
  <si>
    <t>All Zone</t>
  </si>
  <si>
    <t>General</t>
  </si>
  <si>
    <t>Renewal of Electrical Feeder Cables</t>
  </si>
  <si>
    <t>SMC-017</t>
  </si>
  <si>
    <t xml:space="preserve">1.) Still working however there is a risk of not providing adequate level of services due to low reliability because of aging.
2.) Some cables had undergone replacement during renovation in 2018.
</t>
  </si>
  <si>
    <t>SMC-018</t>
  </si>
  <si>
    <t>Busbars</t>
  </si>
  <si>
    <t xml:space="preserve">1.) Still working however there is a risk of not providing adequate level of services due to low reliability because of aging.
2.) Preventive maintenance is performed annually.
</t>
  </si>
  <si>
    <t>Renewal of Electrical Busbars</t>
  </si>
  <si>
    <t>SMC-019</t>
  </si>
  <si>
    <t>Cable Trays</t>
  </si>
  <si>
    <t>1.) Still working however there is a risk of not providing adequate level of services due to low reliability because of aging.</t>
  </si>
  <si>
    <t>Renewal of Electrical Cable Trays</t>
  </si>
  <si>
    <t>SMC-020</t>
  </si>
  <si>
    <t>Normal Lighting</t>
  </si>
  <si>
    <t>General Lighting and Power</t>
  </si>
  <si>
    <t>Zone B3</t>
  </si>
  <si>
    <t>Replacement of Normal Lightings</t>
  </si>
  <si>
    <t>SMC-021</t>
  </si>
  <si>
    <t>1.) 10% of the normal lightings are reported not to provide adequate level of services.
2.) 50% of the lightings were not yet LED.
3.) No spares for Lighting Bulbs &amp; Fixtures.</t>
  </si>
  <si>
    <t>Departure</t>
  </si>
  <si>
    <t>SMC-022</t>
  </si>
  <si>
    <t>1.) 40%of the normal lightings are reported not to provide adequate level of services.
2.) 50% of the lightings were not yet LED.
3.) No spares for Lighting Bulbs &amp; Fixtures.</t>
  </si>
  <si>
    <t>SMC-023</t>
  </si>
  <si>
    <t>Emergency Exit Lights</t>
  </si>
  <si>
    <t>the emergency lights were reported not working.</t>
  </si>
  <si>
    <t>Replacement of Emergency Exit Lightings</t>
  </si>
  <si>
    <t>SMC-024</t>
  </si>
  <si>
    <t>Directional Signages</t>
  </si>
  <si>
    <t>Replacement of directional signages</t>
  </si>
  <si>
    <t>SMC-025</t>
  </si>
  <si>
    <t>Carpark Lighting</t>
  </si>
  <si>
    <t>SMC-026</t>
  </si>
  <si>
    <t>High Mast Lighting</t>
  </si>
  <si>
    <t>SMC-027</t>
  </si>
  <si>
    <t>Obstruction Lights</t>
  </si>
  <si>
    <t>SMC-028</t>
  </si>
  <si>
    <t>Airfield Ground Lighting (by MCIA)</t>
  </si>
  <si>
    <t>MCIAA</t>
  </si>
  <si>
    <t>replacement of airfield ground lighting</t>
  </si>
  <si>
    <t>SMC-029</t>
  </si>
  <si>
    <t>Approach Lighting (by MCIA)</t>
  </si>
  <si>
    <t>replacement of approach lighting</t>
  </si>
  <si>
    <t>SMC-030</t>
  </si>
  <si>
    <t>Outlets</t>
  </si>
  <si>
    <t>corrective interventon of small power outlets</t>
  </si>
  <si>
    <t>SMC-031</t>
  </si>
  <si>
    <t>General Lighting and Power Roughing - Ins and accessories</t>
  </si>
  <si>
    <t>1.) 90% of the junction box were already corroded.
2.) Roughing - Ins tagging were not found on some areas.</t>
  </si>
  <si>
    <t>corrective interventon of general lighting and power roughing - ins and accessories</t>
  </si>
  <si>
    <t>SMC-032</t>
  </si>
  <si>
    <t>Earthing and Lightning Devices</t>
  </si>
  <si>
    <t>Earthing and Lightning</t>
  </si>
  <si>
    <t>1.) Still working however there is a risk of not providing adequate level of services due to low reliability because of aging.
2.) Earth Bars and Grounding System are in good condition. Annual preventive maintenance is conducted.</t>
  </si>
  <si>
    <t>Renewal of earthing and lightning devices</t>
  </si>
  <si>
    <t>SMC-033</t>
  </si>
  <si>
    <t>Solar Panels</t>
  </si>
  <si>
    <t>Photovoltaic</t>
  </si>
  <si>
    <t>Roof Level</t>
  </si>
  <si>
    <t>SMC-034</t>
  </si>
  <si>
    <t>1.) The feeder cables were not fully loaded. Has provision for expansion.
2.) The feeder cables have tagging.</t>
  </si>
  <si>
    <t>Terminal 2</t>
  </si>
  <si>
    <t>Zone E1</t>
  </si>
  <si>
    <t>SMC-035</t>
  </si>
  <si>
    <t>1.) The power factor correction are in good condition.
2.) Annual Preventive Maintenance is conducted.</t>
  </si>
  <si>
    <t>SMC-036</t>
  </si>
  <si>
    <t>Low Voltage Switchboard</t>
  </si>
  <si>
    <t>1.) The Swtichboards are in good condition.
2.) Spares and Spaces were found on switchboard.</t>
  </si>
  <si>
    <t>SMC-037</t>
  </si>
  <si>
    <t>2.5MVA Dry-Type Transformer</t>
  </si>
  <si>
    <t>1.) The Transformers are still in good condition.
2.) Annual Preventive Maintenance is conducted.</t>
  </si>
  <si>
    <t>SMC-038</t>
  </si>
  <si>
    <t>1.5MVA Diesel Generator</t>
  </si>
  <si>
    <t>1.) 2 out of 3 Diesel Generator had corrective maintenance due to Deteriorations caused by Typhoon Odette.
2.) The Diesel Generator can provide emergency power for 100% load.
3.) Has provision of 1.5MVA for future expansion.
4.) Louver to be upgraded on Genset Room</t>
  </si>
  <si>
    <t>preventive maintenance and monitoring</t>
  </si>
  <si>
    <t>SMC-039</t>
  </si>
  <si>
    <t>1000L Day Tank</t>
  </si>
  <si>
    <t>1.) The day tank is still on good condition
2.) The monitoring of fuel level is automated.
3.) The refilling of fuel is automated.</t>
  </si>
  <si>
    <t>SMC-040</t>
  </si>
  <si>
    <t>15,000 Mother Tank</t>
  </si>
  <si>
    <t>1.) The mother tank is still on good condition
2.) The monitoring of fuel level is automated.
3.) The refilling of fuel is automated.</t>
  </si>
  <si>
    <t>SMC-041</t>
  </si>
  <si>
    <t>SMC-042</t>
  </si>
  <si>
    <t>Street Lighting</t>
  </si>
  <si>
    <t>SMC-043</t>
  </si>
  <si>
    <t>SMC-044</t>
  </si>
  <si>
    <t>SMC-045</t>
  </si>
  <si>
    <t>Zone E4</t>
  </si>
  <si>
    <t>SMC-046</t>
  </si>
  <si>
    <t>SMC-047</t>
  </si>
  <si>
    <t>SMC-048</t>
  </si>
  <si>
    <t>Junction box and Pull box</t>
  </si>
  <si>
    <t>DDD-001</t>
  </si>
  <si>
    <t>Sprinkler heads and pipes</t>
  </si>
  <si>
    <t>Fire Protection</t>
  </si>
  <si>
    <t>Sprinklers and pipes are generally in good condition.</t>
  </si>
  <si>
    <t>Basement</t>
  </si>
  <si>
    <t>Mechanical</t>
  </si>
  <si>
    <t>DN</t>
  </si>
  <si>
    <t>DDD-004</t>
  </si>
  <si>
    <t>DDD-028</t>
  </si>
  <si>
    <t>Minor leakages and deterioration are found in the reducer.</t>
  </si>
  <si>
    <t>Damage</t>
  </si>
  <si>
    <t>Zone D3</t>
  </si>
  <si>
    <t>Repair or replace the deteriorated reducer.</t>
  </si>
  <si>
    <t>unit</t>
  </si>
  <si>
    <t>DDD-023</t>
  </si>
  <si>
    <t>DDD-042</t>
  </si>
  <si>
    <t>DDD-060</t>
  </si>
  <si>
    <t>Portable Fire Extinguisher</t>
  </si>
  <si>
    <t>Carbon Dioxide Portable Fire Extinguisher is in good condition. Its scheduled hydrostatic testing or replacement is near.</t>
  </si>
  <si>
    <t>Zone E2</t>
  </si>
  <si>
    <t>Pump Room</t>
  </si>
  <si>
    <t>Replace the Carbon dioxide portable fire extinguisher on the 5th year or on 2023.</t>
  </si>
  <si>
    <t>VVL-001</t>
  </si>
  <si>
    <t>Fire Hose Cabinet</t>
  </si>
  <si>
    <t>The fire hose cabinets without updated inspection tags are generally in good condition.</t>
  </si>
  <si>
    <t>DDD-103</t>
  </si>
  <si>
    <t>DDD-117</t>
  </si>
  <si>
    <t>VVL-021</t>
  </si>
  <si>
    <t>Fire Hydrant</t>
  </si>
  <si>
    <t>The fire hydrant is generally in good condition.</t>
  </si>
  <si>
    <t>DDD-134</t>
  </si>
  <si>
    <t>Jockey Pump</t>
  </si>
  <si>
    <t>The jockey pump is generally in good condition.</t>
  </si>
  <si>
    <t>Zone E3</t>
  </si>
  <si>
    <t>DDD-135</t>
  </si>
  <si>
    <t>Fire Pumps</t>
  </si>
  <si>
    <t>The fire pumps are generally in good condition.</t>
  </si>
  <si>
    <t>DDD-136</t>
  </si>
  <si>
    <t>Fire Tank</t>
  </si>
  <si>
    <t>The fire tank is generally in good condition.</t>
  </si>
  <si>
    <t>DDD-137</t>
  </si>
  <si>
    <t>Chiller 1 &amp; 2</t>
  </si>
  <si>
    <t>MVAC</t>
  </si>
  <si>
    <t>Chiller Plant Room</t>
  </si>
  <si>
    <t>DDD-139</t>
  </si>
  <si>
    <t>Chiller 3</t>
  </si>
  <si>
    <t>VFD controller and contactor are defective.</t>
  </si>
  <si>
    <t>Repair the VFD controller.</t>
  </si>
  <si>
    <t>DDD-140</t>
  </si>
  <si>
    <t>Chiller 4</t>
  </si>
  <si>
    <t>Condenser tube is leaking.</t>
  </si>
  <si>
    <t>Repair the condenser tube</t>
  </si>
  <si>
    <t>DDD-141</t>
  </si>
  <si>
    <t>Cooling Tower 1 to 4</t>
  </si>
  <si>
    <t>Cooling Tower Space</t>
  </si>
  <si>
    <t>Repair the protective screens and corrosions.</t>
  </si>
  <si>
    <t>DDD-145</t>
  </si>
  <si>
    <t>AHU-NPP1-1, -1, -2, -3</t>
  </si>
  <si>
    <t>Roofdeck</t>
  </si>
  <si>
    <t>Repair the insulations</t>
  </si>
  <si>
    <t>DDD-149</t>
  </si>
  <si>
    <t>Safety Issue with the Chiller</t>
  </si>
  <si>
    <t>The chiller room is also used as storage. 5s is not practiced properly.</t>
  </si>
  <si>
    <t>Internal Team</t>
  </si>
  <si>
    <t>Clean and practice 5S in the room.</t>
  </si>
  <si>
    <t>DDD-150</t>
  </si>
  <si>
    <t>Insulation of chilled water pipes</t>
  </si>
  <si>
    <t>Deteriorating insulation and molds were observed.</t>
  </si>
  <si>
    <t>DDD-151</t>
  </si>
  <si>
    <t>Insulation of air ducts</t>
  </si>
  <si>
    <t>DDD-152</t>
  </si>
  <si>
    <t>2 valves</t>
  </si>
  <si>
    <t>Marks of leakages were found in two valves.</t>
  </si>
  <si>
    <t>Repair the valves</t>
  </si>
  <si>
    <t>DDD-153</t>
  </si>
  <si>
    <t>AHUs</t>
  </si>
  <si>
    <t>Major preventive intervention</t>
  </si>
  <si>
    <t>DDD-158</t>
  </si>
  <si>
    <t>DDD-159</t>
  </si>
  <si>
    <t>DDD-162</t>
  </si>
  <si>
    <t>It is estimated that the portable fire extinguishers were not inspected monthly as specified in NFPA 10.</t>
  </si>
  <si>
    <t>External and internal inspections of the fire extinguishers are required. Replacement of defective fire extinguishers is most likely.</t>
  </si>
  <si>
    <t>DDD-163</t>
  </si>
  <si>
    <t>Fire Protection Pipe Supports</t>
  </si>
  <si>
    <t>Buckling and irregular edges are present in the supports of pipes.</t>
  </si>
  <si>
    <t>Repair the existing supports and provide additional supports as necessary.</t>
  </si>
  <si>
    <t>RAS-001</t>
  </si>
  <si>
    <t>Plumbing Pipeline and Appurtenances</t>
  </si>
  <si>
    <t>Plumbing</t>
  </si>
  <si>
    <t>No leaks were detected and pressure is within standards.</t>
  </si>
  <si>
    <t>Zone C2</t>
  </si>
  <si>
    <t>m2</t>
  </si>
  <si>
    <t>RAS-002</t>
  </si>
  <si>
    <t>Drinking Fountain</t>
  </si>
  <si>
    <t>Drinking Fountains are working properly.</t>
  </si>
  <si>
    <t>RAS-003</t>
  </si>
  <si>
    <t>Zone D1</t>
  </si>
  <si>
    <t>RAS-004</t>
  </si>
  <si>
    <t>RAS-005</t>
  </si>
  <si>
    <t>RAS-006</t>
  </si>
  <si>
    <t>RAS-007</t>
  </si>
  <si>
    <t>RAS-008</t>
  </si>
  <si>
    <t>Zone F1</t>
  </si>
  <si>
    <t>RAS-009</t>
  </si>
  <si>
    <t>RAS-010</t>
  </si>
  <si>
    <t>Zone F2</t>
  </si>
  <si>
    <t>RAS-011</t>
  </si>
  <si>
    <t>Zone F4</t>
  </si>
  <si>
    <t>RAS-012</t>
  </si>
  <si>
    <t>Zone G1</t>
  </si>
  <si>
    <t>RAS-013</t>
  </si>
  <si>
    <t>Zone G3</t>
  </si>
  <si>
    <t>RAS-014</t>
  </si>
  <si>
    <t>Zone K1</t>
  </si>
  <si>
    <t>RAS-015</t>
  </si>
  <si>
    <t>RAS-016</t>
  </si>
  <si>
    <t>RAS-017</t>
  </si>
  <si>
    <t>Zone C4</t>
  </si>
  <si>
    <t>RAS-018</t>
  </si>
  <si>
    <t>RAS-019</t>
  </si>
  <si>
    <t>RAS-020</t>
  </si>
  <si>
    <t>RAS-021</t>
  </si>
  <si>
    <t>RAS-022</t>
  </si>
  <si>
    <t>RAS-023</t>
  </si>
  <si>
    <t>RAS-024</t>
  </si>
  <si>
    <t>RAS-025</t>
  </si>
  <si>
    <t>RAS-026</t>
  </si>
  <si>
    <t>RAS-027</t>
  </si>
  <si>
    <t>Zone G2</t>
  </si>
  <si>
    <t>RAS-028</t>
  </si>
  <si>
    <t>RAS-029</t>
  </si>
  <si>
    <t>RAS-030</t>
  </si>
  <si>
    <t>RAS-031</t>
  </si>
  <si>
    <t>RAS-032</t>
  </si>
  <si>
    <t>RAS-033</t>
  </si>
  <si>
    <t>RAS-034</t>
  </si>
  <si>
    <t>RAS-035</t>
  </si>
  <si>
    <t>RAS-036</t>
  </si>
  <si>
    <t>RAS-037</t>
  </si>
  <si>
    <t>RAS-038</t>
  </si>
  <si>
    <t>RAS-039</t>
  </si>
  <si>
    <t>RAS-040</t>
  </si>
  <si>
    <t>Zone H1</t>
  </si>
  <si>
    <t>RAS-041</t>
  </si>
  <si>
    <t>RAS-042</t>
  </si>
  <si>
    <t>RAS-043</t>
  </si>
  <si>
    <t>RAS-044</t>
  </si>
  <si>
    <t>Aircon Water Supply System</t>
  </si>
  <si>
    <t>Pumps are working properly. No notable leaks and vibration.</t>
  </si>
  <si>
    <t>Utility Room</t>
  </si>
  <si>
    <t>RAS-045</t>
  </si>
  <si>
    <t>Domestic Water Supply System</t>
  </si>
  <si>
    <t>RAS-046</t>
  </si>
  <si>
    <t>Drinking Water Supply System</t>
  </si>
  <si>
    <t>RAS-047</t>
  </si>
  <si>
    <t>Domestic Water Supply System for T1</t>
  </si>
  <si>
    <t>As-built drawing to be updated to include the additional booster system for Terminal 1</t>
  </si>
  <si>
    <t>RAS-048</t>
  </si>
  <si>
    <t>Foul Water Treatment Plant</t>
  </si>
  <si>
    <t>STP</t>
  </si>
  <si>
    <t>Effleunt quality more than the allowable threshold. Poorly maintained system. Broken flowmeter.</t>
  </si>
  <si>
    <t>Environment</t>
  </si>
  <si>
    <t>Upgrade the STP to BNR treatment process and should complied with latest DAO regulation.</t>
  </si>
  <si>
    <t>RAS-049</t>
  </si>
  <si>
    <t>MVAC Ducting and Appurtenances</t>
  </si>
  <si>
    <t>Ducting and appurtenances have good insulation and no leaks were detected</t>
  </si>
  <si>
    <t>RAS-125</t>
  </si>
  <si>
    <t>Chiller System</t>
  </si>
  <si>
    <t>Chiller system in good condition, no visible leaks detected</t>
  </si>
  <si>
    <t>Others</t>
  </si>
  <si>
    <t>Other</t>
  </si>
  <si>
    <t>RAS-126</t>
  </si>
  <si>
    <t>Cooling Tower System</t>
  </si>
  <si>
    <t>Noticeable corrosion on the body of the cooling towers</t>
  </si>
  <si>
    <t>Utility Building</t>
  </si>
  <si>
    <t>Repainting</t>
  </si>
  <si>
    <t>RAS-127</t>
  </si>
  <si>
    <t>Chiller 'Pump System</t>
  </si>
  <si>
    <t>RAS-128</t>
  </si>
  <si>
    <t>Computer Room Air-Conditioning System</t>
  </si>
  <si>
    <t>Asset in good condition</t>
  </si>
  <si>
    <t>RAS-129</t>
  </si>
  <si>
    <t>Primary Air Handling Unit</t>
  </si>
  <si>
    <t>RAS-130</t>
  </si>
  <si>
    <t>Air Handling Unit</t>
  </si>
  <si>
    <t>Asset in good condition, drain lines needs to be properly colored or protection to avoid trip hazard.</t>
  </si>
  <si>
    <t>RAS-131</t>
  </si>
  <si>
    <t>JMR-001</t>
  </si>
  <si>
    <t>PBB 1</t>
  </si>
  <si>
    <t>PBB</t>
  </si>
  <si>
    <t>Gangway</t>
  </si>
  <si>
    <t>set</t>
  </si>
  <si>
    <t>JMR-002</t>
  </si>
  <si>
    <t>PBB 2</t>
  </si>
  <si>
    <t>JMR-003</t>
  </si>
  <si>
    <t>PBB 3</t>
  </si>
  <si>
    <t>JMR-004</t>
  </si>
  <si>
    <t>PBB 4</t>
  </si>
  <si>
    <t>JMR-005</t>
  </si>
  <si>
    <t>PBB 5</t>
  </si>
  <si>
    <t>JMR-006</t>
  </si>
  <si>
    <t>PBB 6</t>
  </si>
  <si>
    <t xml:space="preserve">Condemned. Parts were cannibalized for other bridges. </t>
  </si>
  <si>
    <t>Procure parts and restore bridge to ensure equipment is ready for use.</t>
  </si>
  <si>
    <t>JMR-007</t>
  </si>
  <si>
    <t>Weighing Conveyors -  (53 units)</t>
  </si>
  <si>
    <t>BHS</t>
  </si>
  <si>
    <t>Weighing Conveyors are calibrated on an Annual basis. Calibration should increase to semi-annual period to assure load cell is properly calibrated.</t>
  </si>
  <si>
    <t>Check-In Hall</t>
  </si>
  <si>
    <t>Software for the BHS system</t>
  </si>
  <si>
    <t xml:space="preserve">Software is outdated and may affect correct operation of equipment and the whole system. </t>
  </si>
  <si>
    <t>Obsolete</t>
  </si>
  <si>
    <t>IT</t>
  </si>
  <si>
    <t>Renewal of software system for the BHS</t>
  </si>
  <si>
    <t>JMR-008</t>
  </si>
  <si>
    <t>Delivery Conveyors - (8 units)</t>
  </si>
  <si>
    <t xml:space="preserve">Equipment not maintained by OEM, software defect may affect correct operation of equipment and the whole system. </t>
  </si>
  <si>
    <t>Departure, Buildup</t>
  </si>
  <si>
    <t>JMR-009</t>
  </si>
  <si>
    <t>Power Curves  - (22 units)</t>
  </si>
  <si>
    <t>Build-Up Area</t>
  </si>
  <si>
    <t>JMR-010</t>
  </si>
  <si>
    <t>Plough Diverters (Horizontal) - (6 units)</t>
  </si>
  <si>
    <t>JMR-011</t>
  </si>
  <si>
    <t>Race Track (Make-up Carousel) - (4 units)</t>
  </si>
  <si>
    <t>JMR-012</t>
  </si>
  <si>
    <t>Manual Encode Conveyors - (2 units)</t>
  </si>
  <si>
    <t>JMR-013</t>
  </si>
  <si>
    <t>ETD Line - (2 units)</t>
  </si>
  <si>
    <t>JMR-014</t>
  </si>
  <si>
    <t>CB (Clear Bag) Line - (4 units)</t>
  </si>
  <si>
    <t>JMR-015</t>
  </si>
  <si>
    <t>Merge Conveyors - (1 units)</t>
  </si>
  <si>
    <t>JMR-016</t>
  </si>
  <si>
    <t>Reject Bag Line - (2 units)</t>
  </si>
  <si>
    <t>JMR-017</t>
  </si>
  <si>
    <t>Automatic Tag Reader - (2 units)</t>
  </si>
  <si>
    <t>JMR-018</t>
  </si>
  <si>
    <t>Race Track (Arrival Carousel) - (6 units)</t>
  </si>
  <si>
    <t>Arrival, Apron</t>
  </si>
  <si>
    <t>Baggage Re-Claim</t>
  </si>
  <si>
    <t>JMR-019</t>
  </si>
  <si>
    <t>Initial Check - Stand Alone Dual View X-Ray (Smith) - (2 units)</t>
  </si>
  <si>
    <t>SSD</t>
  </si>
  <si>
    <t xml:space="preserve">Equipment highly dependent on proprietary software and hardware of OEM. May cause problem if contract and support from OEM is ceased. </t>
  </si>
  <si>
    <t>Electronics</t>
  </si>
  <si>
    <t>JMR-020</t>
  </si>
  <si>
    <t>JMR-021</t>
  </si>
  <si>
    <t>Final Check -  Automatic Tray Return System (Rapiscan) - (4 units)</t>
  </si>
  <si>
    <t>JMR-022</t>
  </si>
  <si>
    <t>In-Line Hold Baggage Screening (Rapiscan) - (2 units)</t>
  </si>
  <si>
    <t>Final Check</t>
  </si>
  <si>
    <t>JMR-023</t>
  </si>
  <si>
    <t>In-Line Hold Baggage Screening Confirmatory (Rapiscan) - (1 units)</t>
  </si>
  <si>
    <t>JMR-024</t>
  </si>
  <si>
    <t>Delivery - Stand Alone Dual View (Rapiscan) - (1 units)</t>
  </si>
  <si>
    <t>JMR-025</t>
  </si>
  <si>
    <t>Stand-Alone Hold Baggage Screening (Rapiscan) - (1 units)</t>
  </si>
  <si>
    <t>JMR-026</t>
  </si>
  <si>
    <t>Employee Entrace - Dual View (Smith) - (1 units)</t>
  </si>
  <si>
    <t>Entrance</t>
  </si>
  <si>
    <t>JMR-027</t>
  </si>
  <si>
    <t>Escalator ES-2</t>
  </si>
  <si>
    <t>VTS</t>
  </si>
  <si>
    <t>Apron, Arrival, Departure</t>
  </si>
  <si>
    <t>Terminal Building</t>
  </si>
  <si>
    <t>JMR-028</t>
  </si>
  <si>
    <t xml:space="preserve">Escalator ES-3 </t>
  </si>
  <si>
    <t>JMR-029</t>
  </si>
  <si>
    <t>Escalator ES-4 Hitachi</t>
  </si>
  <si>
    <t>Passenger Movement Area</t>
  </si>
  <si>
    <t>JMR-030</t>
  </si>
  <si>
    <t>Escalator ES-5 Hitachi</t>
  </si>
  <si>
    <t>JMR-031</t>
  </si>
  <si>
    <t>Escalator ES-6</t>
  </si>
  <si>
    <t>JMR-032</t>
  </si>
  <si>
    <t>Escalator ES-7</t>
  </si>
  <si>
    <t>JMR-033</t>
  </si>
  <si>
    <t>Elevator PE-1</t>
  </si>
  <si>
    <t>JMR-034</t>
  </si>
  <si>
    <t>Elevator PE-2</t>
  </si>
  <si>
    <t>JMR-035</t>
  </si>
  <si>
    <t>Elevator PE-3</t>
  </si>
  <si>
    <t>JMR-036</t>
  </si>
  <si>
    <t>Elevator PE-4</t>
  </si>
  <si>
    <t>JMR-037</t>
  </si>
  <si>
    <t>Elevator PE-5</t>
  </si>
  <si>
    <t>JMR-038</t>
  </si>
  <si>
    <t>Elevator PE-6</t>
  </si>
  <si>
    <t>JMR-039</t>
  </si>
  <si>
    <t>Elevator PE-7</t>
  </si>
  <si>
    <t>JMR-040</t>
  </si>
  <si>
    <t>Elevator PE-8</t>
  </si>
  <si>
    <t>JMR-041</t>
  </si>
  <si>
    <t>SCADA - HVAC</t>
  </si>
  <si>
    <t>ITS</t>
  </si>
  <si>
    <t>No centralized system that interconnects all SCADA stations. Existing SCADA Station is isolated, no back-up and stored in an unsecured area (small machine room)</t>
  </si>
  <si>
    <t>SCADA Room</t>
  </si>
  <si>
    <t>JMR-042</t>
  </si>
  <si>
    <t xml:space="preserve">SCADA - Electrical </t>
  </si>
  <si>
    <t>JMR-043</t>
  </si>
  <si>
    <t>SCADA - Baggage Handling System</t>
  </si>
  <si>
    <t>No centralized system that interconnects all SCADA stations. Existing SCADA Station is isolated, no back-up and stored in an unsecured area (small machine room). Note that BHS is a critical component of the airport and its IT Systems must be very secured.</t>
  </si>
  <si>
    <t>Apron, Buildup</t>
  </si>
  <si>
    <t>Correct issue with Beumer software that equipment is available for use.
This is for the integration of the entire airport system.
This is considered as new investment including the software, hardwares (e.g. electrical wiring, IT supports).</t>
  </si>
  <si>
    <t>JMR-044</t>
  </si>
  <si>
    <t>FIDS</t>
  </si>
  <si>
    <t>Whole Terminal Premise</t>
  </si>
  <si>
    <t>Install outdoor FIDS in a reinforced setup that will withstand typhoons, OR practice un-installation of FIDS monitors one (1) day before arrival of typhoon.</t>
  </si>
  <si>
    <t>JMR-045</t>
  </si>
  <si>
    <t>CUTE</t>
  </si>
  <si>
    <t>Check-In Area</t>
  </si>
  <si>
    <t>JMR-046</t>
  </si>
  <si>
    <t xml:space="preserve">CCTV </t>
  </si>
  <si>
    <t>Install outdoor CCTVs in a reinforced setup that will withstand typhoons, OR practice un-installation of CCTV equipment one (1) day before arrival of typhoon.</t>
  </si>
  <si>
    <t>JMR-047</t>
  </si>
  <si>
    <t>PBB C-13r</t>
  </si>
  <si>
    <t>JMR-048</t>
  </si>
  <si>
    <t>PBB C-13l</t>
  </si>
  <si>
    <t>JMR-049</t>
  </si>
  <si>
    <t>PBB C-12r</t>
  </si>
  <si>
    <t>JMR-050</t>
  </si>
  <si>
    <t>PBB C-12l</t>
  </si>
  <si>
    <t>JMR-051</t>
  </si>
  <si>
    <t>PBB C-21</t>
  </si>
  <si>
    <t>JMR-052</t>
  </si>
  <si>
    <t>PBB C-22</t>
  </si>
  <si>
    <t>JMR-053</t>
  </si>
  <si>
    <t>PBB C-23</t>
  </si>
  <si>
    <t>JMR-054</t>
  </si>
  <si>
    <t>Weighing Conveyors - (48 units)</t>
  </si>
  <si>
    <t>JMR-055</t>
  </si>
  <si>
    <t>Delivery Conveyors - (4 units)</t>
  </si>
  <si>
    <t>One (1) line of conveyors are not operational due to repair works</t>
  </si>
  <si>
    <t>JMR-056</t>
  </si>
  <si>
    <t>Power Curves  - (31 units)</t>
  </si>
  <si>
    <t>JMR-057</t>
  </si>
  <si>
    <t>Line-1 plough diverter not working due to issue with Beumer software problem</t>
  </si>
  <si>
    <t>JMR-058</t>
  </si>
  <si>
    <t>Race Track (Make-up Carousel) - (2 units)</t>
  </si>
  <si>
    <t>One (1) set of make-up carousel is not operational due to issue with MVXR (X-Ray) software</t>
  </si>
  <si>
    <t>JMR-059</t>
  </si>
  <si>
    <t>Manual Encode Conveyors - (1 units)</t>
  </si>
  <si>
    <t>Manual Encoding Station is manual mode due to issue with Beumer software problem</t>
  </si>
  <si>
    <t>JMR-060</t>
  </si>
  <si>
    <t>JMR-061</t>
  </si>
  <si>
    <t>CB (Clear Bag) Line - (2 units)</t>
  </si>
  <si>
    <t>JMR-062</t>
  </si>
  <si>
    <t>Merge Conveyors - (2 units)</t>
  </si>
  <si>
    <t>JMR-063</t>
  </si>
  <si>
    <t>Vertical Sorter - (2 units)</t>
  </si>
  <si>
    <t>JMR-064</t>
  </si>
  <si>
    <t>Reject Bag Line - (1 units)</t>
  </si>
  <si>
    <t>JMR-065</t>
  </si>
  <si>
    <t>JMR-066</t>
  </si>
  <si>
    <t>Race Track (Arrival Carousel) - (4 units)</t>
  </si>
  <si>
    <t>JMR-067</t>
  </si>
  <si>
    <t>Stand Alone Dual View X-Ray (Rapiscan) - (5 units)</t>
  </si>
  <si>
    <t>JMR-068</t>
  </si>
  <si>
    <t>JMR-069</t>
  </si>
  <si>
    <t>In-bound Check - Stand Alone Dual View X-Ray (Smith) - (1 units)</t>
  </si>
  <si>
    <t>JMR-070</t>
  </si>
  <si>
    <t>Over Size Baggage - Stand Alone Hold Baggage Screeening (Rapiscan) - (1 units)</t>
  </si>
  <si>
    <t>JMR-071</t>
  </si>
  <si>
    <t>Employee Entrace - Dual View (Rapiscan) - (1 units)</t>
  </si>
  <si>
    <t>JMR-072</t>
  </si>
  <si>
    <t>JMR-073</t>
  </si>
  <si>
    <t>Explosive Trace Detector (ETD) - (Rapiscan) - (6 units)</t>
  </si>
  <si>
    <t>JMR-074</t>
  </si>
  <si>
    <t>Walk Through Metal Detectors (WTMD) - (*8 units)</t>
  </si>
  <si>
    <t>JMR-075</t>
  </si>
  <si>
    <t>Continuous use of equipment is succeptible to typical wear and tear. Practice shut-down of equipment before typhoon to avoid accidents.</t>
  </si>
  <si>
    <t>JMR-076</t>
  </si>
  <si>
    <t>Escalator ES-4</t>
  </si>
  <si>
    <t>JMR-077</t>
  </si>
  <si>
    <t xml:space="preserve">Escalator ES-6 </t>
  </si>
  <si>
    <t>JMR-078</t>
  </si>
  <si>
    <t>JMR-079</t>
  </si>
  <si>
    <t xml:space="preserve">Escalator ES-8 </t>
  </si>
  <si>
    <t>JMR-080</t>
  </si>
  <si>
    <t xml:space="preserve">Escalator ES-9 </t>
  </si>
  <si>
    <t>JMR-081</t>
  </si>
  <si>
    <t xml:space="preserve">Escalator ES-10 </t>
  </si>
  <si>
    <t>JMR-082</t>
  </si>
  <si>
    <t xml:space="preserve">Escalator ES-11 </t>
  </si>
  <si>
    <t>JMR-083</t>
  </si>
  <si>
    <t xml:space="preserve">Escalator ES-12 </t>
  </si>
  <si>
    <t>JMR-084</t>
  </si>
  <si>
    <t xml:space="preserve">Escalator ES-13 </t>
  </si>
  <si>
    <t>JMR-085</t>
  </si>
  <si>
    <t>Escalator ES-14</t>
  </si>
  <si>
    <t>JMR-086</t>
  </si>
  <si>
    <t>JMR-087</t>
  </si>
  <si>
    <t>JMR-088</t>
  </si>
  <si>
    <t>JMR-089</t>
  </si>
  <si>
    <t>JMR-090</t>
  </si>
  <si>
    <t>JMR-091</t>
  </si>
  <si>
    <t>JMR-092</t>
  </si>
  <si>
    <t>JMR-093</t>
  </si>
  <si>
    <t>JMR-094</t>
  </si>
  <si>
    <t>Elevator PE-9</t>
  </si>
  <si>
    <t>JMR-095</t>
  </si>
  <si>
    <t>Elevator PE-10</t>
  </si>
  <si>
    <t>JMR-096</t>
  </si>
  <si>
    <t>Elevator PE-11</t>
  </si>
  <si>
    <t>JMR-097</t>
  </si>
  <si>
    <t>Elevator PE-12</t>
  </si>
  <si>
    <t>JMR-098</t>
  </si>
  <si>
    <t>Elevator SE-1</t>
  </si>
  <si>
    <t>JMR-099</t>
  </si>
  <si>
    <t>Elevator SE-2</t>
  </si>
  <si>
    <t>JMR-100</t>
  </si>
  <si>
    <t>Elevator SE-3</t>
  </si>
  <si>
    <t>JMR-101</t>
  </si>
  <si>
    <t>Stand-alone setup. Not linked to Central System. May pose</t>
  </si>
  <si>
    <t>JMR-102</t>
  </si>
  <si>
    <t>Stand-alone setup. Not linked to Central System</t>
  </si>
  <si>
    <t>JMR-103</t>
  </si>
  <si>
    <t>Stand-alone setup. Not linked to Central System. Problem with Beumer Program.</t>
  </si>
  <si>
    <t>JMR-104</t>
  </si>
  <si>
    <t>JMR-105</t>
  </si>
  <si>
    <t>JMR-106</t>
  </si>
  <si>
    <t>JMR-107</t>
  </si>
  <si>
    <t>AOCC</t>
  </si>
  <si>
    <t xml:space="preserve">SCADA of BHS, VAC, Utilities are not integrated. </t>
  </si>
  <si>
    <t>Central Control Room</t>
  </si>
  <si>
    <t>Cost already included in JMR-044</t>
  </si>
  <si>
    <t>JCF-001</t>
  </si>
  <si>
    <t>Ceiling Tiles</t>
  </si>
  <si>
    <t>Ceiling</t>
  </si>
  <si>
    <t>1) Uneven ceiling surface/sagging of ceiling boards
2) Stains on the ceiling/discoloration
Due to aging that reach its end-of-life</t>
  </si>
  <si>
    <t>Zone A1</t>
  </si>
  <si>
    <t>Architectural</t>
  </si>
  <si>
    <t>Replacement of ceiling and proper disposal of the existing</t>
  </si>
  <si>
    <t>JCF-002</t>
  </si>
  <si>
    <t>JCF-003</t>
  </si>
  <si>
    <t>Zone A4</t>
  </si>
  <si>
    <t>JCF-004</t>
  </si>
  <si>
    <t>Zone B1</t>
  </si>
  <si>
    <t>JCF-005</t>
  </si>
  <si>
    <t>Zone B2</t>
  </si>
  <si>
    <t>JCF-006</t>
  </si>
  <si>
    <t>JCF-007</t>
  </si>
  <si>
    <t>Zone B4</t>
  </si>
  <si>
    <t>JCF-008</t>
  </si>
  <si>
    <t>Zone C1</t>
  </si>
  <si>
    <t>JCF-009</t>
  </si>
  <si>
    <t>JCF-010</t>
  </si>
  <si>
    <t>JCF-011</t>
  </si>
  <si>
    <t>JCF-012</t>
  </si>
  <si>
    <t>JCF-013</t>
  </si>
  <si>
    <t>Zone D2</t>
  </si>
  <si>
    <t>JCF-014</t>
  </si>
  <si>
    <t>JCF-015</t>
  </si>
  <si>
    <t>Zone D4</t>
  </si>
  <si>
    <t>JCF-016</t>
  </si>
  <si>
    <t>JCF-017</t>
  </si>
  <si>
    <t>JCF-018</t>
  </si>
  <si>
    <t>JCF-019</t>
  </si>
  <si>
    <t>JCF-020</t>
  </si>
  <si>
    <t>Waterproofing</t>
  </si>
  <si>
    <t>Roofing</t>
  </si>
  <si>
    <t>Waterproofing reached its end of life resulting to water leak on the below level</t>
  </si>
  <si>
    <t>Reapplication of waterproofing</t>
  </si>
  <si>
    <t>JCF-021</t>
  </si>
  <si>
    <t>Zone F3</t>
  </si>
  <si>
    <t>JCF-022</t>
  </si>
  <si>
    <t>Internal Walls</t>
  </si>
  <si>
    <t>Wall</t>
  </si>
  <si>
    <t>Hairline cracks on wall, especially those walls directly below the beams and near the elevator shafts</t>
  </si>
  <si>
    <t>Apply epoxy to fill in the wall cracks and repainting of walls to cover epoxy patched areas</t>
  </si>
  <si>
    <t>JCF-023</t>
  </si>
  <si>
    <t>JCF-024</t>
  </si>
  <si>
    <t>JCF-025</t>
  </si>
  <si>
    <t>JCF-026</t>
  </si>
  <si>
    <t>JCF-027</t>
  </si>
  <si>
    <t>JCF-028</t>
  </si>
  <si>
    <t>JCF-029</t>
  </si>
  <si>
    <t>JCF-030</t>
  </si>
  <si>
    <t>JCF-031</t>
  </si>
  <si>
    <t>JCF-032</t>
  </si>
  <si>
    <t>JCF-033</t>
  </si>
  <si>
    <t>JCF-034</t>
  </si>
  <si>
    <t>JCF-035</t>
  </si>
  <si>
    <t>JCF-036</t>
  </si>
  <si>
    <t>JCF-037</t>
  </si>
  <si>
    <t>JCF-038</t>
  </si>
  <si>
    <t>JCF-039</t>
  </si>
  <si>
    <t>JCF-040</t>
  </si>
  <si>
    <t>JCF-041</t>
  </si>
  <si>
    <t>Floor Tiles</t>
  </si>
  <si>
    <t>Floor</t>
  </si>
  <si>
    <t>JCF-042</t>
  </si>
  <si>
    <t>JCF-043</t>
  </si>
  <si>
    <t>JCF-044</t>
  </si>
  <si>
    <t>JCF-045</t>
  </si>
  <si>
    <t>JCF-046</t>
  </si>
  <si>
    <t>JCF-047</t>
  </si>
  <si>
    <t>JCF-048</t>
  </si>
  <si>
    <t>JCF-049</t>
  </si>
  <si>
    <t>JCF-050</t>
  </si>
  <si>
    <t>JCF-051</t>
  </si>
  <si>
    <t>JCF-052</t>
  </si>
  <si>
    <t>JCF-053</t>
  </si>
  <si>
    <t>JCF-054</t>
  </si>
  <si>
    <t>JCF-055</t>
  </si>
  <si>
    <t>JCF-056</t>
  </si>
  <si>
    <t>JCF-057</t>
  </si>
  <si>
    <t>JCF-058</t>
  </si>
  <si>
    <t>JCF-059</t>
  </si>
  <si>
    <t>JCF-060</t>
  </si>
  <si>
    <t>Chiller Structural Steel  Supports</t>
  </si>
  <si>
    <t>Equipment Supports</t>
  </si>
  <si>
    <t>1) Chiller support are corroded
2) Paints faded away, resulting to steel supports exposed to weather</t>
  </si>
  <si>
    <t>Cooling Tower</t>
  </si>
  <si>
    <t>Structural</t>
  </si>
  <si>
    <t>Conduct structural evaluation to assess the capacity of the support
May undergo retrofitting to increase the strength
Esnure proper maintenance for the paint coating</t>
  </si>
  <si>
    <t>JCF-061</t>
  </si>
  <si>
    <t>Floor Drains</t>
  </si>
  <si>
    <t>Clogged Floor Drains</t>
  </si>
  <si>
    <t>Passageway</t>
  </si>
  <si>
    <t>Declogged floor drains, and ensure regular maintenace to avoid the accumulation of debris on the drains</t>
  </si>
  <si>
    <t>JCF-062</t>
  </si>
  <si>
    <t>JCF-063</t>
  </si>
  <si>
    <t>JCF-064</t>
  </si>
  <si>
    <t>JCF-065</t>
  </si>
  <si>
    <t>JCF-066</t>
  </si>
  <si>
    <t>JCF-067</t>
  </si>
  <si>
    <t>JCF-068</t>
  </si>
  <si>
    <t>JCF-069</t>
  </si>
  <si>
    <t>JCF-070</t>
  </si>
  <si>
    <t>JCF-071</t>
  </si>
  <si>
    <t>JCF-072</t>
  </si>
  <si>
    <t>JCF-073</t>
  </si>
  <si>
    <t>JCF-074</t>
  </si>
  <si>
    <t>JCF-075</t>
  </si>
  <si>
    <t>JCF-076</t>
  </si>
  <si>
    <t>JCF-077</t>
  </si>
  <si>
    <t>JCF-078</t>
  </si>
  <si>
    <t>JCF-079</t>
  </si>
  <si>
    <t>JCF-080</t>
  </si>
  <si>
    <t>JCF-081</t>
  </si>
  <si>
    <t>JCF-082</t>
  </si>
  <si>
    <t>JCF-083</t>
  </si>
  <si>
    <t>JCF-084</t>
  </si>
  <si>
    <t>JCF-085</t>
  </si>
  <si>
    <t>JCF-086</t>
  </si>
  <si>
    <t>JCF-087</t>
  </si>
  <si>
    <t>JCF-088</t>
  </si>
  <si>
    <t>JCF-089</t>
  </si>
  <si>
    <t>JCF-090</t>
  </si>
  <si>
    <t>JCF-091</t>
  </si>
  <si>
    <t>JCF-092</t>
  </si>
  <si>
    <t>JCF-093</t>
  </si>
  <si>
    <t>JCF-094</t>
  </si>
  <si>
    <t>JCF-095</t>
  </si>
  <si>
    <t>JCF-096</t>
  </si>
  <si>
    <t>JCF-097</t>
  </si>
  <si>
    <t>JCF-098</t>
  </si>
  <si>
    <t>JCF-099</t>
  </si>
  <si>
    <t>JCF-100</t>
  </si>
  <si>
    <t>JCF-101</t>
  </si>
  <si>
    <t>JCF-102</t>
  </si>
  <si>
    <t>JCF-103</t>
  </si>
  <si>
    <t>JCF-104</t>
  </si>
  <si>
    <t>JCF-105</t>
  </si>
  <si>
    <t>JCF-106</t>
  </si>
  <si>
    <t>JCF-107</t>
  </si>
  <si>
    <t>JCF-108</t>
  </si>
  <si>
    <t>JCF-109</t>
  </si>
  <si>
    <t>JCF-110</t>
  </si>
  <si>
    <t>JCF-111</t>
  </si>
  <si>
    <t>JCF-112</t>
  </si>
  <si>
    <t>JCF-113</t>
  </si>
  <si>
    <t>JCF-114</t>
  </si>
  <si>
    <t>JCF-115</t>
  </si>
  <si>
    <t>JCF-116</t>
  </si>
  <si>
    <t>JCF-117</t>
  </si>
  <si>
    <t>JCF-118</t>
  </si>
  <si>
    <t>JCF-119</t>
  </si>
  <si>
    <t>JCF-120</t>
  </si>
  <si>
    <t>Facade Glazing</t>
  </si>
  <si>
    <t>Curtain Wall</t>
  </si>
  <si>
    <t>Glazings and its supports was destroyed by Odette or Typhoon "Rai"</t>
  </si>
  <si>
    <t>JCF-121</t>
  </si>
  <si>
    <t>JCF-122</t>
  </si>
  <si>
    <t>Roof Fabric Sheet, Roof Trusses,  Main-Lateral-Frame-System</t>
  </si>
  <si>
    <t>Structural Framing</t>
  </si>
  <si>
    <t>Structural code used for the design was oudated - may not comply to current standards for wind and seismic loadings</t>
  </si>
  <si>
    <t>Conduct structural evaluation to comply with the current structural code of the philippines
May undergo retrofitting to increase the strength and meet the requirements for current structural code of the philippines</t>
  </si>
  <si>
    <t>JCF-1221</t>
  </si>
  <si>
    <t>Retrofitting of the structure</t>
  </si>
  <si>
    <t>Roof Structural Framing</t>
  </si>
  <si>
    <t>Deterioration with cracking and old design</t>
  </si>
  <si>
    <t>JCF-181</t>
  </si>
  <si>
    <t>1) Floor granite tiles are starting to show discoloration deterioration due to ponding of water which is cause of open area with lack of floor drain, drainage and improper sloping for floor
2) Maintenance is expensive due to frequent removal of accumulated water after the rain</t>
  </si>
  <si>
    <t>JCF-183</t>
  </si>
  <si>
    <t>Column</t>
  </si>
  <si>
    <t>Poor construction resulting to honeycomb of main lateral resisting frame</t>
  </si>
  <si>
    <t>Plastering of the structural members that has a exposed rebars and providing epoxy to fill in honeycombs</t>
  </si>
  <si>
    <t>JCF-184</t>
  </si>
  <si>
    <t>JCF-185</t>
  </si>
  <si>
    <t>JCF-186</t>
  </si>
  <si>
    <t>JCF-187</t>
  </si>
  <si>
    <t>Beam</t>
  </si>
  <si>
    <t>Poor construction resulting to honeycomb of main lateral resisting frame and exposure of rebar</t>
  </si>
  <si>
    <t>JCF-188</t>
  </si>
  <si>
    <t>JCF-189</t>
  </si>
  <si>
    <t>JCF-190</t>
  </si>
  <si>
    <t>JCF-191</t>
  </si>
  <si>
    <t>JCF-192</t>
  </si>
  <si>
    <t>JCF-193</t>
  </si>
  <si>
    <t>JCF-194</t>
  </si>
  <si>
    <t>JCF-195</t>
  </si>
  <si>
    <t>JCF-196</t>
  </si>
  <si>
    <t>JCF-197</t>
  </si>
  <si>
    <t>Zone H2</t>
  </si>
  <si>
    <t>JCF-198</t>
  </si>
  <si>
    <t>Zone I1</t>
  </si>
  <si>
    <t>JCF-199</t>
  </si>
  <si>
    <t>Conduct structural investigation to assess the strength of the structural membder
Plastering of the structural members that has a exposed rebars and providing epoxy to fill in honeycombs</t>
  </si>
  <si>
    <t>JCF-200</t>
  </si>
  <si>
    <t>Louver Support</t>
  </si>
  <si>
    <t>Architectural Elements</t>
  </si>
  <si>
    <t>Louver support starting to shows corrosion</t>
  </si>
  <si>
    <t>Repplication of paint to protect the structural steel support from weather</t>
  </si>
  <si>
    <t>JCF-201</t>
  </si>
  <si>
    <t>JCF-202</t>
  </si>
  <si>
    <t>Canopy</t>
  </si>
  <si>
    <t>Dismantled roofing sheet due to Odette or Typhoon "Rai"</t>
  </si>
  <si>
    <t>Zone A3</t>
  </si>
  <si>
    <t>Replaced dismantled roofing sheet</t>
  </si>
  <si>
    <t>JCF-203</t>
  </si>
  <si>
    <t>JCF-204</t>
  </si>
  <si>
    <t>JCF-205</t>
  </si>
  <si>
    <t>Side Walk</t>
  </si>
  <si>
    <t>Ponding of water due to lack of floor drain, drainage and improper sloping</t>
  </si>
  <si>
    <t>Corrective intervention</t>
  </si>
  <si>
    <t>JCF-206</t>
  </si>
  <si>
    <t>JCF-207</t>
  </si>
  <si>
    <t>JCF-208</t>
  </si>
  <si>
    <t>JCF-209</t>
  </si>
  <si>
    <t>Mesh Ceiling</t>
  </si>
  <si>
    <t>Traces of water/liquid leak on the mesh ceiling</t>
  </si>
  <si>
    <t>Cleaning of the affected mesh ceiling and replacement of the piping that causes the leak</t>
  </si>
  <si>
    <t>JCF-210</t>
  </si>
  <si>
    <t>Dismantled mesh ceiling that was affected by Odette or Typhoon "Rai"</t>
  </si>
  <si>
    <t>JCF-211</t>
  </si>
  <si>
    <t>Deflection on beam that possibly cause of poor construction</t>
  </si>
  <si>
    <t>Apply epoxy to fill in the visible slab cracks</t>
  </si>
  <si>
    <t>JCF-212</t>
  </si>
  <si>
    <t>There were holes on the floor tiles due to the removal of the luggage cart balustrade</t>
  </si>
  <si>
    <t>Fill in holes or replacement of the affected tile panel</t>
  </si>
  <si>
    <t>JCF-213</t>
  </si>
  <si>
    <t>JCF-214</t>
  </si>
  <si>
    <t>JCF-215</t>
  </si>
  <si>
    <t>JCF-216</t>
  </si>
  <si>
    <t>JCF-217</t>
  </si>
  <si>
    <t>JCF-218</t>
  </si>
  <si>
    <t>JCF-219</t>
  </si>
  <si>
    <t>JCF-220</t>
  </si>
  <si>
    <t>JCF-221</t>
  </si>
  <si>
    <t>JCF-222</t>
  </si>
  <si>
    <t>JCF-223</t>
  </si>
  <si>
    <t>JCF-224</t>
  </si>
  <si>
    <t>JCF-225</t>
  </si>
  <si>
    <t>JCF-226</t>
  </si>
  <si>
    <t>JCF-227</t>
  </si>
  <si>
    <t>JCF-228</t>
  </si>
  <si>
    <t>JCF-229</t>
  </si>
  <si>
    <t>JCF-230</t>
  </si>
  <si>
    <t>JCF-231</t>
  </si>
  <si>
    <t>Elevator</t>
  </si>
  <si>
    <t>Repair aluminum sheet casing of the elevator
Check and investigate the operating system of the elevator that causes the machine to stop opening</t>
  </si>
  <si>
    <t>JCF-232</t>
  </si>
  <si>
    <t>Glazing panel cracked due to Odette or Typhoon "Rai"</t>
  </si>
  <si>
    <t>JCF-233</t>
  </si>
  <si>
    <t>Suspended Slab</t>
  </si>
  <si>
    <t>Structural Slab</t>
  </si>
  <si>
    <t>Hairline cracks and honeycomb on suspended slab</t>
  </si>
  <si>
    <t>JCF-234</t>
  </si>
  <si>
    <t>JCF-235</t>
  </si>
  <si>
    <t>JCF-236</t>
  </si>
  <si>
    <t>JCF-237</t>
  </si>
  <si>
    <t>JCF-238</t>
  </si>
  <si>
    <t>JCF-239</t>
  </si>
  <si>
    <t>JCF-240</t>
  </si>
  <si>
    <t>JCF-241</t>
  </si>
  <si>
    <t>JCF-242</t>
  </si>
  <si>
    <t>JCF-243</t>
  </si>
  <si>
    <t>JCF-244</t>
  </si>
  <si>
    <t>JCF-245</t>
  </si>
  <si>
    <t>JCF-246</t>
  </si>
  <si>
    <t>Severe crack near Grid Line 11L</t>
  </si>
  <si>
    <t>JCF-247</t>
  </si>
  <si>
    <t>JCF-248</t>
  </si>
  <si>
    <t>JCF-249</t>
  </si>
  <si>
    <t>JCF-250</t>
  </si>
  <si>
    <t>JCF-251</t>
  </si>
  <si>
    <t>Zone K3</t>
  </si>
  <si>
    <t>JCF-252</t>
  </si>
  <si>
    <t>JCF-253</t>
  </si>
  <si>
    <t>JCF-254</t>
  </si>
  <si>
    <t>JCF-255</t>
  </si>
  <si>
    <t>JCF-256</t>
  </si>
  <si>
    <t>JCF-257</t>
  </si>
  <si>
    <t>JCF-258</t>
  </si>
  <si>
    <t>JCF-259</t>
  </si>
  <si>
    <t>JCF-260</t>
  </si>
  <si>
    <t>JCF-261</t>
  </si>
  <si>
    <t>JCF-262</t>
  </si>
  <si>
    <t>JCF-263</t>
  </si>
  <si>
    <t>JCF-264</t>
  </si>
  <si>
    <t>JCF-265</t>
  </si>
  <si>
    <t>JCF-266</t>
  </si>
  <si>
    <t>JCF-267</t>
  </si>
  <si>
    <t>JCF-268</t>
  </si>
  <si>
    <t>JCF-269</t>
  </si>
  <si>
    <t>JCF-270</t>
  </si>
  <si>
    <t>JCF-271</t>
  </si>
  <si>
    <t>JCF-272</t>
  </si>
  <si>
    <t>JCF-273</t>
  </si>
  <si>
    <t>JCF-274</t>
  </si>
  <si>
    <t>JCF-275</t>
  </si>
  <si>
    <t>JCF-276</t>
  </si>
  <si>
    <t>JCF-277</t>
  </si>
  <si>
    <t>JCF-278</t>
  </si>
  <si>
    <t>JCF-279</t>
  </si>
  <si>
    <t>JCF-280</t>
  </si>
  <si>
    <t>JCF-281</t>
  </si>
  <si>
    <t>JCF-282</t>
  </si>
  <si>
    <t>Exposed plastic mesh reinforcement of wall due to poor construction</t>
  </si>
  <si>
    <t>Baggage Handling Area</t>
  </si>
  <si>
    <t>JCF-283</t>
  </si>
  <si>
    <t>Glazings was destroyed by Odette or Typhoon "Rai"</t>
  </si>
  <si>
    <t>Vestibule</t>
  </si>
  <si>
    <t>JCF-284</t>
  </si>
  <si>
    <t>JCF-285</t>
  </si>
  <si>
    <t>Skylight</t>
  </si>
  <si>
    <t>Roofing Window</t>
  </si>
  <si>
    <t>Check-in Hall</t>
  </si>
  <si>
    <t>JCF-286</t>
  </si>
  <si>
    <t>JCF-287</t>
  </si>
  <si>
    <t>JCF-288</t>
  </si>
  <si>
    <t>JCF-289</t>
  </si>
  <si>
    <t>JCF-290</t>
  </si>
  <si>
    <t>JCF-291</t>
  </si>
  <si>
    <t>JCF-292</t>
  </si>
  <si>
    <t>JCF-293</t>
  </si>
  <si>
    <t>JCF-294</t>
  </si>
  <si>
    <t>JCF-295</t>
  </si>
  <si>
    <t>1) Floor granite tiles are starting to show discoloration due to ponding of water which is cause of open area with lack of floor drain, drainage and improper sloping for floor
2) Maintenance is expensive due to frequent removal of accumulated water after the rain</t>
  </si>
  <si>
    <t>JCF-296</t>
  </si>
  <si>
    <t>JCF-297</t>
  </si>
  <si>
    <t>JCF-298</t>
  </si>
  <si>
    <t>JCF-299</t>
  </si>
  <si>
    <t>Stains on the ceiling due to water leaks</t>
  </si>
  <si>
    <t>'Replacement of stained ceiling and proper disposal of the existing</t>
  </si>
  <si>
    <t>JCF-300</t>
  </si>
  <si>
    <t>JCF-301</t>
  </si>
  <si>
    <t>JCF-302</t>
  </si>
  <si>
    <t>JCF-303</t>
  </si>
  <si>
    <t>JCF-304</t>
  </si>
  <si>
    <t>JCF-305</t>
  </si>
  <si>
    <t>JCF-306</t>
  </si>
  <si>
    <t>JCF-307</t>
  </si>
  <si>
    <t>Terrazo Tiles</t>
  </si>
  <si>
    <t>Hairline cracks on large panel tiles possiibly due to building movement</t>
  </si>
  <si>
    <t>Replacement of tiles will be necessary if cracks progress.</t>
  </si>
  <si>
    <t>JCF-308</t>
  </si>
  <si>
    <t>JCF-309</t>
  </si>
  <si>
    <t>JCF-310</t>
  </si>
  <si>
    <t>JCF-311</t>
  </si>
  <si>
    <t>JCF-312</t>
  </si>
  <si>
    <t>JCF-313</t>
  </si>
  <si>
    <t>JCF-314</t>
  </si>
  <si>
    <t>JCF-315</t>
  </si>
  <si>
    <t>JCF-316</t>
  </si>
  <si>
    <t>JCF-317</t>
  </si>
  <si>
    <t>JCF-318</t>
  </si>
  <si>
    <t>JCF-319</t>
  </si>
  <si>
    <t>JCF-320</t>
  </si>
  <si>
    <t>JCF-321</t>
  </si>
  <si>
    <t>JCF-322</t>
  </si>
  <si>
    <t>JCF-323</t>
  </si>
  <si>
    <t>JCF-324</t>
  </si>
  <si>
    <t>JCF-325</t>
  </si>
  <si>
    <t>JCF-326</t>
  </si>
  <si>
    <t>JCF-327</t>
  </si>
  <si>
    <t>JCF-328</t>
  </si>
  <si>
    <t>JCF-329</t>
  </si>
  <si>
    <t>JCF-330</t>
  </si>
  <si>
    <t>JCF-331</t>
  </si>
  <si>
    <t>JCF-332</t>
  </si>
  <si>
    <t>JCF-333</t>
  </si>
  <si>
    <t>JCF-334</t>
  </si>
  <si>
    <t>JCF-335</t>
  </si>
  <si>
    <t>JCF-336</t>
  </si>
  <si>
    <t>JCF-337</t>
  </si>
  <si>
    <t>JCF-338</t>
  </si>
  <si>
    <t>JCF-339</t>
  </si>
  <si>
    <t>JCF-340</t>
  </si>
  <si>
    <t>JCF-341</t>
  </si>
  <si>
    <t>JCF-342</t>
  </si>
  <si>
    <t>JCF-343</t>
  </si>
  <si>
    <t>JCF-344</t>
  </si>
  <si>
    <t>JCF-345</t>
  </si>
  <si>
    <t>JCF-346</t>
  </si>
  <si>
    <t>JCF-347</t>
  </si>
  <si>
    <t>JCF-348</t>
  </si>
  <si>
    <t>JCF-349</t>
  </si>
  <si>
    <t>JCF-350</t>
  </si>
  <si>
    <t>JCF-351</t>
  </si>
  <si>
    <t>JCF-352</t>
  </si>
  <si>
    <t>JCF-353</t>
  </si>
  <si>
    <t>JCF-354</t>
  </si>
  <si>
    <t>JCF-355</t>
  </si>
  <si>
    <t>JCF-356</t>
  </si>
  <si>
    <t>JCF-357</t>
  </si>
  <si>
    <t>JCF-358</t>
  </si>
  <si>
    <t>JCF-359</t>
  </si>
  <si>
    <t>JCF-360</t>
  </si>
  <si>
    <t>JCF-361</t>
  </si>
  <si>
    <t>JCF-362</t>
  </si>
  <si>
    <t>JCF-363</t>
  </si>
  <si>
    <t>Timber Roof Main Support</t>
  </si>
  <si>
    <t>Timber supports of the roof starting to show expansions on its grains resulted to cracks possibly due to movement of the structure especially during the Typhoon Odette</t>
  </si>
  <si>
    <t>Conduct structural evaluation to comply with the current structural code of the philippines
May undergo retrofitting to mitigate the progression of the cracks</t>
  </si>
  <si>
    <t>JCF-364</t>
  </si>
  <si>
    <t>JCF-365</t>
  </si>
  <si>
    <t>JCF-366</t>
  </si>
  <si>
    <t>JCF-367</t>
  </si>
  <si>
    <t>JCF-368</t>
  </si>
  <si>
    <t>JCF-369</t>
  </si>
  <si>
    <t>JCF-370</t>
  </si>
  <si>
    <t>JCF-371</t>
  </si>
  <si>
    <t>JCF-372</t>
  </si>
  <si>
    <t>JCF-373</t>
  </si>
  <si>
    <t>JCF-374</t>
  </si>
  <si>
    <t>JCF-375</t>
  </si>
  <si>
    <t>JCF-376</t>
  </si>
  <si>
    <t>JCF-377</t>
  </si>
  <si>
    <t>JCF-378</t>
  </si>
  <si>
    <t>JCF-379</t>
  </si>
  <si>
    <t>JCF-380</t>
  </si>
  <si>
    <t>JCF-381</t>
  </si>
  <si>
    <t>JCF-382</t>
  </si>
  <si>
    <t>JCF-383</t>
  </si>
  <si>
    <t>JCF-384</t>
  </si>
  <si>
    <t>JCF-385</t>
  </si>
  <si>
    <t>JCF-386</t>
  </si>
  <si>
    <t>JCF-387</t>
  </si>
  <si>
    <t>JCF-388</t>
  </si>
  <si>
    <t>JCF-389</t>
  </si>
  <si>
    <t>JCF-390</t>
  </si>
  <si>
    <t>JCF-391</t>
  </si>
  <si>
    <t>Pipe</t>
  </si>
  <si>
    <t>no lateral support between two (2) floors</t>
  </si>
  <si>
    <t>Lobby</t>
  </si>
  <si>
    <t>Provide lateral supports</t>
  </si>
  <si>
    <t>JCF-392</t>
  </si>
  <si>
    <t>Pavement</t>
  </si>
  <si>
    <t>Road and Parking Surface</t>
  </si>
  <si>
    <t>1) Longitudinal and Transverse Cracks</t>
  </si>
  <si>
    <t>Civil</t>
  </si>
  <si>
    <t>Crack sealing</t>
  </si>
  <si>
    <t>JCF-393</t>
  </si>
  <si>
    <t>JCF-394</t>
  </si>
  <si>
    <t>JCF-395</t>
  </si>
  <si>
    <t>JCF-396</t>
  </si>
  <si>
    <t>JCF-397</t>
  </si>
  <si>
    <t>JCF-398</t>
  </si>
  <si>
    <t>JCF-399</t>
  </si>
  <si>
    <t>Outside Terminal</t>
  </si>
  <si>
    <t>AP111</t>
  </si>
  <si>
    <t>JCF-400</t>
  </si>
  <si>
    <t>AP112</t>
  </si>
  <si>
    <t>JCF-401</t>
  </si>
  <si>
    <t>AP113</t>
  </si>
  <si>
    <t>JCF-402</t>
  </si>
  <si>
    <t>AP114</t>
  </si>
  <si>
    <t>JCF-403</t>
  </si>
  <si>
    <t>AP115</t>
  </si>
  <si>
    <t>JCF-404</t>
  </si>
  <si>
    <t>AP116</t>
  </si>
  <si>
    <t>JCF-405</t>
  </si>
  <si>
    <t>1) Longitudinal and Transverse Cracks
2) Ponding of water possibly due to uneven surface</t>
  </si>
  <si>
    <t>AP117</t>
  </si>
  <si>
    <t>Repair the cracked areas with epoxy injection and level area to suite the design slope of the apron pavement</t>
  </si>
  <si>
    <t>JCF-406</t>
  </si>
  <si>
    <t>AP118</t>
  </si>
  <si>
    <t>JCF-407</t>
  </si>
  <si>
    <t>AP119</t>
  </si>
  <si>
    <t>JCF-408</t>
  </si>
  <si>
    <t>AP120</t>
  </si>
  <si>
    <t>JCF-409</t>
  </si>
  <si>
    <t>AP121</t>
  </si>
  <si>
    <t>JCF-410</t>
  </si>
  <si>
    <t>AP122</t>
  </si>
  <si>
    <t>JCF-411</t>
  </si>
  <si>
    <t>AP123</t>
  </si>
  <si>
    <t>JCF-412</t>
  </si>
  <si>
    <t>AP124</t>
  </si>
  <si>
    <t>JCF-413</t>
  </si>
  <si>
    <t>AP211</t>
  </si>
  <si>
    <t>JCF-414</t>
  </si>
  <si>
    <t>AP212</t>
  </si>
  <si>
    <t>JCF-415</t>
  </si>
  <si>
    <t>Ponding of water possibly due to uneven surface</t>
  </si>
  <si>
    <t>AP213</t>
  </si>
  <si>
    <t>Level area to suite the design slope of the apron pavement</t>
  </si>
  <si>
    <t>JCF-416</t>
  </si>
  <si>
    <t>AP214</t>
  </si>
  <si>
    <t>JCF-417</t>
  </si>
  <si>
    <t>AP215</t>
  </si>
  <si>
    <t>Repair the cracked areas with epoxy injection</t>
  </si>
  <si>
    <t>JCF-418</t>
  </si>
  <si>
    <t>AP216</t>
  </si>
  <si>
    <t>JCF-419</t>
  </si>
  <si>
    <t>AP217</t>
  </si>
  <si>
    <t>Leveling</t>
  </si>
  <si>
    <t>JCF-420</t>
  </si>
  <si>
    <t>AP218</t>
  </si>
  <si>
    <t>JCF-421</t>
  </si>
  <si>
    <t>AP219</t>
  </si>
  <si>
    <t>JCF-422</t>
  </si>
  <si>
    <t>AP220</t>
  </si>
  <si>
    <t>JCF-423</t>
  </si>
  <si>
    <t>AP221</t>
  </si>
  <si>
    <t>JCF-424</t>
  </si>
  <si>
    <t>AP222</t>
  </si>
  <si>
    <t>JCF-425</t>
  </si>
  <si>
    <t>Louver</t>
  </si>
  <si>
    <t>Louvers and Vent</t>
  </si>
  <si>
    <t>Missing louver pannel due to Odette or Typhoon "Rai"</t>
  </si>
  <si>
    <t>Landside</t>
  </si>
  <si>
    <t>R1003</t>
  </si>
  <si>
    <t>Replacement of detached louvers</t>
  </si>
  <si>
    <t>JCF-426</t>
  </si>
  <si>
    <t>Ponding of water possibly due to uneven surface and lack of drainage</t>
  </si>
  <si>
    <t>R1011</t>
  </si>
  <si>
    <t>Level area to suite the design slope of the pavement</t>
  </si>
  <si>
    <t>JCF-427</t>
  </si>
  <si>
    <t>R1012</t>
  </si>
  <si>
    <t>JCF-428</t>
  </si>
  <si>
    <t>R1013</t>
  </si>
  <si>
    <t>JCF-429</t>
  </si>
  <si>
    <t>R1014</t>
  </si>
  <si>
    <t>JCF-430</t>
  </si>
  <si>
    <t>P101</t>
  </si>
  <si>
    <t>JCF-431</t>
  </si>
  <si>
    <t>P105</t>
  </si>
  <si>
    <t>JCF-432</t>
  </si>
  <si>
    <t>P109</t>
  </si>
  <si>
    <t>JCF-433</t>
  </si>
  <si>
    <t>P113</t>
  </si>
  <si>
    <t>JCF-434</t>
  </si>
  <si>
    <t>P117</t>
  </si>
  <si>
    <t>JCF-435</t>
  </si>
  <si>
    <t>P120</t>
  </si>
  <si>
    <t>JCF-436</t>
  </si>
  <si>
    <t>P121</t>
  </si>
  <si>
    <t>JCF-437</t>
  </si>
  <si>
    <t>P122</t>
  </si>
  <si>
    <t>JCF-438</t>
  </si>
  <si>
    <t>P123</t>
  </si>
  <si>
    <t>JCF-439</t>
  </si>
  <si>
    <t>Metal Roof</t>
  </si>
  <si>
    <t>T122</t>
  </si>
  <si>
    <t>Replacement</t>
  </si>
  <si>
    <t>JCF-440</t>
  </si>
  <si>
    <t>T123</t>
  </si>
  <si>
    <t>JCF-441</t>
  </si>
  <si>
    <t>T126</t>
  </si>
  <si>
    <t>JCF-442</t>
  </si>
  <si>
    <t>JCF-443</t>
  </si>
  <si>
    <t>JCF-444</t>
  </si>
  <si>
    <t>N001</t>
  </si>
  <si>
    <t>Civil and Structure</t>
  </si>
  <si>
    <t>Rehabilitation</t>
  </si>
  <si>
    <t>N002</t>
  </si>
  <si>
    <t>Roof and Façade</t>
  </si>
  <si>
    <t>N003</t>
  </si>
  <si>
    <t>Finishes</t>
  </si>
  <si>
    <t>Fitouts</t>
  </si>
  <si>
    <t>N004</t>
  </si>
  <si>
    <t>Landscape</t>
  </si>
  <si>
    <t>N005</t>
  </si>
  <si>
    <t>Furniture and Signage</t>
  </si>
  <si>
    <t>N006</t>
  </si>
  <si>
    <t>MEPF</t>
  </si>
  <si>
    <t>N007</t>
  </si>
  <si>
    <t>Airport Systems</t>
  </si>
  <si>
    <t>N008</t>
  </si>
  <si>
    <t>IT Systems</t>
  </si>
  <si>
    <t>N009</t>
  </si>
  <si>
    <t>Pavement and Ultilities</t>
  </si>
  <si>
    <t>Surface replacement</t>
  </si>
  <si>
    <t>N010</t>
  </si>
  <si>
    <t>N011</t>
  </si>
  <si>
    <t>N012</t>
  </si>
  <si>
    <t>N013</t>
  </si>
  <si>
    <t>N014</t>
  </si>
  <si>
    <t>N015</t>
  </si>
  <si>
    <t>N016</t>
  </si>
  <si>
    <t>N017</t>
  </si>
  <si>
    <t>N018</t>
  </si>
  <si>
    <t>N019</t>
  </si>
  <si>
    <t>N020</t>
  </si>
  <si>
    <t>N021</t>
  </si>
  <si>
    <t>N022</t>
  </si>
  <si>
    <t>N023</t>
  </si>
  <si>
    <t>N024</t>
  </si>
  <si>
    <t>N025</t>
  </si>
  <si>
    <t>N026</t>
  </si>
  <si>
    <t>N027</t>
  </si>
  <si>
    <t>N028</t>
  </si>
  <si>
    <t>OPEX</t>
  </si>
  <si>
    <t>N029</t>
  </si>
  <si>
    <t>N030</t>
  </si>
  <si>
    <t>N031</t>
  </si>
  <si>
    <t>N032</t>
  </si>
  <si>
    <t>N033</t>
  </si>
  <si>
    <t>N034</t>
  </si>
  <si>
    <t>N035</t>
  </si>
  <si>
    <t>N036</t>
  </si>
  <si>
    <t>N037</t>
  </si>
  <si>
    <t>N038</t>
  </si>
  <si>
    <t>N039</t>
  </si>
  <si>
    <t>N040</t>
  </si>
  <si>
    <t>N041</t>
  </si>
  <si>
    <t>N042</t>
  </si>
  <si>
    <t>N043</t>
  </si>
  <si>
    <t>N044</t>
  </si>
  <si>
    <t>N045</t>
  </si>
  <si>
    <t>N046</t>
  </si>
  <si>
    <t>N047</t>
  </si>
  <si>
    <t>N048</t>
  </si>
  <si>
    <t>N049</t>
  </si>
  <si>
    <t>N050</t>
  </si>
  <si>
    <t>N051</t>
  </si>
  <si>
    <t>N052</t>
  </si>
  <si>
    <t>N053</t>
  </si>
  <si>
    <t>N054</t>
  </si>
  <si>
    <t>N055</t>
  </si>
  <si>
    <t>N056</t>
  </si>
  <si>
    <t>N057</t>
  </si>
  <si>
    <t>N058</t>
  </si>
  <si>
    <t>N059</t>
  </si>
  <si>
    <t>N060</t>
  </si>
  <si>
    <t>N061</t>
  </si>
  <si>
    <t>N062</t>
  </si>
  <si>
    <t>N063</t>
  </si>
  <si>
    <t>N064</t>
  </si>
  <si>
    <t>N065</t>
  </si>
  <si>
    <t>N066</t>
  </si>
  <si>
    <t>N067</t>
  </si>
  <si>
    <t>N068</t>
  </si>
  <si>
    <t>N069</t>
  </si>
  <si>
    <t>N070</t>
  </si>
  <si>
    <t>N071</t>
  </si>
  <si>
    <t>N072</t>
  </si>
  <si>
    <t>N073</t>
  </si>
  <si>
    <t>N074</t>
  </si>
  <si>
    <t>N075</t>
  </si>
  <si>
    <t>N076</t>
  </si>
  <si>
    <t>N077</t>
  </si>
  <si>
    <t>N078</t>
  </si>
  <si>
    <t>Name</t>
  </si>
  <si>
    <t>Construction</t>
  </si>
  <si>
    <t>Installation</t>
  </si>
  <si>
    <t>`</t>
  </si>
  <si>
    <t>Doors and Accessories</t>
  </si>
  <si>
    <t>Vegetation</t>
  </si>
  <si>
    <t>Fire</t>
  </si>
  <si>
    <t>Architectural Supports</t>
  </si>
  <si>
    <t>Environmental</t>
  </si>
  <si>
    <t>Zone G4</t>
  </si>
  <si>
    <t>Zone H3</t>
  </si>
  <si>
    <t>Zone H4</t>
  </si>
  <si>
    <t>Zone I2</t>
  </si>
  <si>
    <t>Zone I3</t>
  </si>
  <si>
    <t>Zone I4</t>
  </si>
  <si>
    <t>Zone J1</t>
  </si>
  <si>
    <t>Zone J2</t>
  </si>
  <si>
    <t>Zone J3</t>
  </si>
  <si>
    <t>Zone J4</t>
  </si>
  <si>
    <t>Zone K2</t>
  </si>
  <si>
    <t>Zone K4</t>
  </si>
  <si>
    <t>All Other Zones</t>
  </si>
  <si>
    <t>R1001</t>
  </si>
  <si>
    <t>Road</t>
  </si>
  <si>
    <t>R1002</t>
  </si>
  <si>
    <t>R1004</t>
  </si>
  <si>
    <t>R1005</t>
  </si>
  <si>
    <t>R1006</t>
  </si>
  <si>
    <t>R1007</t>
  </si>
  <si>
    <t>R1008</t>
  </si>
  <si>
    <t>R1009</t>
  </si>
  <si>
    <t>R1010</t>
  </si>
  <si>
    <t>Parking</t>
  </si>
  <si>
    <t>P102</t>
  </si>
  <si>
    <t>P103</t>
  </si>
  <si>
    <t>P104</t>
  </si>
  <si>
    <t>P106</t>
  </si>
  <si>
    <t>P107</t>
  </si>
  <si>
    <t>P108</t>
  </si>
  <si>
    <t>P110</t>
  </si>
  <si>
    <t>P111</t>
  </si>
  <si>
    <t>P112</t>
  </si>
  <si>
    <t>P114</t>
  </si>
  <si>
    <t>P115</t>
  </si>
  <si>
    <t>P116</t>
  </si>
  <si>
    <t>P118</t>
  </si>
  <si>
    <t>P119</t>
  </si>
  <si>
    <t>P124</t>
  </si>
  <si>
    <t>T101</t>
  </si>
  <si>
    <t>Transport Hub</t>
  </si>
  <si>
    <t>T102</t>
  </si>
  <si>
    <t>T103</t>
  </si>
  <si>
    <t>T104</t>
  </si>
  <si>
    <t>T105</t>
  </si>
  <si>
    <t>T106</t>
  </si>
  <si>
    <t>T107</t>
  </si>
  <si>
    <t>T108</t>
  </si>
  <si>
    <t>T109</t>
  </si>
  <si>
    <t>T110</t>
  </si>
  <si>
    <t>T111</t>
  </si>
  <si>
    <t>T112</t>
  </si>
  <si>
    <t>T113</t>
  </si>
  <si>
    <t>T114</t>
  </si>
  <si>
    <t>T115</t>
  </si>
  <si>
    <t>T116</t>
  </si>
  <si>
    <t>T117</t>
  </si>
  <si>
    <t>T118</t>
  </si>
  <si>
    <t>T119</t>
  </si>
  <si>
    <t>T120</t>
  </si>
  <si>
    <t>T121</t>
  </si>
  <si>
    <t>T124</t>
  </si>
  <si>
    <t>T125</t>
  </si>
  <si>
    <t>T127</t>
  </si>
  <si>
    <t>T128</t>
  </si>
  <si>
    <t>T129</t>
  </si>
  <si>
    <t>T130</t>
  </si>
  <si>
    <t>T131</t>
  </si>
  <si>
    <t>T132</t>
  </si>
  <si>
    <t>T133</t>
  </si>
  <si>
    <t>T134</t>
  </si>
  <si>
    <t>T135</t>
  </si>
  <si>
    <t>T136</t>
  </si>
  <si>
    <t>S101</t>
  </si>
  <si>
    <t>Runway &amp; Taxiway</t>
  </si>
  <si>
    <t>S102</t>
  </si>
  <si>
    <t>S103</t>
  </si>
  <si>
    <t>S104</t>
  </si>
  <si>
    <t>S105</t>
  </si>
  <si>
    <t>S106</t>
  </si>
  <si>
    <t>S107</t>
  </si>
  <si>
    <t>S108</t>
  </si>
  <si>
    <t>S109</t>
  </si>
  <si>
    <t>S110</t>
  </si>
  <si>
    <t>S111</t>
  </si>
  <si>
    <t>S112</t>
  </si>
  <si>
    <t>S113</t>
  </si>
  <si>
    <t>S114</t>
  </si>
  <si>
    <t>S115</t>
  </si>
  <si>
    <t>S116</t>
  </si>
  <si>
    <t>S117</t>
  </si>
  <si>
    <t>S118</t>
  </si>
  <si>
    <t>S119</t>
  </si>
  <si>
    <t>S120</t>
  </si>
  <si>
    <t>S121</t>
  </si>
  <si>
    <t>S122</t>
  </si>
  <si>
    <t>S123</t>
  </si>
  <si>
    <t>S124</t>
  </si>
  <si>
    <t>S125</t>
  </si>
  <si>
    <t>S126</t>
  </si>
  <si>
    <t>S127</t>
  </si>
  <si>
    <t>S128</t>
  </si>
  <si>
    <t>S129</t>
  </si>
  <si>
    <t>S130</t>
  </si>
  <si>
    <t>S131</t>
  </si>
  <si>
    <t>S132</t>
  </si>
  <si>
    <t>S133</t>
  </si>
  <si>
    <t>S134</t>
  </si>
  <si>
    <t>S135</t>
  </si>
  <si>
    <t>S136</t>
  </si>
  <si>
    <t>S137</t>
  </si>
  <si>
    <t>S138</t>
  </si>
  <si>
    <t>S139</t>
  </si>
  <si>
    <t>S140</t>
  </si>
  <si>
    <t>S141</t>
  </si>
  <si>
    <t>S142</t>
  </si>
  <si>
    <t>S143</t>
  </si>
  <si>
    <t>S144</t>
  </si>
  <si>
    <t>S145</t>
  </si>
  <si>
    <t>S146</t>
  </si>
  <si>
    <t>S147</t>
  </si>
  <si>
    <t>S148</t>
  </si>
  <si>
    <t>S149</t>
  </si>
  <si>
    <t>S150</t>
  </si>
  <si>
    <t>Area Quantity</t>
  </si>
  <si>
    <t>A1</t>
  </si>
  <si>
    <t>A2</t>
  </si>
  <si>
    <t>A4</t>
  </si>
  <si>
    <t>B1</t>
  </si>
  <si>
    <t>B2</t>
  </si>
  <si>
    <t>B3</t>
  </si>
  <si>
    <t>B4</t>
  </si>
  <si>
    <t>C1</t>
  </si>
  <si>
    <t>C2</t>
  </si>
  <si>
    <t>C3</t>
  </si>
  <si>
    <t>C4</t>
  </si>
  <si>
    <t>D1</t>
  </si>
  <si>
    <t>D2</t>
  </si>
  <si>
    <t>D3</t>
  </si>
  <si>
    <t>D4</t>
  </si>
  <si>
    <t>E1</t>
  </si>
  <si>
    <t>E2</t>
  </si>
  <si>
    <t>E3</t>
  </si>
  <si>
    <t>E4</t>
  </si>
  <si>
    <t>F1</t>
  </si>
  <si>
    <t>F2</t>
  </si>
  <si>
    <t>F3</t>
  </si>
  <si>
    <t>F4</t>
  </si>
  <si>
    <t>A3</t>
  </si>
  <si>
    <t>G1</t>
  </si>
  <si>
    <t>G2</t>
  </si>
  <si>
    <t>G3</t>
  </si>
  <si>
    <t>H1</t>
  </si>
  <si>
    <t>H2</t>
  </si>
  <si>
    <t>I1</t>
  </si>
  <si>
    <t>K1</t>
  </si>
  <si>
    <t>K3</t>
  </si>
  <si>
    <t>Corridor</t>
  </si>
  <si>
    <t>Electrical Room</t>
  </si>
  <si>
    <t>Gas Suppression Room</t>
  </si>
  <si>
    <t>Primary IT Core</t>
  </si>
  <si>
    <t>IT Room</t>
  </si>
  <si>
    <t>ISP Room</t>
  </si>
  <si>
    <t>Electrical Meter Cabinet</t>
  </si>
  <si>
    <t>Fuel Tank Room</t>
  </si>
  <si>
    <t>AHU Plant</t>
  </si>
  <si>
    <t>LV Switch Room</t>
  </si>
  <si>
    <t>BHS Plant Deck</t>
  </si>
  <si>
    <t>TX Substation and LV Switchroom</t>
  </si>
  <si>
    <t>Elec/Mech Room</t>
  </si>
  <si>
    <t>Disciplines</t>
  </si>
  <si>
    <t>Geotechnical</t>
  </si>
  <si>
    <t>Safety</t>
  </si>
  <si>
    <t>Legal</t>
  </si>
  <si>
    <t>Financial</t>
  </si>
  <si>
    <t>FFP</t>
  </si>
  <si>
    <t>Factory</t>
  </si>
  <si>
    <t>O&amp;M</t>
  </si>
  <si>
    <t>Fitout</t>
  </si>
  <si>
    <t>Permits</t>
  </si>
  <si>
    <t>Testing</t>
  </si>
  <si>
    <t>CS</t>
  </si>
  <si>
    <t>Description</t>
  </si>
  <si>
    <t>Not existing</t>
  </si>
  <si>
    <t>Very Good</t>
  </si>
  <si>
    <t>Good</t>
  </si>
  <si>
    <t>Fair</t>
  </si>
  <si>
    <t>Poor</t>
  </si>
  <si>
    <t>Very Poor</t>
  </si>
  <si>
    <t>Definition</t>
  </si>
  <si>
    <t>Do Nothing</t>
  </si>
  <si>
    <t>Minor Repair</t>
  </si>
  <si>
    <t>Major Repair</t>
  </si>
  <si>
    <t>Alternative Renewal</t>
  </si>
  <si>
    <t>Audit and Testing</t>
  </si>
  <si>
    <t>Risk</t>
  </si>
  <si>
    <t>Score</t>
  </si>
  <si>
    <t>Condition</t>
  </si>
  <si>
    <t>Serviceability</t>
  </si>
  <si>
    <t>Health Index</t>
  </si>
  <si>
    <t>Green</t>
  </si>
  <si>
    <t>New or as new</t>
  </si>
  <si>
    <t>Appropriate for use with &gt;15 years spare capacity</t>
  </si>
  <si>
    <t>Just built - monitor performance to design</t>
  </si>
  <si>
    <t>Amber</t>
  </si>
  <si>
    <t>Good condition</t>
  </si>
  <si>
    <t>Appropriate for use with &gt;10 years spare capacity</t>
  </si>
  <si>
    <t>&gt;10 year planning period</t>
  </si>
  <si>
    <t>Red</t>
  </si>
  <si>
    <t>Shows moderate sign of wear</t>
  </si>
  <si>
    <t>Appropriate for use with &gt;5 years spare capacity</t>
  </si>
  <si>
    <t>Monitor - On the radar within 10 year horizon</t>
  </si>
  <si>
    <t>Intervention in next planning period</t>
  </si>
  <si>
    <t>Fully utilised requiring investment in next planning period</t>
  </si>
  <si>
    <t>Plan &amp; close monitor - Next 5 year planning period</t>
  </si>
  <si>
    <t>Intervention this planning period</t>
  </si>
  <si>
    <t>Needs urgent mitigation to address service issues</t>
  </si>
  <si>
    <t>Action now - This planning period</t>
  </si>
  <si>
    <t>Investigation Period</t>
  </si>
  <si>
    <t>years</t>
  </si>
  <si>
    <t>Code Compliance</t>
  </si>
  <si>
    <t>NC</t>
  </si>
  <si>
    <t>C</t>
  </si>
  <si>
    <t>CR</t>
  </si>
  <si>
    <t>FV</t>
  </si>
  <si>
    <t>Discount factor</t>
  </si>
  <si>
    <t>opex</t>
  </si>
  <si>
    <t>each</t>
  </si>
  <si>
    <t>m3</t>
  </si>
  <si>
    <t>m</t>
  </si>
  <si>
    <t>Chi phi O&amp;M cho nha xuong</t>
  </si>
  <si>
    <t>VND/m2/year</t>
  </si>
  <si>
    <t>Damage roofing due to Odette or Typhoon "Rai"</t>
  </si>
  <si>
    <t xml:space="preserve">1.) 10% were damaged by typhoon.
2.) There is a risk of not providing adequate level of services due to low reliability because of aging for remaining.
</t>
  </si>
  <si>
    <t xml:space="preserve">1.) 5% of the normal lightings are reported to be damaged by Typhoon in North Wing Arrival.
2.) No spares for Lighting Bulbs &amp; Fixtures.
</t>
  </si>
  <si>
    <t>90% of the directional signages were damaged by the typhoon.</t>
  </si>
  <si>
    <t>1.) 2-3% of the carpark lighting were damaged by the typhoon.
2.) No spares for Lighting Bulbs &amp; Fixtures.</t>
  </si>
  <si>
    <t>1.) Power supply for 3 fixed pole were damaged by the typhoon. 
2.) 6 out of 14 poles had defective lightings.
3.) Controls for High Mast Lighting are manual since BMS is not existing on Terminal 1.</t>
  </si>
  <si>
    <t>1.) Obstruction lights provide adequate level of services.</t>
  </si>
  <si>
    <t>1.) Reported that there is a high possibility of Deteriorated Airfield Ground Lights on runway due to Typhoon Odette.
2.)  Still working however there is a risk of not providing adequate level of services due to low reliability because of aging.</t>
  </si>
  <si>
    <t>1.) 15% of the Approach Lighting were damaged by the typhoon.
2.)  Still working however there is a risk of not providing adequate level of services due to low reliability because of aging.</t>
  </si>
  <si>
    <t>1.) minor deterioration on covers of power outlets.</t>
  </si>
  <si>
    <t>1.) 30% of carpark Lightings were damaged by the typhoon.
2.) No provions/spare for Lighting Fixtures</t>
  </si>
  <si>
    <t>1.) 30% of street lighting cover were damaged by the typhoon.
2.) 20% of the street lights were not working.
3.) No spares for Lighting Bulbs &amp; Fixtures.</t>
  </si>
  <si>
    <t>1.)  2 out 11  poles for high mast lightings were damaged due to typhoon.
2.) 6 out of 11 high mast lightings in terminal 2 had defective lightings due to typhoon.
3.) No spares for Lighting Bulbs &amp; Fixtures.</t>
  </si>
  <si>
    <t>1.) 2 out of 4 UPS were damaged by Typhoon Odette.
2.) The UPS can accommodate 100% load of the critical and IT Systems.</t>
  </si>
  <si>
    <t>1.) 30% of the total architectural lighting were damaged by typhoon.
2.) Preventive and corrective maintenance of normal lightings is not easily accessible and doable due to high ceilings.
3.) No spares for Lighting Bulbs &amp; Fixtures.</t>
  </si>
  <si>
    <t>1.) 20% of the total junction box were uncovered.
2.) 2% of the pullbox enclosure were deteriorated.</t>
  </si>
  <si>
    <t>Replacement of broken or damaged skylight panel</t>
  </si>
  <si>
    <t>Treat discolored tiles if still possible. Otherwise, replaced damaged tiles.</t>
  </si>
  <si>
    <t>Replacement of damaged carpark lighting</t>
  </si>
  <si>
    <t>Replacement of broken or damaged façade glazing panel</t>
  </si>
  <si>
    <t>Apply epoxy to fill in the deteriorated areas and repainting of walls to cover epoxy patched areas</t>
  </si>
  <si>
    <t>Replacement of damaged facaded glazing</t>
  </si>
  <si>
    <t>Damaged and stained floor tiles possibly due to poor maintenace that results to moisture deterioration</t>
  </si>
  <si>
    <t>Replacement of dameged and stained tiles. Ensure proper maintenance to avoid moisture deterioration</t>
  </si>
  <si>
    <t>Replacement of damaged and  stained tiles. Ensure proper maintenance to avoid moisture deterioration</t>
  </si>
  <si>
    <t>Structural Reforitting</t>
  </si>
  <si>
    <t>Conduct storm drain study to assess the need to provide additional drainage system on the area.
Treat discolored tiles if still possible. Otherwise, replaced damaged tiles.</t>
  </si>
  <si>
    <t>Damaged and exposed rebar of beam due to removal of canopy</t>
  </si>
  <si>
    <t>Apply epoxy to fill in the visible beam cracks</t>
  </si>
  <si>
    <t>1) Deterioration on the metal casing 
According to the GMCAC this elevator was damaged because of the rescue operation made during the time that somebody got trap and the elevator doors are not opening</t>
  </si>
  <si>
    <t>Plastering of the structural members that has a exposed rebars and providing epoxy to fill in damaged portions</t>
  </si>
  <si>
    <t>Replaced damaged roofing sheet</t>
  </si>
  <si>
    <t>Replacement of damaged high mast lights
Automation of Monitoring and Control for High Mast Lighting</t>
  </si>
  <si>
    <t>replacement of damaged solar panels</t>
  </si>
  <si>
    <t>replacement of damaged street lighting</t>
  </si>
  <si>
    <t>replacement of damaged directional signages</t>
  </si>
  <si>
    <t>Replacement of damaged high mast lighting</t>
  </si>
  <si>
    <t>corrective maintenance of damaged UPS</t>
  </si>
  <si>
    <t>replacement of damaged normal / architectural lightings</t>
  </si>
  <si>
    <t>replacement of damaged junction box and pull box</t>
  </si>
  <si>
    <t>Damaged Slat Curtain and Aluminum Ceiling on Cabin and Rotunda is an eye-sore. Rainwater may sip through the ceiling if not correctly replaced.</t>
  </si>
  <si>
    <t>Damaged Slat Curtain and Aluminum Ceiling on Cabin is an eye-sore. Rainwater may sip through the ceiling if not correctly replaced.</t>
  </si>
  <si>
    <t>Aging of equipment starts to show sign of wear and tear. Practice shut-down of equipment before typhoon to avoid accidents.</t>
  </si>
  <si>
    <t xml:space="preserve">CCTV equipment installed outdoors are lost/damaged due to typhoon. </t>
  </si>
  <si>
    <t>UPS failed graceful shut-down of Computer Servers during power outtage and run of Generator Sets. This further damaged costly hardware, softwares, and the data/information that should be securely stored.</t>
  </si>
  <si>
    <t>FIDS Monitors installed outdoors are lost/damaged due to typhoon.</t>
  </si>
  <si>
    <t>Damaged Canopies.  Rainwater may sip through the aircraft doors if not correctly replaced. Will cause discomfort to passengers during rainy weather.</t>
  </si>
  <si>
    <t xml:space="preserve">Damaged Slat Curtain and Aluminum Ceiling on Cab Area </t>
  </si>
  <si>
    <t>Damaged Anti-Collision Sensor was temporarily repaired. Recommend immediate replacement due to critical component on safety of bridge.</t>
  </si>
  <si>
    <t>Slat Curtain on Cab Area Damaged. Damaged Anti-Collision Sensors and Anti-Shear Sensor was temporarily repaired. Recommend immediate replacement due ensure safety of bridge and aircraft during operation.</t>
  </si>
  <si>
    <t xml:space="preserve">CCTV equipment installed outdoors are lost/damageddue to typhoon. </t>
  </si>
  <si>
    <t>This can operate but with minor issues such as deteriorated protective screens and corrosions.</t>
  </si>
  <si>
    <t>Repair damaged part ensure presentability of bridge to passengers.</t>
  </si>
  <si>
    <t>Insulations are damaged due to typhoon Rai (Odette) but the unit can still operate.</t>
  </si>
  <si>
    <t xml:space="preserve">Pump System still in good condition </t>
  </si>
  <si>
    <t>93 out of 17,000 panels were damaged by the typhoon</t>
  </si>
  <si>
    <t>10-15% of directional  signages were damaged by the typhoon and not working.</t>
  </si>
  <si>
    <t>the power outlets are in good condition</t>
  </si>
  <si>
    <t>Replacement/Rehabilltation</t>
  </si>
  <si>
    <t>Repair</t>
  </si>
  <si>
    <t>Renewal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</si>
</sst>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0_);_(* \(#,##0.00\);_(* &quot;-&quot;??_);_(@_)"/>
  </numFmts>
  <fonts count="20">
    <font>
      <sz val="11"/>
      <color theme="1"/>
      <name val="Calibri"/>
      <family val="2"/>
      <scheme val="minor"/>
    </font>
    <font>
      <b/>
      <sz val="11"/>
      <color theme="1"/>
      <name val="Calibri"/>
      <family val="2"/>
      <scheme val="minor"/>
    </font>
    <font>
      <sz val="11"/>
      <color rgb="FFFF0000"/>
      <name val="Calibri"/>
      <family val="2"/>
      <scheme val="minor"/>
    </font>
    <font>
      <sz val="11"/>
      <color rgb="FF00B050"/>
      <name val="Calibri"/>
      <family val="2"/>
      <scheme val="minor"/>
    </font>
    <font>
      <sz val="11"/>
      <color theme="7" tint="0.39997558519241921"/>
      <name val="Calibri"/>
      <family val="2"/>
      <scheme val="minor"/>
    </font>
    <font>
      <sz val="8"/>
      <name val="Calibri"/>
      <family val="2"/>
      <scheme val="minor"/>
    </font>
    <font>
      <sz val="9"/>
      <color rgb="FFFF0000"/>
      <name val="Arial"/>
      <family val="2"/>
    </font>
    <font>
      <sz val="11"/>
      <color theme="1"/>
      <name val="Calibri"/>
      <family val="2"/>
      <scheme val="minor"/>
    </font>
    <font>
      <sz val="11"/>
      <color theme="1"/>
      <name val="Calibri"/>
      <family val="2"/>
      <charset val="129"/>
      <scheme val="minor"/>
    </font>
    <font>
      <sz val="10.5"/>
      <color theme="1"/>
      <name val="Arial"/>
      <family val="2"/>
    </font>
    <font>
      <b/>
      <sz val="9"/>
      <color rgb="FFFF0000"/>
      <name val="Arial"/>
      <family val="2"/>
    </font>
    <font>
      <sz val="11"/>
      <name val="Calibri"/>
      <family val="2"/>
      <scheme val="minor"/>
    </font>
    <font>
      <sz val="12"/>
      <name val="Arial"/>
      <family val="2"/>
    </font>
    <font>
      <sz val="11"/>
      <color theme="1"/>
      <name val="Calibri"/>
      <family val="2"/>
      <charset val="163"/>
      <scheme val="minor"/>
    </font>
    <font>
      <b/>
      <sz val="12"/>
      <name val="Arial"/>
      <family val="2"/>
    </font>
    <font>
      <b/>
      <sz val="9"/>
      <color indexed="81"/>
      <name val="Tahoma"/>
      <family val="2"/>
    </font>
    <font>
      <sz val="12"/>
      <name val="Calibri"/>
      <family val="2"/>
      <scheme val="minor"/>
    </font>
    <font>
      <sz val="12"/>
      <color theme="1"/>
      <name val="Arial"/>
      <family val="2"/>
    </font>
    <font>
      <sz val="12"/>
      <name val="Arial"/>
    </font>
    <font>
      <sz val="12"/>
      <color rgb="FFFF0000"/>
      <name val="Arial"/>
      <family val="2"/>
    </font>
  </fonts>
  <fills count="7">
    <fill>
      <patternFill patternType="none"/>
    </fill>
    <fill>
      <patternFill patternType="gray125"/>
    </fill>
    <fill>
      <patternFill patternType="solid">
        <fgColor rgb="FF00B050"/>
        <bgColor indexed="64"/>
      </patternFill>
    </fill>
    <fill>
      <patternFill patternType="solid">
        <fgColor rgb="FFFFC000"/>
        <bgColor indexed="64"/>
      </patternFill>
    </fill>
    <fill>
      <patternFill patternType="solid">
        <fgColor rgb="FFFF0000"/>
        <bgColor indexed="64"/>
      </patternFill>
    </fill>
    <fill>
      <patternFill patternType="solid">
        <fgColor rgb="FFFFFF00"/>
        <bgColor indexed="64"/>
      </patternFill>
    </fill>
    <fill>
      <patternFill patternType="solid">
        <fgColor theme="7"/>
        <bgColor indexed="64"/>
      </patternFill>
    </fill>
  </fills>
  <borders count="5">
    <border>
      <left/>
      <right/>
      <top/>
      <bottom/>
      <diagonal/>
    </border>
    <border>
      <left style="thin">
        <color auto="1"/>
      </left>
      <right style="thin">
        <color auto="1"/>
      </right>
      <top style="hair">
        <color auto="1"/>
      </top>
      <bottom style="hair">
        <color auto="1"/>
      </bottom>
      <diagonal/>
    </border>
    <border>
      <left style="thin">
        <color auto="1"/>
      </left>
      <right style="thin">
        <color auto="1"/>
      </right>
      <top/>
      <bottom style="hair">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s>
  <cellStyleXfs count="5">
    <xf numFmtId="0" fontId="0" fillId="0" borderId="0"/>
    <xf numFmtId="164" fontId="7" fillId="0" borderId="0" applyFont="0" applyFill="0" applyBorder="0" applyAlignment="0" applyProtection="0"/>
    <xf numFmtId="0" fontId="8" fillId="0" borderId="0">
      <alignment vertical="center"/>
    </xf>
    <xf numFmtId="0" fontId="9" fillId="0" borderId="0"/>
    <xf numFmtId="0" fontId="13" fillId="0" borderId="0"/>
  </cellStyleXfs>
  <cellXfs count="64">
    <xf numFmtId="0" fontId="0" fillId="0" borderId="0" xfId="0"/>
    <xf numFmtId="0" fontId="1" fillId="0" borderId="0" xfId="0" applyFont="1"/>
    <xf numFmtId="0" fontId="3" fillId="0" borderId="0" xfId="0" applyFont="1"/>
    <xf numFmtId="0" fontId="4" fillId="0" borderId="0" xfId="0" applyFont="1"/>
    <xf numFmtId="0" fontId="2" fillId="0" borderId="0" xfId="0" applyFont="1"/>
    <xf numFmtId="0" fontId="0" fillId="2" borderId="0" xfId="0" applyFill="1" applyAlignment="1">
      <alignment horizontal="center"/>
    </xf>
    <xf numFmtId="0" fontId="0" fillId="3" borderId="0" xfId="0" applyFill="1" applyAlignment="1">
      <alignment horizontal="center"/>
    </xf>
    <xf numFmtId="0" fontId="0" fillId="4" borderId="0" xfId="0" applyFill="1" applyAlignment="1">
      <alignment horizontal="center"/>
    </xf>
    <xf numFmtId="0" fontId="6" fillId="0" borderId="0" xfId="0" applyFont="1"/>
    <xf numFmtId="9" fontId="0" fillId="0" borderId="0" xfId="0" applyNumberFormat="1"/>
    <xf numFmtId="0" fontId="10" fillId="0" borderId="0" xfId="0" applyFont="1"/>
    <xf numFmtId="164" fontId="0" fillId="0" borderId="0" xfId="1" applyFont="1"/>
    <xf numFmtId="0" fontId="11" fillId="0" borderId="0" xfId="0" applyFont="1"/>
    <xf numFmtId="0" fontId="0" fillId="4" borderId="0" xfId="0" applyFill="1"/>
    <xf numFmtId="0" fontId="0" fillId="3" borderId="0" xfId="0" applyFill="1"/>
    <xf numFmtId="164" fontId="0" fillId="0" borderId="0" xfId="0" applyNumberFormat="1"/>
    <xf numFmtId="0" fontId="12" fillId="0" borderId="1" xfId="0" applyFont="1" applyBorder="1" applyAlignment="1">
      <alignment vertical="top" wrapText="1"/>
    </xf>
    <xf numFmtId="0" fontId="12" fillId="0" borderId="0" xfId="0" applyFont="1" applyAlignment="1">
      <alignment vertical="top" wrapText="1"/>
    </xf>
    <xf numFmtId="0" fontId="12" fillId="0" borderId="2" xfId="0" applyFont="1" applyBorder="1" applyAlignment="1">
      <alignment vertical="top" wrapText="1"/>
    </xf>
    <xf numFmtId="3" fontId="12" fillId="0" borderId="2" xfId="0" applyNumberFormat="1" applyFont="1" applyBorder="1" applyAlignment="1">
      <alignment vertical="top" wrapText="1"/>
    </xf>
    <xf numFmtId="0" fontId="12" fillId="0" borderId="1" xfId="0" quotePrefix="1" applyFont="1" applyBorder="1" applyAlignment="1">
      <alignment vertical="top" wrapText="1"/>
    </xf>
    <xf numFmtId="0" fontId="12" fillId="0" borderId="2" xfId="0" applyFont="1" applyBorder="1" applyAlignment="1">
      <alignment horizontal="center" vertical="top" wrapText="1"/>
    </xf>
    <xf numFmtId="0" fontId="12" fillId="0" borderId="2" xfId="0" quotePrefix="1" applyFont="1" applyBorder="1" applyAlignment="1">
      <alignment vertical="top" wrapText="1"/>
    </xf>
    <xf numFmtId="4" fontId="12" fillId="0" borderId="1" xfId="0" applyNumberFormat="1" applyFont="1" applyBorder="1" applyAlignment="1">
      <alignment vertical="top" wrapText="1"/>
    </xf>
    <xf numFmtId="3" fontId="12" fillId="0" borderId="1" xfId="0" applyNumberFormat="1" applyFont="1" applyBorder="1" applyAlignment="1">
      <alignment vertical="top" wrapText="1"/>
    </xf>
    <xf numFmtId="0" fontId="12" fillId="0" borderId="1" xfId="0" applyFont="1" applyBorder="1" applyAlignment="1">
      <alignment horizontal="center" vertical="top" wrapText="1"/>
    </xf>
    <xf numFmtId="0" fontId="14" fillId="0" borderId="3" xfId="0" applyFont="1" applyBorder="1" applyAlignment="1">
      <alignment vertical="top" wrapText="1"/>
    </xf>
    <xf numFmtId="0" fontId="14" fillId="0" borderId="4" xfId="0" applyFont="1" applyBorder="1" applyAlignment="1">
      <alignment vertical="top" wrapText="1"/>
    </xf>
    <xf numFmtId="0" fontId="14" fillId="0" borderId="4" xfId="0" applyFont="1" applyBorder="1" applyAlignment="1">
      <alignment horizontal="center" vertical="top" wrapText="1"/>
    </xf>
    <xf numFmtId="4" fontId="14" fillId="0" borderId="4" xfId="0" applyNumberFormat="1" applyFont="1" applyBorder="1" applyAlignment="1">
      <alignment vertical="top" wrapText="1"/>
    </xf>
    <xf numFmtId="3" fontId="14" fillId="0" borderId="4" xfId="0" applyNumberFormat="1" applyFont="1" applyBorder="1" applyAlignment="1">
      <alignment vertical="top" wrapText="1"/>
    </xf>
    <xf numFmtId="0" fontId="17" fillId="0" borderId="1" xfId="0" applyFont="1" applyBorder="1" applyAlignment="1">
      <alignment vertical="top" wrapText="1"/>
    </xf>
    <xf numFmtId="1" fontId="12" fillId="0" borderId="2" xfId="0" applyNumberFormat="1" applyFont="1" applyBorder="1" applyAlignment="1">
      <alignment vertical="top" wrapText="1"/>
    </xf>
    <xf numFmtId="0" fontId="0" fillId="0" borderId="0" xfId="0" applyAlignment="1">
      <alignment vertical="center"/>
    </xf>
    <xf numFmtId="0" fontId="0" fillId="0" borderId="0" xfId="0" applyAlignment="1">
      <alignment horizontal="left" indent="1"/>
    </xf>
    <xf numFmtId="0" fontId="0" fillId="0" borderId="0" xfId="0" applyAlignment="1">
      <alignment horizontal="left" vertical="top" wrapText="1" indent="1"/>
    </xf>
    <xf numFmtId="0" fontId="0" fillId="0" borderId="0" xfId="0" applyAlignment="1">
      <alignment horizontal="center" vertical="center"/>
    </xf>
    <xf numFmtId="4" fontId="14" fillId="0" borderId="4" xfId="0" applyNumberFormat="1" applyFont="1" applyBorder="1" applyAlignment="1">
      <alignment horizontal="center" vertical="top" wrapText="1"/>
    </xf>
    <xf numFmtId="0" fontId="17" fillId="0" borderId="1" xfId="0" quotePrefix="1" applyFont="1" applyBorder="1" applyAlignment="1">
      <alignment vertical="top" wrapText="1"/>
    </xf>
    <xf numFmtId="0" fontId="1" fillId="0" borderId="0" xfId="0" applyFont="1" applyAlignment="1">
      <alignment horizontal="center" vertical="center"/>
    </xf>
    <xf numFmtId="4" fontId="0" fillId="0" borderId="0" xfId="0" applyNumberFormat="1" applyAlignment="1">
      <alignment horizontal="center" vertical="center"/>
    </xf>
    <xf numFmtId="3" fontId="0" fillId="0" borderId="0" xfId="0" applyNumberFormat="1" applyAlignment="1">
      <alignment horizontal="center" vertical="center"/>
    </xf>
    <xf numFmtId="0" fontId="0" fillId="5" borderId="0" xfId="0" applyFill="1" applyAlignment="1">
      <alignment horizontal="center" vertical="center"/>
    </xf>
    <xf numFmtId="0" fontId="17" fillId="0" borderId="0" xfId="0" quotePrefix="1" applyFont="1" applyAlignment="1">
      <alignment vertical="top" wrapText="1"/>
    </xf>
    <xf numFmtId="0" fontId="11" fillId="0" borderId="0" xfId="0" quotePrefix="1" applyFont="1" applyAlignment="1">
      <alignment vertical="top" wrapText="1"/>
    </xf>
    <xf numFmtId="0" fontId="11" fillId="0" borderId="0" xfId="0" applyFont="1" applyAlignment="1">
      <alignment vertical="top"/>
    </xf>
    <xf numFmtId="0" fontId="0" fillId="0" borderId="0" xfId="0" quotePrefix="1"/>
    <xf numFmtId="0" fontId="12" fillId="0" borderId="1" xfId="1" applyNumberFormat="1" applyFont="1" applyBorder="1" applyAlignment="1">
      <alignment vertical="top" wrapText="1"/>
    </xf>
    <xf numFmtId="37" fontId="14" fillId="0" borderId="4" xfId="1" applyNumberFormat="1" applyFont="1" applyFill="1" applyBorder="1" applyAlignment="1">
      <alignment vertical="top" wrapText="1"/>
    </xf>
    <xf numFmtId="37" fontId="16" fillId="0" borderId="1" xfId="1" applyNumberFormat="1" applyFont="1" applyBorder="1" applyAlignment="1">
      <alignment vertical="top" wrapText="1"/>
    </xf>
    <xf numFmtId="37" fontId="12" fillId="0" borderId="1" xfId="1" applyNumberFormat="1" applyFont="1" applyBorder="1" applyAlignment="1">
      <alignment vertical="top" wrapText="1"/>
    </xf>
    <xf numFmtId="37" fontId="16" fillId="0" borderId="1" xfId="1" applyNumberFormat="1" applyFont="1" applyFill="1" applyBorder="1" applyAlignment="1">
      <alignment vertical="top" wrapText="1"/>
    </xf>
    <xf numFmtId="37" fontId="12" fillId="0" borderId="1" xfId="1" applyNumberFormat="1" applyFont="1" applyFill="1" applyBorder="1" applyAlignment="1">
      <alignment vertical="top" wrapText="1"/>
    </xf>
    <xf numFmtId="37" fontId="14" fillId="0" borderId="4" xfId="1" applyNumberFormat="1" applyFont="1" applyBorder="1" applyAlignment="1">
      <alignment vertical="top" wrapText="1"/>
    </xf>
    <xf numFmtId="37" fontId="12" fillId="6" borderId="1" xfId="1" applyNumberFormat="1" applyFont="1" applyFill="1" applyBorder="1" applyAlignment="1">
      <alignment vertical="top" wrapText="1"/>
    </xf>
    <xf numFmtId="37" fontId="12" fillId="0" borderId="2" xfId="1" applyNumberFormat="1" applyFont="1" applyFill="1" applyBorder="1" applyAlignment="1">
      <alignment vertical="top" wrapText="1"/>
    </xf>
    <xf numFmtId="37" fontId="12" fillId="0" borderId="2" xfId="1" applyNumberFormat="1" applyFont="1" applyBorder="1" applyAlignment="1">
      <alignment vertical="top" wrapText="1"/>
    </xf>
    <xf numFmtId="0" fontId="18" fillId="0" borderId="1" xfId="0" quotePrefix="1" applyFont="1" applyBorder="1" applyAlignment="1">
      <alignment vertical="top" wrapText="1"/>
    </xf>
    <xf numFmtId="0" fontId="19" fillId="0" borderId="1" xfId="0" applyFont="1" applyBorder="1" applyAlignment="1">
      <alignment vertical="top" wrapText="1"/>
    </xf>
    <xf numFmtId="0" fontId="19" fillId="0" borderId="1" xfId="0" applyFont="1" applyBorder="1" applyAlignment="1">
      <alignment horizontal="center" vertical="top" wrapText="1"/>
    </xf>
    <xf numFmtId="37" fontId="19" fillId="0" borderId="1" xfId="1" applyNumberFormat="1" applyFont="1" applyFill="1" applyBorder="1" applyAlignment="1">
      <alignment vertical="top" wrapText="1"/>
    </xf>
    <xf numFmtId="3" fontId="19" fillId="0" borderId="1" xfId="0" applyNumberFormat="1" applyFont="1" applyBorder="1" applyAlignment="1">
      <alignment vertical="top" wrapText="1"/>
    </xf>
    <xf numFmtId="0" fontId="19" fillId="0" borderId="0" xfId="0" applyFont="1" applyAlignment="1">
      <alignment vertical="top" wrapText="1"/>
    </xf>
    <xf numFmtId="0" fontId="18" fillId="0" borderId="1" xfId="0" applyFont="1" applyBorder="1" applyAlignment="1">
      <alignment vertical="top" wrapText="1"/>
    </xf>
  </cellXfs>
  <cellStyles count="5">
    <cellStyle name="Comma" xfId="1" builtinId="3"/>
    <cellStyle name="Normal" xfId="0" builtinId="0"/>
    <cellStyle name="Normal 2" xfId="2" xr:uid="{00000000-0005-0000-0000-000002000000}"/>
    <cellStyle name="Normal 3" xfId="4" xr:uid="{6E82B6CC-030F-45B6-939E-38E252D74D15}"/>
    <cellStyle name="Normal 4" xfId="3" xr:uid="{00000000-0005-0000-0000-000003000000}"/>
  </cellStyles>
  <dxfs count="17">
    <dxf>
      <fill>
        <patternFill>
          <bgColor rgb="FFFFC000"/>
        </patternFill>
      </fill>
    </dxf>
    <dxf>
      <fill>
        <patternFill>
          <bgColor rgb="FFFF0000"/>
        </patternFill>
      </fill>
    </dxf>
    <dxf>
      <fill>
        <patternFill>
          <bgColor rgb="FFFFC000"/>
        </patternFill>
      </fill>
    </dxf>
    <dxf>
      <fill>
        <patternFill>
          <bgColor rgb="FF00B0F0"/>
        </patternFill>
      </fill>
    </dxf>
    <dxf>
      <fill>
        <patternFill>
          <bgColor rgb="FF00B05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theme="7" tint="0.39994506668294322"/>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FFC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32" Type="http://schemas.microsoft.com/office/2017/10/relationships/person" Target="persons/person.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vmlDrawing10.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5.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6.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7.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8.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9.vml.rels><?xml version="1.0" encoding="UTF-8" standalone="yes"?>
<Relationships xmlns="http://schemas.openxmlformats.org/package/2006/relationships"><Relationship Id="rId1" Type="http://schemas.openxmlformats.org/officeDocument/2006/relationships/image" Target="../media/image1.jpeg"/></Relationships>
</file>

<file path=xl/namedSheetViews/namedSheetView1.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namedSheetView name="Dạng xem 1" id="{29673CEE-3990-4A6C-B065-AA1B53E4669D}"/>
</namedSheetViews>
</file>

<file path=xl/persons/person.xml><?xml version="1.0" encoding="utf-8"?>
<personList xmlns="http://schemas.microsoft.com/office/spreadsheetml/2018/threadedcomments" xmlns:x="http://schemas.openxmlformats.org/spreadsheetml/2006/main">
  <person displayName="Corvera, Samuel Shem" id="{0D0E5F1E-F82A-4CEF-9CFF-ED36D9E7AB49}" userId="Corvera, Samuel Shem" providerId="None"/>
  <person displayName="Federizo, Joseph" id="{8F69D513-2710-4EA7-B758-F9A61ED50194}" userId="joseph.federizo@arcadis.com" providerId="PeoplePicker"/>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241" dT="2022-03-07T08:09:43.48" personId="{0D0E5F1E-F82A-4CEF-9CFF-ED36D9E7AB49}" id="{AF7C44C0-B91B-4A18-AEBB-7B4DE46BBDCF}">
    <text>@Federizo, Joseph</text>
    <mentions>
      <mention mentionpersonId="{8F69D513-2710-4EA7-B758-F9A61ED50194}" mentionId="{D1D7FEF1-AAF9-48E3-90B4-3A33DF9FE670}" startIndex="0" length="17"/>
    </mentions>
  </threadedComment>
</ThreadedComments>
</file>

<file path=xl/worksheets/_rels/sheet10.xml.rels><?xml version="1.0" encoding="UTF-8" standalone="yes"?>
<Relationships xmlns="http://schemas.openxmlformats.org/package/2006/relationships"><Relationship Id="rId2" Type="http://schemas.openxmlformats.org/officeDocument/2006/relationships/vmlDrawing" Target="../drawings/vmlDrawing7.v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2" Type="http://schemas.openxmlformats.org/officeDocument/2006/relationships/vmlDrawing" Target="../drawings/vmlDrawing8.vml"/><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2" Type="http://schemas.openxmlformats.org/officeDocument/2006/relationships/vmlDrawing" Target="../drawings/vmlDrawing9.vml"/><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2" Type="http://schemas.openxmlformats.org/officeDocument/2006/relationships/vmlDrawing" Target="../drawings/vmlDrawing10.vml"/><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microsoft.com/office/2019/04/relationships/namedSheetView" Target="../namedSheetViews/namedSheetView1.xml"/></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vmlDrawing" Target="../drawings/vmlDrawing6.v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C528FF-523F-405A-B812-620517EA7F5C}">
  <dimension ref="A1"/>
  <sheetViews>
    <sheetView workbookViewId="0"/>
  </sheetViews>
  <sheetFormatPr defaultRowHeight="14.4"/>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CBDBA9-4B02-48F7-ABDC-BC66977C852C}">
  <sheetPr codeName="Sheet8">
    <tabColor rgb="FF00B050"/>
  </sheetPr>
  <dimension ref="A1:A21"/>
  <sheetViews>
    <sheetView workbookViewId="0">
      <selection activeCell="I11" sqref="I11"/>
    </sheetView>
  </sheetViews>
  <sheetFormatPr defaultRowHeight="14.4"/>
  <cols>
    <col min="1" max="1" width="30.33203125" style="8" customWidth="1"/>
    <col min="6" max="6" width="7.33203125" customWidth="1"/>
    <col min="7" max="7" width="8" customWidth="1"/>
    <col min="8" max="8" width="11.33203125" customWidth="1"/>
  </cols>
  <sheetData>
    <row r="1" spans="1:1" s="1" customFormat="1">
      <c r="A1" s="10" t="s">
        <v>1439</v>
      </c>
    </row>
    <row r="2" spans="1:1">
      <c r="A2" t="s">
        <v>624</v>
      </c>
    </row>
    <row r="3" spans="1:1">
      <c r="A3" t="s">
        <v>707</v>
      </c>
    </row>
    <row r="4" spans="1:1">
      <c r="A4" t="s">
        <v>1440</v>
      </c>
    </row>
    <row r="5" spans="1:1">
      <c r="A5" t="s">
        <v>197</v>
      </c>
    </row>
    <row r="6" spans="1:1">
      <c r="A6" t="s">
        <v>43</v>
      </c>
    </row>
    <row r="7" spans="1:1">
      <c r="A7" t="s">
        <v>1441</v>
      </c>
    </row>
    <row r="8" spans="1:1">
      <c r="A8" t="s">
        <v>1056</v>
      </c>
    </row>
    <row r="9" spans="1:1">
      <c r="A9" t="s">
        <v>1442</v>
      </c>
    </row>
    <row r="10" spans="1:1">
      <c r="A10" t="s">
        <v>1443</v>
      </c>
    </row>
    <row r="11" spans="1:1">
      <c r="A11" t="s">
        <v>280</v>
      </c>
    </row>
    <row r="12" spans="1:1">
      <c r="A12" t="s">
        <v>1444</v>
      </c>
    </row>
    <row r="13" spans="1:1">
      <c r="A13" t="s">
        <v>353</v>
      </c>
    </row>
    <row r="14" spans="1:1">
      <c r="A14" s="8" t="s">
        <v>1445</v>
      </c>
    </row>
    <row r="15" spans="1:1">
      <c r="A15" s="8" t="s">
        <v>101</v>
      </c>
    </row>
    <row r="16" spans="1:1">
      <c r="A16" s="8" t="s">
        <v>1446</v>
      </c>
    </row>
    <row r="17" spans="1:1">
      <c r="A17" s="8" t="s">
        <v>1447</v>
      </c>
    </row>
    <row r="18" spans="1:1">
      <c r="A18" s="8" t="s">
        <v>1448</v>
      </c>
    </row>
    <row r="19" spans="1:1">
      <c r="A19" s="8" t="s">
        <v>1449</v>
      </c>
    </row>
    <row r="20" spans="1:1">
      <c r="A20" s="8" t="s">
        <v>1447</v>
      </c>
    </row>
    <row r="21" spans="1:1">
      <c r="A21" s="8" t="s">
        <v>404</v>
      </c>
    </row>
  </sheetData>
  <sortState xmlns:xlrd2="http://schemas.microsoft.com/office/spreadsheetml/2017/richdata2" ref="A2:A77">
    <sortCondition ref="A2:A77"/>
  </sortState>
  <pageMargins left="0.9055118110236221" right="0.70866141732283472" top="1.3385826771653544" bottom="0.74803149606299213" header="0.31496062992125984" footer="0.31496062992125984"/>
  <pageSetup paperSize="8" orientation="landscape" horizontalDpi="300" verticalDpi="300" r:id="rId1"/>
  <headerFooter>
    <oddHeader>&amp;R&amp;G</oddHeader>
  </headerFooter>
  <legacyDrawingHF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2D113A-1626-4279-8FFF-AB0BDFC2D14A}">
  <sheetPr codeName="Sheet1"/>
  <dimension ref="A1:B7"/>
  <sheetViews>
    <sheetView workbookViewId="0">
      <selection activeCell="A2" sqref="A2"/>
    </sheetView>
  </sheetViews>
  <sheetFormatPr defaultRowHeight="14.4"/>
  <cols>
    <col min="1" max="1" width="6.6640625" customWidth="1"/>
    <col min="2" max="2" width="26.33203125" customWidth="1"/>
  </cols>
  <sheetData>
    <row r="1" spans="1:2" s="1" customFormat="1">
      <c r="A1" s="1" t="s">
        <v>1450</v>
      </c>
      <c r="B1" s="1" t="s">
        <v>1451</v>
      </c>
    </row>
    <row r="2" spans="1:2" s="1" customFormat="1">
      <c r="A2">
        <v>0</v>
      </c>
      <c r="B2" t="s">
        <v>1452</v>
      </c>
    </row>
    <row r="3" spans="1:2">
      <c r="A3">
        <v>1</v>
      </c>
      <c r="B3" t="s">
        <v>1453</v>
      </c>
    </row>
    <row r="4" spans="1:2">
      <c r="A4">
        <v>2</v>
      </c>
      <c r="B4" t="s">
        <v>1454</v>
      </c>
    </row>
    <row r="5" spans="1:2">
      <c r="A5">
        <v>3</v>
      </c>
      <c r="B5" t="s">
        <v>1455</v>
      </c>
    </row>
    <row r="6" spans="1:2">
      <c r="A6">
        <v>4</v>
      </c>
      <c r="B6" t="s">
        <v>1456</v>
      </c>
    </row>
    <row r="7" spans="1:2">
      <c r="A7">
        <v>5</v>
      </c>
      <c r="B7" t="s">
        <v>1457</v>
      </c>
    </row>
  </sheetData>
  <pageMargins left="0.9055118110236221" right="0.70866141732283472" top="1.3385826771653544" bottom="0.74803149606299213" header="0.31496062992125984" footer="0.31496062992125984"/>
  <pageSetup paperSize="8" orientation="landscape" horizontalDpi="300" verticalDpi="300" r:id="rId1"/>
  <headerFooter>
    <oddHeader>&amp;L&amp;"-,Bold"&amp;18DEFINITION
Project: West Aeropark&amp;R&amp;G</oddHeader>
  </headerFooter>
  <legacyDrawingHF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C3A459-3FBD-42B3-B461-14F337E3F8FF}">
  <sheetPr codeName="Sheet6"/>
  <dimension ref="A1:B8"/>
  <sheetViews>
    <sheetView workbookViewId="0">
      <selection activeCell="A7" sqref="A7:XFD7"/>
    </sheetView>
  </sheetViews>
  <sheetFormatPr defaultRowHeight="14.4"/>
  <cols>
    <col min="1" max="1" width="6" customWidth="1"/>
    <col min="2" max="2" width="26.33203125" customWidth="1"/>
  </cols>
  <sheetData>
    <row r="1" spans="1:2" s="1" customFormat="1">
      <c r="A1" s="1" t="s">
        <v>19</v>
      </c>
      <c r="B1" s="1" t="s">
        <v>1458</v>
      </c>
    </row>
    <row r="2" spans="1:2">
      <c r="A2">
        <v>1</v>
      </c>
      <c r="B2" t="s">
        <v>1459</v>
      </c>
    </row>
    <row r="3" spans="1:2">
      <c r="A3">
        <v>2</v>
      </c>
      <c r="B3" t="s">
        <v>1460</v>
      </c>
    </row>
    <row r="4" spans="1:2">
      <c r="A4">
        <v>3</v>
      </c>
      <c r="B4" t="s">
        <v>1461</v>
      </c>
    </row>
    <row r="5" spans="1:2">
      <c r="A5">
        <v>4</v>
      </c>
      <c r="B5" t="s">
        <v>1171</v>
      </c>
    </row>
    <row r="6" spans="1:2">
      <c r="A6">
        <v>5</v>
      </c>
      <c r="B6" t="s">
        <v>1161</v>
      </c>
    </row>
    <row r="7" spans="1:2">
      <c r="A7">
        <v>6</v>
      </c>
      <c r="B7" t="s">
        <v>1462</v>
      </c>
    </row>
    <row r="8" spans="1:2">
      <c r="A8">
        <v>7</v>
      </c>
      <c r="B8" t="s">
        <v>1463</v>
      </c>
    </row>
  </sheetData>
  <pageMargins left="0.9055118110236221" right="0.70866141732283472" top="1.3385826771653544" bottom="0.74803149606299213" header="0.31496062992125984" footer="0.31496062992125984"/>
  <pageSetup paperSize="8" orientation="landscape" horizontalDpi="300" verticalDpi="300" r:id="rId1"/>
  <headerFooter>
    <oddHeader>&amp;L&amp;"-,Bold"&amp;18DEFINITION
Project: West Aeropark&amp;R&amp;G</oddHeader>
  </headerFooter>
  <legacyDrawingHF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7041A6-D0E2-4395-A458-611CF33279C7}">
  <sheetPr codeName="Sheet7"/>
  <dimension ref="A1:L33"/>
  <sheetViews>
    <sheetView workbookViewId="0">
      <selection activeCell="D16" sqref="D16"/>
    </sheetView>
  </sheetViews>
  <sheetFormatPr defaultRowHeight="14.4"/>
  <cols>
    <col min="1" max="1" width="20" bestFit="1" customWidth="1"/>
    <col min="2" max="2" width="26.33203125" customWidth="1"/>
    <col min="3" max="3" width="11.5546875" bestFit="1" customWidth="1"/>
    <col min="6" max="6" width="28" customWidth="1"/>
    <col min="9" max="9" width="25" style="34" customWidth="1"/>
    <col min="12" max="12" width="25" customWidth="1"/>
  </cols>
  <sheetData>
    <row r="1" spans="1:12">
      <c r="A1" t="s">
        <v>1464</v>
      </c>
      <c r="B1" t="s">
        <v>1260</v>
      </c>
      <c r="E1" t="s">
        <v>1465</v>
      </c>
      <c r="F1" t="s">
        <v>1466</v>
      </c>
      <c r="H1" t="s">
        <v>1465</v>
      </c>
      <c r="I1" s="34" t="s">
        <v>1467</v>
      </c>
      <c r="K1" t="s">
        <v>1465</v>
      </c>
      <c r="L1" t="s">
        <v>1468</v>
      </c>
    </row>
    <row r="2" spans="1:12" ht="28.8">
      <c r="A2" s="5">
        <v>1</v>
      </c>
      <c r="B2" s="2" t="s">
        <v>1469</v>
      </c>
      <c r="E2" s="36">
        <v>1</v>
      </c>
      <c r="F2" s="35" t="s">
        <v>1470</v>
      </c>
      <c r="H2" s="36">
        <v>1</v>
      </c>
      <c r="I2" s="35" t="s">
        <v>1471</v>
      </c>
      <c r="K2" s="36">
        <v>1</v>
      </c>
      <c r="L2" s="35" t="s">
        <v>1472</v>
      </c>
    </row>
    <row r="3" spans="1:12" ht="28.8">
      <c r="A3" s="6">
        <v>2</v>
      </c>
      <c r="B3" s="3" t="s">
        <v>1473</v>
      </c>
      <c r="E3" s="36">
        <v>2</v>
      </c>
      <c r="F3" s="35" t="s">
        <v>1474</v>
      </c>
      <c r="H3" s="36">
        <v>2</v>
      </c>
      <c r="I3" s="35" t="s">
        <v>1475</v>
      </c>
      <c r="K3" s="36">
        <v>2</v>
      </c>
      <c r="L3" s="35" t="s">
        <v>1476</v>
      </c>
    </row>
    <row r="4" spans="1:12" ht="28.8">
      <c r="A4" s="7">
        <v>3</v>
      </c>
      <c r="B4" s="4" t="s">
        <v>1477</v>
      </c>
      <c r="E4" s="36">
        <v>3</v>
      </c>
      <c r="F4" s="35" t="s">
        <v>1478</v>
      </c>
      <c r="H4" s="36">
        <v>3</v>
      </c>
      <c r="I4" s="35" t="s">
        <v>1479</v>
      </c>
      <c r="K4" s="36">
        <v>3</v>
      </c>
      <c r="L4" s="35" t="s">
        <v>1480</v>
      </c>
    </row>
    <row r="5" spans="1:12" ht="43.2">
      <c r="E5" s="36">
        <v>4</v>
      </c>
      <c r="F5" s="35" t="s">
        <v>1481</v>
      </c>
      <c r="H5" s="36">
        <v>4</v>
      </c>
      <c r="I5" s="35" t="s">
        <v>1482</v>
      </c>
      <c r="K5" s="36">
        <v>4</v>
      </c>
      <c r="L5" s="35" t="s">
        <v>1483</v>
      </c>
    </row>
    <row r="6" spans="1:12" ht="28.8">
      <c r="E6" s="36">
        <v>5</v>
      </c>
      <c r="F6" s="35" t="s">
        <v>1484</v>
      </c>
      <c r="H6" s="36">
        <v>5</v>
      </c>
      <c r="I6" s="35" t="s">
        <v>1485</v>
      </c>
      <c r="K6" s="36">
        <v>5</v>
      </c>
      <c r="L6" s="35" t="s">
        <v>1486</v>
      </c>
    </row>
    <row r="7" spans="1:12">
      <c r="A7" t="s">
        <v>1487</v>
      </c>
    </row>
    <row r="8" spans="1:12">
      <c r="A8">
        <v>25</v>
      </c>
      <c r="B8" t="s">
        <v>1488</v>
      </c>
    </row>
    <row r="11" spans="1:12">
      <c r="A11" t="s">
        <v>1489</v>
      </c>
    </row>
    <row r="12" spans="1:12">
      <c r="A12" s="13" t="s">
        <v>1490</v>
      </c>
    </row>
    <row r="13" spans="1:12">
      <c r="A13" t="s">
        <v>1491</v>
      </c>
    </row>
    <row r="14" spans="1:12">
      <c r="A14" s="14" t="s">
        <v>1492</v>
      </c>
    </row>
    <row r="15" spans="1:12">
      <c r="A15" t="s">
        <v>1493</v>
      </c>
    </row>
    <row r="17" spans="1:9">
      <c r="A17" t="s">
        <v>1494</v>
      </c>
    </row>
    <row r="18" spans="1:9">
      <c r="A18" s="9">
        <v>0</v>
      </c>
    </row>
    <row r="19" spans="1:9">
      <c r="A19" t="s">
        <v>1495</v>
      </c>
      <c r="B19" s="9">
        <v>0.03</v>
      </c>
    </row>
    <row r="20" spans="1:9">
      <c r="A20" s="1" t="s">
        <v>205</v>
      </c>
    </row>
    <row r="21" spans="1:9">
      <c r="A21" t="s">
        <v>283</v>
      </c>
    </row>
    <row r="22" spans="1:9">
      <c r="A22" t="s">
        <v>1496</v>
      </c>
    </row>
    <row r="23" spans="1:9">
      <c r="A23" t="s">
        <v>383</v>
      </c>
    </row>
    <row r="24" spans="1:9">
      <c r="A24" t="s">
        <v>75</v>
      </c>
    </row>
    <row r="25" spans="1:9">
      <c r="A25" t="s">
        <v>1497</v>
      </c>
      <c r="I25" s="34">
        <f>10*6000000*12</f>
        <v>720000000</v>
      </c>
    </row>
    <row r="26" spans="1:9">
      <c r="A26" t="s">
        <v>1498</v>
      </c>
    </row>
    <row r="28" spans="1:9">
      <c r="A28" t="s">
        <v>1499</v>
      </c>
    </row>
    <row r="29" spans="1:9">
      <c r="A29" s="15">
        <f>C32</f>
        <v>64583.4903070945</v>
      </c>
      <c r="B29" t="s">
        <v>1500</v>
      </c>
    </row>
    <row r="30" spans="1:9">
      <c r="A30">
        <v>1.5</v>
      </c>
      <c r="B30">
        <v>1</v>
      </c>
    </row>
    <row r="31" spans="1:9">
      <c r="A31">
        <v>1.5</v>
      </c>
      <c r="B31">
        <v>9.2902999999999999E-2</v>
      </c>
      <c r="C31">
        <v>6000</v>
      </c>
    </row>
    <row r="32" spans="1:9">
      <c r="B32">
        <v>1</v>
      </c>
      <c r="C32" s="11">
        <f>B32*C31/B31</f>
        <v>64583.4903070945</v>
      </c>
    </row>
    <row r="33" spans="3:3">
      <c r="C33" s="15">
        <f>C32/12</f>
        <v>5381.9575255912087</v>
      </c>
    </row>
  </sheetData>
  <pageMargins left="0.9055118110236221" right="0.70866141732283472" top="1.3385826771653544" bottom="0.74803149606299213" header="0.31496062992125984" footer="0.31496062992125984"/>
  <pageSetup paperSize="8" orientation="landscape" horizontalDpi="300" verticalDpi="300" r:id="rId1"/>
  <headerFooter>
    <oddHeader>&amp;L&amp;"-,Bold"&amp;18DEFINITION
Project: West Aeropark&amp;R&amp;G</oddHeader>
  </headerFooter>
  <legacyDrawingHF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B9A260-372A-47F6-AA27-1297A9DA1B13}">
  <sheetPr codeName="Sheet2">
    <tabColor rgb="FFFF0000"/>
    <pageSetUpPr fitToPage="1"/>
  </sheetPr>
  <dimension ref="A1:AF704"/>
  <sheetViews>
    <sheetView tabSelected="1" view="pageBreakPreview" zoomScale="55" zoomScaleNormal="70" zoomScaleSheetLayoutView="55" workbookViewId="0">
      <pane ySplit="336" activePane="bottomLeft"/>
      <selection activeCell="T1" sqref="T1:T1048576"/>
      <selection pane="bottomLeft" activeCell="B4" sqref="B4"/>
    </sheetView>
  </sheetViews>
  <sheetFormatPr defaultColWidth="9.33203125" defaultRowHeight="15"/>
  <cols>
    <col min="1" max="1" width="13.33203125" style="16" customWidth="1"/>
    <col min="2" max="2" width="38" style="16" customWidth="1"/>
    <col min="3" max="3" width="24.6640625" style="16" customWidth="1"/>
    <col min="4" max="4" width="55.109375" style="16" customWidth="1"/>
    <col min="5" max="5" width="17.88671875" style="16" customWidth="1"/>
    <col min="6" max="7" width="20.44140625" style="16" customWidth="1"/>
    <col min="8" max="8" width="15.6640625" style="16" customWidth="1"/>
    <col min="9" max="9" width="12.44140625" style="16" customWidth="1"/>
    <col min="10" max="10" width="18.109375" style="16" customWidth="1"/>
    <col min="11" max="11" width="31.33203125" style="16" customWidth="1"/>
    <col min="12" max="12" width="22.6640625" style="16" customWidth="1"/>
    <col min="13" max="13" width="13.6640625" style="25" customWidth="1"/>
    <col min="14" max="14" width="11.6640625" style="25" customWidth="1"/>
    <col min="15" max="18" width="8.44140625" style="25" customWidth="1"/>
    <col min="19" max="19" width="56.6640625" style="16" customWidth="1"/>
    <col min="20" max="20" width="9.5546875" style="16" customWidth="1"/>
    <col min="21" max="21" width="16.6640625" style="52" customWidth="1"/>
    <col min="22" max="22" width="11.44140625" style="25" customWidth="1"/>
    <col min="23" max="23" width="16.6640625" style="16" customWidth="1"/>
    <col min="24" max="24" width="24.44140625" style="52" customWidth="1"/>
    <col min="25" max="25" width="9.33203125" style="16" bestFit="1" customWidth="1"/>
    <col min="26" max="26" width="16.5546875" style="16" customWidth="1"/>
    <col min="27" max="27" width="6.6640625" style="24" bestFit="1" customWidth="1"/>
    <col min="28" max="28" width="25.33203125" style="24" customWidth="1"/>
    <col min="29" max="29" width="21.5546875" style="16" customWidth="1"/>
    <col min="30" max="30" width="21" style="24" customWidth="1"/>
    <col min="31" max="32" width="24.5546875" style="24" customWidth="1"/>
    <col min="33" max="34" width="9.33203125" style="17" customWidth="1"/>
    <col min="35" max="16384" width="9.33203125" style="17"/>
  </cols>
  <sheetData>
    <row r="1" spans="1:32" s="27" customFormat="1" ht="16.2" thickBot="1">
      <c r="A1" s="26" t="s">
        <v>0</v>
      </c>
      <c r="B1" s="27" t="s">
        <v>1</v>
      </c>
      <c r="C1" s="27" t="s">
        <v>2</v>
      </c>
      <c r="D1" s="27" t="s">
        <v>3</v>
      </c>
      <c r="E1" s="27" t="s">
        <v>4</v>
      </c>
      <c r="F1" s="27" t="s">
        <v>5</v>
      </c>
      <c r="G1" s="27" t="s">
        <v>6</v>
      </c>
      <c r="H1" s="27" t="s">
        <v>7</v>
      </c>
      <c r="I1" s="27" t="s">
        <v>8</v>
      </c>
      <c r="J1" s="27" t="s">
        <v>9</v>
      </c>
      <c r="K1" s="27" t="s">
        <v>10</v>
      </c>
      <c r="L1" s="27" t="s">
        <v>11</v>
      </c>
      <c r="M1" s="28" t="s">
        <v>12</v>
      </c>
      <c r="N1" s="28" t="s">
        <v>13</v>
      </c>
      <c r="O1" s="28" t="s">
        <v>14</v>
      </c>
      <c r="P1" s="28" t="s">
        <v>15</v>
      </c>
      <c r="Q1" s="28" t="s">
        <v>16</v>
      </c>
      <c r="R1" s="28" t="s">
        <v>17</v>
      </c>
      <c r="S1" s="27" t="s">
        <v>18</v>
      </c>
      <c r="T1" s="29" t="s">
        <v>19</v>
      </c>
      <c r="U1" s="48" t="s">
        <v>20</v>
      </c>
      <c r="V1" s="37" t="s">
        <v>21</v>
      </c>
      <c r="W1" s="29" t="s">
        <v>22</v>
      </c>
      <c r="X1" s="53" t="s">
        <v>23</v>
      </c>
      <c r="Y1" s="29" t="s">
        <v>24</v>
      </c>
      <c r="Z1" s="29" t="s">
        <v>25</v>
      </c>
      <c r="AA1" s="30" t="s">
        <v>26</v>
      </c>
      <c r="AB1" s="30" t="s">
        <v>27</v>
      </c>
      <c r="AC1" s="27" t="s">
        <v>28</v>
      </c>
      <c r="AD1" s="30" t="s">
        <v>29</v>
      </c>
      <c r="AE1" s="30" t="s">
        <v>30</v>
      </c>
      <c r="AF1" s="30" t="s">
        <v>31</v>
      </c>
    </row>
    <row r="2" spans="1:32" ht="183.75" customHeight="1">
      <c r="A2" s="16" t="s">
        <v>32</v>
      </c>
      <c r="B2" s="16" t="s">
        <v>33</v>
      </c>
      <c r="C2" s="16" t="s">
        <v>34</v>
      </c>
      <c r="D2" s="20" t="s">
        <v>35</v>
      </c>
      <c r="E2" s="20" t="s">
        <v>36</v>
      </c>
      <c r="F2" s="20" t="s">
        <v>37</v>
      </c>
      <c r="G2" s="20" t="s">
        <v>38</v>
      </c>
      <c r="H2" s="20" t="s">
        <v>39</v>
      </c>
      <c r="I2" s="20" t="s">
        <v>40</v>
      </c>
      <c r="J2" s="20" t="s">
        <v>41</v>
      </c>
      <c r="K2" s="16" t="s">
        <v>42</v>
      </c>
      <c r="L2" s="16" t="s">
        <v>43</v>
      </c>
      <c r="M2" s="25">
        <v>1994</v>
      </c>
      <c r="N2" s="25">
        <f>ROUNDUP(MAX(O2:Q2),0)</f>
        <v>4</v>
      </c>
      <c r="O2" s="25">
        <v>3</v>
      </c>
      <c r="P2" s="25">
        <v>4</v>
      </c>
      <c r="Q2" s="25">
        <v>3</v>
      </c>
      <c r="R2" s="25">
        <v>3</v>
      </c>
      <c r="S2" s="20" t="s">
        <v>44</v>
      </c>
      <c r="T2" s="16">
        <v>6</v>
      </c>
      <c r="U2" s="49">
        <v>2</v>
      </c>
      <c r="V2" s="25" t="s">
        <v>45</v>
      </c>
      <c r="W2" s="16">
        <v>1</v>
      </c>
      <c r="X2" s="50">
        <v>13000000</v>
      </c>
      <c r="Z2" s="16">
        <v>1</v>
      </c>
      <c r="AA2" s="24">
        <v>0</v>
      </c>
      <c r="AB2" s="24">
        <v>1</v>
      </c>
      <c r="AC2" s="16">
        <v>0</v>
      </c>
      <c r="AD2" s="24">
        <f>IF(AC2=0,IF(AB2=0,U2*X2*W2*Z2*EXP(-AA2*Others!$A$18),0),0)</f>
        <v>0</v>
      </c>
      <c r="AE2" s="24">
        <f>IF(AC2=0,IF(AB2=1,U2*X2*W2*Z2*EXP(-AA2*Others!$A$18),0),0)</f>
        <v>26000000</v>
      </c>
      <c r="AF2" s="24">
        <f>IF(AC2=1,IF(AB2=0,U2*X2*W2*Z2*EXP(-AA2*Others!$A$18),0),0)</f>
        <v>0</v>
      </c>
    </row>
    <row r="3" spans="1:32" ht="75">
      <c r="A3" s="16" t="s">
        <v>46</v>
      </c>
      <c r="B3" s="16" t="s">
        <v>47</v>
      </c>
      <c r="C3" s="16" t="s">
        <v>34</v>
      </c>
      <c r="D3" s="20" t="s">
        <v>48</v>
      </c>
      <c r="E3" s="20" t="s">
        <v>36</v>
      </c>
      <c r="F3" s="20" t="s">
        <v>37</v>
      </c>
      <c r="G3" s="20" t="s">
        <v>49</v>
      </c>
      <c r="H3" s="20" t="s">
        <v>39</v>
      </c>
      <c r="I3" s="20" t="s">
        <v>40</v>
      </c>
      <c r="J3" s="20" t="s">
        <v>41</v>
      </c>
      <c r="K3" s="16" t="s">
        <v>42</v>
      </c>
      <c r="L3" s="16" t="s">
        <v>43</v>
      </c>
      <c r="M3" s="25">
        <v>1994</v>
      </c>
      <c r="N3" s="25">
        <f t="shared" ref="N3:N11" si="0">ROUNDUP(MAX(O3:Q3),0)</f>
        <v>4</v>
      </c>
      <c r="O3" s="25">
        <v>3</v>
      </c>
      <c r="P3" s="25">
        <v>4</v>
      </c>
      <c r="Q3" s="25">
        <v>3</v>
      </c>
      <c r="R3" s="25">
        <v>3</v>
      </c>
      <c r="S3" s="20" t="s">
        <v>50</v>
      </c>
      <c r="T3" s="16">
        <v>4</v>
      </c>
      <c r="U3" s="49">
        <v>2</v>
      </c>
      <c r="V3" s="25" t="s">
        <v>45</v>
      </c>
      <c r="W3" s="16">
        <v>1</v>
      </c>
      <c r="X3" s="52">
        <v>365000</v>
      </c>
      <c r="Z3" s="16">
        <v>1</v>
      </c>
      <c r="AA3" s="24">
        <v>0</v>
      </c>
      <c r="AB3" s="24">
        <v>1</v>
      </c>
      <c r="AC3" s="16">
        <v>0</v>
      </c>
      <c r="AD3" s="24">
        <f>IF(AC3=0,IF(AB3=0,U3*X3*W3*Z3*EXP(-AA3*Others!$A$18),0),0)</f>
        <v>0</v>
      </c>
      <c r="AE3" s="24">
        <f>IF(AC3=0,IF(AB3=1,U3*X3*W3*Z3*EXP(-AA3*Others!$A$18),0),0)</f>
        <v>730000</v>
      </c>
      <c r="AF3" s="24">
        <f>IF(AC3=1,IF(AB3=0,U3*X3*W3*Z3*EXP(-AA3*Others!$A$18),0),0)</f>
        <v>0</v>
      </c>
    </row>
    <row r="4" spans="1:32" ht="51.75" customHeight="1">
      <c r="A4" s="16" t="s">
        <v>51</v>
      </c>
      <c r="B4" s="16" t="s">
        <v>52</v>
      </c>
      <c r="C4" s="16" t="s">
        <v>53</v>
      </c>
      <c r="D4" s="20" t="s">
        <v>54</v>
      </c>
      <c r="E4" s="20" t="s">
        <v>36</v>
      </c>
      <c r="F4" s="20" t="s">
        <v>37</v>
      </c>
      <c r="G4" s="20" t="s">
        <v>49</v>
      </c>
      <c r="H4" s="20" t="s">
        <v>39</v>
      </c>
      <c r="I4" s="20" t="s">
        <v>40</v>
      </c>
      <c r="J4" s="20" t="s">
        <v>41</v>
      </c>
      <c r="K4" s="16" t="s">
        <v>55</v>
      </c>
      <c r="L4" s="16" t="s">
        <v>43</v>
      </c>
      <c r="M4" s="25">
        <v>1994</v>
      </c>
      <c r="N4" s="25">
        <f t="shared" si="0"/>
        <v>4</v>
      </c>
      <c r="O4" s="25">
        <v>3</v>
      </c>
      <c r="P4" s="25">
        <v>4</v>
      </c>
      <c r="Q4" s="25">
        <v>3</v>
      </c>
      <c r="R4" s="25">
        <v>3</v>
      </c>
      <c r="S4" s="20" t="s">
        <v>56</v>
      </c>
      <c r="T4" s="16">
        <v>6</v>
      </c>
      <c r="U4" s="49">
        <v>2</v>
      </c>
      <c r="V4" s="25" t="s">
        <v>45</v>
      </c>
      <c r="W4" s="16">
        <v>1</v>
      </c>
      <c r="X4" s="52">
        <v>4950000</v>
      </c>
      <c r="Z4" s="16">
        <v>1</v>
      </c>
      <c r="AA4" s="24">
        <v>0</v>
      </c>
      <c r="AB4" s="24">
        <v>1</v>
      </c>
      <c r="AC4" s="16">
        <v>0</v>
      </c>
      <c r="AD4" s="24">
        <f>IF(AC4=0,IF(AB4=0,U4*X4*W4*Z4*EXP(-AA4*Others!$A$18),0),0)</f>
        <v>0</v>
      </c>
      <c r="AE4" s="24">
        <f>IF(AC4=0,IF(AB4=1,U4*X4*W4*Z4*EXP(-AA4*Others!$A$18),0),0)</f>
        <v>9900000</v>
      </c>
      <c r="AF4" s="24">
        <f>IF(AC4=1,IF(AB4=0,U4*X4*W4*Z4*EXP(-AA4*Others!$A$18),0),0)</f>
        <v>0</v>
      </c>
    </row>
    <row r="5" spans="1:32" ht="30">
      <c r="A5" s="16" t="s">
        <v>57</v>
      </c>
      <c r="B5" s="16" t="s">
        <v>58</v>
      </c>
      <c r="C5" s="16" t="s">
        <v>53</v>
      </c>
      <c r="D5" s="20" t="s">
        <v>59</v>
      </c>
      <c r="E5" s="20" t="s">
        <v>60</v>
      </c>
      <c r="F5" s="20" t="s">
        <v>37</v>
      </c>
      <c r="G5" s="20" t="s">
        <v>49</v>
      </c>
      <c r="H5" s="20" t="s">
        <v>39</v>
      </c>
      <c r="I5" s="20" t="s">
        <v>40</v>
      </c>
      <c r="J5" s="20" t="s">
        <v>41</v>
      </c>
      <c r="K5" s="16" t="s">
        <v>55</v>
      </c>
      <c r="L5" s="16" t="s">
        <v>43</v>
      </c>
      <c r="M5" s="25">
        <v>2019</v>
      </c>
      <c r="N5" s="25">
        <f t="shared" si="0"/>
        <v>2</v>
      </c>
      <c r="O5" s="25">
        <v>2</v>
      </c>
      <c r="P5" s="25">
        <v>2</v>
      </c>
      <c r="Q5" s="25">
        <v>2</v>
      </c>
      <c r="R5" s="25">
        <v>1</v>
      </c>
      <c r="S5" s="20" t="s">
        <v>61</v>
      </c>
      <c r="T5" s="16">
        <v>4</v>
      </c>
      <c r="U5" s="49">
        <v>1</v>
      </c>
      <c r="V5" s="25" t="s">
        <v>45</v>
      </c>
      <c r="W5" s="16">
        <v>1</v>
      </c>
      <c r="X5" s="52">
        <v>0</v>
      </c>
      <c r="Z5" s="16">
        <v>1</v>
      </c>
      <c r="AA5" s="24">
        <v>0</v>
      </c>
      <c r="AB5" s="24">
        <v>0</v>
      </c>
      <c r="AC5" s="16">
        <v>1</v>
      </c>
      <c r="AD5" s="23">
        <f>IF(AC5=0,IF(AB5=0,U5*X5*W5*Z5*EXP(-AA5*Others!$A$18),0),0)</f>
        <v>0</v>
      </c>
      <c r="AE5" s="23">
        <f>IF(AC5=0,IF(AB5=1,U5*X5*W5*Z5*EXP(-AA5*Others!$A$18),0),0)</f>
        <v>0</v>
      </c>
      <c r="AF5" s="23">
        <f>IF(AC5=1,IF(AB5=0,U5*X5*W5*Z5*EXP(-AA5*Others!$A$18),0),0)</f>
        <v>0</v>
      </c>
    </row>
    <row r="6" spans="1:32" ht="45">
      <c r="A6" s="16" t="s">
        <v>62</v>
      </c>
      <c r="B6" s="16" t="s">
        <v>63</v>
      </c>
      <c r="C6" s="16" t="s">
        <v>53</v>
      </c>
      <c r="D6" s="20" t="s">
        <v>54</v>
      </c>
      <c r="E6" s="20" t="s">
        <v>36</v>
      </c>
      <c r="F6" s="20" t="s">
        <v>37</v>
      </c>
      <c r="G6" s="20" t="s">
        <v>49</v>
      </c>
      <c r="H6" s="20" t="s">
        <v>39</v>
      </c>
      <c r="I6" s="20" t="s">
        <v>40</v>
      </c>
      <c r="J6" s="20" t="s">
        <v>41</v>
      </c>
      <c r="K6" s="16" t="s">
        <v>55</v>
      </c>
      <c r="L6" s="16" t="s">
        <v>43</v>
      </c>
      <c r="M6" s="25">
        <v>1994</v>
      </c>
      <c r="N6" s="25">
        <f t="shared" si="0"/>
        <v>4</v>
      </c>
      <c r="O6" s="25">
        <v>2</v>
      </c>
      <c r="P6" s="25">
        <v>4</v>
      </c>
      <c r="Q6" s="25">
        <v>3</v>
      </c>
      <c r="R6" s="25">
        <v>3</v>
      </c>
      <c r="S6" s="20" t="s">
        <v>56</v>
      </c>
      <c r="T6" s="16">
        <v>6</v>
      </c>
      <c r="U6" s="49">
        <v>3</v>
      </c>
      <c r="V6" s="25" t="s">
        <v>45</v>
      </c>
      <c r="W6" s="16">
        <v>1</v>
      </c>
      <c r="X6" s="52">
        <v>2560000</v>
      </c>
      <c r="Z6" s="16">
        <v>1</v>
      </c>
      <c r="AA6" s="24">
        <v>0</v>
      </c>
      <c r="AB6" s="24">
        <v>1</v>
      </c>
      <c r="AC6" s="16">
        <v>0</v>
      </c>
      <c r="AD6" s="24">
        <f>IF(AC6=0,IF(AB6=0,U6*X6*W6*Z6*EXP(-AA6*Others!$A$18),0),0)</f>
        <v>0</v>
      </c>
      <c r="AE6" s="24">
        <f>IF(AC6=0,IF(AB6=1,U6*X6*W6*Z6*EXP(-AA6*Others!$A$18),0),0)</f>
        <v>7680000</v>
      </c>
      <c r="AF6" s="24">
        <f>IF(AC6=1,IF(AB6=0,U6*X6*W6*Z6*EXP(-AA6*Others!$A$18),0),0)</f>
        <v>0</v>
      </c>
    </row>
    <row r="7" spans="1:32" ht="30">
      <c r="A7" s="16" t="s">
        <v>64</v>
      </c>
      <c r="B7" s="16" t="s">
        <v>63</v>
      </c>
      <c r="C7" s="16" t="s">
        <v>53</v>
      </c>
      <c r="D7" s="20" t="s">
        <v>59</v>
      </c>
      <c r="E7" s="20" t="s">
        <v>60</v>
      </c>
      <c r="F7" s="20" t="s">
        <v>37</v>
      </c>
      <c r="G7" s="20" t="s">
        <v>49</v>
      </c>
      <c r="H7" s="20" t="s">
        <v>39</v>
      </c>
      <c r="I7" s="20" t="s">
        <v>40</v>
      </c>
      <c r="J7" s="20" t="s">
        <v>41</v>
      </c>
      <c r="K7" s="16" t="s">
        <v>55</v>
      </c>
      <c r="L7" s="16" t="s">
        <v>43</v>
      </c>
      <c r="M7" s="25">
        <v>2019</v>
      </c>
      <c r="N7" s="25">
        <f t="shared" si="0"/>
        <v>2</v>
      </c>
      <c r="O7" s="25">
        <v>2</v>
      </c>
      <c r="P7" s="25">
        <v>2</v>
      </c>
      <c r="Q7" s="25">
        <v>2</v>
      </c>
      <c r="R7" s="25">
        <v>1</v>
      </c>
      <c r="S7" s="20" t="s">
        <v>65</v>
      </c>
      <c r="T7" s="16">
        <v>1</v>
      </c>
      <c r="U7" s="50">
        <v>1</v>
      </c>
      <c r="V7" s="25" t="s">
        <v>45</v>
      </c>
      <c r="W7" s="16">
        <v>1</v>
      </c>
      <c r="X7" s="52">
        <v>0</v>
      </c>
      <c r="Z7" s="16">
        <v>1</v>
      </c>
      <c r="AA7" s="24">
        <v>0</v>
      </c>
      <c r="AB7" s="24">
        <v>0</v>
      </c>
      <c r="AC7" s="16">
        <v>1</v>
      </c>
      <c r="AD7" s="23">
        <f>IF(AC7=0,IF(AB7=0,U7*X7*W7*Z7*EXP(-AA7*Others!$A$18),0),0)</f>
        <v>0</v>
      </c>
      <c r="AE7" s="23">
        <f>IF(AC7=0,IF(AB7=1,U7*X7*W7*Z7*EXP(-AA7*Others!$A$18),0),0)</f>
        <v>0</v>
      </c>
      <c r="AF7" s="23">
        <f>IF(AC7=1,IF(AB7=0,U7*X7*W7*Z7*EXP(-AA7*Others!$A$18),0),0)</f>
        <v>0</v>
      </c>
    </row>
    <row r="8" spans="1:32" ht="30">
      <c r="A8" s="16" t="s">
        <v>66</v>
      </c>
      <c r="B8" s="16" t="s">
        <v>67</v>
      </c>
      <c r="C8" s="16" t="s">
        <v>53</v>
      </c>
      <c r="D8" s="20" t="s">
        <v>68</v>
      </c>
      <c r="E8" s="20" t="s">
        <v>60</v>
      </c>
      <c r="F8" s="20" t="s">
        <v>37</v>
      </c>
      <c r="G8" s="20" t="s">
        <v>49</v>
      </c>
      <c r="H8" s="20" t="s">
        <v>39</v>
      </c>
      <c r="I8" s="20" t="s">
        <v>40</v>
      </c>
      <c r="J8" s="20" t="s">
        <v>41</v>
      </c>
      <c r="K8" s="16" t="s">
        <v>55</v>
      </c>
      <c r="L8" s="16" t="s">
        <v>43</v>
      </c>
      <c r="M8" s="25">
        <v>2010</v>
      </c>
      <c r="N8" s="25">
        <f t="shared" si="0"/>
        <v>2</v>
      </c>
      <c r="O8" s="25">
        <v>2</v>
      </c>
      <c r="P8" s="25">
        <v>2</v>
      </c>
      <c r="Q8" s="25">
        <v>2</v>
      </c>
      <c r="R8" s="25">
        <v>1</v>
      </c>
      <c r="S8" s="20" t="s">
        <v>65</v>
      </c>
      <c r="T8" s="16">
        <v>1</v>
      </c>
      <c r="U8" s="49">
        <v>2</v>
      </c>
      <c r="V8" s="25" t="s">
        <v>45</v>
      </c>
      <c r="W8" s="16">
        <v>1</v>
      </c>
      <c r="X8" s="52">
        <v>0</v>
      </c>
      <c r="Z8" s="16">
        <v>1</v>
      </c>
      <c r="AA8" s="24">
        <v>0</v>
      </c>
      <c r="AB8" s="24">
        <v>0</v>
      </c>
      <c r="AC8" s="16">
        <v>1</v>
      </c>
      <c r="AD8" s="23">
        <f>IF(AC8=0,IF(AB8=0,U8*X8*W8*Z8*EXP(-AA8*Others!$A$18),0),0)</f>
        <v>0</v>
      </c>
      <c r="AE8" s="23">
        <f>IF(AC8=0,IF(AB8=1,U8*X8*W8*Z8*EXP(-AA8*Others!$A$18),0),0)</f>
        <v>0</v>
      </c>
      <c r="AF8" s="23">
        <f>IF(AC8=1,IF(AB8=0,U8*X8*W8*Z8*EXP(-AA8*Others!$A$18),0),0)</f>
        <v>0</v>
      </c>
    </row>
    <row r="9" spans="1:32" ht="30">
      <c r="A9" s="16" t="s">
        <v>69</v>
      </c>
      <c r="B9" s="16" t="s">
        <v>70</v>
      </c>
      <c r="C9" s="16" t="s">
        <v>53</v>
      </c>
      <c r="D9" s="20" t="s">
        <v>68</v>
      </c>
      <c r="E9" s="20" t="s">
        <v>60</v>
      </c>
      <c r="F9" s="20" t="s">
        <v>37</v>
      </c>
      <c r="G9" s="20" t="s">
        <v>49</v>
      </c>
      <c r="H9" s="20" t="s">
        <v>39</v>
      </c>
      <c r="I9" s="20" t="s">
        <v>40</v>
      </c>
      <c r="J9" s="20" t="s">
        <v>41</v>
      </c>
      <c r="K9" s="16" t="s">
        <v>55</v>
      </c>
      <c r="L9" s="16" t="s">
        <v>43</v>
      </c>
      <c r="M9" s="25">
        <v>2010</v>
      </c>
      <c r="N9" s="25">
        <f t="shared" si="0"/>
        <v>2</v>
      </c>
      <c r="O9" s="25">
        <v>2</v>
      </c>
      <c r="P9" s="25">
        <v>2</v>
      </c>
      <c r="Q9" s="25">
        <v>2</v>
      </c>
      <c r="R9" s="25">
        <v>1</v>
      </c>
      <c r="S9" s="20" t="s">
        <v>65</v>
      </c>
      <c r="T9" s="16">
        <v>1</v>
      </c>
      <c r="U9" s="49">
        <v>1</v>
      </c>
      <c r="V9" s="25" t="s">
        <v>45</v>
      </c>
      <c r="W9" s="16">
        <v>1</v>
      </c>
      <c r="X9" s="52">
        <v>0</v>
      </c>
      <c r="Z9" s="16">
        <v>1</v>
      </c>
      <c r="AA9" s="24">
        <v>0</v>
      </c>
      <c r="AB9" s="24">
        <v>0</v>
      </c>
      <c r="AC9" s="16">
        <v>1</v>
      </c>
      <c r="AD9" s="23">
        <f>IF(AC9=0,IF(AB9=0,U9*X9*W9*Z9*EXP(-AA9*Others!$A$18),0),0)</f>
        <v>0</v>
      </c>
      <c r="AE9" s="23">
        <f>IF(AC9=0,IF(AB9=1,U9*X9*W9*Z9*EXP(-AA9*Others!$A$18),0),0)</f>
        <v>0</v>
      </c>
      <c r="AF9" s="23">
        <f>IF(AC9=1,IF(AB9=0,U9*X9*W9*Z9*EXP(-AA9*Others!$A$18),0),0)</f>
        <v>0</v>
      </c>
    </row>
    <row r="10" spans="1:32" ht="30">
      <c r="A10" s="16" t="s">
        <v>71</v>
      </c>
      <c r="B10" s="16" t="s">
        <v>72</v>
      </c>
      <c r="C10" s="16" t="s">
        <v>53</v>
      </c>
      <c r="D10" s="20" t="s">
        <v>68</v>
      </c>
      <c r="E10" s="20" t="s">
        <v>60</v>
      </c>
      <c r="F10" s="20" t="s">
        <v>37</v>
      </c>
      <c r="G10" s="20" t="s">
        <v>49</v>
      </c>
      <c r="H10" s="20" t="s">
        <v>39</v>
      </c>
      <c r="I10" s="20" t="s">
        <v>40</v>
      </c>
      <c r="J10" s="20" t="s">
        <v>41</v>
      </c>
      <c r="K10" s="16" t="s">
        <v>55</v>
      </c>
      <c r="L10" s="16" t="s">
        <v>43</v>
      </c>
      <c r="M10" s="25">
        <v>2010</v>
      </c>
      <c r="N10" s="25">
        <f t="shared" si="0"/>
        <v>2</v>
      </c>
      <c r="O10" s="25">
        <v>2</v>
      </c>
      <c r="P10" s="25">
        <v>2</v>
      </c>
      <c r="Q10" s="25">
        <v>2</v>
      </c>
      <c r="R10" s="25">
        <v>1</v>
      </c>
      <c r="S10" s="20" t="s">
        <v>65</v>
      </c>
      <c r="T10" s="16">
        <v>1</v>
      </c>
      <c r="U10" s="49">
        <v>1</v>
      </c>
      <c r="V10" s="25" t="s">
        <v>45</v>
      </c>
      <c r="W10" s="16">
        <v>1</v>
      </c>
      <c r="X10" s="52">
        <v>0</v>
      </c>
      <c r="Z10" s="16">
        <v>1</v>
      </c>
      <c r="AA10" s="24">
        <v>0</v>
      </c>
      <c r="AB10" s="24">
        <v>0</v>
      </c>
      <c r="AC10" s="16">
        <v>1</v>
      </c>
      <c r="AD10" s="23">
        <f>IF(AC10=0,IF(AB10=0,U10*X10*W10*Z10*EXP(-AA10*Others!$A$18),0),0)</f>
        <v>0</v>
      </c>
      <c r="AE10" s="23">
        <f>IF(AC10=0,IF(AB10=1,U10*X10*W10*Z10*EXP(-AA10*Others!$A$18),0),0)</f>
        <v>0</v>
      </c>
      <c r="AF10" s="23">
        <f>IF(AC10=1,IF(AB10=0,U10*X10*W10*Z10*EXP(-AA10*Others!$A$18),0),0)</f>
        <v>0</v>
      </c>
    </row>
    <row r="11" spans="1:32" ht="30">
      <c r="A11" s="16" t="s">
        <v>73</v>
      </c>
      <c r="B11" s="16" t="s">
        <v>74</v>
      </c>
      <c r="C11" s="16" t="s">
        <v>53</v>
      </c>
      <c r="D11" s="20" t="s">
        <v>68</v>
      </c>
      <c r="E11" s="20" t="s">
        <v>60</v>
      </c>
      <c r="F11" s="20" t="s">
        <v>37</v>
      </c>
      <c r="G11" s="20" t="s">
        <v>49</v>
      </c>
      <c r="H11" s="20" t="s">
        <v>39</v>
      </c>
      <c r="I11" s="20" t="s">
        <v>40</v>
      </c>
      <c r="J11" s="20" t="s">
        <v>41</v>
      </c>
      <c r="K11" s="16" t="s">
        <v>55</v>
      </c>
      <c r="L11" s="16" t="s">
        <v>43</v>
      </c>
      <c r="M11" s="25">
        <v>2010</v>
      </c>
      <c r="N11" s="25">
        <f t="shared" si="0"/>
        <v>2</v>
      </c>
      <c r="O11" s="25">
        <v>2</v>
      </c>
      <c r="P11" s="25">
        <v>2</v>
      </c>
      <c r="Q11" s="25">
        <v>2</v>
      </c>
      <c r="R11" s="25">
        <v>1</v>
      </c>
      <c r="S11" s="20" t="s">
        <v>65</v>
      </c>
      <c r="T11" s="16">
        <v>1</v>
      </c>
      <c r="U11" s="49">
        <v>1</v>
      </c>
      <c r="V11" s="25" t="s">
        <v>75</v>
      </c>
      <c r="W11" s="16">
        <v>1</v>
      </c>
      <c r="X11" s="52">
        <v>0</v>
      </c>
      <c r="Z11" s="16">
        <v>1</v>
      </c>
      <c r="AA11" s="24">
        <v>0</v>
      </c>
      <c r="AB11" s="24">
        <v>0</v>
      </c>
      <c r="AC11" s="16">
        <v>1</v>
      </c>
      <c r="AD11" s="23">
        <f>IF(AC11=0,IF(AB11=0,U11*X11*W11*Z11*EXP(-AA11*Others!$A$18),0),0)</f>
        <v>0</v>
      </c>
      <c r="AE11" s="23">
        <f>IF(AC11=0,IF(AB11=1,U11*X11*W11*Z11*EXP(-AA11*Others!$A$18),0),0)</f>
        <v>0</v>
      </c>
      <c r="AF11" s="23">
        <f>IF(AC11=1,IF(AB11=0,U11*X11*W11*Z11*EXP(-AA11*Others!$A$18),0),0)</f>
        <v>0</v>
      </c>
    </row>
    <row r="12" spans="1:32" ht="90">
      <c r="A12" s="16" t="s">
        <v>76</v>
      </c>
      <c r="B12" s="16" t="s">
        <v>77</v>
      </c>
      <c r="C12" s="16" t="s">
        <v>53</v>
      </c>
      <c r="D12" s="20" t="s">
        <v>78</v>
      </c>
      <c r="E12" s="20" t="s">
        <v>79</v>
      </c>
      <c r="F12" s="20" t="s">
        <v>37</v>
      </c>
      <c r="G12" s="20" t="s">
        <v>49</v>
      </c>
      <c r="H12" s="20" t="s">
        <v>39</v>
      </c>
      <c r="I12" s="20" t="s">
        <v>40</v>
      </c>
      <c r="J12" s="20" t="s">
        <v>80</v>
      </c>
      <c r="K12" s="16" t="s">
        <v>81</v>
      </c>
      <c r="L12" s="16" t="s">
        <v>43</v>
      </c>
      <c r="M12" s="25">
        <v>2019</v>
      </c>
      <c r="N12" s="25">
        <v>4</v>
      </c>
      <c r="O12" s="25">
        <v>4</v>
      </c>
      <c r="P12" s="25">
        <v>4</v>
      </c>
      <c r="Q12" s="25">
        <v>4</v>
      </c>
      <c r="R12" s="25">
        <v>3</v>
      </c>
      <c r="S12" s="20" t="s">
        <v>82</v>
      </c>
      <c r="T12" s="16">
        <v>4</v>
      </c>
      <c r="U12" s="49">
        <v>1</v>
      </c>
      <c r="V12" s="25" t="s">
        <v>75</v>
      </c>
      <c r="W12" s="16">
        <v>1</v>
      </c>
      <c r="X12" s="54">
        <v>1200000</v>
      </c>
      <c r="Z12" s="16">
        <v>1</v>
      </c>
      <c r="AA12" s="24">
        <v>0</v>
      </c>
      <c r="AB12" s="24">
        <v>1</v>
      </c>
      <c r="AC12" s="16">
        <v>0</v>
      </c>
      <c r="AD12" s="24">
        <f>IF(AC12=0,IF(AB12=0,U12*X12*W12*Z12*EXP(-AA12*Others!$A$18),0),0)</f>
        <v>0</v>
      </c>
      <c r="AE12" s="24">
        <f>IF(AC12=0,IF(AB12=1,U12*X12*W12*Z12*EXP(-AA12*Others!$A$18),0),0)</f>
        <v>1200000</v>
      </c>
      <c r="AF12" s="24">
        <f>IF(AC12=1,IF(AB12=0,U12*X12*W12*Z12*EXP(-AA12*Others!$A$18),0),0)</f>
        <v>0</v>
      </c>
    </row>
    <row r="13" spans="1:32" ht="45">
      <c r="A13" s="16" t="s">
        <v>83</v>
      </c>
      <c r="B13" s="16" t="s">
        <v>77</v>
      </c>
      <c r="C13" s="16" t="s">
        <v>53</v>
      </c>
      <c r="D13" s="20" t="s">
        <v>84</v>
      </c>
      <c r="E13" s="20" t="s">
        <v>79</v>
      </c>
      <c r="F13" s="20" t="s">
        <v>37</v>
      </c>
      <c r="G13" s="20" t="s">
        <v>49</v>
      </c>
      <c r="H13" s="20" t="s">
        <v>39</v>
      </c>
      <c r="I13" s="20" t="s">
        <v>40</v>
      </c>
      <c r="J13" s="20" t="s">
        <v>80</v>
      </c>
      <c r="K13" s="16" t="s">
        <v>81</v>
      </c>
      <c r="L13" s="16" t="s">
        <v>43</v>
      </c>
      <c r="M13" s="25">
        <v>2019</v>
      </c>
      <c r="N13" s="25">
        <v>4</v>
      </c>
      <c r="O13" s="25">
        <v>4</v>
      </c>
      <c r="P13" s="25">
        <v>4</v>
      </c>
      <c r="Q13" s="25">
        <v>4</v>
      </c>
      <c r="R13" s="25">
        <v>3</v>
      </c>
      <c r="S13" s="20" t="s">
        <v>85</v>
      </c>
      <c r="T13" s="16">
        <v>7</v>
      </c>
      <c r="U13" s="49">
        <v>1</v>
      </c>
      <c r="V13" s="25" t="s">
        <v>75</v>
      </c>
      <c r="W13" s="16">
        <v>0.05</v>
      </c>
      <c r="X13" s="54">
        <f>3*1800000</f>
        <v>5400000</v>
      </c>
      <c r="Z13" s="16">
        <v>1</v>
      </c>
      <c r="AA13" s="24">
        <v>0</v>
      </c>
      <c r="AB13" s="24">
        <v>1</v>
      </c>
      <c r="AC13" s="16">
        <v>0</v>
      </c>
      <c r="AD13" s="24">
        <f>IF(AC13=0,IF(AB13=0,U13*X13*W13*Z13*EXP(-AA13*Others!$A$18),0),0)</f>
        <v>0</v>
      </c>
      <c r="AE13" s="24">
        <f>IF(AC13=0,IF(AB13=1,U13*X13*W13*Z13*EXP(-AA13*Others!$A$18),0),0)</f>
        <v>270000</v>
      </c>
      <c r="AF13" s="24">
        <f>IF(AC13=1,IF(AB13=0,U13*X13*W13*Z13*EXP(-AA13*Others!$A$18),0),0)</f>
        <v>0</v>
      </c>
    </row>
    <row r="14" spans="1:32" ht="30">
      <c r="A14" s="16" t="s">
        <v>86</v>
      </c>
      <c r="B14" s="16" t="s">
        <v>87</v>
      </c>
      <c r="C14" s="16" t="s">
        <v>53</v>
      </c>
      <c r="D14" s="20" t="s">
        <v>59</v>
      </c>
      <c r="E14" s="20" t="s">
        <v>60</v>
      </c>
      <c r="F14" s="20" t="s">
        <v>37</v>
      </c>
      <c r="G14" s="20" t="s">
        <v>49</v>
      </c>
      <c r="H14" s="20" t="s">
        <v>39</v>
      </c>
      <c r="I14" s="20" t="s">
        <v>40</v>
      </c>
      <c r="J14" s="20" t="s">
        <v>80</v>
      </c>
      <c r="K14" s="16" t="s">
        <v>81</v>
      </c>
      <c r="L14" s="16" t="s">
        <v>43</v>
      </c>
      <c r="M14" s="25">
        <v>2019</v>
      </c>
      <c r="N14" s="25">
        <f t="shared" ref="N14:N51" si="1">ROUNDUP(MAX(O14:Q14),0)</f>
        <v>2</v>
      </c>
      <c r="O14" s="25">
        <v>2</v>
      </c>
      <c r="P14" s="25">
        <v>2</v>
      </c>
      <c r="Q14" s="25">
        <v>2</v>
      </c>
      <c r="R14" s="25">
        <v>1</v>
      </c>
      <c r="S14" s="20" t="s">
        <v>65</v>
      </c>
      <c r="T14" s="16">
        <v>1</v>
      </c>
      <c r="U14" s="49">
        <v>1</v>
      </c>
      <c r="V14" s="25" t="s">
        <v>75</v>
      </c>
      <c r="W14" s="16">
        <v>1</v>
      </c>
      <c r="X14" s="52">
        <v>0</v>
      </c>
      <c r="Z14" s="16">
        <v>1</v>
      </c>
      <c r="AA14" s="24">
        <v>0</v>
      </c>
      <c r="AB14" s="24">
        <v>0</v>
      </c>
      <c r="AC14" s="16">
        <v>1</v>
      </c>
      <c r="AD14" s="23">
        <f>IF(AC14=0,IF(AB14=0,U14*X14*W14*Z14*EXP(-AA14*Others!$A$18),0),0)</f>
        <v>0</v>
      </c>
      <c r="AE14" s="23">
        <f>IF(AC14=0,IF(AB14=1,U14*X14*W14*Z14*EXP(-AA14*Others!$A$18),0),0)</f>
        <v>0</v>
      </c>
      <c r="AF14" s="23">
        <f>IF(AC14=1,IF(AB14=0,U14*X14*W14*Z14*EXP(-AA14*Others!$A$18),0),0)</f>
        <v>0</v>
      </c>
    </row>
    <row r="15" spans="1:32" ht="45">
      <c r="A15" s="16" t="s">
        <v>88</v>
      </c>
      <c r="B15" s="16" t="s">
        <v>89</v>
      </c>
      <c r="C15" s="16" t="s">
        <v>53</v>
      </c>
      <c r="D15" s="20" t="s">
        <v>54</v>
      </c>
      <c r="E15" s="20" t="s">
        <v>36</v>
      </c>
      <c r="F15" s="20" t="s">
        <v>37</v>
      </c>
      <c r="G15" s="20" t="s">
        <v>49</v>
      </c>
      <c r="H15" s="20" t="s">
        <v>39</v>
      </c>
      <c r="I15" s="20" t="s">
        <v>40</v>
      </c>
      <c r="J15" s="20" t="s">
        <v>41</v>
      </c>
      <c r="K15" s="16" t="s">
        <v>55</v>
      </c>
      <c r="L15" s="16" t="s">
        <v>43</v>
      </c>
      <c r="M15" s="25">
        <v>1994</v>
      </c>
      <c r="N15" s="25">
        <f t="shared" si="1"/>
        <v>4</v>
      </c>
      <c r="O15" s="25">
        <v>4</v>
      </c>
      <c r="P15" s="25">
        <v>4</v>
      </c>
      <c r="Q15" s="25">
        <v>3</v>
      </c>
      <c r="R15" s="25">
        <v>3</v>
      </c>
      <c r="S15" s="20" t="s">
        <v>90</v>
      </c>
      <c r="T15" s="16">
        <v>6</v>
      </c>
      <c r="U15" s="49">
        <v>1</v>
      </c>
      <c r="V15" s="25" t="s">
        <v>75</v>
      </c>
      <c r="W15" s="16">
        <v>1</v>
      </c>
      <c r="X15" s="52">
        <f>700000*3</f>
        <v>2100000</v>
      </c>
      <c r="Z15" s="16">
        <v>1</v>
      </c>
      <c r="AA15" s="24">
        <v>0</v>
      </c>
      <c r="AB15" s="24">
        <v>1</v>
      </c>
      <c r="AC15" s="16">
        <v>0</v>
      </c>
      <c r="AD15" s="24">
        <f>IF(AC15=0,IF(AB15=0,U15*X15*W15*Z15*EXP(-AA15*Others!$A$18),0),0)</f>
        <v>0</v>
      </c>
      <c r="AE15" s="24">
        <f>IF(AC15=0,IF(AB15=1,U15*X15*W15*Z15*EXP(-AA15*Others!$A$18),0),0)</f>
        <v>2100000</v>
      </c>
      <c r="AF15" s="24">
        <f>IF(AC15=1,IF(AB15=0,U15*X15*W15*Z15*EXP(-AA15*Others!$A$18),0),0)</f>
        <v>0</v>
      </c>
    </row>
    <row r="16" spans="1:32" ht="75">
      <c r="A16" s="16" t="s">
        <v>91</v>
      </c>
      <c r="B16" s="16" t="s">
        <v>92</v>
      </c>
      <c r="C16" s="16" t="s">
        <v>53</v>
      </c>
      <c r="D16" s="20" t="s">
        <v>93</v>
      </c>
      <c r="E16" s="20" t="s">
        <v>36</v>
      </c>
      <c r="F16" s="20" t="s">
        <v>37</v>
      </c>
      <c r="G16" s="20" t="s">
        <v>49</v>
      </c>
      <c r="H16" s="16" t="s">
        <v>39</v>
      </c>
      <c r="I16" s="16" t="s">
        <v>40</v>
      </c>
      <c r="J16" s="16" t="s">
        <v>41</v>
      </c>
      <c r="K16" s="16" t="s">
        <v>55</v>
      </c>
      <c r="L16" s="16" t="s">
        <v>43</v>
      </c>
      <c r="M16" s="25">
        <v>1994</v>
      </c>
      <c r="N16" s="25">
        <f t="shared" si="1"/>
        <v>4</v>
      </c>
      <c r="O16" s="25">
        <v>4</v>
      </c>
      <c r="P16" s="25">
        <v>4</v>
      </c>
      <c r="Q16" s="25">
        <v>3</v>
      </c>
      <c r="R16" s="25">
        <v>3</v>
      </c>
      <c r="S16" s="20" t="s">
        <v>94</v>
      </c>
      <c r="T16" s="16">
        <v>6</v>
      </c>
      <c r="U16" s="49">
        <v>1</v>
      </c>
      <c r="V16" s="25" t="s">
        <v>75</v>
      </c>
      <c r="W16" s="16">
        <v>1</v>
      </c>
      <c r="X16" s="52">
        <v>34000000</v>
      </c>
      <c r="Z16" s="16">
        <v>1</v>
      </c>
      <c r="AA16" s="24">
        <v>0</v>
      </c>
      <c r="AB16" s="24">
        <v>1</v>
      </c>
      <c r="AC16" s="16">
        <v>0</v>
      </c>
      <c r="AD16" s="24">
        <f>IF(AC16=0,IF(AB16=0,U16*X16*W16*Z16*EXP(-AA16*Others!$A$18),0),0)</f>
        <v>0</v>
      </c>
      <c r="AE16" s="24">
        <f>IF(AC16=0,IF(AB16=1,U16*X16*W16*Z16*EXP(-AA16*Others!$A$18),0),0)</f>
        <v>34000000</v>
      </c>
      <c r="AF16" s="24">
        <f>IF(AC16=1,IF(AB16=0,U16*X16*W16*Z16*EXP(-AA16*Others!$A$18),0),0)</f>
        <v>0</v>
      </c>
    </row>
    <row r="17" spans="1:32" ht="75">
      <c r="A17" s="16" t="s">
        <v>95</v>
      </c>
      <c r="B17" s="16" t="s">
        <v>96</v>
      </c>
      <c r="C17" s="16" t="s">
        <v>53</v>
      </c>
      <c r="D17" s="16" t="s">
        <v>1502</v>
      </c>
      <c r="E17" s="16" t="s">
        <v>97</v>
      </c>
      <c r="F17" s="20" t="s">
        <v>37</v>
      </c>
      <c r="G17" s="20" t="s">
        <v>49</v>
      </c>
      <c r="H17" s="16" t="s">
        <v>98</v>
      </c>
      <c r="I17" s="20" t="s">
        <v>99</v>
      </c>
      <c r="J17" s="20" t="s">
        <v>100</v>
      </c>
      <c r="K17" s="16" t="s">
        <v>101</v>
      </c>
      <c r="L17" s="16" t="s">
        <v>43</v>
      </c>
      <c r="M17" s="25">
        <v>1994</v>
      </c>
      <c r="N17" s="25">
        <f t="shared" si="1"/>
        <v>5</v>
      </c>
      <c r="O17" s="25">
        <v>4</v>
      </c>
      <c r="P17" s="25">
        <v>5</v>
      </c>
      <c r="Q17" s="25">
        <v>5</v>
      </c>
      <c r="R17" s="25">
        <v>3</v>
      </c>
      <c r="S17" s="20" t="s">
        <v>102</v>
      </c>
      <c r="T17" s="16">
        <v>6</v>
      </c>
      <c r="U17" s="49">
        <v>1</v>
      </c>
      <c r="V17" s="25" t="s">
        <v>75</v>
      </c>
      <c r="W17" s="16">
        <v>0.1</v>
      </c>
      <c r="X17" s="52">
        <v>9700000</v>
      </c>
      <c r="Z17" s="16">
        <v>1</v>
      </c>
      <c r="AA17" s="24">
        <v>0</v>
      </c>
      <c r="AB17" s="24">
        <v>0</v>
      </c>
      <c r="AC17" s="16">
        <v>0</v>
      </c>
      <c r="AD17" s="24">
        <f>IF(AC17=0,IF(AB17=0,U17*X17*W17*Z17*EXP(-AA17*Others!$A$18),0),0)</f>
        <v>970000</v>
      </c>
      <c r="AE17" s="24">
        <f>IF(AC17=0,IF(AB17=1,U17*X17*W17*Z17*EXP(-AA17*Others!$A$18),0),0)</f>
        <v>0</v>
      </c>
      <c r="AF17" s="24">
        <f>IF(AC17=1,IF(AB17=0,U17*X17*W17*Z17*EXP(-AA17*Others!$A$18),0),0)</f>
        <v>0</v>
      </c>
    </row>
    <row r="18" spans="1:32" ht="99.75" customHeight="1">
      <c r="A18" s="16" t="s">
        <v>103</v>
      </c>
      <c r="B18" s="16" t="s">
        <v>96</v>
      </c>
      <c r="C18" s="16" t="s">
        <v>53</v>
      </c>
      <c r="D18" s="20" t="s">
        <v>104</v>
      </c>
      <c r="E18" s="16" t="s">
        <v>36</v>
      </c>
      <c r="F18" s="20" t="s">
        <v>37</v>
      </c>
      <c r="G18" s="20" t="s">
        <v>49</v>
      </c>
      <c r="H18" s="20" t="s">
        <v>39</v>
      </c>
      <c r="I18" s="20" t="s">
        <v>40</v>
      </c>
      <c r="J18" s="20" t="s">
        <v>41</v>
      </c>
      <c r="K18" s="16" t="s">
        <v>55</v>
      </c>
      <c r="L18" s="16" t="s">
        <v>43</v>
      </c>
      <c r="M18" s="25">
        <v>1994</v>
      </c>
      <c r="N18" s="25">
        <f t="shared" si="1"/>
        <v>4</v>
      </c>
      <c r="O18" s="25">
        <v>4</v>
      </c>
      <c r="P18" s="25">
        <v>4</v>
      </c>
      <c r="Q18" s="25">
        <v>3</v>
      </c>
      <c r="R18" s="25">
        <v>3</v>
      </c>
      <c r="S18" s="20" t="s">
        <v>102</v>
      </c>
      <c r="T18" s="16">
        <v>6</v>
      </c>
      <c r="U18" s="49">
        <v>1</v>
      </c>
      <c r="V18" s="25" t="s">
        <v>75</v>
      </c>
      <c r="W18" s="16">
        <v>1</v>
      </c>
      <c r="X18" s="52">
        <v>9700000</v>
      </c>
      <c r="Z18" s="16">
        <v>1</v>
      </c>
      <c r="AA18" s="24">
        <v>0</v>
      </c>
      <c r="AB18" s="24">
        <v>1</v>
      </c>
      <c r="AC18" s="16">
        <v>0</v>
      </c>
      <c r="AD18" s="24">
        <f>IF(AC18=0,IF(AB18=0,U18*X18*W18*Z18*EXP(-AA18*Others!$A$18),0),0)</f>
        <v>0</v>
      </c>
      <c r="AE18" s="24">
        <f>IF(AC18=0,IF(AB18=1,U18*X18*W18*Z18*EXP(-AA18*Others!$A$18),0),0)</f>
        <v>9700000</v>
      </c>
      <c r="AF18" s="24">
        <f>IF(AC18=1,IF(AB18=0,U18*X18*W18*Z18*EXP(-AA18*Others!$A$18),0),0)</f>
        <v>0</v>
      </c>
    </row>
    <row r="19" spans="1:32" ht="89.25" customHeight="1">
      <c r="A19" s="16" t="s">
        <v>105</v>
      </c>
      <c r="B19" s="16" t="s">
        <v>106</v>
      </c>
      <c r="C19" s="16" t="s">
        <v>53</v>
      </c>
      <c r="D19" s="16" t="s">
        <v>107</v>
      </c>
      <c r="E19" s="16" t="s">
        <v>36</v>
      </c>
      <c r="F19" s="20" t="s">
        <v>37</v>
      </c>
      <c r="G19" s="20" t="s">
        <v>49</v>
      </c>
      <c r="H19" s="16" t="s">
        <v>39</v>
      </c>
      <c r="I19" s="16" t="s">
        <v>40</v>
      </c>
      <c r="J19" s="16" t="s">
        <v>41</v>
      </c>
      <c r="K19" s="16" t="s">
        <v>55</v>
      </c>
      <c r="L19" s="16" t="s">
        <v>43</v>
      </c>
      <c r="M19" s="25">
        <v>1994</v>
      </c>
      <c r="N19" s="25">
        <f t="shared" si="1"/>
        <v>4</v>
      </c>
      <c r="O19" s="25">
        <v>4</v>
      </c>
      <c r="P19" s="25">
        <v>4</v>
      </c>
      <c r="Q19" s="25">
        <v>3</v>
      </c>
      <c r="R19" s="25">
        <v>3</v>
      </c>
      <c r="S19" s="20" t="s">
        <v>108</v>
      </c>
      <c r="T19" s="16">
        <v>6</v>
      </c>
      <c r="U19" s="49">
        <v>1</v>
      </c>
      <c r="V19" s="25" t="s">
        <v>75</v>
      </c>
      <c r="W19" s="16">
        <v>1</v>
      </c>
      <c r="X19" s="52">
        <v>20000000</v>
      </c>
      <c r="Z19" s="16">
        <v>1</v>
      </c>
      <c r="AA19" s="24">
        <v>0</v>
      </c>
      <c r="AB19" s="24">
        <v>1</v>
      </c>
      <c r="AC19" s="16">
        <v>0</v>
      </c>
      <c r="AD19" s="24">
        <f>IF(AC19=0,IF(AB19=0,U19*X19*W19*Z19*EXP(-AA19*Others!$A$18),0),0)</f>
        <v>0</v>
      </c>
      <c r="AE19" s="24">
        <f>IF(AC19=0,IF(AB19=1,U19*X19*W19*Z19*EXP(-AA19*Others!$A$18),0),0)</f>
        <v>20000000</v>
      </c>
      <c r="AF19" s="24">
        <f>IF(AC19=1,IF(AB19=0,U19*X19*W19*Z19*EXP(-AA19*Others!$A$18),0),0)</f>
        <v>0</v>
      </c>
    </row>
    <row r="20" spans="1:32" ht="45">
      <c r="A20" s="16" t="s">
        <v>109</v>
      </c>
      <c r="B20" s="16" t="s">
        <v>110</v>
      </c>
      <c r="C20" s="16" t="s">
        <v>53</v>
      </c>
      <c r="D20" s="20" t="s">
        <v>111</v>
      </c>
      <c r="E20" s="16" t="s">
        <v>36</v>
      </c>
      <c r="F20" s="20" t="s">
        <v>37</v>
      </c>
      <c r="G20" s="20" t="s">
        <v>49</v>
      </c>
      <c r="H20" s="20" t="s">
        <v>39</v>
      </c>
      <c r="I20" s="20" t="s">
        <v>40</v>
      </c>
      <c r="J20" s="20" t="s">
        <v>41</v>
      </c>
      <c r="K20" s="16" t="s">
        <v>55</v>
      </c>
      <c r="L20" s="16" t="s">
        <v>43</v>
      </c>
      <c r="M20" s="25">
        <v>1994</v>
      </c>
      <c r="N20" s="25">
        <f t="shared" si="1"/>
        <v>4</v>
      </c>
      <c r="O20" s="25">
        <v>4</v>
      </c>
      <c r="P20" s="25">
        <v>4</v>
      </c>
      <c r="Q20" s="25">
        <v>3</v>
      </c>
      <c r="R20" s="25">
        <v>3</v>
      </c>
      <c r="S20" s="20" t="s">
        <v>112</v>
      </c>
      <c r="T20" s="16">
        <v>6</v>
      </c>
      <c r="U20" s="49">
        <v>1</v>
      </c>
      <c r="V20" s="25" t="s">
        <v>75</v>
      </c>
      <c r="W20" s="16">
        <v>1</v>
      </c>
      <c r="X20" s="52">
        <v>14500000</v>
      </c>
      <c r="Z20" s="16">
        <v>1</v>
      </c>
      <c r="AA20" s="24">
        <v>0</v>
      </c>
      <c r="AB20" s="24">
        <v>1</v>
      </c>
      <c r="AC20" s="16">
        <v>0</v>
      </c>
      <c r="AD20" s="24">
        <f>IF(AC20=0,IF(AB20=0,U20*X20*W20*Z20*EXP(-AA20*Others!$A$18),0),0)</f>
        <v>0</v>
      </c>
      <c r="AE20" s="24">
        <f>IF(AC20=0,IF(AB20=1,U20*X20*W20*Z20*EXP(-AA20*Others!$A$18),0),0)</f>
        <v>14500000</v>
      </c>
      <c r="AF20" s="24">
        <f>IF(AC20=1,IF(AB20=0,U20*X20*W20*Z20*EXP(-AA20*Others!$A$18),0),0)</f>
        <v>0</v>
      </c>
    </row>
    <row r="21" spans="1:32" ht="60">
      <c r="A21" s="16" t="s">
        <v>113</v>
      </c>
      <c r="B21" s="16" t="s">
        <v>114</v>
      </c>
      <c r="C21" s="16" t="s">
        <v>115</v>
      </c>
      <c r="D21" s="20" t="s">
        <v>1503</v>
      </c>
      <c r="E21" s="20" t="s">
        <v>97</v>
      </c>
      <c r="F21" s="20" t="s">
        <v>37</v>
      </c>
      <c r="G21" s="20" t="s">
        <v>49</v>
      </c>
      <c r="H21" s="20" t="s">
        <v>39</v>
      </c>
      <c r="I21" s="20" t="s">
        <v>40</v>
      </c>
      <c r="J21" s="20" t="s">
        <v>116</v>
      </c>
      <c r="K21" s="16" t="s">
        <v>101</v>
      </c>
      <c r="L21" s="16" t="s">
        <v>43</v>
      </c>
      <c r="M21" s="25">
        <v>2018</v>
      </c>
      <c r="N21" s="25">
        <f t="shared" si="1"/>
        <v>5</v>
      </c>
      <c r="O21" s="25">
        <v>4</v>
      </c>
      <c r="P21" s="25">
        <v>5</v>
      </c>
      <c r="Q21" s="25">
        <v>5</v>
      </c>
      <c r="R21" s="25">
        <v>2</v>
      </c>
      <c r="S21" s="20" t="s">
        <v>117</v>
      </c>
      <c r="T21" s="16">
        <v>5</v>
      </c>
      <c r="U21" s="49">
        <v>1</v>
      </c>
      <c r="V21" s="25" t="s">
        <v>75</v>
      </c>
      <c r="W21" s="16">
        <v>0.05</v>
      </c>
      <c r="X21" s="50">
        <v>13778800</v>
      </c>
      <c r="Z21" s="16">
        <v>1</v>
      </c>
      <c r="AA21" s="24">
        <v>0</v>
      </c>
      <c r="AB21" s="24">
        <v>0</v>
      </c>
      <c r="AC21" s="16">
        <v>0</v>
      </c>
      <c r="AD21" s="24">
        <f>IF(AC21=0,IF(AB21=0,U21*X21*W21*Z21*EXP(-AA21*Others!$A$18),0),0)</f>
        <v>688940</v>
      </c>
      <c r="AE21" s="24">
        <f>IF(AC21=0,IF(AB21=1,U21*X21*W21*Z21*EXP(-AA21*Others!$A$18),0),0)</f>
        <v>0</v>
      </c>
      <c r="AF21" s="24">
        <f>IF(AC21=1,IF(AB21=0,U21*X21*W21*Z21*EXP(-AA21*Others!$A$18),0),0)</f>
        <v>0</v>
      </c>
    </row>
    <row r="22" spans="1:32" ht="76.5" customHeight="1">
      <c r="A22" s="16" t="s">
        <v>118</v>
      </c>
      <c r="B22" s="16" t="s">
        <v>114</v>
      </c>
      <c r="C22" s="16" t="s">
        <v>115</v>
      </c>
      <c r="D22" s="20" t="s">
        <v>119</v>
      </c>
      <c r="E22" s="20" t="s">
        <v>60</v>
      </c>
      <c r="F22" s="20" t="s">
        <v>37</v>
      </c>
      <c r="G22" s="20" t="s">
        <v>49</v>
      </c>
      <c r="H22" s="20" t="s">
        <v>39</v>
      </c>
      <c r="I22" s="20" t="s">
        <v>120</v>
      </c>
      <c r="J22" s="20" t="s">
        <v>101</v>
      </c>
      <c r="K22" s="16" t="s">
        <v>101</v>
      </c>
      <c r="L22" s="16" t="s">
        <v>43</v>
      </c>
      <c r="M22" s="25">
        <v>2018</v>
      </c>
      <c r="N22" s="25">
        <f t="shared" si="1"/>
        <v>5</v>
      </c>
      <c r="O22" s="25">
        <v>4</v>
      </c>
      <c r="P22" s="25">
        <v>5</v>
      </c>
      <c r="Q22" s="25">
        <v>5</v>
      </c>
      <c r="R22" s="25">
        <v>2</v>
      </c>
      <c r="S22" s="20" t="s">
        <v>117</v>
      </c>
      <c r="T22" s="16">
        <v>5</v>
      </c>
      <c r="U22" s="49">
        <v>1</v>
      </c>
      <c r="V22" s="25" t="s">
        <v>75</v>
      </c>
      <c r="W22" s="16">
        <v>0.2</v>
      </c>
      <c r="X22" s="50">
        <v>13778800</v>
      </c>
      <c r="Z22" s="16">
        <v>1</v>
      </c>
      <c r="AA22" s="24">
        <v>0</v>
      </c>
      <c r="AB22" s="24">
        <v>0</v>
      </c>
      <c r="AC22" s="16">
        <v>0</v>
      </c>
      <c r="AD22" s="24">
        <f>IF(AC22=0,IF(AB22=0,U22*X22*W22*Z22*EXP(-AA22*Others!$A$18),0),0)</f>
        <v>2755760</v>
      </c>
      <c r="AE22" s="24">
        <f>IF(AC22=0,IF(AB22=1,U22*X22*W22*Z22*EXP(-AA22*Others!$A$18),0),0)</f>
        <v>0</v>
      </c>
      <c r="AF22" s="24">
        <f>IF(AC22=1,IF(AB22=0,U22*X22*W22*Z22*EXP(-AA22*Others!$A$18),0),0)</f>
        <v>0</v>
      </c>
    </row>
    <row r="23" spans="1:32" ht="60">
      <c r="A23" s="16" t="s">
        <v>121</v>
      </c>
      <c r="B23" s="16" t="s">
        <v>114</v>
      </c>
      <c r="C23" s="16" t="s">
        <v>115</v>
      </c>
      <c r="D23" s="20" t="s">
        <v>122</v>
      </c>
      <c r="E23" s="20" t="s">
        <v>60</v>
      </c>
      <c r="F23" s="20" t="s">
        <v>37</v>
      </c>
      <c r="G23" s="20" t="s">
        <v>49</v>
      </c>
      <c r="H23" s="20" t="s">
        <v>39</v>
      </c>
      <c r="I23" s="20" t="s">
        <v>40</v>
      </c>
      <c r="J23" s="20" t="s">
        <v>101</v>
      </c>
      <c r="K23" s="16" t="s">
        <v>101</v>
      </c>
      <c r="L23" s="16" t="s">
        <v>43</v>
      </c>
      <c r="M23" s="25">
        <v>2018</v>
      </c>
      <c r="N23" s="25">
        <v>5</v>
      </c>
      <c r="O23" s="25">
        <v>4</v>
      </c>
      <c r="P23" s="25">
        <v>5</v>
      </c>
      <c r="Q23" s="25">
        <v>5</v>
      </c>
      <c r="R23" s="25">
        <v>2</v>
      </c>
      <c r="S23" s="20" t="s">
        <v>117</v>
      </c>
      <c r="T23" s="16">
        <v>5</v>
      </c>
      <c r="U23" s="49">
        <v>1</v>
      </c>
      <c r="V23" s="25" t="s">
        <v>75</v>
      </c>
      <c r="W23" s="16">
        <v>0.2</v>
      </c>
      <c r="X23" s="50">
        <v>13778800</v>
      </c>
      <c r="Z23" s="16">
        <v>1</v>
      </c>
      <c r="AA23" s="24">
        <v>0</v>
      </c>
      <c r="AB23" s="24">
        <v>0</v>
      </c>
      <c r="AC23" s="16">
        <v>0</v>
      </c>
      <c r="AD23" s="24">
        <f>IF(AC23=0,IF(AB23=0,U23*X23*W23*Z23*EXP(-AA23*Others!$A$18),0),0)</f>
        <v>2755760</v>
      </c>
      <c r="AE23" s="24">
        <f>IF(AC23=0,IF(AB23=1,U23*X23*W23*Z23*EXP(-AA23*Others!$A$18),0),0)</f>
        <v>0</v>
      </c>
      <c r="AF23" s="24">
        <f>IF(AC23=1,IF(AB23=0,U23*X23*W23*Z23*EXP(-AA23*Others!$A$18),0),0)</f>
        <v>0</v>
      </c>
    </row>
    <row r="24" spans="1:32" ht="58.5" customHeight="1">
      <c r="A24" s="16" t="s">
        <v>123</v>
      </c>
      <c r="B24" s="16" t="s">
        <v>124</v>
      </c>
      <c r="C24" s="16" t="s">
        <v>115</v>
      </c>
      <c r="D24" s="20" t="s">
        <v>125</v>
      </c>
      <c r="E24" s="20" t="s">
        <v>97</v>
      </c>
      <c r="F24" s="20" t="s">
        <v>37</v>
      </c>
      <c r="G24" s="20" t="s">
        <v>49</v>
      </c>
      <c r="H24" s="20" t="s">
        <v>39</v>
      </c>
      <c r="I24" s="20" t="s">
        <v>101</v>
      </c>
      <c r="J24" s="20" t="s">
        <v>101</v>
      </c>
      <c r="K24" s="16" t="s">
        <v>101</v>
      </c>
      <c r="L24" s="16" t="s">
        <v>43</v>
      </c>
      <c r="M24" s="25">
        <v>2018</v>
      </c>
      <c r="N24" s="25">
        <v>5</v>
      </c>
      <c r="O24" s="25">
        <v>4</v>
      </c>
      <c r="P24" s="25">
        <v>5</v>
      </c>
      <c r="Q24" s="25">
        <v>5</v>
      </c>
      <c r="R24" s="25">
        <v>2</v>
      </c>
      <c r="S24" s="20" t="s">
        <v>126</v>
      </c>
      <c r="T24" s="16">
        <v>5</v>
      </c>
      <c r="U24" s="49">
        <v>1</v>
      </c>
      <c r="V24" s="25" t="s">
        <v>75</v>
      </c>
      <c r="W24" s="16">
        <v>0.3</v>
      </c>
      <c r="X24" s="50">
        <v>2600000</v>
      </c>
      <c r="Z24" s="16">
        <v>1</v>
      </c>
      <c r="AA24" s="24">
        <v>0</v>
      </c>
      <c r="AB24" s="24">
        <v>0</v>
      </c>
      <c r="AC24" s="16">
        <v>0</v>
      </c>
      <c r="AD24" s="24">
        <f>IF(AC24=0,IF(AB24=0,U24*X24*W24*Z24*EXP(-AA24*Others!$A$18),0),0)</f>
        <v>780000</v>
      </c>
      <c r="AE24" s="24">
        <f>IF(AC24=0,IF(AB24=1,U24*X24*W24*Z24*EXP(-AA24*Others!$A$18),0),0)</f>
        <v>0</v>
      </c>
      <c r="AF24" s="24">
        <f>IF(AC24=1,IF(AB24=0,U24*X24*W24*Z24*EXP(-AA24*Others!$A$18),0),0)</f>
        <v>0</v>
      </c>
    </row>
    <row r="25" spans="1:32" ht="30">
      <c r="A25" s="16" t="s">
        <v>127</v>
      </c>
      <c r="B25" s="16" t="s">
        <v>128</v>
      </c>
      <c r="C25" s="16" t="s">
        <v>115</v>
      </c>
      <c r="D25" s="20" t="s">
        <v>1504</v>
      </c>
      <c r="E25" s="20" t="s">
        <v>97</v>
      </c>
      <c r="F25" s="20" t="s">
        <v>37</v>
      </c>
      <c r="G25" s="20" t="s">
        <v>49</v>
      </c>
      <c r="H25" s="20" t="s">
        <v>39</v>
      </c>
      <c r="I25" s="20" t="s">
        <v>40</v>
      </c>
      <c r="J25" s="20" t="s">
        <v>101</v>
      </c>
      <c r="K25" s="16" t="s">
        <v>101</v>
      </c>
      <c r="L25" s="16" t="s">
        <v>43</v>
      </c>
      <c r="M25" s="25">
        <v>2018</v>
      </c>
      <c r="N25" s="25">
        <v>5</v>
      </c>
      <c r="O25" s="25">
        <v>4</v>
      </c>
      <c r="P25" s="25">
        <v>5</v>
      </c>
      <c r="Q25" s="25">
        <v>5</v>
      </c>
      <c r="R25" s="25">
        <v>2</v>
      </c>
      <c r="S25" s="20" t="s">
        <v>129</v>
      </c>
      <c r="T25" s="16">
        <v>5</v>
      </c>
      <c r="U25" s="49">
        <v>1</v>
      </c>
      <c r="V25" s="25" t="s">
        <v>75</v>
      </c>
      <c r="W25" s="16">
        <v>1</v>
      </c>
      <c r="X25" s="50">
        <f>213000*10</f>
        <v>2130000</v>
      </c>
      <c r="Z25" s="16">
        <v>1</v>
      </c>
      <c r="AA25" s="24">
        <v>0</v>
      </c>
      <c r="AB25" s="24">
        <v>0</v>
      </c>
      <c r="AC25" s="16">
        <v>0</v>
      </c>
      <c r="AD25" s="24">
        <f>IF(AC25=0,IF(AB25=0,U25*X25*W25*Z25*EXP(-AA25*Others!$A$18),0),0)</f>
        <v>2130000</v>
      </c>
      <c r="AE25" s="24">
        <f>IF(AC25=0,IF(AB25=1,U25*X25*W25*Z25*EXP(-AA25*Others!$A$18),0),0)</f>
        <v>0</v>
      </c>
      <c r="AF25" s="24">
        <f>IF(AC25=1,IF(AB25=0,U25*X25*W25*Z25*EXP(-AA25*Others!$A$18),0),0)</f>
        <v>0</v>
      </c>
    </row>
    <row r="26" spans="1:32" ht="58.5" customHeight="1">
      <c r="A26" s="16" t="s">
        <v>130</v>
      </c>
      <c r="B26" s="16" t="s">
        <v>131</v>
      </c>
      <c r="C26" s="16" t="s">
        <v>115</v>
      </c>
      <c r="D26" s="20" t="s">
        <v>1505</v>
      </c>
      <c r="E26" s="20" t="s">
        <v>97</v>
      </c>
      <c r="F26" s="20" t="s">
        <v>37</v>
      </c>
      <c r="G26" s="20" t="s">
        <v>49</v>
      </c>
      <c r="H26" s="20" t="s">
        <v>39</v>
      </c>
      <c r="I26" s="20" t="s">
        <v>40</v>
      </c>
      <c r="J26" s="20" t="s">
        <v>101</v>
      </c>
      <c r="K26" s="16" t="s">
        <v>101</v>
      </c>
      <c r="L26" s="16" t="s">
        <v>43</v>
      </c>
      <c r="M26" s="25">
        <v>2010</v>
      </c>
      <c r="N26" s="25">
        <v>5</v>
      </c>
      <c r="O26" s="25">
        <v>4</v>
      </c>
      <c r="P26" s="25">
        <v>5</v>
      </c>
      <c r="Q26" s="25">
        <v>5</v>
      </c>
      <c r="R26" s="25">
        <v>2</v>
      </c>
      <c r="S26" s="20" t="s">
        <v>1519</v>
      </c>
      <c r="T26" s="16">
        <v>5</v>
      </c>
      <c r="U26" s="49">
        <v>1</v>
      </c>
      <c r="V26" s="25" t="s">
        <v>75</v>
      </c>
      <c r="W26" s="16">
        <v>1</v>
      </c>
      <c r="X26" s="52">
        <f>((15*37500)+(15*35000))*1.25</f>
        <v>1359375</v>
      </c>
      <c r="Z26" s="16">
        <v>1</v>
      </c>
      <c r="AA26" s="24">
        <v>0</v>
      </c>
      <c r="AB26" s="24">
        <v>0</v>
      </c>
      <c r="AC26" s="16">
        <v>0</v>
      </c>
      <c r="AD26" s="24">
        <f>IF(AC26=0,IF(AB26=0,U26*X26*W26*Z26*EXP(-AA26*Others!$A$18),0),0)</f>
        <v>1359375</v>
      </c>
      <c r="AE26" s="24">
        <f>IF(AC26=0,IF(AB26=1,U26*X26*W26*Z26*EXP(-AA26*Others!$A$18),0),0)</f>
        <v>0</v>
      </c>
      <c r="AF26" s="24">
        <f>IF(AC26=1,IF(AB26=0,U26*X26*W26*Z26*EXP(-AA26*Others!$A$18),0),0)</f>
        <v>0</v>
      </c>
    </row>
    <row r="27" spans="1:32" ht="75">
      <c r="A27" s="16" t="s">
        <v>132</v>
      </c>
      <c r="B27" s="16" t="s">
        <v>133</v>
      </c>
      <c r="C27" s="16" t="s">
        <v>115</v>
      </c>
      <c r="D27" s="20" t="s">
        <v>1506</v>
      </c>
      <c r="E27" s="20" t="s">
        <v>97</v>
      </c>
      <c r="F27" s="20" t="s">
        <v>37</v>
      </c>
      <c r="G27" s="20" t="s">
        <v>49</v>
      </c>
      <c r="H27" s="20" t="s">
        <v>39</v>
      </c>
      <c r="I27" s="20" t="s">
        <v>99</v>
      </c>
      <c r="J27" s="20" t="s">
        <v>101</v>
      </c>
      <c r="K27" s="16" t="s">
        <v>101</v>
      </c>
      <c r="L27" s="16" t="s">
        <v>43</v>
      </c>
      <c r="M27" s="25">
        <v>2010</v>
      </c>
      <c r="N27" s="25">
        <v>5</v>
      </c>
      <c r="O27" s="25">
        <v>4</v>
      </c>
      <c r="P27" s="25">
        <v>5</v>
      </c>
      <c r="Q27" s="25">
        <v>5</v>
      </c>
      <c r="R27" s="25">
        <v>2</v>
      </c>
      <c r="S27" s="20" t="s">
        <v>1533</v>
      </c>
      <c r="T27" s="16">
        <v>5</v>
      </c>
      <c r="U27" s="49">
        <v>1</v>
      </c>
      <c r="V27" s="25" t="s">
        <v>75</v>
      </c>
      <c r="W27" s="16">
        <v>0.6</v>
      </c>
      <c r="X27" s="52">
        <f>(((25*50000)+(8*25*35000))*1.25)+5000000</f>
        <v>15312500</v>
      </c>
      <c r="Z27" s="16">
        <v>1</v>
      </c>
      <c r="AA27" s="24">
        <v>0</v>
      </c>
      <c r="AB27" s="24">
        <v>0</v>
      </c>
      <c r="AC27" s="16">
        <v>0</v>
      </c>
      <c r="AD27" s="24">
        <f>IF(AC27=0,IF(AB27=0,U27*X27*W27*Z27*EXP(-AA27*Others!$A$18),0),0)</f>
        <v>9187500</v>
      </c>
      <c r="AE27" s="24">
        <f>IF(AC27=0,IF(AB27=1,U27*X27*W27*Z27*EXP(-AA27*Others!$A$18),0),0)</f>
        <v>0</v>
      </c>
      <c r="AF27" s="24">
        <f>IF(AC27=1,IF(AB27=0,U27*X27*W27*Z27*EXP(-AA27*Others!$A$18),0),0)</f>
        <v>0</v>
      </c>
    </row>
    <row r="28" spans="1:32" ht="30">
      <c r="A28" s="16" t="s">
        <v>134</v>
      </c>
      <c r="B28" s="16" t="s">
        <v>135</v>
      </c>
      <c r="C28" s="16" t="s">
        <v>115</v>
      </c>
      <c r="D28" s="20" t="s">
        <v>1507</v>
      </c>
      <c r="E28" s="20" t="s">
        <v>60</v>
      </c>
      <c r="F28" s="20" t="s">
        <v>37</v>
      </c>
      <c r="G28" s="20" t="s">
        <v>49</v>
      </c>
      <c r="H28" s="20" t="s">
        <v>39</v>
      </c>
      <c r="I28" s="20" t="s">
        <v>99</v>
      </c>
      <c r="J28" s="20" t="s">
        <v>101</v>
      </c>
      <c r="K28" s="16" t="s">
        <v>101</v>
      </c>
      <c r="L28" s="16" t="s">
        <v>43</v>
      </c>
      <c r="M28" s="25">
        <v>2010</v>
      </c>
      <c r="N28" s="25">
        <v>2</v>
      </c>
      <c r="O28" s="25">
        <v>2</v>
      </c>
      <c r="P28" s="25">
        <v>2</v>
      </c>
      <c r="Q28" s="25">
        <v>2</v>
      </c>
      <c r="R28" s="25">
        <v>1</v>
      </c>
      <c r="S28" s="20" t="s">
        <v>65</v>
      </c>
      <c r="T28" s="16">
        <v>1</v>
      </c>
      <c r="U28" s="49">
        <v>1</v>
      </c>
      <c r="V28" s="25" t="s">
        <v>75</v>
      </c>
      <c r="W28" s="16">
        <v>1</v>
      </c>
      <c r="X28" s="52">
        <v>0</v>
      </c>
      <c r="Z28" s="16">
        <v>1</v>
      </c>
      <c r="AA28" s="24">
        <v>0</v>
      </c>
      <c r="AB28" s="24">
        <v>0</v>
      </c>
      <c r="AC28" s="16">
        <v>0</v>
      </c>
      <c r="AD28" s="24">
        <f>IF(AC28=0,IF(AB28=0,U28*X28*W28*Z28*EXP(-AA28*Others!$A$18),0),0)</f>
        <v>0</v>
      </c>
      <c r="AE28" s="24">
        <f>IF(AC28=0,IF(AB28=1,U28*X28*W28*Z28*EXP(-AA28*Others!$A$18),0),0)</f>
        <v>0</v>
      </c>
      <c r="AF28" s="24">
        <f>IF(AC28=1,IF(AB28=0,U28*X28*W28*Z28*EXP(-AA28*Others!$A$18),0),0)</f>
        <v>0</v>
      </c>
    </row>
    <row r="29" spans="1:32" ht="90">
      <c r="A29" s="16" t="s">
        <v>136</v>
      </c>
      <c r="B29" s="16" t="s">
        <v>137</v>
      </c>
      <c r="C29" s="16" t="s">
        <v>115</v>
      </c>
      <c r="D29" s="20" t="s">
        <v>1508</v>
      </c>
      <c r="E29" s="20" t="s">
        <v>97</v>
      </c>
      <c r="F29" s="20" t="s">
        <v>138</v>
      </c>
      <c r="G29" s="20" t="s">
        <v>49</v>
      </c>
      <c r="H29" s="20" t="s">
        <v>98</v>
      </c>
      <c r="I29" s="20" t="s">
        <v>99</v>
      </c>
      <c r="J29" s="20" t="s">
        <v>101</v>
      </c>
      <c r="K29" s="16" t="s">
        <v>101</v>
      </c>
      <c r="L29" s="16" t="s">
        <v>43</v>
      </c>
      <c r="M29" s="25">
        <v>1994</v>
      </c>
      <c r="N29" s="25">
        <v>4</v>
      </c>
      <c r="O29" s="25">
        <v>4</v>
      </c>
      <c r="P29" s="25">
        <v>3</v>
      </c>
      <c r="Q29" s="25">
        <v>3</v>
      </c>
      <c r="R29" s="25">
        <v>3</v>
      </c>
      <c r="S29" s="20" t="s">
        <v>139</v>
      </c>
      <c r="T29" s="16">
        <v>5</v>
      </c>
      <c r="U29" s="49">
        <v>1</v>
      </c>
      <c r="V29" s="25" t="s">
        <v>75</v>
      </c>
      <c r="W29" s="16">
        <v>0.3</v>
      </c>
      <c r="X29" s="52">
        <f>(53000*200)*1.25</f>
        <v>13250000</v>
      </c>
      <c r="Z29" s="16">
        <v>1</v>
      </c>
      <c r="AA29" s="24">
        <v>0</v>
      </c>
      <c r="AB29" s="24">
        <v>0</v>
      </c>
      <c r="AC29" s="16">
        <v>0</v>
      </c>
      <c r="AD29" s="24">
        <f>IF(AC29=0,IF(AB29=0,U29*X29*W29*Z29*EXP(-AA29*Others!$A$18),0),0)</f>
        <v>3975000</v>
      </c>
      <c r="AE29" s="24">
        <f>IF(AC29=0,IF(AB29=1,U29*X29*W29*Z29*EXP(-AA29*Others!$A$18),0),0)</f>
        <v>0</v>
      </c>
      <c r="AF29" s="24">
        <f>IF(AC29=1,IF(AB29=0,U29*X29*W29*Z29*EXP(-AA29*Others!$A$18),0),0)</f>
        <v>0</v>
      </c>
    </row>
    <row r="30" spans="1:32" ht="75">
      <c r="A30" s="16" t="s">
        <v>140</v>
      </c>
      <c r="B30" s="16" t="s">
        <v>141</v>
      </c>
      <c r="C30" s="16" t="s">
        <v>115</v>
      </c>
      <c r="D30" s="20" t="s">
        <v>1509</v>
      </c>
      <c r="E30" s="20" t="s">
        <v>97</v>
      </c>
      <c r="F30" s="20" t="s">
        <v>138</v>
      </c>
      <c r="G30" s="20" t="s">
        <v>49</v>
      </c>
      <c r="H30" s="20" t="s">
        <v>98</v>
      </c>
      <c r="I30" s="20" t="s">
        <v>99</v>
      </c>
      <c r="J30" s="20" t="s">
        <v>101</v>
      </c>
      <c r="K30" s="16" t="s">
        <v>101</v>
      </c>
      <c r="L30" s="16" t="s">
        <v>43</v>
      </c>
      <c r="M30" s="25">
        <v>1994</v>
      </c>
      <c r="N30" s="25">
        <v>4</v>
      </c>
      <c r="O30" s="25">
        <v>4</v>
      </c>
      <c r="P30" s="25">
        <v>3</v>
      </c>
      <c r="Q30" s="25">
        <v>3</v>
      </c>
      <c r="R30" s="25">
        <v>3</v>
      </c>
      <c r="S30" s="20" t="s">
        <v>142</v>
      </c>
      <c r="T30" s="16">
        <v>5</v>
      </c>
      <c r="U30" s="49">
        <v>1</v>
      </c>
      <c r="V30" s="25" t="s">
        <v>75</v>
      </c>
      <c r="W30" s="16">
        <v>0.15</v>
      </c>
      <c r="X30" s="52">
        <f>((53000*5*13)+(35000*13))*1.25</f>
        <v>4875000</v>
      </c>
      <c r="Z30" s="16">
        <v>1</v>
      </c>
      <c r="AA30" s="24">
        <v>0</v>
      </c>
      <c r="AB30" s="24">
        <v>0</v>
      </c>
      <c r="AC30" s="16">
        <v>0</v>
      </c>
      <c r="AD30" s="24">
        <f>IF(AC30=0,IF(AB30=0,U30*X30*W30*Z30*EXP(-AA30*Others!$A$18),0),0)</f>
        <v>731250</v>
      </c>
      <c r="AE30" s="24">
        <f>IF(AC30=0,IF(AB30=1,U30*X30*W30*Z30*EXP(-AA30*Others!$A$18),0),0)</f>
        <v>0</v>
      </c>
      <c r="AF30" s="24">
        <f>IF(AC30=1,IF(AB30=0,U30*X30*W30*Z30*EXP(-AA30*Others!$A$18),0),0)</f>
        <v>0</v>
      </c>
    </row>
    <row r="31" spans="1:32" ht="30">
      <c r="A31" s="16" t="s">
        <v>143</v>
      </c>
      <c r="B31" s="16" t="s">
        <v>144</v>
      </c>
      <c r="C31" s="16" t="s">
        <v>115</v>
      </c>
      <c r="D31" s="20" t="s">
        <v>1510</v>
      </c>
      <c r="E31" s="20" t="s">
        <v>60</v>
      </c>
      <c r="F31" s="20" t="s">
        <v>37</v>
      </c>
      <c r="G31" s="20" t="s">
        <v>49</v>
      </c>
      <c r="H31" s="20" t="s">
        <v>39</v>
      </c>
      <c r="I31" s="20" t="s">
        <v>101</v>
      </c>
      <c r="J31" s="20" t="s">
        <v>101</v>
      </c>
      <c r="K31" s="16" t="s">
        <v>101</v>
      </c>
      <c r="L31" s="16" t="s">
        <v>43</v>
      </c>
      <c r="M31" s="25">
        <v>2010</v>
      </c>
      <c r="N31" s="25">
        <v>3</v>
      </c>
      <c r="O31" s="25">
        <v>3</v>
      </c>
      <c r="P31" s="25">
        <v>3</v>
      </c>
      <c r="Q31" s="25">
        <v>4</v>
      </c>
      <c r="R31" s="25">
        <v>2</v>
      </c>
      <c r="S31" s="20" t="s">
        <v>145</v>
      </c>
      <c r="T31" s="16">
        <v>2</v>
      </c>
      <c r="U31" s="49">
        <v>1</v>
      </c>
      <c r="V31" s="25" t="s">
        <v>75</v>
      </c>
      <c r="W31" s="16">
        <v>0.5</v>
      </c>
      <c r="X31" s="52">
        <v>995000</v>
      </c>
      <c r="Z31" s="16">
        <v>1</v>
      </c>
      <c r="AA31" s="24">
        <v>0</v>
      </c>
      <c r="AB31" s="24">
        <v>0</v>
      </c>
      <c r="AC31" s="16">
        <v>0</v>
      </c>
      <c r="AD31" s="24">
        <f>IF(AC31=0,IF(AB31=0,U31*X31*W31*Z31*EXP(-AA31*Others!$A$18),0),0)</f>
        <v>497500</v>
      </c>
      <c r="AE31" s="24">
        <f>IF(AC31=0,IF(AB31=1,U31*X31*W31*Z31*EXP(-AA31*Others!$A$18),0),0)</f>
        <v>0</v>
      </c>
      <c r="AF31" s="24">
        <f>IF(AC31=1,IF(AB31=0,U31*X31*W31*Z31*EXP(-AA31*Others!$A$18),0),0)</f>
        <v>0</v>
      </c>
    </row>
    <row r="32" spans="1:32" ht="45">
      <c r="A32" s="16" t="s">
        <v>146</v>
      </c>
      <c r="B32" s="16" t="s">
        <v>147</v>
      </c>
      <c r="C32" s="16" t="s">
        <v>115</v>
      </c>
      <c r="D32" s="20" t="s">
        <v>148</v>
      </c>
      <c r="E32" s="20" t="s">
        <v>60</v>
      </c>
      <c r="F32" s="20" t="s">
        <v>37</v>
      </c>
      <c r="G32" s="20" t="s">
        <v>49</v>
      </c>
      <c r="H32" s="20" t="s">
        <v>39</v>
      </c>
      <c r="I32" s="20" t="s">
        <v>101</v>
      </c>
      <c r="J32" s="20" t="s">
        <v>101</v>
      </c>
      <c r="K32" s="16" t="s">
        <v>101</v>
      </c>
      <c r="L32" s="16" t="s">
        <v>43</v>
      </c>
      <c r="M32" s="25">
        <v>2010</v>
      </c>
      <c r="N32" s="25">
        <v>4</v>
      </c>
      <c r="O32" s="25">
        <v>4</v>
      </c>
      <c r="P32" s="25">
        <v>4</v>
      </c>
      <c r="Q32" s="25">
        <v>4</v>
      </c>
      <c r="R32" s="25">
        <v>3</v>
      </c>
      <c r="S32" s="20" t="s">
        <v>149</v>
      </c>
      <c r="T32" s="16">
        <v>2</v>
      </c>
      <c r="U32" s="49">
        <v>1</v>
      </c>
      <c r="V32" s="25" t="s">
        <v>75</v>
      </c>
      <c r="W32" s="16">
        <v>0.9</v>
      </c>
      <c r="X32" s="52">
        <v>505000</v>
      </c>
      <c r="Z32" s="16">
        <v>1</v>
      </c>
      <c r="AA32" s="24">
        <v>0</v>
      </c>
      <c r="AB32" s="24">
        <v>0</v>
      </c>
      <c r="AC32" s="16">
        <v>0</v>
      </c>
      <c r="AD32" s="24">
        <f>IF(AC32=0,IF(AB32=0,U32*X32*W32*Z32*EXP(-AA32*Others!$A$18),0),0)</f>
        <v>454500</v>
      </c>
      <c r="AE32" s="24">
        <f>IF(AC32=0,IF(AB32=1,U32*X32*W32*Z32*EXP(-AA32*Others!$A$18),0),0)</f>
        <v>0</v>
      </c>
      <c r="AF32" s="24">
        <f>IF(AC32=1,IF(AB32=0,U32*X32*W32*Z32*EXP(-AA32*Others!$A$18),0),0)</f>
        <v>0</v>
      </c>
    </row>
    <row r="33" spans="1:32" ht="90">
      <c r="A33" s="16" t="s">
        <v>150</v>
      </c>
      <c r="B33" s="16" t="s">
        <v>151</v>
      </c>
      <c r="C33" s="16" t="s">
        <v>152</v>
      </c>
      <c r="D33" s="20" t="s">
        <v>153</v>
      </c>
      <c r="E33" s="20" t="s">
        <v>36</v>
      </c>
      <c r="F33" s="20" t="s">
        <v>37</v>
      </c>
      <c r="G33" s="20" t="s">
        <v>49</v>
      </c>
      <c r="H33" s="20" t="s">
        <v>39</v>
      </c>
      <c r="I33" s="20" t="s">
        <v>40</v>
      </c>
      <c r="J33" s="20" t="s">
        <v>41</v>
      </c>
      <c r="K33" s="16" t="s">
        <v>55</v>
      </c>
      <c r="L33" s="16" t="s">
        <v>43</v>
      </c>
      <c r="M33" s="25">
        <v>1994</v>
      </c>
      <c r="N33" s="25">
        <v>4</v>
      </c>
      <c r="O33" s="25">
        <v>4</v>
      </c>
      <c r="P33" s="25">
        <v>4</v>
      </c>
      <c r="Q33" s="25">
        <v>4</v>
      </c>
      <c r="R33" s="25">
        <v>3</v>
      </c>
      <c r="S33" s="20" t="s">
        <v>154</v>
      </c>
      <c r="T33" s="16">
        <v>6</v>
      </c>
      <c r="U33" s="49">
        <v>1</v>
      </c>
      <c r="V33" s="25" t="s">
        <v>75</v>
      </c>
      <c r="W33" s="16">
        <v>1</v>
      </c>
      <c r="X33" s="52">
        <f>0.8*5528000</f>
        <v>4422400</v>
      </c>
      <c r="Z33" s="16">
        <v>1</v>
      </c>
      <c r="AA33" s="24">
        <v>0</v>
      </c>
      <c r="AB33" s="24">
        <v>0</v>
      </c>
      <c r="AC33" s="16">
        <v>0</v>
      </c>
      <c r="AD33" s="24">
        <f>IF(AC33=0,IF(AB33=0,U33*X33*W33*Z33*EXP(-AA33*Others!$A$18),0),0)</f>
        <v>4422400</v>
      </c>
      <c r="AE33" s="24">
        <f>IF(AC33=0,IF(AB33=1,U33*X33*W33*Z33*EXP(-AA33*Others!$A$18),0),0)</f>
        <v>0</v>
      </c>
      <c r="AF33" s="24">
        <f>IF(AC33=1,IF(AB33=0,U33*X33*W33*Z33*EXP(-AA33*Others!$A$18),0),0)</f>
        <v>0</v>
      </c>
    </row>
    <row r="34" spans="1:32" ht="30">
      <c r="A34" s="16" t="s">
        <v>155</v>
      </c>
      <c r="B34" s="16" t="s">
        <v>156</v>
      </c>
      <c r="C34" s="16" t="s">
        <v>157</v>
      </c>
      <c r="D34" s="20" t="s">
        <v>1556</v>
      </c>
      <c r="E34" s="20" t="s">
        <v>97</v>
      </c>
      <c r="F34" s="20" t="s">
        <v>37</v>
      </c>
      <c r="G34" s="20" t="s">
        <v>49</v>
      </c>
      <c r="H34" s="20" t="s">
        <v>39</v>
      </c>
      <c r="I34" s="20" t="s">
        <v>158</v>
      </c>
      <c r="J34" s="20" t="s">
        <v>101</v>
      </c>
      <c r="K34" s="16" t="s">
        <v>101</v>
      </c>
      <c r="L34" s="16" t="s">
        <v>43</v>
      </c>
      <c r="M34" s="25">
        <v>2018</v>
      </c>
      <c r="N34" s="25">
        <v>4</v>
      </c>
      <c r="O34" s="25">
        <v>4</v>
      </c>
      <c r="P34" s="25">
        <v>4</v>
      </c>
      <c r="Q34" s="25">
        <v>4</v>
      </c>
      <c r="R34" s="25">
        <v>3</v>
      </c>
      <c r="S34" s="20" t="s">
        <v>1534</v>
      </c>
      <c r="T34" s="16">
        <v>5</v>
      </c>
      <c r="U34" s="49">
        <v>1</v>
      </c>
      <c r="V34" s="25" t="s">
        <v>75</v>
      </c>
      <c r="W34" s="16">
        <v>0.1</v>
      </c>
      <c r="X34" s="52">
        <v>45000000</v>
      </c>
      <c r="Z34" s="16">
        <v>1</v>
      </c>
      <c r="AA34" s="24">
        <v>0</v>
      </c>
      <c r="AB34" s="24">
        <v>0</v>
      </c>
      <c r="AC34" s="16">
        <v>0</v>
      </c>
      <c r="AD34" s="24">
        <f>IF(AC34=0,IF(AB34=0,U34*X34*W34*Z34*EXP(-AA34*Others!$A$18),0),0)</f>
        <v>4500000</v>
      </c>
      <c r="AE34" s="24">
        <f>IF(AC34=0,IF(AB34=1,U34*X34*W34*Z34*EXP(-AA34*Others!$A$18),0),0)</f>
        <v>0</v>
      </c>
      <c r="AF34" s="24">
        <f>IF(AC34=1,IF(AB34=0,U34*X34*W34*Z34*EXP(-AA34*Others!$A$18),0),0)</f>
        <v>0</v>
      </c>
    </row>
    <row r="35" spans="1:32" ht="45">
      <c r="A35" s="16" t="s">
        <v>159</v>
      </c>
      <c r="B35" s="16" t="s">
        <v>96</v>
      </c>
      <c r="C35" s="16" t="s">
        <v>53</v>
      </c>
      <c r="D35" s="20" t="s">
        <v>160</v>
      </c>
      <c r="E35" s="20" t="s">
        <v>60</v>
      </c>
      <c r="F35" s="20" t="s">
        <v>37</v>
      </c>
      <c r="G35" s="20" t="s">
        <v>49</v>
      </c>
      <c r="H35" s="20" t="s">
        <v>161</v>
      </c>
      <c r="I35" s="20" t="s">
        <v>40</v>
      </c>
      <c r="J35" s="20" t="s">
        <v>162</v>
      </c>
      <c r="K35" s="16" t="s">
        <v>55</v>
      </c>
      <c r="L35" s="16" t="s">
        <v>43</v>
      </c>
      <c r="M35" s="25">
        <v>2018</v>
      </c>
      <c r="N35" s="25">
        <f t="shared" si="1"/>
        <v>2</v>
      </c>
      <c r="O35" s="25">
        <v>2</v>
      </c>
      <c r="P35" s="25">
        <v>2</v>
      </c>
      <c r="Q35" s="25">
        <v>2</v>
      </c>
      <c r="R35" s="25">
        <v>1</v>
      </c>
      <c r="S35" s="20" t="s">
        <v>61</v>
      </c>
      <c r="T35" s="16">
        <v>1</v>
      </c>
      <c r="U35" s="49">
        <v>1</v>
      </c>
      <c r="V35" s="25" t="s">
        <v>75</v>
      </c>
      <c r="W35" s="16">
        <v>1</v>
      </c>
      <c r="X35" s="52">
        <v>0</v>
      </c>
      <c r="Z35" s="16">
        <v>1</v>
      </c>
      <c r="AA35" s="24">
        <v>0</v>
      </c>
      <c r="AB35" s="24">
        <v>0</v>
      </c>
      <c r="AC35" s="16">
        <v>0</v>
      </c>
      <c r="AD35" s="24">
        <f>IF(AC35=0,IF(AB35=0,U35*X35*W35*Z35*EXP(-AA35*Others!$A$18),0),0)</f>
        <v>0</v>
      </c>
      <c r="AE35" s="24">
        <f>IF(AC35=0,IF(AB35=1,U35*X35*W35*Z35*EXP(-AA35*Others!$A$18),0),0)</f>
        <v>0</v>
      </c>
      <c r="AF35" s="24">
        <f>IF(AC35=1,IF(AB35=0,U35*X35*W35*Z35*EXP(-AA35*Others!$A$18),0),0)</f>
        <v>0</v>
      </c>
    </row>
    <row r="36" spans="1:32" ht="30">
      <c r="A36" s="16" t="s">
        <v>163</v>
      </c>
      <c r="B36" s="16" t="s">
        <v>89</v>
      </c>
      <c r="C36" s="16" t="s">
        <v>53</v>
      </c>
      <c r="D36" s="20" t="s">
        <v>164</v>
      </c>
      <c r="E36" s="20" t="s">
        <v>60</v>
      </c>
      <c r="F36" s="20" t="s">
        <v>37</v>
      </c>
      <c r="G36" s="20" t="s">
        <v>49</v>
      </c>
      <c r="H36" s="20" t="s">
        <v>161</v>
      </c>
      <c r="I36" s="20" t="s">
        <v>40</v>
      </c>
      <c r="J36" s="20" t="s">
        <v>162</v>
      </c>
      <c r="K36" s="16" t="s">
        <v>55</v>
      </c>
      <c r="L36" s="16" t="s">
        <v>43</v>
      </c>
      <c r="M36" s="25">
        <v>2018</v>
      </c>
      <c r="N36" s="25">
        <f t="shared" si="1"/>
        <v>2</v>
      </c>
      <c r="O36" s="25">
        <v>2</v>
      </c>
      <c r="P36" s="25">
        <v>2</v>
      </c>
      <c r="Q36" s="25">
        <v>2</v>
      </c>
      <c r="R36" s="25">
        <v>1</v>
      </c>
      <c r="S36" s="20" t="s">
        <v>65</v>
      </c>
      <c r="T36" s="16">
        <v>1</v>
      </c>
      <c r="U36" s="49">
        <v>1</v>
      </c>
      <c r="V36" s="25" t="s">
        <v>75</v>
      </c>
      <c r="W36" s="16">
        <v>1</v>
      </c>
      <c r="X36" s="52">
        <v>0</v>
      </c>
      <c r="Z36" s="16">
        <v>1</v>
      </c>
      <c r="AA36" s="24">
        <v>0</v>
      </c>
      <c r="AB36" s="24">
        <v>0</v>
      </c>
      <c r="AC36" s="16">
        <v>0</v>
      </c>
      <c r="AD36" s="24">
        <f>IF(AC36=0,IF(AB36=0,U36*X36*W36*Z36*EXP(-AA36*Others!$A$18),0),0)</f>
        <v>0</v>
      </c>
      <c r="AE36" s="24">
        <f>IF(AC36=0,IF(AB36=1,U36*X36*W36*Z36*EXP(-AA36*Others!$A$18),0),0)</f>
        <v>0</v>
      </c>
      <c r="AF36" s="24">
        <f>IF(AC36=1,IF(AB36=0,U36*X36*W36*Z36*EXP(-AA36*Others!$A$18),0),0)</f>
        <v>0</v>
      </c>
    </row>
    <row r="37" spans="1:32" ht="30">
      <c r="A37" s="16" t="s">
        <v>165</v>
      </c>
      <c r="B37" s="16" t="s">
        <v>166</v>
      </c>
      <c r="C37" s="16" t="s">
        <v>53</v>
      </c>
      <c r="D37" s="20" t="s">
        <v>167</v>
      </c>
      <c r="E37" s="20" t="s">
        <v>60</v>
      </c>
      <c r="F37" s="20" t="s">
        <v>37</v>
      </c>
      <c r="G37" s="20" t="s">
        <v>49</v>
      </c>
      <c r="H37" s="16" t="s">
        <v>161</v>
      </c>
      <c r="I37" s="16" t="s">
        <v>40</v>
      </c>
      <c r="J37" s="16" t="s">
        <v>162</v>
      </c>
      <c r="K37" s="16" t="s">
        <v>55</v>
      </c>
      <c r="L37" s="16" t="s">
        <v>43</v>
      </c>
      <c r="M37" s="25">
        <v>2018</v>
      </c>
      <c r="N37" s="25">
        <f t="shared" si="1"/>
        <v>2</v>
      </c>
      <c r="O37" s="25">
        <v>2</v>
      </c>
      <c r="P37" s="25">
        <v>2</v>
      </c>
      <c r="Q37" s="25">
        <v>2</v>
      </c>
      <c r="R37" s="25">
        <v>1</v>
      </c>
      <c r="S37" s="20" t="s">
        <v>65</v>
      </c>
      <c r="T37" s="16">
        <v>1</v>
      </c>
      <c r="U37" s="49">
        <v>1</v>
      </c>
      <c r="V37" s="25" t="s">
        <v>75</v>
      </c>
      <c r="W37" s="16">
        <v>1</v>
      </c>
      <c r="X37" s="52">
        <v>0</v>
      </c>
      <c r="Z37" s="16">
        <v>1</v>
      </c>
      <c r="AA37" s="24">
        <v>0</v>
      </c>
      <c r="AB37" s="24">
        <v>0</v>
      </c>
      <c r="AC37" s="16">
        <v>0</v>
      </c>
      <c r="AD37" s="24">
        <f>IF(AC37=0,IF(AB37=0,U37*X37*W37*Z37*EXP(-AA37*Others!$A$18),0),0)</f>
        <v>0</v>
      </c>
      <c r="AE37" s="24">
        <f>IF(AC37=0,IF(AB37=1,U37*X37*W37*Z37*EXP(-AA37*Others!$A$18),0),0)</f>
        <v>0</v>
      </c>
      <c r="AF37" s="24">
        <f>IF(AC37=1,IF(AB37=0,U37*X37*W37*Z37*EXP(-AA37*Others!$A$18),0),0)</f>
        <v>0</v>
      </c>
    </row>
    <row r="38" spans="1:32" ht="30">
      <c r="A38" s="16" t="s">
        <v>168</v>
      </c>
      <c r="B38" s="16" t="s">
        <v>169</v>
      </c>
      <c r="C38" s="16" t="s">
        <v>53</v>
      </c>
      <c r="D38" s="16" t="s">
        <v>170</v>
      </c>
      <c r="E38" s="16" t="s">
        <v>60</v>
      </c>
      <c r="F38" s="20" t="s">
        <v>37</v>
      </c>
      <c r="G38" s="20" t="s">
        <v>49</v>
      </c>
      <c r="H38" s="16" t="s">
        <v>161</v>
      </c>
      <c r="I38" s="16" t="s">
        <v>40</v>
      </c>
      <c r="J38" s="16" t="s">
        <v>162</v>
      </c>
      <c r="K38" s="16" t="s">
        <v>55</v>
      </c>
      <c r="L38" s="16" t="s">
        <v>43</v>
      </c>
      <c r="M38" s="25">
        <v>2018</v>
      </c>
      <c r="N38" s="25">
        <f t="shared" si="1"/>
        <v>2</v>
      </c>
      <c r="O38" s="25">
        <v>2</v>
      </c>
      <c r="P38" s="25">
        <v>2</v>
      </c>
      <c r="Q38" s="25">
        <v>2</v>
      </c>
      <c r="R38" s="25">
        <v>1</v>
      </c>
      <c r="S38" s="20" t="s">
        <v>65</v>
      </c>
      <c r="T38" s="16">
        <v>1</v>
      </c>
      <c r="U38" s="50">
        <v>3</v>
      </c>
      <c r="V38" s="25" t="s">
        <v>45</v>
      </c>
      <c r="W38" s="16">
        <v>1</v>
      </c>
      <c r="X38" s="52">
        <v>0</v>
      </c>
      <c r="Z38" s="16">
        <v>1</v>
      </c>
      <c r="AA38" s="24">
        <v>0</v>
      </c>
      <c r="AB38" s="24">
        <v>0</v>
      </c>
      <c r="AC38" s="16">
        <v>0</v>
      </c>
      <c r="AD38" s="24">
        <f>IF(AC38=0,IF(AB38=0,U38*X38*W38*Z38*EXP(-AA38*Others!$A$18),0),0)</f>
        <v>0</v>
      </c>
      <c r="AE38" s="24">
        <f>IF(AC38=0,IF(AB38=1,U38*X38*W38*Z38*EXP(-AA38*Others!$A$18),0),0)</f>
        <v>0</v>
      </c>
      <c r="AF38" s="24">
        <f>IF(AC38=1,IF(AB38=0,U38*X38*W38*Z38*EXP(-AA38*Others!$A$18),0),0)</f>
        <v>0</v>
      </c>
    </row>
    <row r="39" spans="1:32" ht="105">
      <c r="A39" s="16" t="s">
        <v>171</v>
      </c>
      <c r="B39" s="16" t="s">
        <v>172</v>
      </c>
      <c r="C39" s="16" t="s">
        <v>34</v>
      </c>
      <c r="D39" s="20" t="s">
        <v>173</v>
      </c>
      <c r="E39" s="20" t="s">
        <v>60</v>
      </c>
      <c r="F39" s="20" t="s">
        <v>37</v>
      </c>
      <c r="G39" s="20" t="s">
        <v>49</v>
      </c>
      <c r="H39" s="20" t="s">
        <v>161</v>
      </c>
      <c r="I39" s="20" t="s">
        <v>99</v>
      </c>
      <c r="J39" s="20" t="s">
        <v>162</v>
      </c>
      <c r="K39" s="16" t="s">
        <v>42</v>
      </c>
      <c r="L39" s="16" t="s">
        <v>43</v>
      </c>
      <c r="M39" s="25">
        <v>2018</v>
      </c>
      <c r="N39" s="25">
        <f>ROUNDUP(MAX(O39:Q39),0)</f>
        <v>2</v>
      </c>
      <c r="O39" s="25">
        <v>2</v>
      </c>
      <c r="P39" s="25">
        <v>2</v>
      </c>
      <c r="Q39" s="25">
        <v>2</v>
      </c>
      <c r="R39" s="25">
        <v>1</v>
      </c>
      <c r="S39" s="20" t="s">
        <v>174</v>
      </c>
      <c r="T39" s="16">
        <v>1</v>
      </c>
      <c r="U39" s="49">
        <v>3</v>
      </c>
      <c r="V39" s="25" t="s">
        <v>45</v>
      </c>
      <c r="W39" s="16">
        <v>1</v>
      </c>
      <c r="X39" s="52">
        <v>0</v>
      </c>
      <c r="Z39" s="16">
        <v>1</v>
      </c>
      <c r="AA39" s="24">
        <v>0</v>
      </c>
      <c r="AB39" s="24">
        <v>0</v>
      </c>
      <c r="AC39" s="16">
        <v>0</v>
      </c>
      <c r="AD39" s="24">
        <f>IF(AC39=0,IF(AB39=0,U39*X39*W39*Z39*EXP(-AA39*Others!$A$18),0),0)</f>
        <v>0</v>
      </c>
      <c r="AE39" s="24">
        <f>IF(AC39=0,IF(AB39=1,U39*X39*W39*Z39*EXP(-AA39*Others!$A$18),0),0)</f>
        <v>0</v>
      </c>
      <c r="AF39" s="24">
        <f>IF(AC39=1,IF(AB39=0,U39*X39*W39*Z39*EXP(-AA39*Others!$A$18),0),0)</f>
        <v>0</v>
      </c>
    </row>
    <row r="40" spans="1:32" ht="45">
      <c r="A40" s="16" t="s">
        <v>175</v>
      </c>
      <c r="B40" s="16" t="s">
        <v>176</v>
      </c>
      <c r="C40" s="16" t="s">
        <v>34</v>
      </c>
      <c r="D40" s="16" t="s">
        <v>177</v>
      </c>
      <c r="E40" s="16" t="s">
        <v>60</v>
      </c>
      <c r="F40" s="20" t="s">
        <v>37</v>
      </c>
      <c r="G40" s="20" t="s">
        <v>49</v>
      </c>
      <c r="H40" s="16" t="s">
        <v>161</v>
      </c>
      <c r="I40" s="16" t="s">
        <v>99</v>
      </c>
      <c r="J40" s="16" t="s">
        <v>162</v>
      </c>
      <c r="K40" s="16" t="s">
        <v>42</v>
      </c>
      <c r="L40" s="16" t="s">
        <v>43</v>
      </c>
      <c r="M40" s="25">
        <v>2018</v>
      </c>
      <c r="N40" s="25">
        <f t="shared" si="1"/>
        <v>2</v>
      </c>
      <c r="O40" s="25">
        <v>2</v>
      </c>
      <c r="P40" s="25">
        <v>2</v>
      </c>
      <c r="Q40" s="25">
        <v>2</v>
      </c>
      <c r="R40" s="25">
        <v>1</v>
      </c>
      <c r="S40" s="20" t="s">
        <v>65</v>
      </c>
      <c r="T40" s="16">
        <v>1</v>
      </c>
      <c r="U40" s="50">
        <v>3</v>
      </c>
      <c r="V40" s="25" t="s">
        <v>45</v>
      </c>
      <c r="W40" s="16">
        <v>1</v>
      </c>
      <c r="X40" s="52">
        <v>0</v>
      </c>
      <c r="Z40" s="16">
        <v>1</v>
      </c>
      <c r="AA40" s="24">
        <v>0</v>
      </c>
      <c r="AB40" s="24">
        <v>0</v>
      </c>
      <c r="AC40" s="16">
        <v>0</v>
      </c>
      <c r="AD40" s="24">
        <f>IF(AC40=0,IF(AB40=0,U40*X40*W40*Z40*EXP(-AA40*Others!$A$18),0),0)</f>
        <v>0</v>
      </c>
      <c r="AE40" s="24">
        <f>IF(AC40=0,IF(AB40=1,U40*X40*W40*Z40*EXP(-AA40*Others!$A$18),0),0)</f>
        <v>0</v>
      </c>
      <c r="AF40" s="24">
        <f>IF(AC40=1,IF(AB40=0,U40*X40*W40*Z40*EXP(-AA40*Others!$A$18),0),0)</f>
        <v>0</v>
      </c>
    </row>
    <row r="41" spans="1:32" ht="45">
      <c r="A41" s="16" t="s">
        <v>178</v>
      </c>
      <c r="B41" s="16" t="s">
        <v>179</v>
      </c>
      <c r="C41" s="16" t="s">
        <v>34</v>
      </c>
      <c r="D41" s="20" t="s">
        <v>180</v>
      </c>
      <c r="E41" s="20" t="s">
        <v>60</v>
      </c>
      <c r="F41" s="20" t="s">
        <v>37</v>
      </c>
      <c r="G41" s="20" t="s">
        <v>49</v>
      </c>
      <c r="H41" s="20" t="s">
        <v>161</v>
      </c>
      <c r="I41" s="20" t="s">
        <v>99</v>
      </c>
      <c r="J41" s="20" t="s">
        <v>162</v>
      </c>
      <c r="K41" s="16" t="s">
        <v>42</v>
      </c>
      <c r="L41" s="16" t="s">
        <v>43</v>
      </c>
      <c r="M41" s="25">
        <v>2018</v>
      </c>
      <c r="N41" s="25">
        <f t="shared" si="1"/>
        <v>2</v>
      </c>
      <c r="O41" s="25">
        <v>2</v>
      </c>
      <c r="P41" s="25">
        <v>2</v>
      </c>
      <c r="Q41" s="25">
        <v>2</v>
      </c>
      <c r="R41" s="25">
        <v>1</v>
      </c>
      <c r="S41" s="20" t="s">
        <v>65</v>
      </c>
      <c r="T41" s="16">
        <v>1</v>
      </c>
      <c r="U41" s="49">
        <v>1</v>
      </c>
      <c r="V41" s="25" t="s">
        <v>45</v>
      </c>
      <c r="W41" s="16">
        <v>1</v>
      </c>
      <c r="X41" s="52">
        <v>0</v>
      </c>
      <c r="Z41" s="16">
        <v>1</v>
      </c>
      <c r="AA41" s="24">
        <v>0</v>
      </c>
      <c r="AB41" s="24">
        <v>0</v>
      </c>
      <c r="AC41" s="16">
        <v>0</v>
      </c>
      <c r="AD41" s="24">
        <f>IF(AC41=0,IF(AB41=0,U41*X41*W41*Z41*EXP(-AA41*Others!$A$18),0),0)</f>
        <v>0</v>
      </c>
      <c r="AE41" s="24">
        <f>IF(AC41=0,IF(AB41=1,U41*X41*W41*Z41*EXP(-AA41*Others!$A$18),0),0)</f>
        <v>0</v>
      </c>
      <c r="AF41" s="24">
        <f>IF(AC41=1,IF(AB41=0,U41*X41*W41*Z41*EXP(-AA41*Others!$A$18),0),0)</f>
        <v>0</v>
      </c>
    </row>
    <row r="42" spans="1:32" ht="45">
      <c r="A42" s="16" t="s">
        <v>181</v>
      </c>
      <c r="B42" s="16" t="s">
        <v>131</v>
      </c>
      <c r="C42" s="16" t="s">
        <v>115</v>
      </c>
      <c r="D42" s="20" t="s">
        <v>1511</v>
      </c>
      <c r="E42" s="20" t="s">
        <v>97</v>
      </c>
      <c r="F42" s="20" t="s">
        <v>37</v>
      </c>
      <c r="G42" s="20" t="s">
        <v>49</v>
      </c>
      <c r="H42" s="20" t="s">
        <v>161</v>
      </c>
      <c r="I42" s="20" t="s">
        <v>40</v>
      </c>
      <c r="J42" s="20" t="s">
        <v>100</v>
      </c>
      <c r="K42" s="16" t="s">
        <v>101</v>
      </c>
      <c r="L42" s="16" t="s">
        <v>43</v>
      </c>
      <c r="M42" s="25">
        <v>2018</v>
      </c>
      <c r="N42" s="25">
        <v>4</v>
      </c>
      <c r="O42" s="25">
        <v>4</v>
      </c>
      <c r="P42" s="25">
        <v>4</v>
      </c>
      <c r="Q42" s="25">
        <v>4</v>
      </c>
      <c r="R42" s="25">
        <v>3</v>
      </c>
      <c r="S42" s="20" t="s">
        <v>1519</v>
      </c>
      <c r="T42" s="16">
        <v>5</v>
      </c>
      <c r="U42" s="49">
        <v>1</v>
      </c>
      <c r="V42" s="25" t="s">
        <v>75</v>
      </c>
      <c r="W42" s="16">
        <v>0.3</v>
      </c>
      <c r="X42" s="52">
        <f>((35*37500)+(35*35000))*1.25</f>
        <v>3171875</v>
      </c>
      <c r="Z42" s="16">
        <v>1</v>
      </c>
      <c r="AA42" s="24">
        <v>0</v>
      </c>
      <c r="AB42" s="24">
        <v>0</v>
      </c>
      <c r="AC42" s="16">
        <v>0</v>
      </c>
      <c r="AD42" s="24">
        <f>IF(AC42=0,IF(AB42=0,U42*X42*W42*Z42*EXP(-AA42*Others!$A$18),0),0)</f>
        <v>951562.5</v>
      </c>
      <c r="AE42" s="24">
        <f>IF(AC42=0,IF(AB42=1,U42*X42*W42*Z42*EXP(-AA42*Others!$A$18),0),0)</f>
        <v>0</v>
      </c>
      <c r="AF42" s="24">
        <f>IF(AC42=1,IF(AB42=0,U42*X42*W42*Z42*EXP(-AA42*Others!$A$18),0),0)</f>
        <v>0</v>
      </c>
    </row>
    <row r="43" spans="1:32" ht="60">
      <c r="A43" s="16" t="s">
        <v>182</v>
      </c>
      <c r="B43" s="16" t="s">
        <v>183</v>
      </c>
      <c r="C43" s="16" t="s">
        <v>115</v>
      </c>
      <c r="D43" s="20" t="s">
        <v>1512</v>
      </c>
      <c r="E43" s="20" t="s">
        <v>97</v>
      </c>
      <c r="F43" s="20" t="s">
        <v>37</v>
      </c>
      <c r="G43" s="20" t="s">
        <v>49</v>
      </c>
      <c r="H43" s="20" t="s">
        <v>161</v>
      </c>
      <c r="I43" s="20" t="s">
        <v>101</v>
      </c>
      <c r="J43" s="20" t="s">
        <v>101</v>
      </c>
      <c r="K43" s="16" t="s">
        <v>101</v>
      </c>
      <c r="L43" s="16" t="s">
        <v>43</v>
      </c>
      <c r="M43" s="25">
        <v>2018</v>
      </c>
      <c r="N43" s="25">
        <v>4</v>
      </c>
      <c r="O43" s="25">
        <v>4</v>
      </c>
      <c r="P43" s="25">
        <v>4</v>
      </c>
      <c r="Q43" s="25">
        <v>4</v>
      </c>
      <c r="R43" s="25">
        <v>3</v>
      </c>
      <c r="S43" s="20" t="s">
        <v>1535</v>
      </c>
      <c r="T43" s="16">
        <v>5</v>
      </c>
      <c r="U43" s="49">
        <v>1</v>
      </c>
      <c r="V43" s="25" t="s">
        <v>75</v>
      </c>
      <c r="W43" s="16">
        <v>0.3</v>
      </c>
      <c r="X43" s="52">
        <f>((50*37500)+(50*35000))*1.25</f>
        <v>4531250</v>
      </c>
      <c r="Z43" s="16">
        <v>1</v>
      </c>
      <c r="AA43" s="24">
        <v>0</v>
      </c>
      <c r="AB43" s="24">
        <v>0</v>
      </c>
      <c r="AC43" s="16">
        <v>0</v>
      </c>
      <c r="AD43" s="24">
        <f>IF(AC43=0,IF(AB43=0,U43*X43*W43*Z43*EXP(-AA43*Others!$A$18),0),0)</f>
        <v>1359375</v>
      </c>
      <c r="AE43" s="24">
        <f>IF(AC43=0,IF(AB43=1,U43*X43*W43*Z43*EXP(-AA43*Others!$A$18),0),0)</f>
        <v>0</v>
      </c>
      <c r="AF43" s="24">
        <f>IF(AC43=1,IF(AB43=0,U43*X43*W43*Z43*EXP(-AA43*Others!$A$18),0),0)</f>
        <v>0</v>
      </c>
    </row>
    <row r="44" spans="1:32" ht="30">
      <c r="A44" s="16" t="s">
        <v>184</v>
      </c>
      <c r="B44" s="16" t="s">
        <v>128</v>
      </c>
      <c r="C44" s="16" t="s">
        <v>115</v>
      </c>
      <c r="D44" s="20" t="s">
        <v>1557</v>
      </c>
      <c r="E44" s="20" t="s">
        <v>97</v>
      </c>
      <c r="F44" s="20" t="s">
        <v>37</v>
      </c>
      <c r="G44" s="20" t="s">
        <v>49</v>
      </c>
      <c r="H44" s="20" t="s">
        <v>161</v>
      </c>
      <c r="I44" s="20" t="s">
        <v>101</v>
      </c>
      <c r="J44" s="20" t="s">
        <v>101</v>
      </c>
      <c r="K44" s="16" t="s">
        <v>101</v>
      </c>
      <c r="L44" s="16" t="s">
        <v>43</v>
      </c>
      <c r="M44" s="25">
        <v>2018</v>
      </c>
      <c r="N44" s="25">
        <v>4</v>
      </c>
      <c r="O44" s="25">
        <v>4</v>
      </c>
      <c r="P44" s="25">
        <v>4</v>
      </c>
      <c r="Q44" s="25">
        <v>4</v>
      </c>
      <c r="R44" s="25">
        <v>3</v>
      </c>
      <c r="S44" s="20" t="s">
        <v>1536</v>
      </c>
      <c r="T44" s="16">
        <v>5</v>
      </c>
      <c r="U44" s="49">
        <v>1</v>
      </c>
      <c r="V44" s="25" t="s">
        <v>75</v>
      </c>
      <c r="W44" s="16">
        <v>0.15</v>
      </c>
      <c r="X44" s="54">
        <f>0.15*1800000</f>
        <v>270000</v>
      </c>
      <c r="Z44" s="16">
        <v>1</v>
      </c>
      <c r="AA44" s="24">
        <v>0</v>
      </c>
      <c r="AB44" s="24">
        <v>0</v>
      </c>
      <c r="AC44" s="16">
        <v>0</v>
      </c>
      <c r="AD44" s="24">
        <f>IF(AC44=0,IF(AB44=0,U44*X44*W44*Z44*EXP(-AA44*Others!$A$18),0),0)</f>
        <v>40500</v>
      </c>
      <c r="AE44" s="24">
        <f>IF(AC44=0,IF(AB44=1,U44*X44*W44*Z44*EXP(-AA44*Others!$A$18),0),0)</f>
        <v>0</v>
      </c>
      <c r="AF44" s="24">
        <f>IF(AC44=1,IF(AB44=0,U44*X44*W44*Z44*EXP(-AA44*Others!$A$18),0),0)</f>
        <v>0</v>
      </c>
    </row>
    <row r="45" spans="1:32" ht="75">
      <c r="A45" s="16" t="s">
        <v>185</v>
      </c>
      <c r="B45" s="16" t="s">
        <v>133</v>
      </c>
      <c r="C45" s="16" t="s">
        <v>115</v>
      </c>
      <c r="D45" s="20" t="s">
        <v>1513</v>
      </c>
      <c r="E45" s="20" t="s">
        <v>97</v>
      </c>
      <c r="F45" s="20" t="s">
        <v>37</v>
      </c>
      <c r="G45" s="20" t="s">
        <v>49</v>
      </c>
      <c r="H45" s="20" t="s">
        <v>161</v>
      </c>
      <c r="I45" s="20" t="s">
        <v>99</v>
      </c>
      <c r="J45" s="20" t="s">
        <v>100</v>
      </c>
      <c r="K45" s="16" t="s">
        <v>101</v>
      </c>
      <c r="L45" s="16" t="s">
        <v>43</v>
      </c>
      <c r="M45" s="25">
        <v>2018</v>
      </c>
      <c r="N45" s="25">
        <v>4</v>
      </c>
      <c r="O45" s="25">
        <v>4</v>
      </c>
      <c r="P45" s="25">
        <v>4</v>
      </c>
      <c r="Q45" s="25">
        <v>4</v>
      </c>
      <c r="R45" s="25">
        <v>3</v>
      </c>
      <c r="S45" s="20" t="s">
        <v>1537</v>
      </c>
      <c r="T45" s="16">
        <v>5</v>
      </c>
      <c r="U45" s="49">
        <v>1</v>
      </c>
      <c r="V45" s="25" t="s">
        <v>75</v>
      </c>
      <c r="W45" s="16">
        <v>0.2</v>
      </c>
      <c r="X45" s="52">
        <f>((25*50000)+(8*25*35000))*1.25</f>
        <v>10312500</v>
      </c>
      <c r="Z45" s="16">
        <v>1</v>
      </c>
      <c r="AA45" s="24">
        <v>0</v>
      </c>
      <c r="AB45" s="24">
        <v>0</v>
      </c>
      <c r="AC45" s="16">
        <v>0</v>
      </c>
      <c r="AD45" s="24">
        <f>IF(AC45=0,IF(AB45=0,U45*X45*W45*Z45*EXP(-AA45*Others!$A$18),0),0)</f>
        <v>2062500</v>
      </c>
      <c r="AE45" s="24">
        <f>IF(AC45=0,IF(AB45=1,U45*X45*W45*Z45*EXP(-AA45*Others!$A$18),0),0)</f>
        <v>0</v>
      </c>
      <c r="AF45" s="24">
        <f>IF(AC45=1,IF(AB45=0,U45*X45*W45*Z45*EXP(-AA45*Others!$A$18),0),0)</f>
        <v>0</v>
      </c>
    </row>
    <row r="46" spans="1:32" ht="60">
      <c r="A46" s="16" t="s">
        <v>186</v>
      </c>
      <c r="B46" s="16" t="s">
        <v>77</v>
      </c>
      <c r="C46" s="16" t="s">
        <v>53</v>
      </c>
      <c r="D46" s="20" t="s">
        <v>1514</v>
      </c>
      <c r="E46" s="20" t="s">
        <v>97</v>
      </c>
      <c r="F46" s="20" t="s">
        <v>37</v>
      </c>
      <c r="G46" s="20" t="s">
        <v>49</v>
      </c>
      <c r="H46" s="20" t="s">
        <v>161</v>
      </c>
      <c r="I46" s="20" t="s">
        <v>40</v>
      </c>
      <c r="J46" s="20" t="s">
        <v>187</v>
      </c>
      <c r="K46" s="16" t="s">
        <v>81</v>
      </c>
      <c r="L46" s="16" t="s">
        <v>43</v>
      </c>
      <c r="M46" s="25">
        <v>2018</v>
      </c>
      <c r="N46" s="25">
        <v>4</v>
      </c>
      <c r="O46" s="25">
        <v>4</v>
      </c>
      <c r="P46" s="25">
        <v>4</v>
      </c>
      <c r="Q46" s="25">
        <v>4</v>
      </c>
      <c r="R46" s="25">
        <v>3</v>
      </c>
      <c r="S46" s="20" t="s">
        <v>1538</v>
      </c>
      <c r="T46" s="16">
        <v>2</v>
      </c>
      <c r="U46" s="49">
        <v>4</v>
      </c>
      <c r="V46" s="25" t="s">
        <v>45</v>
      </c>
      <c r="W46" s="16">
        <v>0.5</v>
      </c>
      <c r="X46" s="54">
        <f>0.15*13919500</f>
        <v>2087925</v>
      </c>
      <c r="Z46" s="16">
        <v>1</v>
      </c>
      <c r="AA46" s="24">
        <v>0</v>
      </c>
      <c r="AB46" s="24">
        <v>0</v>
      </c>
      <c r="AC46" s="16">
        <v>0</v>
      </c>
      <c r="AD46" s="24">
        <f>IF(AC46=0,IF(AB46=0,U46*X46*W46*Z46*EXP(-AA46*Others!$A$18),0),0)</f>
        <v>4175850</v>
      </c>
      <c r="AE46" s="24">
        <f>IF(AC46=0,IF(AB46=1,U46*X46*W46*Z46*EXP(-AA46*Others!$A$18),0),0)</f>
        <v>0</v>
      </c>
      <c r="AF46" s="24">
        <f>IF(AC46=1,IF(AB46=0,U46*X46*W46*Z46*EXP(-AA46*Others!$A$18),0),0)</f>
        <v>0</v>
      </c>
    </row>
    <row r="47" spans="1:32" ht="30">
      <c r="A47" s="16" t="s">
        <v>188</v>
      </c>
      <c r="B47" s="16" t="s">
        <v>144</v>
      </c>
      <c r="C47" s="16" t="s">
        <v>115</v>
      </c>
      <c r="D47" s="20" t="s">
        <v>1558</v>
      </c>
      <c r="E47" s="20" t="s">
        <v>60</v>
      </c>
      <c r="F47" s="20" t="s">
        <v>37</v>
      </c>
      <c r="G47" s="20" t="s">
        <v>49</v>
      </c>
      <c r="H47" s="20" t="s">
        <v>161</v>
      </c>
      <c r="I47" s="20" t="s">
        <v>101</v>
      </c>
      <c r="J47" s="20" t="s">
        <v>101</v>
      </c>
      <c r="K47" s="16" t="s">
        <v>101</v>
      </c>
      <c r="L47" s="16" t="s">
        <v>43</v>
      </c>
      <c r="M47" s="25">
        <v>2018</v>
      </c>
      <c r="N47" s="25">
        <f t="shared" si="1"/>
        <v>2</v>
      </c>
      <c r="O47" s="25">
        <v>2</v>
      </c>
      <c r="P47" s="25">
        <v>2</v>
      </c>
      <c r="Q47" s="25">
        <v>2</v>
      </c>
      <c r="R47" s="25">
        <v>1</v>
      </c>
      <c r="S47" s="20" t="s">
        <v>65</v>
      </c>
      <c r="T47" s="16">
        <v>1</v>
      </c>
      <c r="U47" s="49">
        <v>1</v>
      </c>
      <c r="V47" s="25" t="s">
        <v>75</v>
      </c>
      <c r="W47" s="16">
        <v>1</v>
      </c>
      <c r="X47" s="52">
        <v>0</v>
      </c>
      <c r="Z47" s="16">
        <v>1</v>
      </c>
      <c r="AA47" s="24">
        <v>0</v>
      </c>
      <c r="AB47" s="24">
        <v>0</v>
      </c>
      <c r="AC47" s="16">
        <v>0</v>
      </c>
      <c r="AD47" s="24">
        <f>IF(AC47=0,IF(AB47=0,U47*X47*W47*Z47*EXP(-AA47*Others!$A$18),0),0)</f>
        <v>0</v>
      </c>
      <c r="AE47" s="24">
        <f>IF(AC47=0,IF(AB47=1,U47*X47*W47*Z47*EXP(-AA47*Others!$A$18),0),0)</f>
        <v>0</v>
      </c>
      <c r="AF47" s="24">
        <f>IF(AC47=1,IF(AB47=0,U47*X47*W47*Z47*EXP(-AA47*Others!$A$18),0),0)</f>
        <v>0</v>
      </c>
    </row>
    <row r="48" spans="1:32" ht="95.25" customHeight="1">
      <c r="A48" s="16" t="s">
        <v>189</v>
      </c>
      <c r="B48" s="16" t="s">
        <v>114</v>
      </c>
      <c r="C48" s="16" t="s">
        <v>115</v>
      </c>
      <c r="D48" s="20" t="s">
        <v>1515</v>
      </c>
      <c r="E48" s="20" t="s">
        <v>97</v>
      </c>
      <c r="F48" s="20" t="s">
        <v>37</v>
      </c>
      <c r="G48" s="20" t="s">
        <v>49</v>
      </c>
      <c r="H48" s="20" t="s">
        <v>161</v>
      </c>
      <c r="I48" s="20" t="s">
        <v>101</v>
      </c>
      <c r="J48" s="20" t="s">
        <v>101</v>
      </c>
      <c r="K48" s="16" t="s">
        <v>101</v>
      </c>
      <c r="L48" s="16" t="s">
        <v>43</v>
      </c>
      <c r="M48" s="25">
        <v>2018</v>
      </c>
      <c r="N48" s="25">
        <v>4</v>
      </c>
      <c r="O48" s="25">
        <v>4</v>
      </c>
      <c r="P48" s="25">
        <v>4</v>
      </c>
      <c r="Q48" s="25">
        <v>4</v>
      </c>
      <c r="R48" s="25">
        <v>3</v>
      </c>
      <c r="S48" s="20" t="s">
        <v>1539</v>
      </c>
      <c r="T48" s="16">
        <v>5</v>
      </c>
      <c r="U48" s="49">
        <v>1</v>
      </c>
      <c r="V48" s="25" t="s">
        <v>75</v>
      </c>
      <c r="W48" s="16">
        <v>0.3</v>
      </c>
      <c r="X48" s="50">
        <v>20000000</v>
      </c>
      <c r="Z48" s="16">
        <v>1</v>
      </c>
      <c r="AA48" s="24">
        <v>0</v>
      </c>
      <c r="AB48" s="24">
        <v>0</v>
      </c>
      <c r="AC48" s="16">
        <v>0</v>
      </c>
      <c r="AD48" s="24">
        <f>IF(AC48=0,IF(AB48=0,U48*X48*W48*Z48*EXP(-AA48*Others!$A$18),0),0)</f>
        <v>6000000</v>
      </c>
      <c r="AE48" s="24">
        <f>IF(AC48=0,IF(AB48=1,U48*X48*W48*Z48*EXP(-AA48*Others!$A$18),0),0)</f>
        <v>0</v>
      </c>
      <c r="AF48" s="24">
        <f>IF(AC48=1,IF(AB48=0,U48*X48*W48*Z48*EXP(-AA48*Others!$A$18),0),0)</f>
        <v>0</v>
      </c>
    </row>
    <row r="49" spans="1:32" ht="55.5" customHeight="1">
      <c r="A49" s="16" t="s">
        <v>190</v>
      </c>
      <c r="B49" s="16" t="s">
        <v>191</v>
      </c>
      <c r="C49" s="16" t="s">
        <v>115</v>
      </c>
      <c r="D49" s="20" t="s">
        <v>1516</v>
      </c>
      <c r="E49" s="20" t="s">
        <v>60</v>
      </c>
      <c r="F49" s="20" t="s">
        <v>37</v>
      </c>
      <c r="G49" s="20" t="s">
        <v>49</v>
      </c>
      <c r="H49" s="20" t="s">
        <v>161</v>
      </c>
      <c r="I49" s="20" t="s">
        <v>101</v>
      </c>
      <c r="J49" s="20" t="s">
        <v>101</v>
      </c>
      <c r="K49" s="16" t="s">
        <v>101</v>
      </c>
      <c r="L49" s="16" t="s">
        <v>43</v>
      </c>
      <c r="M49" s="25">
        <v>2018</v>
      </c>
      <c r="N49" s="25">
        <v>3</v>
      </c>
      <c r="O49" s="25">
        <v>3</v>
      </c>
      <c r="P49" s="25">
        <v>4</v>
      </c>
      <c r="Q49" s="25">
        <v>4</v>
      </c>
      <c r="R49" s="25">
        <v>2</v>
      </c>
      <c r="S49" s="20" t="s">
        <v>1540</v>
      </c>
      <c r="T49" s="16">
        <v>5</v>
      </c>
      <c r="U49" s="49">
        <v>1</v>
      </c>
      <c r="V49" s="25" t="s">
        <v>75</v>
      </c>
      <c r="W49" s="16">
        <v>0.2</v>
      </c>
      <c r="X49" s="50">
        <f>500000*1.2</f>
        <v>600000</v>
      </c>
      <c r="Z49" s="16">
        <v>1</v>
      </c>
      <c r="AA49" s="24">
        <v>0</v>
      </c>
      <c r="AB49" s="24">
        <v>0</v>
      </c>
      <c r="AC49" s="16">
        <v>0</v>
      </c>
      <c r="AD49" s="24">
        <f>IF(AC49=0,IF(AB49=0,U49*X49*W49*Z49*EXP(-AA49*Others!$A$18),0),0)</f>
        <v>120000</v>
      </c>
      <c r="AE49" s="24">
        <f>IF(AC49=0,IF(AB49=1,U49*X49*W49*Z49*EXP(-AA49*Others!$A$18),0),0)</f>
        <v>0</v>
      </c>
      <c r="AF49" s="24">
        <f>IF(AC49=1,IF(AB49=0,U49*X49*W49*Z49*EXP(-AA49*Others!$A$18),0),0)</f>
        <v>0</v>
      </c>
    </row>
    <row r="50" spans="1:32">
      <c r="A50" s="16" t="s">
        <v>192</v>
      </c>
      <c r="B50" s="16" t="s">
        <v>193</v>
      </c>
      <c r="C50" s="16" t="s">
        <v>194</v>
      </c>
      <c r="D50" s="20" t="s">
        <v>195</v>
      </c>
      <c r="E50" s="20" t="s">
        <v>60</v>
      </c>
      <c r="F50" s="20" t="s">
        <v>37</v>
      </c>
      <c r="G50" s="20" t="s">
        <v>49</v>
      </c>
      <c r="H50" s="20" t="s">
        <v>161</v>
      </c>
      <c r="I50" s="20" t="s">
        <v>196</v>
      </c>
      <c r="J50" s="20" t="s">
        <v>100</v>
      </c>
      <c r="K50" s="16" t="s">
        <v>101</v>
      </c>
      <c r="L50" s="16" t="s">
        <v>197</v>
      </c>
      <c r="M50" s="25">
        <v>2018</v>
      </c>
      <c r="N50" s="25">
        <f t="shared" si="1"/>
        <v>2</v>
      </c>
      <c r="O50" s="25">
        <v>2</v>
      </c>
      <c r="P50" s="25">
        <v>1</v>
      </c>
      <c r="Q50" s="25">
        <v>2</v>
      </c>
      <c r="R50" s="25">
        <v>1</v>
      </c>
      <c r="S50" s="20" t="s">
        <v>198</v>
      </c>
      <c r="T50" s="16">
        <v>1</v>
      </c>
      <c r="U50" s="50">
        <v>1</v>
      </c>
      <c r="V50" s="25" t="s">
        <v>75</v>
      </c>
      <c r="W50" s="16">
        <v>1</v>
      </c>
      <c r="X50" s="52">
        <v>0</v>
      </c>
      <c r="Z50" s="16">
        <v>0</v>
      </c>
      <c r="AA50" s="24">
        <v>0</v>
      </c>
      <c r="AB50" s="24">
        <v>0</v>
      </c>
      <c r="AC50" s="16">
        <v>0</v>
      </c>
      <c r="AD50" s="24">
        <f>IF(AC50=0,IF(AB50=0,U50*X50*W50*Z50*EXP(-AA50*Others!$A$18),0),0)</f>
        <v>0</v>
      </c>
      <c r="AE50" s="24">
        <f>IF(AC50=0,IF(AB50=1,U50*X50*W50*Z50*EXP(-AA50*Others!$A$18),0),0)</f>
        <v>0</v>
      </c>
      <c r="AF50" s="24">
        <f>IF(AC50=1,IF(AB50=0,U50*X50*W50*Z50*EXP(-AA50*Others!$A$18),0),0)</f>
        <v>0</v>
      </c>
    </row>
    <row r="51" spans="1:32">
      <c r="A51" s="16" t="s">
        <v>199</v>
      </c>
      <c r="B51" s="16" t="s">
        <v>193</v>
      </c>
      <c r="C51" s="16" t="s">
        <v>194</v>
      </c>
      <c r="D51" s="20" t="s">
        <v>195</v>
      </c>
      <c r="E51" s="20" t="s">
        <v>60</v>
      </c>
      <c r="F51" s="20" t="s">
        <v>37</v>
      </c>
      <c r="G51" s="20" t="s">
        <v>49</v>
      </c>
      <c r="H51" s="20" t="s">
        <v>161</v>
      </c>
      <c r="I51" s="20" t="s">
        <v>99</v>
      </c>
      <c r="J51" s="20" t="s">
        <v>100</v>
      </c>
      <c r="K51" s="16" t="s">
        <v>101</v>
      </c>
      <c r="L51" s="16" t="s">
        <v>197</v>
      </c>
      <c r="M51" s="25">
        <v>2018</v>
      </c>
      <c r="N51" s="25">
        <f t="shared" si="1"/>
        <v>2</v>
      </c>
      <c r="O51" s="25">
        <v>2</v>
      </c>
      <c r="P51" s="25">
        <v>1</v>
      </c>
      <c r="Q51" s="25">
        <v>2</v>
      </c>
      <c r="R51" s="25">
        <v>1</v>
      </c>
      <c r="S51" s="20" t="s">
        <v>198</v>
      </c>
      <c r="T51" s="16">
        <v>1</v>
      </c>
      <c r="U51" s="50">
        <v>1</v>
      </c>
      <c r="V51" s="25" t="s">
        <v>75</v>
      </c>
      <c r="W51" s="16">
        <v>1</v>
      </c>
      <c r="X51" s="52">
        <v>0</v>
      </c>
      <c r="Z51" s="16">
        <v>0</v>
      </c>
      <c r="AA51" s="24">
        <v>0</v>
      </c>
      <c r="AB51" s="24">
        <v>0</v>
      </c>
      <c r="AC51" s="16">
        <v>0</v>
      </c>
      <c r="AD51" s="24">
        <f>IF(AC51=0,IF(AB51=0,U51*X51*W51*Z51*EXP(-AA51*Others!$A$18),0),0)</f>
        <v>0</v>
      </c>
      <c r="AE51" s="24">
        <f>IF(AC51=0,IF(AB51=1,U51*X51*W51*Z51*EXP(-AA51*Others!$A$18),0),0)</f>
        <v>0</v>
      </c>
      <c r="AF51" s="24">
        <f>IF(AC51=1,IF(AB51=0,U51*X51*W51*Z51*EXP(-AA51*Others!$A$18),0),0)</f>
        <v>0</v>
      </c>
    </row>
    <row r="52" spans="1:32" ht="30">
      <c r="A52" s="16" t="s">
        <v>200</v>
      </c>
      <c r="B52" s="16" t="s">
        <v>193</v>
      </c>
      <c r="C52" s="16" t="s">
        <v>194</v>
      </c>
      <c r="D52" s="16" t="s">
        <v>201</v>
      </c>
      <c r="E52" s="16" t="s">
        <v>202</v>
      </c>
      <c r="F52" s="20" t="s">
        <v>37</v>
      </c>
      <c r="G52" s="20" t="s">
        <v>49</v>
      </c>
      <c r="H52" s="20" t="s">
        <v>161</v>
      </c>
      <c r="I52" s="20" t="s">
        <v>40</v>
      </c>
      <c r="J52" s="20" t="s">
        <v>203</v>
      </c>
      <c r="K52" s="16" t="s">
        <v>101</v>
      </c>
      <c r="L52" s="16" t="s">
        <v>197</v>
      </c>
      <c r="M52" s="25">
        <v>2018</v>
      </c>
      <c r="N52" s="25">
        <f>ROUNDUP(MAX(O52:Q52),0)</f>
        <v>4</v>
      </c>
      <c r="O52" s="25">
        <v>3</v>
      </c>
      <c r="P52" s="25">
        <v>4</v>
      </c>
      <c r="Q52" s="25">
        <v>4</v>
      </c>
      <c r="R52" s="25">
        <v>2</v>
      </c>
      <c r="S52" s="20" t="s">
        <v>204</v>
      </c>
      <c r="T52" s="16">
        <v>4</v>
      </c>
      <c r="U52" s="50">
        <v>1</v>
      </c>
      <c r="V52" s="25" t="s">
        <v>205</v>
      </c>
      <c r="W52" s="16">
        <v>1</v>
      </c>
      <c r="X52" s="50">
        <v>20000</v>
      </c>
      <c r="Z52" s="16">
        <v>1</v>
      </c>
      <c r="AA52" s="24">
        <v>0</v>
      </c>
      <c r="AB52" s="24">
        <v>0</v>
      </c>
      <c r="AC52" s="16">
        <v>0</v>
      </c>
      <c r="AD52" s="24">
        <f>IF(AC52=0,IF(AB52=0,U52*X52*W52*Z52*EXP(-AA52*Others!$A$18),0),0)</f>
        <v>20000</v>
      </c>
      <c r="AE52" s="24">
        <f>IF(AC52=0,IF(AB52=1,U52*X52*W52*Z52*EXP(-AA52*Others!$A$18),0),0)</f>
        <v>0</v>
      </c>
      <c r="AF52" s="24">
        <f>IF(AC52=1,IF(AB52=0,U52*X52*W52*Z52*EXP(-AA52*Others!$A$18),0),0)</f>
        <v>0</v>
      </c>
    </row>
    <row r="53" spans="1:32">
      <c r="A53" s="16" t="s">
        <v>206</v>
      </c>
      <c r="B53" s="16" t="s">
        <v>193</v>
      </c>
      <c r="C53" s="16" t="s">
        <v>194</v>
      </c>
      <c r="D53" s="20" t="s">
        <v>195</v>
      </c>
      <c r="E53" s="20" t="s">
        <v>60</v>
      </c>
      <c r="F53" s="20" t="s">
        <v>37</v>
      </c>
      <c r="G53" s="20" t="s">
        <v>49</v>
      </c>
      <c r="H53" s="20" t="s">
        <v>161</v>
      </c>
      <c r="I53" s="20" t="s">
        <v>40</v>
      </c>
      <c r="J53" s="20" t="s">
        <v>100</v>
      </c>
      <c r="K53" s="16" t="s">
        <v>101</v>
      </c>
      <c r="L53" s="16" t="s">
        <v>197</v>
      </c>
      <c r="M53" s="25">
        <v>2018</v>
      </c>
      <c r="N53" s="25">
        <f t="shared" ref="N53:N54" si="2">ROUNDUP(MAX(O53:Q53),0)</f>
        <v>2</v>
      </c>
      <c r="O53" s="25">
        <v>2</v>
      </c>
      <c r="P53" s="25">
        <v>1</v>
      </c>
      <c r="Q53" s="25">
        <v>2</v>
      </c>
      <c r="R53" s="25">
        <v>1</v>
      </c>
      <c r="S53" s="20" t="s">
        <v>198</v>
      </c>
      <c r="T53" s="16">
        <v>1</v>
      </c>
      <c r="U53" s="50">
        <v>1</v>
      </c>
      <c r="V53" s="25" t="s">
        <v>75</v>
      </c>
      <c r="W53" s="16">
        <v>1</v>
      </c>
      <c r="X53" s="52">
        <v>0</v>
      </c>
      <c r="Z53" s="16">
        <v>0</v>
      </c>
      <c r="AA53" s="24">
        <v>0</v>
      </c>
      <c r="AB53" s="24">
        <v>0</v>
      </c>
      <c r="AC53" s="16">
        <v>0</v>
      </c>
      <c r="AD53" s="24">
        <f>IF(AC53=0,IF(AB53=0,U53*X53*W53*Z53*EXP(-AA53*Others!$A$18),0),0)</f>
        <v>0</v>
      </c>
      <c r="AE53" s="24">
        <f>IF(AC53=0,IF(AB53=1,U53*X53*W53*Z53*EXP(-AA53*Others!$A$18),0),0)</f>
        <v>0</v>
      </c>
      <c r="AF53" s="24">
        <f>IF(AC53=1,IF(AB53=0,U53*X53*W53*Z53*EXP(-AA53*Others!$A$18),0),0)</f>
        <v>0</v>
      </c>
    </row>
    <row r="54" spans="1:32">
      <c r="A54" s="16" t="s">
        <v>207</v>
      </c>
      <c r="B54" s="16" t="s">
        <v>193</v>
      </c>
      <c r="C54" s="16" t="s">
        <v>194</v>
      </c>
      <c r="D54" s="20" t="s">
        <v>195</v>
      </c>
      <c r="E54" s="20" t="s">
        <v>60</v>
      </c>
      <c r="F54" s="20" t="s">
        <v>37</v>
      </c>
      <c r="G54" s="20" t="s">
        <v>49</v>
      </c>
      <c r="H54" s="20" t="s">
        <v>161</v>
      </c>
      <c r="I54" s="20" t="s">
        <v>120</v>
      </c>
      <c r="J54" s="20" t="s">
        <v>100</v>
      </c>
      <c r="K54" s="16" t="s">
        <v>101</v>
      </c>
      <c r="L54" s="16" t="s">
        <v>197</v>
      </c>
      <c r="M54" s="25">
        <v>2018</v>
      </c>
      <c r="N54" s="25">
        <f t="shared" si="2"/>
        <v>2</v>
      </c>
      <c r="O54" s="25">
        <v>2</v>
      </c>
      <c r="P54" s="25">
        <v>1</v>
      </c>
      <c r="Q54" s="25">
        <v>2</v>
      </c>
      <c r="R54" s="25">
        <v>1</v>
      </c>
      <c r="S54" s="20" t="s">
        <v>198</v>
      </c>
      <c r="T54" s="16">
        <v>1</v>
      </c>
      <c r="U54" s="50">
        <v>1</v>
      </c>
      <c r="V54" s="25" t="s">
        <v>75</v>
      </c>
      <c r="W54" s="16">
        <v>1</v>
      </c>
      <c r="X54" s="52">
        <v>0</v>
      </c>
      <c r="Z54" s="16">
        <v>0</v>
      </c>
      <c r="AA54" s="24">
        <v>0</v>
      </c>
      <c r="AB54" s="24">
        <v>0</v>
      </c>
      <c r="AC54" s="16">
        <v>0</v>
      </c>
      <c r="AD54" s="24">
        <f>IF(AC54=0,IF(AB54=0,U54*X54*W54*Z54*EXP(-AA54*Others!$A$18),0),0)</f>
        <v>0</v>
      </c>
      <c r="AE54" s="24">
        <f>IF(AC54=0,IF(AB54=1,U54*X54*W54*Z54*EXP(-AA54*Others!$A$18),0),0)</f>
        <v>0</v>
      </c>
      <c r="AF54" s="24">
        <f>IF(AC54=1,IF(AB54=0,U54*X54*W54*Z54*EXP(-AA54*Others!$A$18),0),0)</f>
        <v>0</v>
      </c>
    </row>
    <row r="55" spans="1:32" ht="45">
      <c r="A55" s="16" t="s">
        <v>208</v>
      </c>
      <c r="B55" s="16" t="s">
        <v>209</v>
      </c>
      <c r="C55" s="16" t="s">
        <v>194</v>
      </c>
      <c r="D55" s="20" t="s">
        <v>210</v>
      </c>
      <c r="E55" s="20" t="s">
        <v>36</v>
      </c>
      <c r="F55" s="20" t="s">
        <v>37</v>
      </c>
      <c r="G55" s="20" t="s">
        <v>49</v>
      </c>
      <c r="H55" s="20" t="s">
        <v>161</v>
      </c>
      <c r="I55" s="20" t="s">
        <v>196</v>
      </c>
      <c r="J55" s="20" t="s">
        <v>211</v>
      </c>
      <c r="K55" s="16" t="s">
        <v>212</v>
      </c>
      <c r="L55" s="16" t="s">
        <v>197</v>
      </c>
      <c r="M55" s="25">
        <v>2018</v>
      </c>
      <c r="N55" s="25">
        <f t="shared" ref="N55" si="3">ROUNDUP(MAX(O55:Q55),0)</f>
        <v>4</v>
      </c>
      <c r="O55" s="25">
        <v>4</v>
      </c>
      <c r="P55" s="25">
        <v>4</v>
      </c>
      <c r="Q55" s="25">
        <v>4</v>
      </c>
      <c r="R55" s="25">
        <v>2</v>
      </c>
      <c r="S55" s="20" t="s">
        <v>213</v>
      </c>
      <c r="T55" s="16">
        <v>5</v>
      </c>
      <c r="U55" s="49">
        <v>57</v>
      </c>
      <c r="V55" s="25" t="s">
        <v>205</v>
      </c>
      <c r="W55" s="16">
        <v>1</v>
      </c>
      <c r="X55" s="50">
        <v>7550</v>
      </c>
      <c r="Z55" s="16">
        <v>1</v>
      </c>
      <c r="AA55" s="24">
        <v>0</v>
      </c>
      <c r="AB55" s="24">
        <v>0</v>
      </c>
      <c r="AC55" s="16">
        <v>0</v>
      </c>
      <c r="AD55" s="24">
        <f>IF(AC55=0,IF(AB55=0,U55*X55*W55*Z55*EXP(-AA55*Others!$A$18),0),0)</f>
        <v>430350</v>
      </c>
      <c r="AE55" s="24">
        <f>IF(AC55=0,IF(AB55=1,U55*X55*W55*Z55*EXP(-AA55*Others!$A$18),0),0)</f>
        <v>0</v>
      </c>
      <c r="AF55" s="24">
        <f>IF(AC55=1,IF(AB55=0,U55*X55*W55*Z55*EXP(-AA55*Others!$A$18),0),0)</f>
        <v>0</v>
      </c>
    </row>
    <row r="56" spans="1:32" ht="30">
      <c r="A56" s="16" t="s">
        <v>214</v>
      </c>
      <c r="B56" s="16" t="s">
        <v>215</v>
      </c>
      <c r="C56" s="16" t="s">
        <v>194</v>
      </c>
      <c r="D56" s="20" t="s">
        <v>216</v>
      </c>
      <c r="E56" s="20" t="s">
        <v>60</v>
      </c>
      <c r="F56" s="20" t="s">
        <v>37</v>
      </c>
      <c r="G56" s="20" t="s">
        <v>49</v>
      </c>
      <c r="H56" s="20" t="s">
        <v>161</v>
      </c>
      <c r="I56" s="20" t="s">
        <v>99</v>
      </c>
      <c r="J56" s="20" t="s">
        <v>100</v>
      </c>
      <c r="K56" s="16" t="s">
        <v>101</v>
      </c>
      <c r="L56" s="16" t="s">
        <v>197</v>
      </c>
      <c r="M56" s="25">
        <v>2018</v>
      </c>
      <c r="N56" s="25">
        <f t="shared" ref="N56" si="4">ROUNDUP(MAX(O56:Q56),0)</f>
        <v>2</v>
      </c>
      <c r="O56" s="25">
        <v>2</v>
      </c>
      <c r="P56" s="25">
        <v>1</v>
      </c>
      <c r="Q56" s="25">
        <v>2</v>
      </c>
      <c r="R56" s="25">
        <v>1</v>
      </c>
      <c r="S56" s="20" t="s">
        <v>198</v>
      </c>
      <c r="T56" s="16">
        <v>1</v>
      </c>
      <c r="U56" s="51">
        <v>39</v>
      </c>
      <c r="V56" s="25" t="s">
        <v>205</v>
      </c>
      <c r="W56" s="16">
        <v>1</v>
      </c>
      <c r="X56" s="52">
        <v>0</v>
      </c>
      <c r="Z56" s="16">
        <v>0</v>
      </c>
      <c r="AA56" s="24">
        <v>0</v>
      </c>
      <c r="AB56" s="24">
        <v>0</v>
      </c>
      <c r="AC56" s="16">
        <v>0</v>
      </c>
      <c r="AD56" s="24">
        <f>IF(AC56=0,IF(AB56=0,U56*X56*W56*Z56*EXP(-AA56*Others!$A$18),0),0)</f>
        <v>0</v>
      </c>
      <c r="AE56" s="24">
        <f>IF(AC56=0,IF(AB56=1,U56*X56*W56*Z56*EXP(-AA56*Others!$A$18),0),0)</f>
        <v>0</v>
      </c>
      <c r="AF56" s="24">
        <f>IF(AC56=1,IF(AB56=0,U56*X56*W56*Z56*EXP(-AA56*Others!$A$18),0),0)</f>
        <v>0</v>
      </c>
    </row>
    <row r="57" spans="1:32" ht="30">
      <c r="A57" s="16" t="s">
        <v>217</v>
      </c>
      <c r="B57" s="16" t="s">
        <v>215</v>
      </c>
      <c r="C57" s="16" t="s">
        <v>194</v>
      </c>
      <c r="D57" s="20" t="s">
        <v>216</v>
      </c>
      <c r="E57" s="20" t="s">
        <v>60</v>
      </c>
      <c r="F57" s="20" t="s">
        <v>37</v>
      </c>
      <c r="G57" s="20" t="s">
        <v>49</v>
      </c>
      <c r="H57" s="20" t="s">
        <v>161</v>
      </c>
      <c r="I57" s="20" t="s">
        <v>40</v>
      </c>
      <c r="J57" s="20" t="s">
        <v>100</v>
      </c>
      <c r="K57" s="16" t="s">
        <v>101</v>
      </c>
      <c r="L57" s="16" t="s">
        <v>197</v>
      </c>
      <c r="M57" s="25">
        <v>2018</v>
      </c>
      <c r="N57" s="25">
        <f t="shared" ref="N57:N58" si="5">ROUNDUP(MAX(O57:Q57),0)</f>
        <v>2</v>
      </c>
      <c r="O57" s="25">
        <v>2</v>
      </c>
      <c r="P57" s="25">
        <v>1</v>
      </c>
      <c r="Q57" s="25">
        <v>2</v>
      </c>
      <c r="R57" s="25">
        <v>1</v>
      </c>
      <c r="S57" s="20" t="s">
        <v>198</v>
      </c>
      <c r="T57" s="16">
        <v>1</v>
      </c>
      <c r="U57" s="49">
        <v>42</v>
      </c>
      <c r="V57" s="25" t="s">
        <v>205</v>
      </c>
      <c r="W57" s="16">
        <v>1</v>
      </c>
      <c r="X57" s="52">
        <v>0</v>
      </c>
      <c r="Z57" s="16">
        <v>0</v>
      </c>
      <c r="AA57" s="24">
        <v>0</v>
      </c>
      <c r="AB57" s="24">
        <v>0</v>
      </c>
      <c r="AC57" s="16">
        <v>0</v>
      </c>
      <c r="AD57" s="24">
        <f>IF(AC57=0,IF(AB57=0,U57*X57*W57*Z57*EXP(-AA57*Others!$A$18),0),0)</f>
        <v>0</v>
      </c>
      <c r="AE57" s="24">
        <f>IF(AC57=0,IF(AB57=1,U57*X57*W57*Z57*EXP(-AA57*Others!$A$18),0),0)</f>
        <v>0</v>
      </c>
      <c r="AF57" s="24">
        <f>IF(AC57=1,IF(AB57=0,U57*X57*W57*Z57*EXP(-AA57*Others!$A$18),0),0)</f>
        <v>0</v>
      </c>
    </row>
    <row r="58" spans="1:32" ht="30">
      <c r="A58" s="16" t="s">
        <v>218</v>
      </c>
      <c r="B58" s="16" t="s">
        <v>215</v>
      </c>
      <c r="C58" s="16" t="s">
        <v>194</v>
      </c>
      <c r="D58" s="20" t="s">
        <v>216</v>
      </c>
      <c r="E58" s="20" t="s">
        <v>60</v>
      </c>
      <c r="F58" s="20" t="s">
        <v>37</v>
      </c>
      <c r="G58" s="20" t="s">
        <v>49</v>
      </c>
      <c r="H58" s="20" t="s">
        <v>161</v>
      </c>
      <c r="I58" s="20" t="s">
        <v>120</v>
      </c>
      <c r="J58" s="20" t="s">
        <v>100</v>
      </c>
      <c r="K58" s="16" t="s">
        <v>101</v>
      </c>
      <c r="L58" s="16" t="s">
        <v>197</v>
      </c>
      <c r="M58" s="25">
        <v>2018</v>
      </c>
      <c r="N58" s="25">
        <f t="shared" si="5"/>
        <v>2</v>
      </c>
      <c r="O58" s="25">
        <v>2</v>
      </c>
      <c r="P58" s="25">
        <v>1</v>
      </c>
      <c r="Q58" s="25">
        <v>2</v>
      </c>
      <c r="R58" s="25">
        <v>1</v>
      </c>
      <c r="S58" s="20" t="s">
        <v>198</v>
      </c>
      <c r="T58" s="16">
        <v>1</v>
      </c>
      <c r="U58" s="49">
        <v>37</v>
      </c>
      <c r="V58" s="25" t="s">
        <v>205</v>
      </c>
      <c r="W58" s="16">
        <v>1</v>
      </c>
      <c r="X58" s="52">
        <v>0</v>
      </c>
      <c r="Z58" s="16">
        <v>0</v>
      </c>
      <c r="AA58" s="24">
        <v>0</v>
      </c>
      <c r="AB58" s="24">
        <v>0</v>
      </c>
      <c r="AC58" s="16">
        <v>0</v>
      </c>
      <c r="AD58" s="24">
        <f>IF(AC58=0,IF(AB58=0,U58*X58*W58*Z58*EXP(-AA58*Others!$A$18),0),0)</f>
        <v>0</v>
      </c>
      <c r="AE58" s="24">
        <f>IF(AC58=0,IF(AB58=1,U58*X58*W58*Z58*EXP(-AA58*Others!$A$18),0),0)</f>
        <v>0</v>
      </c>
      <c r="AF58" s="24">
        <f>IF(AC58=1,IF(AB58=0,U58*X58*W58*Z58*EXP(-AA58*Others!$A$18),0),0)</f>
        <v>0</v>
      </c>
    </row>
    <row r="59" spans="1:32" ht="15.6">
      <c r="A59" s="16" t="s">
        <v>219</v>
      </c>
      <c r="B59" s="16" t="s">
        <v>220</v>
      </c>
      <c r="C59" s="16" t="s">
        <v>194</v>
      </c>
      <c r="D59" s="20" t="s">
        <v>221</v>
      </c>
      <c r="E59" s="20" t="s">
        <v>60</v>
      </c>
      <c r="F59" s="20" t="s">
        <v>37</v>
      </c>
      <c r="G59" s="20" t="s">
        <v>49</v>
      </c>
      <c r="H59" s="16" t="s">
        <v>161</v>
      </c>
      <c r="I59" s="16" t="s">
        <v>99</v>
      </c>
      <c r="J59" s="16" t="s">
        <v>100</v>
      </c>
      <c r="K59" s="16" t="s">
        <v>101</v>
      </c>
      <c r="L59" s="16" t="s">
        <v>197</v>
      </c>
      <c r="M59" s="25">
        <v>2018</v>
      </c>
      <c r="N59" s="25">
        <f t="shared" ref="N59:N63" si="6">ROUNDUP(MAX(O59:Q59),0)</f>
        <v>2</v>
      </c>
      <c r="O59" s="25">
        <v>2</v>
      </c>
      <c r="P59" s="25">
        <v>1</v>
      </c>
      <c r="Q59" s="25">
        <v>2</v>
      </c>
      <c r="R59" s="25">
        <v>1</v>
      </c>
      <c r="S59" s="20" t="s">
        <v>198</v>
      </c>
      <c r="T59" s="16">
        <v>1</v>
      </c>
      <c r="U59" s="51">
        <v>15</v>
      </c>
      <c r="V59" s="25" t="s">
        <v>205</v>
      </c>
      <c r="W59" s="16">
        <v>1</v>
      </c>
      <c r="X59" s="52">
        <v>0</v>
      </c>
      <c r="Z59" s="16">
        <v>0</v>
      </c>
      <c r="AA59" s="24">
        <v>0</v>
      </c>
      <c r="AB59" s="24">
        <v>0</v>
      </c>
      <c r="AC59" s="16">
        <v>0</v>
      </c>
      <c r="AD59" s="24">
        <f>IF(AC59=0,IF(AB59=0,U59*X59*W59*Z59*EXP(-AA59*Others!$A$18),0),0)</f>
        <v>0</v>
      </c>
      <c r="AE59" s="24">
        <f>IF(AC59=0,IF(AB59=1,U59*X59*W59*Z59*EXP(-AA59*Others!$A$18),0),0)</f>
        <v>0</v>
      </c>
      <c r="AF59" s="24">
        <f>IF(AC59=1,IF(AB59=0,U59*X59*W59*Z59*EXP(-AA59*Others!$A$18),0),0)</f>
        <v>0</v>
      </c>
    </row>
    <row r="60" spans="1:32" ht="15.6">
      <c r="A60" s="16" t="s">
        <v>222</v>
      </c>
      <c r="B60" s="16" t="s">
        <v>223</v>
      </c>
      <c r="C60" s="16" t="s">
        <v>194</v>
      </c>
      <c r="D60" s="20" t="s">
        <v>224</v>
      </c>
      <c r="E60" s="20" t="s">
        <v>60</v>
      </c>
      <c r="F60" s="20" t="s">
        <v>37</v>
      </c>
      <c r="G60" s="20" t="s">
        <v>49</v>
      </c>
      <c r="H60" s="20" t="s">
        <v>161</v>
      </c>
      <c r="I60" s="20" t="s">
        <v>196</v>
      </c>
      <c r="J60" s="16" t="s">
        <v>225</v>
      </c>
      <c r="K60" s="16" t="s">
        <v>212</v>
      </c>
      <c r="L60" s="16" t="s">
        <v>197</v>
      </c>
      <c r="M60" s="25">
        <v>2018</v>
      </c>
      <c r="N60" s="25">
        <f t="shared" si="6"/>
        <v>2</v>
      </c>
      <c r="O60" s="25">
        <v>2</v>
      </c>
      <c r="P60" s="25">
        <v>1</v>
      </c>
      <c r="Q60" s="25">
        <v>2</v>
      </c>
      <c r="R60" s="25">
        <v>1</v>
      </c>
      <c r="S60" s="20" t="s">
        <v>198</v>
      </c>
      <c r="T60" s="16">
        <v>1</v>
      </c>
      <c r="U60" s="49">
        <v>1</v>
      </c>
      <c r="V60" s="25" t="s">
        <v>205</v>
      </c>
      <c r="W60" s="16">
        <v>1</v>
      </c>
      <c r="X60" s="52">
        <v>0</v>
      </c>
      <c r="Z60" s="16">
        <v>0</v>
      </c>
      <c r="AA60" s="24">
        <v>0</v>
      </c>
      <c r="AB60" s="24">
        <v>0</v>
      </c>
      <c r="AC60" s="16">
        <v>0</v>
      </c>
      <c r="AD60" s="24">
        <f>IF(AC60=0,IF(AB60=0,U60*X60*W60*Z60*EXP(-AA60*Others!$A$18),0),0)</f>
        <v>0</v>
      </c>
      <c r="AE60" s="24">
        <f>IF(AC60=0,IF(AB60=1,U60*X60*W60*Z60*EXP(-AA60*Others!$A$18),0),0)</f>
        <v>0</v>
      </c>
      <c r="AF60" s="24">
        <f>IF(AC60=1,IF(AB60=0,U60*X60*W60*Z60*EXP(-AA60*Others!$A$18),0),0)</f>
        <v>0</v>
      </c>
    </row>
    <row r="61" spans="1:32" ht="15.6">
      <c r="A61" s="16" t="s">
        <v>226</v>
      </c>
      <c r="B61" s="16" t="s">
        <v>227</v>
      </c>
      <c r="C61" s="16" t="s">
        <v>194</v>
      </c>
      <c r="D61" s="20" t="s">
        <v>228</v>
      </c>
      <c r="E61" s="20" t="s">
        <v>60</v>
      </c>
      <c r="F61" s="20" t="s">
        <v>37</v>
      </c>
      <c r="G61" s="20" t="s">
        <v>49</v>
      </c>
      <c r="H61" s="20" t="s">
        <v>161</v>
      </c>
      <c r="I61" s="20" t="s">
        <v>196</v>
      </c>
      <c r="J61" s="16" t="s">
        <v>225</v>
      </c>
      <c r="K61" s="16" t="s">
        <v>212</v>
      </c>
      <c r="L61" s="16" t="s">
        <v>197</v>
      </c>
      <c r="M61" s="25">
        <v>2018</v>
      </c>
      <c r="N61" s="25">
        <f t="shared" si="6"/>
        <v>2</v>
      </c>
      <c r="O61" s="25">
        <v>2</v>
      </c>
      <c r="P61" s="25">
        <v>1</v>
      </c>
      <c r="Q61" s="25">
        <v>2</v>
      </c>
      <c r="R61" s="25">
        <v>1</v>
      </c>
      <c r="S61" s="20" t="s">
        <v>198</v>
      </c>
      <c r="T61" s="16">
        <v>1</v>
      </c>
      <c r="U61" s="49">
        <v>2</v>
      </c>
      <c r="V61" s="25" t="s">
        <v>205</v>
      </c>
      <c r="W61" s="16">
        <v>1</v>
      </c>
      <c r="X61" s="52">
        <v>0</v>
      </c>
      <c r="Z61" s="16">
        <v>0</v>
      </c>
      <c r="AA61" s="24">
        <v>0</v>
      </c>
      <c r="AB61" s="24">
        <v>0</v>
      </c>
      <c r="AC61" s="16">
        <v>0</v>
      </c>
      <c r="AD61" s="24">
        <f>IF(AC61=0,IF(AB61=0,U61*X61*W61*Z61*EXP(-AA61*Others!$A$18),0),0)</f>
        <v>0</v>
      </c>
      <c r="AE61" s="24">
        <f>IF(AC61=0,IF(AB61=1,U61*X61*W61*Z61*EXP(-AA61*Others!$A$18),0),0)</f>
        <v>0</v>
      </c>
      <c r="AF61" s="24">
        <f>IF(AC61=1,IF(AB61=0,U61*X61*W61*Z61*EXP(-AA61*Others!$A$18),0),0)</f>
        <v>0</v>
      </c>
    </row>
    <row r="62" spans="1:32" ht="15.6">
      <c r="A62" s="16" t="s">
        <v>229</v>
      </c>
      <c r="B62" s="16" t="s">
        <v>230</v>
      </c>
      <c r="C62" s="16" t="s">
        <v>194</v>
      </c>
      <c r="D62" s="20" t="s">
        <v>231</v>
      </c>
      <c r="E62" s="20" t="s">
        <v>60</v>
      </c>
      <c r="F62" s="20" t="s">
        <v>37</v>
      </c>
      <c r="G62" s="20" t="s">
        <v>49</v>
      </c>
      <c r="H62" s="20" t="s">
        <v>161</v>
      </c>
      <c r="I62" s="20" t="s">
        <v>196</v>
      </c>
      <c r="J62" s="16" t="s">
        <v>225</v>
      </c>
      <c r="K62" s="16" t="s">
        <v>212</v>
      </c>
      <c r="L62" s="16" t="s">
        <v>197</v>
      </c>
      <c r="M62" s="25">
        <v>2018</v>
      </c>
      <c r="N62" s="25">
        <f t="shared" si="6"/>
        <v>2</v>
      </c>
      <c r="O62" s="25">
        <v>2</v>
      </c>
      <c r="P62" s="25">
        <v>1</v>
      </c>
      <c r="Q62" s="25">
        <v>2</v>
      </c>
      <c r="R62" s="25">
        <v>1</v>
      </c>
      <c r="S62" s="20" t="s">
        <v>198</v>
      </c>
      <c r="T62" s="16">
        <v>1</v>
      </c>
      <c r="U62" s="49">
        <v>1</v>
      </c>
      <c r="V62" s="25" t="s">
        <v>205</v>
      </c>
      <c r="W62" s="16">
        <v>1</v>
      </c>
      <c r="X62" s="52">
        <v>0</v>
      </c>
      <c r="Z62" s="16">
        <v>0</v>
      </c>
      <c r="AA62" s="24">
        <v>0</v>
      </c>
      <c r="AB62" s="24">
        <v>0</v>
      </c>
      <c r="AC62" s="16">
        <v>0</v>
      </c>
      <c r="AD62" s="24">
        <f>IF(AC62=0,IF(AB62=0,U62*X62*W62*Z62*EXP(-AA62*Others!$A$18),0),0)</f>
        <v>0</v>
      </c>
      <c r="AE62" s="24">
        <f>IF(AC62=0,IF(AB62=1,U62*X62*W62*Z62*EXP(-AA62*Others!$A$18),0),0)</f>
        <v>0</v>
      </c>
      <c r="AF62" s="24">
        <f>IF(AC62=1,IF(AB62=0,U62*X62*W62*Z62*EXP(-AA62*Others!$A$18),0),0)</f>
        <v>0</v>
      </c>
    </row>
    <row r="63" spans="1:32" ht="15.6">
      <c r="A63" s="16" t="s">
        <v>232</v>
      </c>
      <c r="B63" s="16" t="s">
        <v>233</v>
      </c>
      <c r="C63" s="16" t="s">
        <v>234</v>
      </c>
      <c r="D63" s="20" t="s">
        <v>59</v>
      </c>
      <c r="E63" s="20" t="s">
        <v>60</v>
      </c>
      <c r="F63" s="20" t="s">
        <v>37</v>
      </c>
      <c r="G63" s="20" t="s">
        <v>49</v>
      </c>
      <c r="H63" s="20" t="s">
        <v>39</v>
      </c>
      <c r="I63" s="20" t="s">
        <v>40</v>
      </c>
      <c r="J63" s="16" t="s">
        <v>41</v>
      </c>
      <c r="K63" s="16" t="s">
        <v>235</v>
      </c>
      <c r="L63" s="16" t="s">
        <v>197</v>
      </c>
      <c r="M63" s="25">
        <v>2013</v>
      </c>
      <c r="N63" s="25">
        <f t="shared" si="6"/>
        <v>2</v>
      </c>
      <c r="O63" s="25">
        <v>2</v>
      </c>
      <c r="P63" s="25">
        <v>2</v>
      </c>
      <c r="Q63" s="25">
        <v>2</v>
      </c>
      <c r="R63" s="25">
        <v>1</v>
      </c>
      <c r="S63" s="20" t="s">
        <v>198</v>
      </c>
      <c r="T63" s="16">
        <v>1</v>
      </c>
      <c r="U63" s="49">
        <v>1</v>
      </c>
      <c r="V63" s="25" t="s">
        <v>75</v>
      </c>
      <c r="W63" s="16">
        <v>1</v>
      </c>
      <c r="X63" s="52">
        <v>0</v>
      </c>
      <c r="Z63" s="16">
        <v>0</v>
      </c>
      <c r="AA63" s="24">
        <v>0</v>
      </c>
      <c r="AB63" s="24">
        <v>0</v>
      </c>
      <c r="AC63" s="16">
        <v>0</v>
      </c>
      <c r="AD63" s="24">
        <f>IF(AC63=0,IF(AB63=0,U63*X63*W63*Z63*EXP(-AA63*Others!$A$18),0),0)</f>
        <v>0</v>
      </c>
      <c r="AE63" s="24">
        <f>IF(AC63=0,IF(AB63=1,U63*X63*W63*Z63*EXP(-AA63*Others!$A$18),0),0)</f>
        <v>0</v>
      </c>
      <c r="AF63" s="24">
        <f>IF(AC63=1,IF(AB63=0,U63*X63*W63*Z63*EXP(-AA63*Others!$A$18),0),0)</f>
        <v>0</v>
      </c>
    </row>
    <row r="64" spans="1:32" ht="36.75" customHeight="1">
      <c r="A64" s="16" t="s">
        <v>236</v>
      </c>
      <c r="B64" s="16" t="s">
        <v>237</v>
      </c>
      <c r="C64" s="16" t="s">
        <v>234</v>
      </c>
      <c r="D64" s="20" t="s">
        <v>238</v>
      </c>
      <c r="E64" s="20" t="s">
        <v>202</v>
      </c>
      <c r="F64" s="20" t="s">
        <v>37</v>
      </c>
      <c r="G64" s="20" t="s">
        <v>49</v>
      </c>
      <c r="H64" s="20" t="s">
        <v>39</v>
      </c>
      <c r="I64" s="20" t="s">
        <v>40</v>
      </c>
      <c r="J64" s="16" t="s">
        <v>41</v>
      </c>
      <c r="K64" s="16" t="s">
        <v>235</v>
      </c>
      <c r="L64" s="16" t="s">
        <v>197</v>
      </c>
      <c r="M64" s="25">
        <v>2013</v>
      </c>
      <c r="N64" s="25">
        <f>ROUNDUP(MAX(O64:Q64),0)</f>
        <v>4</v>
      </c>
      <c r="O64" s="25">
        <v>4</v>
      </c>
      <c r="P64" s="25">
        <v>3</v>
      </c>
      <c r="Q64" s="25">
        <v>4</v>
      </c>
      <c r="R64" s="25">
        <v>3</v>
      </c>
      <c r="S64" s="46" t="s">
        <v>239</v>
      </c>
      <c r="T64" s="16">
        <v>4</v>
      </c>
      <c r="U64" s="49">
        <v>1</v>
      </c>
      <c r="V64" s="25" t="s">
        <v>205</v>
      </c>
      <c r="W64" s="16">
        <v>1</v>
      </c>
      <c r="X64" s="50">
        <v>380000</v>
      </c>
      <c r="Z64" s="16">
        <v>1</v>
      </c>
      <c r="AA64" s="24">
        <v>0</v>
      </c>
      <c r="AB64" s="24">
        <v>0</v>
      </c>
      <c r="AC64" s="16">
        <v>0</v>
      </c>
      <c r="AD64" s="24">
        <f>IF(AC64=0,IF(AB64=0,U64*X64*W64*Z64*EXP(-AA64*Others!$A$18),0),0)</f>
        <v>380000</v>
      </c>
      <c r="AE64" s="24">
        <f>IF(AC64=0,IF(AB64=1,U64*X64*W64*Z64*EXP(-AA64*Others!$A$18),0),0)</f>
        <v>0</v>
      </c>
      <c r="AF64" s="24">
        <f>IF(AC64=1,IF(AB64=0,U64*X64*W64*Z64*EXP(-AA64*Others!$A$18),0),0)</f>
        <v>0</v>
      </c>
    </row>
    <row r="65" spans="1:32" ht="15.6">
      <c r="A65" s="16" t="s">
        <v>240</v>
      </c>
      <c r="B65" s="16" t="s">
        <v>241</v>
      </c>
      <c r="C65" s="16" t="s">
        <v>234</v>
      </c>
      <c r="D65" s="20" t="s">
        <v>242</v>
      </c>
      <c r="E65" s="20" t="s">
        <v>202</v>
      </c>
      <c r="F65" s="20" t="s">
        <v>37</v>
      </c>
      <c r="G65" s="20" t="s">
        <v>49</v>
      </c>
      <c r="H65" s="20" t="s">
        <v>39</v>
      </c>
      <c r="I65" s="20" t="s">
        <v>40</v>
      </c>
      <c r="J65" s="16" t="s">
        <v>41</v>
      </c>
      <c r="K65" s="16" t="s">
        <v>235</v>
      </c>
      <c r="L65" s="16" t="s">
        <v>197</v>
      </c>
      <c r="M65" s="25">
        <v>2013</v>
      </c>
      <c r="N65" s="25">
        <f>ROUNDUP(MAX(O65:Q65),0)</f>
        <v>4</v>
      </c>
      <c r="O65" s="25">
        <v>4</v>
      </c>
      <c r="P65" s="25">
        <v>3</v>
      </c>
      <c r="Q65" s="25">
        <v>4</v>
      </c>
      <c r="R65" s="25">
        <v>3</v>
      </c>
      <c r="S65" s="46" t="s">
        <v>243</v>
      </c>
      <c r="T65" s="16">
        <v>5</v>
      </c>
      <c r="U65" s="49">
        <v>1</v>
      </c>
      <c r="V65" s="25" t="s">
        <v>205</v>
      </c>
      <c r="W65" s="16">
        <v>1</v>
      </c>
      <c r="X65" s="50">
        <v>1170000</v>
      </c>
      <c r="Z65" s="16">
        <v>1</v>
      </c>
      <c r="AA65" s="24">
        <v>0</v>
      </c>
      <c r="AB65" s="24">
        <v>0</v>
      </c>
      <c r="AC65" s="16">
        <v>0</v>
      </c>
      <c r="AD65" s="24">
        <f>IF(AC65=0,IF(AB65=0,U65*X65*W65*Z65*EXP(-AA65*Others!$A$18),0),0)</f>
        <v>1170000</v>
      </c>
      <c r="AE65" s="24">
        <f>IF(AC65=0,IF(AB65=1,U65*X65*W65*Z65*EXP(-AA65*Others!$A$18),0),0)</f>
        <v>0</v>
      </c>
      <c r="AF65" s="24">
        <f>IF(AC65=1,IF(AB65=0,U65*X65*W65*Z65*EXP(-AA65*Others!$A$18),0),0)</f>
        <v>0</v>
      </c>
    </row>
    <row r="66" spans="1:32" ht="30">
      <c r="A66" s="16" t="s">
        <v>244</v>
      </c>
      <c r="B66" s="16" t="s">
        <v>245</v>
      </c>
      <c r="C66" s="16" t="s">
        <v>234</v>
      </c>
      <c r="D66" s="20" t="s">
        <v>1552</v>
      </c>
      <c r="E66" s="20" t="s">
        <v>60</v>
      </c>
      <c r="F66" s="20" t="s">
        <v>37</v>
      </c>
      <c r="G66" s="20" t="s">
        <v>49</v>
      </c>
      <c r="H66" s="20" t="s">
        <v>39</v>
      </c>
      <c r="I66" s="20" t="s">
        <v>120</v>
      </c>
      <c r="J66" s="16" t="s">
        <v>41</v>
      </c>
      <c r="K66" s="16" t="s">
        <v>246</v>
      </c>
      <c r="L66" s="16" t="s">
        <v>197</v>
      </c>
      <c r="M66" s="25">
        <v>2012</v>
      </c>
      <c r="N66" s="25">
        <f>ROUNDUP(MAX(O66:Q66),0)</f>
        <v>3</v>
      </c>
      <c r="O66" s="25">
        <v>2</v>
      </c>
      <c r="P66" s="25">
        <v>3</v>
      </c>
      <c r="Q66" s="25">
        <v>3</v>
      </c>
      <c r="R66" s="25">
        <v>2</v>
      </c>
      <c r="S66" s="46" t="s">
        <v>247</v>
      </c>
      <c r="T66" s="16">
        <v>3</v>
      </c>
      <c r="U66" s="49">
        <v>4</v>
      </c>
      <c r="V66" s="25" t="s">
        <v>205</v>
      </c>
      <c r="W66" s="16">
        <v>1</v>
      </c>
      <c r="X66" s="50">
        <v>87000</v>
      </c>
      <c r="Z66" s="16">
        <v>1</v>
      </c>
      <c r="AA66" s="24">
        <v>0</v>
      </c>
      <c r="AB66" s="24">
        <v>0</v>
      </c>
      <c r="AC66" s="16">
        <v>0</v>
      </c>
      <c r="AD66" s="24">
        <f>IF(AC66=0,IF(AB66=0,U66*X66*W66*Z66*EXP(-AA66*Others!$A$18),0),0)</f>
        <v>348000</v>
      </c>
      <c r="AE66" s="24">
        <f>IF(AC66=0,IF(AB66=1,U66*X66*W66*Z66*EXP(-AA66*Others!$A$18),0),0)</f>
        <v>0</v>
      </c>
      <c r="AF66" s="24">
        <f>IF(AC66=1,IF(AB66=0,U66*X66*W66*Z66*EXP(-AA66*Others!$A$18),0),0)</f>
        <v>0</v>
      </c>
    </row>
    <row r="67" spans="1:32" ht="30">
      <c r="A67" s="16" t="s">
        <v>248</v>
      </c>
      <c r="B67" s="16" t="s">
        <v>249</v>
      </c>
      <c r="C67" s="16" t="s">
        <v>234</v>
      </c>
      <c r="D67" s="20" t="s">
        <v>1554</v>
      </c>
      <c r="E67" s="20" t="s">
        <v>97</v>
      </c>
      <c r="F67" s="20" t="s">
        <v>37</v>
      </c>
      <c r="G67" s="20" t="s">
        <v>49</v>
      </c>
      <c r="H67" s="20" t="s">
        <v>39</v>
      </c>
      <c r="I67" s="20" t="s">
        <v>158</v>
      </c>
      <c r="J67" s="16" t="s">
        <v>100</v>
      </c>
      <c r="K67" s="16" t="s">
        <v>250</v>
      </c>
      <c r="L67" s="16" t="s">
        <v>197</v>
      </c>
      <c r="M67" s="25">
        <v>2019</v>
      </c>
      <c r="N67" s="25">
        <f>ROUNDUP(MAX(O67:Q67),0)</f>
        <v>3</v>
      </c>
      <c r="O67" s="25">
        <v>2</v>
      </c>
      <c r="P67" s="25">
        <v>3</v>
      </c>
      <c r="Q67" s="25">
        <v>2</v>
      </c>
      <c r="R67" s="25">
        <v>3</v>
      </c>
      <c r="S67" s="46" t="s">
        <v>251</v>
      </c>
      <c r="T67" s="16">
        <v>3</v>
      </c>
      <c r="U67" s="49">
        <v>1</v>
      </c>
      <c r="V67" s="25" t="s">
        <v>75</v>
      </c>
      <c r="W67" s="16">
        <v>1</v>
      </c>
      <c r="X67" s="50">
        <f>4*35000</f>
        <v>140000</v>
      </c>
      <c r="Z67" s="16">
        <v>1</v>
      </c>
      <c r="AA67" s="24">
        <v>0</v>
      </c>
      <c r="AB67" s="24">
        <v>0</v>
      </c>
      <c r="AC67" s="16">
        <v>0</v>
      </c>
      <c r="AD67" s="24">
        <f>IF(AC67=0,IF(AB67=0,U67*X67*W67*Z67*EXP(-AA67*Others!$A$18),0),0)</f>
        <v>140000</v>
      </c>
      <c r="AE67" s="24">
        <f>IF(AC67=0,IF(AB67=1,U67*X67*W67*Z67*EXP(-AA67*Others!$A$18),0),0)</f>
        <v>0</v>
      </c>
      <c r="AF67" s="24">
        <f>IF(AC67=1,IF(AB67=0,U67*X67*W67*Z67*EXP(-AA67*Others!$A$18),0),0)</f>
        <v>0</v>
      </c>
    </row>
    <row r="68" spans="1:32" ht="50.25" customHeight="1">
      <c r="A68" s="16" t="s">
        <v>252</v>
      </c>
      <c r="B68" s="16" t="s">
        <v>253</v>
      </c>
      <c r="C68" s="16" t="s">
        <v>234</v>
      </c>
      <c r="D68" s="20" t="s">
        <v>254</v>
      </c>
      <c r="E68" s="20" t="s">
        <v>79</v>
      </c>
      <c r="F68" s="20" t="s">
        <v>37</v>
      </c>
      <c r="G68" s="20" t="s">
        <v>255</v>
      </c>
      <c r="H68" s="20" t="s">
        <v>39</v>
      </c>
      <c r="I68" s="20" t="s">
        <v>40</v>
      </c>
      <c r="J68" s="16" t="s">
        <v>41</v>
      </c>
      <c r="K68" s="16" t="s">
        <v>235</v>
      </c>
      <c r="L68" s="16" t="s">
        <v>197</v>
      </c>
      <c r="M68" s="25">
        <v>2013</v>
      </c>
      <c r="N68" s="25">
        <f>ROUNDUP(MAX(O68:Q68),0)</f>
        <v>2</v>
      </c>
      <c r="O68" s="25">
        <v>2</v>
      </c>
      <c r="P68" s="25">
        <v>1</v>
      </c>
      <c r="Q68" s="25">
        <v>1</v>
      </c>
      <c r="R68" s="25">
        <v>3</v>
      </c>
      <c r="S68" s="46" t="s">
        <v>256</v>
      </c>
      <c r="T68" s="16">
        <v>2</v>
      </c>
      <c r="U68" s="49">
        <v>1</v>
      </c>
      <c r="V68" s="25" t="s">
        <v>75</v>
      </c>
      <c r="W68" s="16">
        <v>1</v>
      </c>
      <c r="X68" s="52">
        <v>0</v>
      </c>
      <c r="Z68" s="16">
        <v>0</v>
      </c>
      <c r="AA68" s="24">
        <v>0</v>
      </c>
      <c r="AB68" s="24">
        <v>0</v>
      </c>
      <c r="AC68" s="16">
        <v>0</v>
      </c>
      <c r="AD68" s="24">
        <f>IF(AC68=0,IF(AB68=0,U68*X68*W68*Z68*EXP(-AA68*Others!$A$18),0),0)</f>
        <v>0</v>
      </c>
      <c r="AE68" s="24">
        <f>IF(AC68=0,IF(AB68=1,U68*X68*W68*Z68*EXP(-AA68*Others!$A$18),0),0)</f>
        <v>0</v>
      </c>
      <c r="AF68" s="24">
        <f>IF(AC68=1,IF(AB68=0,U68*X68*W68*Z68*EXP(-AA68*Others!$A$18),0),0)</f>
        <v>0</v>
      </c>
    </row>
    <row r="69" spans="1:32" ht="15.6">
      <c r="A69" s="16" t="s">
        <v>257</v>
      </c>
      <c r="B69" s="16" t="s">
        <v>258</v>
      </c>
      <c r="C69" s="16" t="s">
        <v>234</v>
      </c>
      <c r="D69" s="20" t="s">
        <v>259</v>
      </c>
      <c r="E69" s="20" t="s">
        <v>60</v>
      </c>
      <c r="F69" s="20" t="s">
        <v>37</v>
      </c>
      <c r="G69" s="20" t="s">
        <v>255</v>
      </c>
      <c r="H69" s="20" t="s">
        <v>39</v>
      </c>
      <c r="I69" s="20" t="s">
        <v>40</v>
      </c>
      <c r="J69" s="16" t="s">
        <v>41</v>
      </c>
      <c r="K69" s="16" t="s">
        <v>235</v>
      </c>
      <c r="L69" s="16" t="s">
        <v>197</v>
      </c>
      <c r="M69" s="25">
        <v>2013</v>
      </c>
      <c r="N69" s="25">
        <f t="shared" ref="N69:N100" si="7">ROUNDUP(MAX(O69:Q69),0)</f>
        <v>3</v>
      </c>
      <c r="O69" s="25">
        <v>3</v>
      </c>
      <c r="P69" s="25">
        <v>3</v>
      </c>
      <c r="Q69" s="25">
        <v>3</v>
      </c>
      <c r="R69" s="25">
        <v>2</v>
      </c>
      <c r="S69" s="20" t="s">
        <v>251</v>
      </c>
      <c r="T69" s="16">
        <v>3</v>
      </c>
      <c r="U69" s="49">
        <v>1</v>
      </c>
      <c r="V69" s="25" t="s">
        <v>75</v>
      </c>
      <c r="W69" s="16">
        <v>1</v>
      </c>
      <c r="X69" s="50">
        <f>11860*15</f>
        <v>177900</v>
      </c>
      <c r="Z69" s="16">
        <v>1</v>
      </c>
      <c r="AA69" s="24">
        <v>0</v>
      </c>
      <c r="AB69" s="24">
        <v>0</v>
      </c>
      <c r="AC69" s="16">
        <v>0</v>
      </c>
      <c r="AD69" s="24">
        <f>IF(AC69=0,IF(AB69=0,U69*X69*W69*Z69*EXP(-AA69*Others!$A$18),0),0)</f>
        <v>177900</v>
      </c>
      <c r="AE69" s="24">
        <f>IF(AC69=0,IF(AB69=1,U69*X69*W69*Z69*EXP(-AA69*Others!$A$18),0),0)</f>
        <v>0</v>
      </c>
      <c r="AF69" s="24">
        <f>IF(AC69=1,IF(AB69=0,U69*X69*W69*Z69*EXP(-AA69*Others!$A$18),0),0)</f>
        <v>0</v>
      </c>
    </row>
    <row r="70" spans="1:32" ht="15.6">
      <c r="A70" s="16" t="s">
        <v>260</v>
      </c>
      <c r="B70" s="16" t="s">
        <v>261</v>
      </c>
      <c r="C70" s="16" t="s">
        <v>234</v>
      </c>
      <c r="D70" s="20" t="s">
        <v>259</v>
      </c>
      <c r="E70" s="20" t="s">
        <v>60</v>
      </c>
      <c r="F70" s="20" t="s">
        <v>37</v>
      </c>
      <c r="G70" s="20" t="s">
        <v>255</v>
      </c>
      <c r="H70" s="20" t="s">
        <v>39</v>
      </c>
      <c r="I70" s="20" t="s">
        <v>40</v>
      </c>
      <c r="J70" s="16" t="s">
        <v>41</v>
      </c>
      <c r="K70" s="16" t="s">
        <v>235</v>
      </c>
      <c r="L70" s="16" t="s">
        <v>197</v>
      </c>
      <c r="M70" s="25">
        <v>2013</v>
      </c>
      <c r="N70" s="25">
        <f t="shared" si="7"/>
        <v>3</v>
      </c>
      <c r="O70" s="25">
        <v>3</v>
      </c>
      <c r="P70" s="25">
        <v>3</v>
      </c>
      <c r="Q70" s="25">
        <v>3</v>
      </c>
      <c r="R70" s="25">
        <v>2</v>
      </c>
      <c r="S70" s="20" t="s">
        <v>251</v>
      </c>
      <c r="T70" s="16">
        <v>3</v>
      </c>
      <c r="U70" s="49">
        <v>1</v>
      </c>
      <c r="V70" s="25" t="s">
        <v>75</v>
      </c>
      <c r="W70" s="16">
        <v>1</v>
      </c>
      <c r="X70" s="50">
        <f>9800*15</f>
        <v>147000</v>
      </c>
      <c r="Z70" s="16">
        <v>1</v>
      </c>
      <c r="AA70" s="24">
        <v>0</v>
      </c>
      <c r="AB70" s="24">
        <v>0</v>
      </c>
      <c r="AC70" s="16">
        <v>0</v>
      </c>
      <c r="AD70" s="24">
        <f>IF(AC70=0,IF(AB70=0,U70*X70*W70*Z70*EXP(-AA70*Others!$A$18),0),0)</f>
        <v>147000</v>
      </c>
      <c r="AE70" s="24">
        <f>IF(AC70=0,IF(AB70=1,U70*X70*W70*Z70*EXP(-AA70*Others!$A$18),0),0)</f>
        <v>0</v>
      </c>
      <c r="AF70" s="24">
        <f>IF(AC70=1,IF(AB70=0,U70*X70*W70*Z70*EXP(-AA70*Others!$A$18),0),0)</f>
        <v>0</v>
      </c>
    </row>
    <row r="71" spans="1:32" ht="15.6">
      <c r="A71" s="16" t="s">
        <v>262</v>
      </c>
      <c r="B71" s="16" t="s">
        <v>263</v>
      </c>
      <c r="C71" s="16" t="s">
        <v>234</v>
      </c>
      <c r="D71" s="20" t="s">
        <v>264</v>
      </c>
      <c r="E71" s="20" t="s">
        <v>60</v>
      </c>
      <c r="F71" s="20" t="s">
        <v>37</v>
      </c>
      <c r="G71" s="20" t="s">
        <v>49</v>
      </c>
      <c r="H71" s="20" t="s">
        <v>39</v>
      </c>
      <c r="I71" s="20" t="s">
        <v>40</v>
      </c>
      <c r="J71" s="16" t="s">
        <v>41</v>
      </c>
      <c r="K71" s="16" t="s">
        <v>235</v>
      </c>
      <c r="L71" s="16" t="s">
        <v>197</v>
      </c>
      <c r="M71" s="25">
        <v>2013</v>
      </c>
      <c r="N71" s="25">
        <f t="shared" si="7"/>
        <v>3</v>
      </c>
      <c r="O71" s="25">
        <v>3</v>
      </c>
      <c r="P71" s="25">
        <v>3</v>
      </c>
      <c r="Q71" s="25">
        <v>3</v>
      </c>
      <c r="R71" s="25">
        <v>2</v>
      </c>
      <c r="S71" s="46" t="s">
        <v>265</v>
      </c>
      <c r="T71" s="16">
        <v>3</v>
      </c>
      <c r="U71" s="49">
        <v>2</v>
      </c>
      <c r="V71" s="25" t="s">
        <v>205</v>
      </c>
      <c r="W71" s="16">
        <v>1</v>
      </c>
      <c r="X71" s="50">
        <f>321000*1.4</f>
        <v>449400</v>
      </c>
      <c r="Z71" s="16">
        <v>1</v>
      </c>
      <c r="AA71" s="24">
        <v>0</v>
      </c>
      <c r="AB71" s="24">
        <v>0</v>
      </c>
      <c r="AC71" s="16">
        <v>0</v>
      </c>
      <c r="AD71" s="24">
        <f>IF(AC71=0,IF(AB71=0,U71*X71*W71*Z71*EXP(-AA71*Others!$A$18),0),0)</f>
        <v>898800</v>
      </c>
      <c r="AE71" s="24">
        <f>IF(AC71=0,IF(AB71=1,U71*X71*W71*Z71*EXP(-AA71*Others!$A$18),0),0)</f>
        <v>0</v>
      </c>
      <c r="AF71" s="24">
        <f>IF(AC71=1,IF(AB71=0,U71*X71*W71*Z71*EXP(-AA71*Others!$A$18),0),0)</f>
        <v>0</v>
      </c>
    </row>
    <row r="72" spans="1:32" ht="15.6">
      <c r="A72" s="16" t="s">
        <v>266</v>
      </c>
      <c r="B72" s="16" t="s">
        <v>267</v>
      </c>
      <c r="C72" s="16" t="s">
        <v>234</v>
      </c>
      <c r="D72" s="20" t="s">
        <v>36</v>
      </c>
      <c r="E72" s="20" t="s">
        <v>36</v>
      </c>
      <c r="F72" s="20" t="s">
        <v>37</v>
      </c>
      <c r="G72" s="20" t="s">
        <v>49</v>
      </c>
      <c r="H72" s="20" t="s">
        <v>39</v>
      </c>
      <c r="I72" s="20" t="s">
        <v>40</v>
      </c>
      <c r="J72" s="16" t="s">
        <v>101</v>
      </c>
      <c r="K72" s="16" t="s">
        <v>101</v>
      </c>
      <c r="L72" s="16" t="s">
        <v>197</v>
      </c>
      <c r="M72" s="25">
        <v>1994</v>
      </c>
      <c r="N72" s="25">
        <f t="shared" si="7"/>
        <v>4</v>
      </c>
      <c r="O72" s="25">
        <v>4</v>
      </c>
      <c r="P72" s="25">
        <v>4</v>
      </c>
      <c r="Q72" s="25">
        <v>4</v>
      </c>
      <c r="R72" s="25">
        <v>3</v>
      </c>
      <c r="S72" s="46" t="s">
        <v>268</v>
      </c>
      <c r="T72" s="16">
        <v>4</v>
      </c>
      <c r="U72" s="49">
        <v>7</v>
      </c>
      <c r="V72" s="25" t="s">
        <v>205</v>
      </c>
      <c r="W72" s="16">
        <v>1</v>
      </c>
      <c r="X72" s="50">
        <v>500000</v>
      </c>
      <c r="Z72" s="16">
        <v>1</v>
      </c>
      <c r="AA72" s="24">
        <v>0</v>
      </c>
      <c r="AB72" s="24">
        <v>1</v>
      </c>
      <c r="AC72" s="16">
        <v>0</v>
      </c>
      <c r="AD72" s="24">
        <f>IF(AC72=0,IF(AB72=0,U72*X72*W72*Z72*EXP(-AA72*Others!$A$18),0),0)</f>
        <v>0</v>
      </c>
      <c r="AE72" s="24">
        <f>IF(AC72=0,IF(AB72=1,U72*X72*W72*Z72*EXP(-AA72*Others!$A$18),0),0)</f>
        <v>3500000</v>
      </c>
      <c r="AF72" s="24">
        <f>IF(AC72=1,IF(AB72=0,U72*X72*W72*Z72*EXP(-AA72*Others!$A$18),0),0)</f>
        <v>0</v>
      </c>
    </row>
    <row r="73" spans="1:32" ht="15.6">
      <c r="A73" s="16" t="s">
        <v>269</v>
      </c>
      <c r="B73" s="16" t="s">
        <v>261</v>
      </c>
      <c r="C73" s="16" t="s">
        <v>234</v>
      </c>
      <c r="D73" s="20" t="s">
        <v>36</v>
      </c>
      <c r="E73" s="20" t="s">
        <v>36</v>
      </c>
      <c r="F73" s="20" t="s">
        <v>37</v>
      </c>
      <c r="G73" s="20" t="s">
        <v>49</v>
      </c>
      <c r="H73" s="20" t="s">
        <v>39</v>
      </c>
      <c r="I73" s="20" t="s">
        <v>120</v>
      </c>
      <c r="J73" s="16" t="s">
        <v>101</v>
      </c>
      <c r="K73" s="16" t="s">
        <v>101</v>
      </c>
      <c r="L73" s="16" t="s">
        <v>197</v>
      </c>
      <c r="M73" s="25">
        <v>1994</v>
      </c>
      <c r="N73" s="25">
        <f t="shared" si="7"/>
        <v>4</v>
      </c>
      <c r="O73" s="25">
        <v>4</v>
      </c>
      <c r="P73" s="25">
        <v>4</v>
      </c>
      <c r="Q73" s="25">
        <v>4</v>
      </c>
      <c r="R73" s="25">
        <v>3</v>
      </c>
      <c r="S73" s="20" t="s">
        <v>268</v>
      </c>
      <c r="T73" s="16">
        <v>3</v>
      </c>
      <c r="U73" s="49">
        <v>1</v>
      </c>
      <c r="V73" s="25" t="s">
        <v>75</v>
      </c>
      <c r="W73" s="16">
        <v>1</v>
      </c>
      <c r="X73" s="50">
        <v>147000</v>
      </c>
      <c r="Z73" s="16">
        <v>1</v>
      </c>
      <c r="AA73" s="24">
        <v>0</v>
      </c>
      <c r="AB73" s="24">
        <v>1</v>
      </c>
      <c r="AC73" s="16">
        <v>0</v>
      </c>
      <c r="AD73" s="24">
        <f>IF(AC73=0,IF(AB73=0,U73*X73*W73*Z73*EXP(-AA73*Others!$A$18),0),0)</f>
        <v>0</v>
      </c>
      <c r="AE73" s="24">
        <f>IF(AC73=0,IF(AB73=1,U73*X73*W73*Z73*EXP(-AA73*Others!$A$18),0),0)</f>
        <v>147000</v>
      </c>
      <c r="AF73" s="24">
        <f>IF(AC73=1,IF(AB73=0,U73*X73*W73*Z73*EXP(-AA73*Others!$A$18),0),0)</f>
        <v>0</v>
      </c>
    </row>
    <row r="74" spans="1:32" ht="15.6">
      <c r="A74" s="16" t="s">
        <v>270</v>
      </c>
      <c r="B74" s="16" t="s">
        <v>258</v>
      </c>
      <c r="C74" s="16" t="s">
        <v>234</v>
      </c>
      <c r="D74" s="20" t="s">
        <v>36</v>
      </c>
      <c r="E74" s="20" t="s">
        <v>36</v>
      </c>
      <c r="F74" s="20" t="s">
        <v>37</v>
      </c>
      <c r="G74" s="20" t="s">
        <v>49</v>
      </c>
      <c r="H74" s="20" t="s">
        <v>39</v>
      </c>
      <c r="I74" s="20" t="s">
        <v>120</v>
      </c>
      <c r="J74" s="16" t="s">
        <v>101</v>
      </c>
      <c r="K74" s="16" t="s">
        <v>101</v>
      </c>
      <c r="L74" s="16" t="s">
        <v>197</v>
      </c>
      <c r="M74" s="25">
        <v>1994</v>
      </c>
      <c r="N74" s="25">
        <f t="shared" si="7"/>
        <v>4</v>
      </c>
      <c r="O74" s="25">
        <v>4</v>
      </c>
      <c r="P74" s="25">
        <v>4</v>
      </c>
      <c r="Q74" s="25">
        <v>4</v>
      </c>
      <c r="R74" s="25">
        <v>3</v>
      </c>
      <c r="S74" s="20" t="s">
        <v>268</v>
      </c>
      <c r="T74" s="16">
        <v>3</v>
      </c>
      <c r="U74" s="49">
        <v>1</v>
      </c>
      <c r="V74" s="25" t="s">
        <v>75</v>
      </c>
      <c r="W74" s="16">
        <v>1</v>
      </c>
      <c r="X74" s="50">
        <f>11860*15</f>
        <v>177900</v>
      </c>
      <c r="Z74" s="16">
        <v>1</v>
      </c>
      <c r="AA74" s="24">
        <v>0</v>
      </c>
      <c r="AB74" s="24">
        <v>1</v>
      </c>
      <c r="AC74" s="16">
        <v>0</v>
      </c>
      <c r="AD74" s="24">
        <f>IF(AC74=0,IF(AB74=0,U74*X74*W74*Z74*EXP(-AA74*Others!$A$18),0),0)</f>
        <v>0</v>
      </c>
      <c r="AE74" s="24">
        <f>IF(AC74=0,IF(AB74=1,U74*X74*W74*Z74*EXP(-AA74*Others!$A$18),0),0)</f>
        <v>177900</v>
      </c>
      <c r="AF74" s="24">
        <f>IF(AC74=1,IF(AB74=0,U74*X74*W74*Z74*EXP(-AA74*Others!$A$18),0),0)</f>
        <v>0</v>
      </c>
    </row>
    <row r="75" spans="1:32" ht="30">
      <c r="A75" s="16" t="s">
        <v>271</v>
      </c>
      <c r="B75" s="16" t="s">
        <v>209</v>
      </c>
      <c r="C75" s="16" t="s">
        <v>194</v>
      </c>
      <c r="D75" s="20" t="s">
        <v>272</v>
      </c>
      <c r="E75" s="20" t="s">
        <v>60</v>
      </c>
      <c r="F75" s="20" t="s">
        <v>37</v>
      </c>
      <c r="G75" s="20" t="s">
        <v>49</v>
      </c>
      <c r="H75" s="20" t="s">
        <v>39</v>
      </c>
      <c r="I75" s="20" t="s">
        <v>120</v>
      </c>
      <c r="J75" s="16" t="s">
        <v>101</v>
      </c>
      <c r="K75" s="16" t="s">
        <v>101</v>
      </c>
      <c r="L75" s="16" t="s">
        <v>197</v>
      </c>
      <c r="M75" s="25">
        <v>2019</v>
      </c>
      <c r="N75" s="25">
        <f t="shared" si="7"/>
        <v>3</v>
      </c>
      <c r="O75" s="25">
        <v>3</v>
      </c>
      <c r="P75" s="25">
        <v>3</v>
      </c>
      <c r="Q75" s="25">
        <v>3</v>
      </c>
      <c r="R75" s="25">
        <v>3</v>
      </c>
      <c r="S75" s="46" t="s">
        <v>273</v>
      </c>
      <c r="T75" s="16">
        <v>3</v>
      </c>
      <c r="U75" s="49">
        <v>1</v>
      </c>
      <c r="V75" s="25" t="s">
        <v>75</v>
      </c>
      <c r="W75" s="16">
        <v>1</v>
      </c>
      <c r="X75" s="50">
        <v>25000</v>
      </c>
      <c r="Z75" s="16">
        <v>1</v>
      </c>
      <c r="AA75" s="24">
        <v>0</v>
      </c>
      <c r="AB75" s="24">
        <v>0</v>
      </c>
      <c r="AC75" s="16">
        <v>0</v>
      </c>
      <c r="AD75" s="24">
        <f>IF(AC75=0,IF(AB75=0,U75*X75*W75*Z75*EXP(-AA75*Others!$A$18),0),0)</f>
        <v>25000</v>
      </c>
      <c r="AE75" s="24">
        <f>IF(AC75=0,IF(AB75=1,U75*X75*W75*Z75*EXP(-AA75*Others!$A$18),0),0)</f>
        <v>0</v>
      </c>
      <c r="AF75" s="24">
        <f>IF(AC75=1,IF(AB75=0,U75*X75*W75*Z75*EXP(-AA75*Others!$A$18),0),0)</f>
        <v>0</v>
      </c>
    </row>
    <row r="76" spans="1:32" ht="30">
      <c r="A76" s="16" t="s">
        <v>274</v>
      </c>
      <c r="B76" s="16" t="s">
        <v>275</v>
      </c>
      <c r="C76" s="16" t="s">
        <v>194</v>
      </c>
      <c r="D76" s="20" t="s">
        <v>276</v>
      </c>
      <c r="E76" s="20" t="s">
        <v>202</v>
      </c>
      <c r="F76" s="20" t="s">
        <v>37</v>
      </c>
      <c r="G76" s="20" t="s">
        <v>49</v>
      </c>
      <c r="H76" s="20" t="s">
        <v>39</v>
      </c>
      <c r="I76" s="20" t="s">
        <v>40</v>
      </c>
      <c r="J76" s="16" t="s">
        <v>162</v>
      </c>
      <c r="K76" s="16" t="s">
        <v>101</v>
      </c>
      <c r="L76" s="16" t="s">
        <v>197</v>
      </c>
      <c r="M76" s="25">
        <v>2019</v>
      </c>
      <c r="N76" s="25">
        <f t="shared" si="7"/>
        <v>3</v>
      </c>
      <c r="O76" s="25">
        <v>3</v>
      </c>
      <c r="P76" s="25">
        <v>3</v>
      </c>
      <c r="Q76" s="25">
        <v>3</v>
      </c>
      <c r="R76" s="25">
        <v>3</v>
      </c>
      <c r="S76" s="46" t="s">
        <v>277</v>
      </c>
      <c r="T76" s="16">
        <v>3</v>
      </c>
      <c r="U76" s="49">
        <v>1</v>
      </c>
      <c r="V76" s="25" t="s">
        <v>75</v>
      </c>
      <c r="W76" s="16">
        <v>1</v>
      </c>
      <c r="X76" s="50">
        <v>500000</v>
      </c>
      <c r="Z76" s="16">
        <v>1</v>
      </c>
      <c r="AA76" s="24">
        <v>0</v>
      </c>
      <c r="AB76" s="24">
        <v>0</v>
      </c>
      <c r="AC76" s="16">
        <v>0</v>
      </c>
      <c r="AD76" s="24">
        <f>IF(AC76=0,IF(AB76=0,U76*X76*W76*Z76*EXP(-AA76*Others!$A$18),0),0)</f>
        <v>500000</v>
      </c>
      <c r="AE76" s="24">
        <f>IF(AC76=0,IF(AB76=1,U76*X76*W76*Z76*EXP(-AA76*Others!$A$18),0),0)</f>
        <v>0</v>
      </c>
      <c r="AF76" s="24">
        <f>IF(AC76=1,IF(AB76=0,U76*X76*W76*Z76*EXP(-AA76*Others!$A$18),0),0)</f>
        <v>0</v>
      </c>
    </row>
    <row r="77" spans="1:32" ht="30">
      <c r="A77" s="16" t="s">
        <v>278</v>
      </c>
      <c r="B77" s="16" t="s">
        <v>279</v>
      </c>
      <c r="C77" s="16" t="s">
        <v>280</v>
      </c>
      <c r="D77" s="16" t="s">
        <v>281</v>
      </c>
      <c r="E77" s="16" t="s">
        <v>60</v>
      </c>
      <c r="F77" s="20" t="s">
        <v>37</v>
      </c>
      <c r="G77" s="20" t="s">
        <v>38</v>
      </c>
      <c r="H77" s="16" t="s">
        <v>161</v>
      </c>
      <c r="I77" s="16" t="s">
        <v>99</v>
      </c>
      <c r="J77" s="16" t="s">
        <v>282</v>
      </c>
      <c r="K77" s="16" t="s">
        <v>101</v>
      </c>
      <c r="L77" s="16" t="s">
        <v>197</v>
      </c>
      <c r="M77" s="25">
        <v>2018</v>
      </c>
      <c r="N77" s="25">
        <f t="shared" si="7"/>
        <v>2</v>
      </c>
      <c r="O77" s="25">
        <v>2</v>
      </c>
      <c r="P77" s="25">
        <v>2</v>
      </c>
      <c r="Q77" s="25">
        <v>2</v>
      </c>
      <c r="R77" s="25">
        <v>1</v>
      </c>
      <c r="S77" s="20" t="s">
        <v>198</v>
      </c>
      <c r="T77" s="16">
        <v>1</v>
      </c>
      <c r="U77" s="52">
        <f>SUMIFS(AreaQty!E:E,AreaQty!A:A,TDD!H77,AreaQty!B:B,TDD!I77,AreaQty!D:D,TDD!J77)</f>
        <v>1384.87</v>
      </c>
      <c r="V77" s="25" t="s">
        <v>283</v>
      </c>
      <c r="W77" s="16">
        <v>1</v>
      </c>
      <c r="X77" s="52">
        <v>0</v>
      </c>
      <c r="Z77" s="16">
        <v>0</v>
      </c>
      <c r="AA77" s="24">
        <v>0</v>
      </c>
      <c r="AB77" s="24">
        <v>0</v>
      </c>
      <c r="AC77" s="16">
        <v>0</v>
      </c>
      <c r="AD77" s="24">
        <f>IF(AC77=0,IF(AB77=0,U77*X77*W77*Z77*EXP(-AA77*Others!$A$18),0),0)</f>
        <v>0</v>
      </c>
      <c r="AE77" s="24">
        <f>IF(AC77=0,IF(AB77=1,U77*X77*W77*Z77*EXP(-AA77*Others!$A$18),0),0)</f>
        <v>0</v>
      </c>
      <c r="AF77" s="24">
        <f>IF(AC77=1,IF(AB77=0,U77*X77*W77*Z77*EXP(-AA77*Others!$A$18),0),0)</f>
        <v>0</v>
      </c>
    </row>
    <row r="78" spans="1:32">
      <c r="A78" s="16" t="s">
        <v>284</v>
      </c>
      <c r="B78" s="16" t="s">
        <v>285</v>
      </c>
      <c r="C78" s="16" t="s">
        <v>280</v>
      </c>
      <c r="D78" s="16" t="s">
        <v>286</v>
      </c>
      <c r="E78" s="16" t="s">
        <v>60</v>
      </c>
      <c r="F78" s="20" t="s">
        <v>37</v>
      </c>
      <c r="G78" s="20" t="s">
        <v>38</v>
      </c>
      <c r="H78" s="16" t="s">
        <v>161</v>
      </c>
      <c r="I78" s="16" t="s">
        <v>99</v>
      </c>
      <c r="J78" s="16" t="s">
        <v>282</v>
      </c>
      <c r="K78" s="16" t="s">
        <v>101</v>
      </c>
      <c r="L78" s="16" t="s">
        <v>197</v>
      </c>
      <c r="M78" s="25">
        <v>2018</v>
      </c>
      <c r="N78" s="25">
        <f t="shared" si="7"/>
        <v>2</v>
      </c>
      <c r="O78" s="25">
        <v>2</v>
      </c>
      <c r="P78" s="25">
        <v>2</v>
      </c>
      <c r="Q78" s="25">
        <v>2</v>
      </c>
      <c r="R78" s="25">
        <v>1</v>
      </c>
      <c r="S78" s="20" t="s">
        <v>198</v>
      </c>
      <c r="T78" s="16">
        <v>1</v>
      </c>
      <c r="U78" s="52">
        <f>SUMIFS(AreaQty!E:E,AreaQty!A:A,TDD!H78,AreaQty!B:B,TDD!I78,AreaQty!D:D,TDD!J78)</f>
        <v>1384.87</v>
      </c>
      <c r="V78" s="25" t="s">
        <v>283</v>
      </c>
      <c r="W78" s="16">
        <v>1</v>
      </c>
      <c r="X78" s="52">
        <v>0</v>
      </c>
      <c r="Z78" s="16">
        <v>0</v>
      </c>
      <c r="AA78" s="24">
        <v>0</v>
      </c>
      <c r="AB78" s="24">
        <v>0</v>
      </c>
      <c r="AC78" s="16">
        <v>0</v>
      </c>
      <c r="AD78" s="24">
        <f>IF(AC78=0,IF(AB78=0,U78*X78*W78*Z78*EXP(-AA78*Others!$A$18),0),0)</f>
        <v>0</v>
      </c>
      <c r="AE78" s="24">
        <f>IF(AC78=0,IF(AB78=1,U78*X78*W78*Z78*EXP(-AA78*Others!$A$18),0),0)</f>
        <v>0</v>
      </c>
      <c r="AF78" s="24">
        <f>IF(AC78=1,IF(AB78=0,U78*X78*W78*Z78*EXP(-AA78*Others!$A$18),0),0)</f>
        <v>0</v>
      </c>
    </row>
    <row r="79" spans="1:32" ht="30">
      <c r="A79" s="16" t="s">
        <v>287</v>
      </c>
      <c r="B79" s="16" t="s">
        <v>279</v>
      </c>
      <c r="C79" s="16" t="s">
        <v>280</v>
      </c>
      <c r="D79" s="16" t="s">
        <v>281</v>
      </c>
      <c r="E79" s="16" t="s">
        <v>60</v>
      </c>
      <c r="F79" s="20" t="s">
        <v>37</v>
      </c>
      <c r="G79" s="20" t="s">
        <v>38</v>
      </c>
      <c r="H79" s="16" t="s">
        <v>161</v>
      </c>
      <c r="I79" s="16" t="s">
        <v>99</v>
      </c>
      <c r="J79" s="16" t="s">
        <v>288</v>
      </c>
      <c r="K79" s="16" t="s">
        <v>101</v>
      </c>
      <c r="L79" s="16" t="s">
        <v>197</v>
      </c>
      <c r="M79" s="25">
        <v>2018</v>
      </c>
      <c r="N79" s="25">
        <f t="shared" si="7"/>
        <v>2</v>
      </c>
      <c r="O79" s="25">
        <v>2</v>
      </c>
      <c r="P79" s="25">
        <v>2</v>
      </c>
      <c r="Q79" s="25">
        <v>2</v>
      </c>
      <c r="R79" s="25">
        <v>1</v>
      </c>
      <c r="S79" s="20" t="s">
        <v>198</v>
      </c>
      <c r="T79" s="16">
        <v>1</v>
      </c>
      <c r="U79" s="52">
        <f>SUMIFS(AreaQty!E:E,AreaQty!A:A,TDD!H79,AreaQty!B:B,TDD!I79,AreaQty!D:D,TDD!J79)</f>
        <v>1420.77</v>
      </c>
      <c r="V79" s="25" t="s">
        <v>283</v>
      </c>
      <c r="W79" s="16">
        <v>1</v>
      </c>
      <c r="X79" s="52">
        <v>0</v>
      </c>
      <c r="Z79" s="16">
        <v>0</v>
      </c>
      <c r="AA79" s="24">
        <v>0</v>
      </c>
      <c r="AB79" s="24">
        <v>0</v>
      </c>
      <c r="AC79" s="16">
        <v>0</v>
      </c>
      <c r="AD79" s="24">
        <f>IF(AC79=0,IF(AB79=0,U79*X79*W79*Z79*EXP(-AA79*Others!$A$18),0),0)</f>
        <v>0</v>
      </c>
      <c r="AE79" s="24">
        <f>IF(AC79=0,IF(AB79=1,U79*X79*W79*Z79*EXP(-AA79*Others!$A$18),0),0)</f>
        <v>0</v>
      </c>
      <c r="AF79" s="24">
        <f>IF(AC79=1,IF(AB79=0,U79*X79*W79*Z79*EXP(-AA79*Others!$A$18),0),0)</f>
        <v>0</v>
      </c>
    </row>
    <row r="80" spans="1:32">
      <c r="A80" s="16" t="s">
        <v>289</v>
      </c>
      <c r="B80" s="16" t="s">
        <v>285</v>
      </c>
      <c r="C80" s="16" t="s">
        <v>280</v>
      </c>
      <c r="D80" s="16" t="s">
        <v>286</v>
      </c>
      <c r="E80" s="16" t="s">
        <v>60</v>
      </c>
      <c r="F80" s="20" t="s">
        <v>37</v>
      </c>
      <c r="G80" s="20" t="s">
        <v>38</v>
      </c>
      <c r="H80" s="16" t="s">
        <v>161</v>
      </c>
      <c r="I80" s="16" t="s">
        <v>99</v>
      </c>
      <c r="J80" s="16" t="s">
        <v>288</v>
      </c>
      <c r="K80" s="16" t="s">
        <v>101</v>
      </c>
      <c r="L80" s="16" t="s">
        <v>197</v>
      </c>
      <c r="M80" s="25">
        <v>2018</v>
      </c>
      <c r="N80" s="25">
        <f t="shared" si="7"/>
        <v>2</v>
      </c>
      <c r="O80" s="25">
        <v>2</v>
      </c>
      <c r="P80" s="25">
        <v>2</v>
      </c>
      <c r="Q80" s="25">
        <v>2</v>
      </c>
      <c r="R80" s="25">
        <v>1</v>
      </c>
      <c r="S80" s="20" t="s">
        <v>198</v>
      </c>
      <c r="T80" s="16">
        <v>1</v>
      </c>
      <c r="U80" s="52">
        <f>SUMIFS(AreaQty!E:E,AreaQty!A:A,TDD!H80,AreaQty!B:B,TDD!I80,AreaQty!D:D,TDD!J80)</f>
        <v>1420.77</v>
      </c>
      <c r="V80" s="25" t="s">
        <v>283</v>
      </c>
      <c r="W80" s="16">
        <v>1</v>
      </c>
      <c r="X80" s="52">
        <v>0</v>
      </c>
      <c r="Z80" s="16">
        <v>0</v>
      </c>
      <c r="AA80" s="24">
        <v>0</v>
      </c>
      <c r="AB80" s="24">
        <v>0</v>
      </c>
      <c r="AC80" s="16">
        <v>0</v>
      </c>
      <c r="AD80" s="24">
        <f>IF(AC80=0,IF(AB80=0,U80*X80*W80*Z80*EXP(-AA80*Others!$A$18),0),0)</f>
        <v>0</v>
      </c>
      <c r="AE80" s="24">
        <f>IF(AC80=0,IF(AB80=1,U80*X80*W80*Z80*EXP(-AA80*Others!$A$18),0),0)</f>
        <v>0</v>
      </c>
      <c r="AF80" s="24">
        <f>IF(AC80=1,IF(AB80=0,U80*X80*W80*Z80*EXP(-AA80*Others!$A$18),0),0)</f>
        <v>0</v>
      </c>
    </row>
    <row r="81" spans="1:32" ht="30">
      <c r="A81" s="16" t="s">
        <v>290</v>
      </c>
      <c r="B81" s="16" t="s">
        <v>279</v>
      </c>
      <c r="C81" s="16" t="s">
        <v>280</v>
      </c>
      <c r="D81" s="16" t="s">
        <v>281</v>
      </c>
      <c r="E81" s="16" t="s">
        <v>60</v>
      </c>
      <c r="F81" s="20" t="s">
        <v>37</v>
      </c>
      <c r="G81" s="20" t="s">
        <v>38</v>
      </c>
      <c r="H81" s="16" t="s">
        <v>161</v>
      </c>
      <c r="I81" s="16" t="s">
        <v>99</v>
      </c>
      <c r="J81" s="16" t="s">
        <v>211</v>
      </c>
      <c r="K81" s="16" t="s">
        <v>101</v>
      </c>
      <c r="L81" s="16" t="s">
        <v>197</v>
      </c>
      <c r="M81" s="25">
        <v>2018</v>
      </c>
      <c r="N81" s="25">
        <f t="shared" si="7"/>
        <v>2</v>
      </c>
      <c r="O81" s="25">
        <v>2</v>
      </c>
      <c r="P81" s="25">
        <v>2</v>
      </c>
      <c r="Q81" s="25">
        <v>2</v>
      </c>
      <c r="R81" s="25">
        <v>1</v>
      </c>
      <c r="S81" s="20" t="s">
        <v>198</v>
      </c>
      <c r="T81" s="16">
        <v>1</v>
      </c>
      <c r="U81" s="52">
        <f>SUMIFS(AreaQty!E:E,AreaQty!A:A,TDD!H81,AreaQty!B:B,TDD!I81,AreaQty!D:D,TDD!J81)</f>
        <v>647.47</v>
      </c>
      <c r="V81" s="25" t="s">
        <v>283</v>
      </c>
      <c r="W81" s="16">
        <v>1</v>
      </c>
      <c r="X81" s="52">
        <v>0</v>
      </c>
      <c r="Z81" s="16">
        <v>0</v>
      </c>
      <c r="AA81" s="24">
        <v>0</v>
      </c>
      <c r="AB81" s="24">
        <v>0</v>
      </c>
      <c r="AC81" s="16">
        <v>0</v>
      </c>
      <c r="AD81" s="24">
        <f>IF(AC81=0,IF(AB81=0,U81*X81*W81*Z81*EXP(-AA81*Others!$A$18),0),0)</f>
        <v>0</v>
      </c>
      <c r="AE81" s="24">
        <f>IF(AC81=0,IF(AB81=1,U81*X81*W81*Z81*EXP(-AA81*Others!$A$18),0),0)</f>
        <v>0</v>
      </c>
      <c r="AF81" s="24">
        <f>IF(AC81=1,IF(AB81=0,U81*X81*W81*Z81*EXP(-AA81*Others!$A$18),0),0)</f>
        <v>0</v>
      </c>
    </row>
    <row r="82" spans="1:32">
      <c r="A82" s="16" t="s">
        <v>291</v>
      </c>
      <c r="B82" s="16" t="s">
        <v>285</v>
      </c>
      <c r="C82" s="16" t="s">
        <v>280</v>
      </c>
      <c r="D82" s="16" t="s">
        <v>286</v>
      </c>
      <c r="E82" s="16" t="s">
        <v>60</v>
      </c>
      <c r="F82" s="20" t="s">
        <v>37</v>
      </c>
      <c r="G82" s="20" t="s">
        <v>38</v>
      </c>
      <c r="H82" s="16" t="s">
        <v>161</v>
      </c>
      <c r="I82" s="16" t="s">
        <v>99</v>
      </c>
      <c r="J82" s="16" t="s">
        <v>211</v>
      </c>
      <c r="K82" s="16" t="s">
        <v>101</v>
      </c>
      <c r="L82" s="16" t="s">
        <v>197</v>
      </c>
      <c r="M82" s="25">
        <v>2018</v>
      </c>
      <c r="N82" s="25">
        <f t="shared" si="7"/>
        <v>2</v>
      </c>
      <c r="O82" s="25">
        <v>2</v>
      </c>
      <c r="P82" s="25">
        <v>2</v>
      </c>
      <c r="Q82" s="25">
        <v>2</v>
      </c>
      <c r="R82" s="25">
        <v>1</v>
      </c>
      <c r="S82" s="20" t="s">
        <v>198</v>
      </c>
      <c r="T82" s="16">
        <v>1</v>
      </c>
      <c r="U82" s="52">
        <f>SUMIFS(AreaQty!E:E,AreaQty!A:A,TDD!H82,AreaQty!B:B,TDD!I82,AreaQty!D:D,TDD!J82)</f>
        <v>647.47</v>
      </c>
      <c r="V82" s="25" t="s">
        <v>283</v>
      </c>
      <c r="W82" s="16">
        <v>1</v>
      </c>
      <c r="X82" s="52">
        <v>0</v>
      </c>
      <c r="Z82" s="16">
        <v>0</v>
      </c>
      <c r="AA82" s="24">
        <v>0</v>
      </c>
      <c r="AB82" s="24">
        <v>0</v>
      </c>
      <c r="AC82" s="16">
        <v>0</v>
      </c>
      <c r="AD82" s="24">
        <f>IF(AC82=0,IF(AB82=0,U82*X82*W82*Z82*EXP(-AA82*Others!$A$18),0),0)</f>
        <v>0</v>
      </c>
      <c r="AE82" s="24">
        <f>IF(AC82=0,IF(AB82=1,U82*X82*W82*Z82*EXP(-AA82*Others!$A$18),0),0)</f>
        <v>0</v>
      </c>
      <c r="AF82" s="24">
        <f>IF(AC82=1,IF(AB82=0,U82*X82*W82*Z82*EXP(-AA82*Others!$A$18),0),0)</f>
        <v>0</v>
      </c>
    </row>
    <row r="83" spans="1:32" ht="30">
      <c r="A83" s="16" t="s">
        <v>292</v>
      </c>
      <c r="B83" s="16" t="s">
        <v>279</v>
      </c>
      <c r="C83" s="16" t="s">
        <v>280</v>
      </c>
      <c r="D83" s="16" t="s">
        <v>281</v>
      </c>
      <c r="E83" s="16" t="s">
        <v>60</v>
      </c>
      <c r="F83" s="20" t="s">
        <v>37</v>
      </c>
      <c r="G83" s="20" t="s">
        <v>38</v>
      </c>
      <c r="H83" s="16" t="s">
        <v>161</v>
      </c>
      <c r="I83" s="16" t="s">
        <v>99</v>
      </c>
      <c r="J83" s="16" t="s">
        <v>187</v>
      </c>
      <c r="K83" s="16" t="s">
        <v>101</v>
      </c>
      <c r="L83" s="16" t="s">
        <v>197</v>
      </c>
      <c r="M83" s="25">
        <v>2018</v>
      </c>
      <c r="N83" s="25">
        <f t="shared" si="7"/>
        <v>2</v>
      </c>
      <c r="O83" s="25">
        <v>2</v>
      </c>
      <c r="P83" s="25">
        <v>2</v>
      </c>
      <c r="Q83" s="25">
        <v>2</v>
      </c>
      <c r="R83" s="25">
        <v>1</v>
      </c>
      <c r="S83" s="20" t="s">
        <v>198</v>
      </c>
      <c r="T83" s="16">
        <v>1</v>
      </c>
      <c r="U83" s="52">
        <f>SUMIFS(AreaQty!E:E,AreaQty!A:A,TDD!H83,AreaQty!B:B,TDD!I83,AreaQty!D:D,TDD!J83)</f>
        <v>697.8</v>
      </c>
      <c r="V83" s="25" t="s">
        <v>283</v>
      </c>
      <c r="W83" s="16">
        <v>1</v>
      </c>
      <c r="X83" s="52">
        <v>0</v>
      </c>
      <c r="Z83" s="16">
        <v>0</v>
      </c>
      <c r="AA83" s="24">
        <v>0</v>
      </c>
      <c r="AB83" s="24">
        <v>0</v>
      </c>
      <c r="AC83" s="16">
        <v>0</v>
      </c>
      <c r="AD83" s="24">
        <f>IF(AC83=0,IF(AB83=0,U83*X83*W83*Z83*EXP(-AA83*Others!$A$18),0),0)</f>
        <v>0</v>
      </c>
      <c r="AE83" s="24">
        <f>IF(AC83=0,IF(AB83=1,U83*X83*W83*Z83*EXP(-AA83*Others!$A$18),0),0)</f>
        <v>0</v>
      </c>
      <c r="AF83" s="24">
        <f>IF(AC83=1,IF(AB83=0,U83*X83*W83*Z83*EXP(-AA83*Others!$A$18),0),0)</f>
        <v>0</v>
      </c>
    </row>
    <row r="84" spans="1:32" ht="30">
      <c r="A84" s="16" t="s">
        <v>293</v>
      </c>
      <c r="B84" s="16" t="s">
        <v>279</v>
      </c>
      <c r="C84" s="16" t="s">
        <v>280</v>
      </c>
      <c r="D84" s="16" t="s">
        <v>281</v>
      </c>
      <c r="E84" s="16" t="s">
        <v>60</v>
      </c>
      <c r="F84" s="20" t="s">
        <v>37</v>
      </c>
      <c r="G84" s="20" t="s">
        <v>38</v>
      </c>
      <c r="H84" s="16" t="s">
        <v>161</v>
      </c>
      <c r="I84" s="16" t="s">
        <v>99</v>
      </c>
      <c r="J84" s="20" t="s">
        <v>294</v>
      </c>
      <c r="K84" s="16" t="s">
        <v>101</v>
      </c>
      <c r="L84" s="16" t="s">
        <v>197</v>
      </c>
      <c r="M84" s="25">
        <v>2018</v>
      </c>
      <c r="N84" s="25">
        <f t="shared" si="7"/>
        <v>2</v>
      </c>
      <c r="O84" s="25">
        <v>2</v>
      </c>
      <c r="P84" s="25">
        <v>2</v>
      </c>
      <c r="Q84" s="25">
        <v>2</v>
      </c>
      <c r="R84" s="25">
        <v>1</v>
      </c>
      <c r="S84" s="20" t="s">
        <v>198</v>
      </c>
      <c r="T84" s="16">
        <v>1</v>
      </c>
      <c r="U84" s="52">
        <f>SUMIFS(AreaQty!E:E,AreaQty!A:A,TDD!H84,AreaQty!B:B,TDD!I84,AreaQty!D:D,TDD!J84)</f>
        <v>1502.34</v>
      </c>
      <c r="V84" s="25" t="s">
        <v>283</v>
      </c>
      <c r="W84" s="16">
        <v>1</v>
      </c>
      <c r="X84" s="52">
        <v>0</v>
      </c>
      <c r="Z84" s="16">
        <v>0</v>
      </c>
      <c r="AA84" s="24">
        <v>0</v>
      </c>
      <c r="AB84" s="24">
        <v>0</v>
      </c>
      <c r="AC84" s="16">
        <v>0</v>
      </c>
      <c r="AD84" s="24">
        <f>IF(AC84=0,IF(AB84=0,U84*X84*W84*Z84*EXP(-AA84*Others!$A$18),0),0)</f>
        <v>0</v>
      </c>
      <c r="AE84" s="24">
        <f>IF(AC84=0,IF(AB84=1,U84*X84*W84*Z84*EXP(-AA84*Others!$A$18),0),0)</f>
        <v>0</v>
      </c>
      <c r="AF84" s="24">
        <f>IF(AC84=1,IF(AB84=0,U84*X84*W84*Z84*EXP(-AA84*Others!$A$18),0),0)</f>
        <v>0</v>
      </c>
    </row>
    <row r="85" spans="1:32">
      <c r="A85" s="16" t="s">
        <v>295</v>
      </c>
      <c r="B85" s="16" t="s">
        <v>285</v>
      </c>
      <c r="C85" s="16" t="s">
        <v>280</v>
      </c>
      <c r="D85" s="16" t="s">
        <v>286</v>
      </c>
      <c r="E85" s="16" t="s">
        <v>60</v>
      </c>
      <c r="F85" s="20" t="s">
        <v>37</v>
      </c>
      <c r="G85" s="20" t="s">
        <v>38</v>
      </c>
      <c r="H85" s="16" t="s">
        <v>161</v>
      </c>
      <c r="I85" s="16" t="s">
        <v>99</v>
      </c>
      <c r="J85" s="20" t="s">
        <v>294</v>
      </c>
      <c r="K85" s="16" t="s">
        <v>101</v>
      </c>
      <c r="L85" s="16" t="s">
        <v>197</v>
      </c>
      <c r="M85" s="25">
        <v>2018</v>
      </c>
      <c r="N85" s="25">
        <f t="shared" si="7"/>
        <v>2</v>
      </c>
      <c r="O85" s="25">
        <v>2</v>
      </c>
      <c r="P85" s="25">
        <v>2</v>
      </c>
      <c r="Q85" s="25">
        <v>2</v>
      </c>
      <c r="R85" s="25">
        <v>1</v>
      </c>
      <c r="S85" s="20" t="s">
        <v>198</v>
      </c>
      <c r="T85" s="16">
        <v>1</v>
      </c>
      <c r="U85" s="52">
        <f>SUMIFS(AreaQty!E:E,AreaQty!A:A,TDD!H85,AreaQty!B:B,TDD!I85,AreaQty!D:D,TDD!J85)</f>
        <v>1502.34</v>
      </c>
      <c r="V85" s="25" t="s">
        <v>283</v>
      </c>
      <c r="W85" s="16">
        <v>1</v>
      </c>
      <c r="X85" s="52">
        <v>0</v>
      </c>
      <c r="Z85" s="16">
        <v>0</v>
      </c>
      <c r="AA85" s="24">
        <v>0</v>
      </c>
      <c r="AB85" s="24">
        <v>0</v>
      </c>
      <c r="AC85" s="16">
        <v>0</v>
      </c>
      <c r="AD85" s="24">
        <f>IF(AC85=0,IF(AB85=0,U85*X85*W85*Z85*EXP(-AA85*Others!$A$18),0),0)</f>
        <v>0</v>
      </c>
      <c r="AE85" s="24">
        <f>IF(AC85=0,IF(AB85=1,U85*X85*W85*Z85*EXP(-AA85*Others!$A$18),0),0)</f>
        <v>0</v>
      </c>
      <c r="AF85" s="24">
        <f>IF(AC85=1,IF(AB85=0,U85*X85*W85*Z85*EXP(-AA85*Others!$A$18),0),0)</f>
        <v>0</v>
      </c>
    </row>
    <row r="86" spans="1:32" ht="30">
      <c r="A86" s="16" t="s">
        <v>296</v>
      </c>
      <c r="B86" s="16" t="s">
        <v>279</v>
      </c>
      <c r="C86" s="16" t="s">
        <v>280</v>
      </c>
      <c r="D86" s="16" t="s">
        <v>281</v>
      </c>
      <c r="E86" s="16" t="s">
        <v>60</v>
      </c>
      <c r="F86" s="20" t="s">
        <v>37</v>
      </c>
      <c r="G86" s="20" t="s">
        <v>38</v>
      </c>
      <c r="H86" s="16" t="s">
        <v>161</v>
      </c>
      <c r="I86" s="16" t="s">
        <v>99</v>
      </c>
      <c r="J86" s="20" t="s">
        <v>297</v>
      </c>
      <c r="K86" s="16" t="s">
        <v>101</v>
      </c>
      <c r="L86" s="16" t="s">
        <v>197</v>
      </c>
      <c r="M86" s="25">
        <v>2018</v>
      </c>
      <c r="N86" s="25">
        <f t="shared" si="7"/>
        <v>2</v>
      </c>
      <c r="O86" s="25">
        <v>2</v>
      </c>
      <c r="P86" s="25">
        <v>2</v>
      </c>
      <c r="Q86" s="25">
        <v>2</v>
      </c>
      <c r="R86" s="25">
        <v>1</v>
      </c>
      <c r="S86" s="20" t="s">
        <v>198</v>
      </c>
      <c r="T86" s="16">
        <v>1</v>
      </c>
      <c r="U86" s="52">
        <f>SUMIFS(AreaQty!E:E,AreaQty!A:A,TDD!H86,AreaQty!B:B,TDD!I86,AreaQty!D:D,TDD!J86)</f>
        <v>1464.13</v>
      </c>
      <c r="V86" s="25" t="s">
        <v>283</v>
      </c>
      <c r="W86" s="16">
        <v>1</v>
      </c>
      <c r="X86" s="52">
        <v>0</v>
      </c>
      <c r="Z86" s="16">
        <v>0</v>
      </c>
      <c r="AA86" s="24">
        <v>0</v>
      </c>
      <c r="AB86" s="24">
        <v>0</v>
      </c>
      <c r="AC86" s="16">
        <v>0</v>
      </c>
      <c r="AD86" s="24">
        <f>IF(AC86=0,IF(AB86=0,U86*X86*W86*Z86*EXP(-AA86*Others!$A$18),0),0)</f>
        <v>0</v>
      </c>
      <c r="AE86" s="24">
        <f>IF(AC86=0,IF(AB86=1,U86*X86*W86*Z86*EXP(-AA86*Others!$A$18),0),0)</f>
        <v>0</v>
      </c>
      <c r="AF86" s="24">
        <f>IF(AC86=1,IF(AB86=0,U86*X86*W86*Z86*EXP(-AA86*Others!$A$18),0),0)</f>
        <v>0</v>
      </c>
    </row>
    <row r="87" spans="1:32" ht="30">
      <c r="A87" s="16" t="s">
        <v>298</v>
      </c>
      <c r="B87" s="16" t="s">
        <v>279</v>
      </c>
      <c r="C87" s="16" t="s">
        <v>280</v>
      </c>
      <c r="D87" s="16" t="s">
        <v>281</v>
      </c>
      <c r="E87" s="16" t="s">
        <v>60</v>
      </c>
      <c r="F87" s="20" t="s">
        <v>37</v>
      </c>
      <c r="G87" s="20" t="s">
        <v>38</v>
      </c>
      <c r="H87" s="16" t="s">
        <v>161</v>
      </c>
      <c r="I87" s="16" t="s">
        <v>99</v>
      </c>
      <c r="J87" s="20" t="s">
        <v>299</v>
      </c>
      <c r="K87" s="16" t="s">
        <v>101</v>
      </c>
      <c r="L87" s="16" t="s">
        <v>197</v>
      </c>
      <c r="M87" s="25">
        <v>2018</v>
      </c>
      <c r="N87" s="25">
        <f t="shared" si="7"/>
        <v>2</v>
      </c>
      <c r="O87" s="25">
        <v>2</v>
      </c>
      <c r="P87" s="25">
        <v>2</v>
      </c>
      <c r="Q87" s="25">
        <v>2</v>
      </c>
      <c r="R87" s="25">
        <v>1</v>
      </c>
      <c r="S87" s="20" t="s">
        <v>198</v>
      </c>
      <c r="T87" s="16">
        <v>1</v>
      </c>
      <c r="U87" s="52">
        <f>SUMIFS(AreaQty!E:E,AreaQty!A:A,TDD!H87,AreaQty!B:B,TDD!I87,AreaQty!D:D,TDD!J87)</f>
        <v>490.23</v>
      </c>
      <c r="V87" s="25" t="s">
        <v>283</v>
      </c>
      <c r="W87" s="16">
        <v>1</v>
      </c>
      <c r="X87" s="52">
        <v>0</v>
      </c>
      <c r="Z87" s="16">
        <v>0</v>
      </c>
      <c r="AA87" s="24">
        <v>0</v>
      </c>
      <c r="AB87" s="24">
        <v>0</v>
      </c>
      <c r="AC87" s="16">
        <v>0</v>
      </c>
      <c r="AD87" s="24">
        <f>IF(AC87=0,IF(AB87=0,U87*X87*W87*Z87*EXP(-AA87*Others!$A$18),0),0)</f>
        <v>0</v>
      </c>
      <c r="AE87" s="24">
        <f>IF(AC87=0,IF(AB87=1,U87*X87*W87*Z87*EXP(-AA87*Others!$A$18),0),0)</f>
        <v>0</v>
      </c>
      <c r="AF87" s="24">
        <f>IF(AC87=1,IF(AB87=0,U87*X87*W87*Z87*EXP(-AA87*Others!$A$18),0),0)</f>
        <v>0</v>
      </c>
    </row>
    <row r="88" spans="1:32" ht="30">
      <c r="A88" s="16" t="s">
        <v>300</v>
      </c>
      <c r="B88" s="16" t="s">
        <v>279</v>
      </c>
      <c r="C88" s="16" t="s">
        <v>280</v>
      </c>
      <c r="D88" s="16" t="s">
        <v>281</v>
      </c>
      <c r="E88" s="16" t="s">
        <v>60</v>
      </c>
      <c r="F88" s="20" t="s">
        <v>37</v>
      </c>
      <c r="G88" s="20" t="s">
        <v>38</v>
      </c>
      <c r="H88" s="16" t="s">
        <v>161</v>
      </c>
      <c r="I88" s="16" t="s">
        <v>99</v>
      </c>
      <c r="J88" s="20" t="s">
        <v>301</v>
      </c>
      <c r="K88" s="16" t="s">
        <v>101</v>
      </c>
      <c r="L88" s="16" t="s">
        <v>197</v>
      </c>
      <c r="M88" s="25">
        <v>2018</v>
      </c>
      <c r="N88" s="25">
        <f t="shared" si="7"/>
        <v>2</v>
      </c>
      <c r="O88" s="25">
        <v>2</v>
      </c>
      <c r="P88" s="25">
        <v>2</v>
      </c>
      <c r="Q88" s="25">
        <v>2</v>
      </c>
      <c r="R88" s="25">
        <v>1</v>
      </c>
      <c r="S88" s="20" t="s">
        <v>198</v>
      </c>
      <c r="T88" s="16">
        <v>1</v>
      </c>
      <c r="U88" s="52">
        <f>SUMIFS(AreaQty!E:E,AreaQty!A:A,TDD!H88,AreaQty!B:B,TDD!I88,AreaQty!D:D,TDD!J88)</f>
        <v>1591.09</v>
      </c>
      <c r="V88" s="25" t="s">
        <v>283</v>
      </c>
      <c r="W88" s="16">
        <v>1</v>
      </c>
      <c r="X88" s="52">
        <v>0</v>
      </c>
      <c r="Z88" s="16">
        <v>0</v>
      </c>
      <c r="AA88" s="24">
        <v>0</v>
      </c>
      <c r="AB88" s="24">
        <v>0</v>
      </c>
      <c r="AC88" s="16">
        <v>0</v>
      </c>
      <c r="AD88" s="24">
        <f>IF(AC88=0,IF(AB88=0,U88*X88*W88*Z88*EXP(-AA88*Others!$A$18),0),0)</f>
        <v>0</v>
      </c>
      <c r="AE88" s="24">
        <f>IF(AC88=0,IF(AB88=1,U88*X88*W88*Z88*EXP(-AA88*Others!$A$18),0),0)</f>
        <v>0</v>
      </c>
      <c r="AF88" s="24">
        <f>IF(AC88=1,IF(AB88=0,U88*X88*W88*Z88*EXP(-AA88*Others!$A$18),0),0)</f>
        <v>0</v>
      </c>
    </row>
    <row r="89" spans="1:32" ht="30">
      <c r="A89" s="16" t="s">
        <v>302</v>
      </c>
      <c r="B89" s="16" t="s">
        <v>279</v>
      </c>
      <c r="C89" s="16" t="s">
        <v>280</v>
      </c>
      <c r="D89" s="16" t="s">
        <v>281</v>
      </c>
      <c r="E89" s="16" t="s">
        <v>60</v>
      </c>
      <c r="F89" s="20" t="s">
        <v>37</v>
      </c>
      <c r="G89" s="20" t="s">
        <v>38</v>
      </c>
      <c r="H89" s="16" t="s">
        <v>161</v>
      </c>
      <c r="I89" s="16" t="s">
        <v>99</v>
      </c>
      <c r="J89" s="16" t="s">
        <v>303</v>
      </c>
      <c r="K89" s="16" t="s">
        <v>101</v>
      </c>
      <c r="L89" s="16" t="s">
        <v>197</v>
      </c>
      <c r="M89" s="25">
        <v>2018</v>
      </c>
      <c r="N89" s="25">
        <f t="shared" si="7"/>
        <v>2</v>
      </c>
      <c r="O89" s="25">
        <v>2</v>
      </c>
      <c r="P89" s="25">
        <v>2</v>
      </c>
      <c r="Q89" s="25">
        <v>2</v>
      </c>
      <c r="R89" s="25">
        <v>1</v>
      </c>
      <c r="S89" s="20" t="s">
        <v>198</v>
      </c>
      <c r="T89" s="16">
        <v>1</v>
      </c>
      <c r="U89" s="52">
        <f>SUMIFS(AreaQty!E:E,AreaQty!A:A,TDD!H89,AreaQty!B:B,TDD!I89,AreaQty!D:D,TDD!J89)</f>
        <v>536.79999999999995</v>
      </c>
      <c r="V89" s="25" t="s">
        <v>283</v>
      </c>
      <c r="W89" s="16">
        <v>1</v>
      </c>
      <c r="X89" s="52">
        <v>0</v>
      </c>
      <c r="Z89" s="16">
        <v>0</v>
      </c>
      <c r="AA89" s="24">
        <v>0</v>
      </c>
      <c r="AB89" s="24">
        <v>0</v>
      </c>
      <c r="AC89" s="16">
        <v>0</v>
      </c>
      <c r="AD89" s="24">
        <f>IF(AC89=0,IF(AB89=0,U89*X89*W89*Z89*EXP(-AA89*Others!$A$18),0),0)</f>
        <v>0</v>
      </c>
      <c r="AE89" s="24">
        <f>IF(AC89=0,IF(AB89=1,U89*X89*W89*Z89*EXP(-AA89*Others!$A$18),0),0)</f>
        <v>0</v>
      </c>
      <c r="AF89" s="24">
        <f>IF(AC89=1,IF(AB89=0,U89*X89*W89*Z89*EXP(-AA89*Others!$A$18),0),0)</f>
        <v>0</v>
      </c>
    </row>
    <row r="90" spans="1:32" ht="30">
      <c r="A90" s="16" t="s">
        <v>304</v>
      </c>
      <c r="B90" s="16" t="s">
        <v>279</v>
      </c>
      <c r="C90" s="16" t="s">
        <v>280</v>
      </c>
      <c r="D90" s="16" t="s">
        <v>281</v>
      </c>
      <c r="E90" s="16" t="s">
        <v>60</v>
      </c>
      <c r="F90" s="20" t="s">
        <v>37</v>
      </c>
      <c r="G90" s="20" t="s">
        <v>38</v>
      </c>
      <c r="H90" s="16" t="s">
        <v>161</v>
      </c>
      <c r="I90" s="16" t="s">
        <v>99</v>
      </c>
      <c r="J90" s="16" t="s">
        <v>305</v>
      </c>
      <c r="K90" s="16" t="s">
        <v>101</v>
      </c>
      <c r="L90" s="16" t="s">
        <v>197</v>
      </c>
      <c r="M90" s="25">
        <v>2018</v>
      </c>
      <c r="N90" s="25">
        <f t="shared" si="7"/>
        <v>2</v>
      </c>
      <c r="O90" s="25">
        <v>2</v>
      </c>
      <c r="P90" s="25">
        <v>2</v>
      </c>
      <c r="Q90" s="25">
        <v>2</v>
      </c>
      <c r="R90" s="25">
        <v>1</v>
      </c>
      <c r="S90" s="20" t="s">
        <v>198</v>
      </c>
      <c r="T90" s="16">
        <v>1</v>
      </c>
      <c r="U90" s="52">
        <f>SUMIFS(AreaQty!E:E,AreaQty!A:A,TDD!H90,AreaQty!B:B,TDD!I90,AreaQty!D:D,TDD!J90)</f>
        <v>617.15000000000009</v>
      </c>
      <c r="V90" s="25" t="s">
        <v>283</v>
      </c>
      <c r="W90" s="16">
        <v>1</v>
      </c>
      <c r="X90" s="52">
        <v>0</v>
      </c>
      <c r="Z90" s="16">
        <v>0</v>
      </c>
      <c r="AA90" s="24">
        <v>0</v>
      </c>
      <c r="AB90" s="24">
        <v>0</v>
      </c>
      <c r="AC90" s="16">
        <v>0</v>
      </c>
      <c r="AD90" s="24">
        <f>IF(AC90=0,IF(AB90=0,U90*X90*W90*Z90*EXP(-AA90*Others!$A$18),0),0)</f>
        <v>0</v>
      </c>
      <c r="AE90" s="24">
        <f>IF(AC90=0,IF(AB90=1,U90*X90*W90*Z90*EXP(-AA90*Others!$A$18),0),0)</f>
        <v>0</v>
      </c>
      <c r="AF90" s="24">
        <f>IF(AC90=1,IF(AB90=0,U90*X90*W90*Z90*EXP(-AA90*Others!$A$18),0),0)</f>
        <v>0</v>
      </c>
    </row>
    <row r="91" spans="1:32" ht="30">
      <c r="A91" s="16" t="s">
        <v>306</v>
      </c>
      <c r="B91" s="16" t="s">
        <v>279</v>
      </c>
      <c r="C91" s="16" t="s">
        <v>280</v>
      </c>
      <c r="D91" s="16" t="s">
        <v>281</v>
      </c>
      <c r="E91" s="16" t="s">
        <v>60</v>
      </c>
      <c r="F91" s="20" t="s">
        <v>37</v>
      </c>
      <c r="G91" s="20" t="s">
        <v>38</v>
      </c>
      <c r="H91" s="16" t="s">
        <v>161</v>
      </c>
      <c r="I91" s="16" t="s">
        <v>99</v>
      </c>
      <c r="J91" s="16" t="s">
        <v>305</v>
      </c>
      <c r="K91" s="16" t="s">
        <v>101</v>
      </c>
      <c r="L91" s="16" t="s">
        <v>197</v>
      </c>
      <c r="M91" s="25">
        <v>2018</v>
      </c>
      <c r="N91" s="25">
        <f t="shared" si="7"/>
        <v>2</v>
      </c>
      <c r="O91" s="25">
        <v>2</v>
      </c>
      <c r="P91" s="25">
        <v>2</v>
      </c>
      <c r="Q91" s="25">
        <v>2</v>
      </c>
      <c r="R91" s="25">
        <v>1</v>
      </c>
      <c r="S91" s="20" t="s">
        <v>198</v>
      </c>
      <c r="T91" s="16">
        <v>1</v>
      </c>
      <c r="U91" s="52">
        <f>SUMIFS(AreaQty!E:E,AreaQty!A:A,TDD!H91,AreaQty!B:B,TDD!I91,AreaQty!D:D,TDD!J91)</f>
        <v>617.15000000000009</v>
      </c>
      <c r="V91" s="25" t="s">
        <v>283</v>
      </c>
      <c r="W91" s="16">
        <v>1</v>
      </c>
      <c r="X91" s="52">
        <v>0</v>
      </c>
      <c r="Z91" s="16">
        <v>0</v>
      </c>
      <c r="AA91" s="24">
        <v>0</v>
      </c>
      <c r="AB91" s="24">
        <v>0</v>
      </c>
      <c r="AC91" s="16">
        <v>0</v>
      </c>
      <c r="AD91" s="24">
        <f>IF(AC91=0,IF(AB91=0,U91*X91*W91*Z91*EXP(-AA91*Others!$A$18),0),0)</f>
        <v>0</v>
      </c>
      <c r="AE91" s="24">
        <f>IF(AC91=0,IF(AB91=1,U91*X91*W91*Z91*EXP(-AA91*Others!$A$18),0),0)</f>
        <v>0</v>
      </c>
      <c r="AF91" s="24">
        <f>IF(AC91=1,IF(AB91=0,U91*X91*W91*Z91*EXP(-AA91*Others!$A$18),0),0)</f>
        <v>0</v>
      </c>
    </row>
    <row r="92" spans="1:32" ht="30">
      <c r="A92" s="16" t="s">
        <v>307</v>
      </c>
      <c r="B92" s="16" t="s">
        <v>279</v>
      </c>
      <c r="C92" s="16" t="s">
        <v>280</v>
      </c>
      <c r="D92" s="16" t="s">
        <v>281</v>
      </c>
      <c r="E92" s="16" t="s">
        <v>60</v>
      </c>
      <c r="F92" s="20" t="s">
        <v>37</v>
      </c>
      <c r="G92" s="20" t="s">
        <v>38</v>
      </c>
      <c r="H92" s="16" t="s">
        <v>161</v>
      </c>
      <c r="I92" s="16" t="s">
        <v>40</v>
      </c>
      <c r="J92" s="16" t="s">
        <v>282</v>
      </c>
      <c r="K92" s="16" t="s">
        <v>101</v>
      </c>
      <c r="L92" s="16" t="s">
        <v>197</v>
      </c>
      <c r="M92" s="25">
        <v>2018</v>
      </c>
      <c r="N92" s="25">
        <f t="shared" si="7"/>
        <v>2</v>
      </c>
      <c r="O92" s="25">
        <v>2</v>
      </c>
      <c r="P92" s="25">
        <v>2</v>
      </c>
      <c r="Q92" s="25">
        <v>2</v>
      </c>
      <c r="R92" s="25">
        <v>1</v>
      </c>
      <c r="S92" s="20" t="s">
        <v>198</v>
      </c>
      <c r="T92" s="16">
        <v>1</v>
      </c>
      <c r="U92" s="52">
        <f>SUMIFS(AreaQty!E:E,AreaQty!A:A,TDD!H92,AreaQty!B:B,TDD!I92,AreaQty!D:D,TDD!J92)</f>
        <v>1396.36</v>
      </c>
      <c r="V92" s="25" t="s">
        <v>283</v>
      </c>
      <c r="W92" s="16">
        <v>1</v>
      </c>
      <c r="X92" s="52">
        <v>0</v>
      </c>
      <c r="Z92" s="16">
        <v>0</v>
      </c>
      <c r="AA92" s="24">
        <v>0</v>
      </c>
      <c r="AB92" s="24">
        <v>0</v>
      </c>
      <c r="AC92" s="16">
        <v>0</v>
      </c>
      <c r="AD92" s="24">
        <f>IF(AC92=0,IF(AB92=0,U92*X92*W92*Z92*EXP(-AA92*Others!$A$18),0),0)</f>
        <v>0</v>
      </c>
      <c r="AE92" s="24">
        <f>IF(AC92=0,IF(AB92=1,U92*X92*W92*Z92*EXP(-AA92*Others!$A$18),0),0)</f>
        <v>0</v>
      </c>
      <c r="AF92" s="24">
        <f>IF(AC92=1,IF(AB92=0,U92*X92*W92*Z92*EXP(-AA92*Others!$A$18),0),0)</f>
        <v>0</v>
      </c>
    </row>
    <row r="93" spans="1:32" ht="30">
      <c r="A93" s="16" t="s">
        <v>308</v>
      </c>
      <c r="B93" s="16" t="s">
        <v>279</v>
      </c>
      <c r="C93" s="16" t="s">
        <v>280</v>
      </c>
      <c r="D93" s="16" t="s">
        <v>281</v>
      </c>
      <c r="E93" s="16" t="s">
        <v>60</v>
      </c>
      <c r="F93" s="20" t="s">
        <v>37</v>
      </c>
      <c r="G93" s="20" t="s">
        <v>38</v>
      </c>
      <c r="H93" s="16" t="s">
        <v>161</v>
      </c>
      <c r="I93" s="16" t="s">
        <v>40</v>
      </c>
      <c r="J93" s="16" t="s">
        <v>309</v>
      </c>
      <c r="K93" s="16" t="s">
        <v>101</v>
      </c>
      <c r="L93" s="16" t="s">
        <v>197</v>
      </c>
      <c r="M93" s="25">
        <v>2018</v>
      </c>
      <c r="N93" s="25">
        <f t="shared" si="7"/>
        <v>2</v>
      </c>
      <c r="O93" s="25">
        <v>2</v>
      </c>
      <c r="P93" s="25">
        <v>2</v>
      </c>
      <c r="Q93" s="25">
        <v>2</v>
      </c>
      <c r="R93" s="25">
        <v>1</v>
      </c>
      <c r="S93" s="20" t="s">
        <v>198</v>
      </c>
      <c r="T93" s="16">
        <v>1</v>
      </c>
      <c r="U93" s="52">
        <f>SUMIFS(AreaQty!E:E,AreaQty!A:A,TDD!H93,AreaQty!B:B,TDD!I93,AreaQty!D:D,TDD!J93)</f>
        <v>1394.98</v>
      </c>
      <c r="V93" s="25" t="s">
        <v>283</v>
      </c>
      <c r="W93" s="16">
        <v>1</v>
      </c>
      <c r="X93" s="52">
        <v>0</v>
      </c>
      <c r="Z93" s="16">
        <v>0</v>
      </c>
      <c r="AA93" s="24">
        <v>0</v>
      </c>
      <c r="AB93" s="24">
        <v>0</v>
      </c>
      <c r="AC93" s="16">
        <v>0</v>
      </c>
      <c r="AD93" s="24">
        <f>IF(AC93=0,IF(AB93=0,U93*X93*W93*Z93*EXP(-AA93*Others!$A$18),0),0)</f>
        <v>0</v>
      </c>
      <c r="AE93" s="24">
        <f>IF(AC93=0,IF(AB93=1,U93*X93*W93*Z93*EXP(-AA93*Others!$A$18),0),0)</f>
        <v>0</v>
      </c>
      <c r="AF93" s="24">
        <f>IF(AC93=1,IF(AB93=0,U93*X93*W93*Z93*EXP(-AA93*Others!$A$18),0),0)</f>
        <v>0</v>
      </c>
    </row>
    <row r="94" spans="1:32">
      <c r="A94" s="16" t="s">
        <v>310</v>
      </c>
      <c r="B94" s="16" t="s">
        <v>285</v>
      </c>
      <c r="C94" s="16" t="s">
        <v>280</v>
      </c>
      <c r="D94" s="16" t="s">
        <v>286</v>
      </c>
      <c r="E94" s="16" t="s">
        <v>60</v>
      </c>
      <c r="F94" s="20" t="s">
        <v>37</v>
      </c>
      <c r="G94" s="20" t="s">
        <v>38</v>
      </c>
      <c r="H94" s="16" t="s">
        <v>161</v>
      </c>
      <c r="I94" s="16" t="s">
        <v>40</v>
      </c>
      <c r="J94" s="16" t="s">
        <v>309</v>
      </c>
      <c r="K94" s="16" t="s">
        <v>101</v>
      </c>
      <c r="L94" s="16" t="s">
        <v>197</v>
      </c>
      <c r="M94" s="25">
        <v>2018</v>
      </c>
      <c r="N94" s="25">
        <f t="shared" si="7"/>
        <v>2</v>
      </c>
      <c r="O94" s="25">
        <v>2</v>
      </c>
      <c r="P94" s="25">
        <v>2</v>
      </c>
      <c r="Q94" s="25">
        <v>2</v>
      </c>
      <c r="R94" s="25">
        <v>1</v>
      </c>
      <c r="S94" s="20" t="s">
        <v>198</v>
      </c>
      <c r="T94" s="16">
        <v>1</v>
      </c>
      <c r="U94" s="52">
        <v>2</v>
      </c>
      <c r="V94" s="25" t="s">
        <v>205</v>
      </c>
      <c r="W94" s="16">
        <v>1</v>
      </c>
      <c r="X94" s="52">
        <v>0</v>
      </c>
      <c r="Z94" s="16">
        <v>0</v>
      </c>
      <c r="AA94" s="24">
        <v>0</v>
      </c>
      <c r="AB94" s="24">
        <v>0</v>
      </c>
      <c r="AC94" s="16">
        <v>0</v>
      </c>
      <c r="AD94" s="24">
        <f>IF(AC94=0,IF(AB94=0,U94*X94*W94*Z94*EXP(-AA94*Others!$A$18),0),0)</f>
        <v>0</v>
      </c>
      <c r="AE94" s="24">
        <f>IF(AC94=0,IF(AB94=1,U94*X94*W94*Z94*EXP(-AA94*Others!$A$18),0),0)</f>
        <v>0</v>
      </c>
      <c r="AF94" s="24">
        <f>IF(AC94=1,IF(AB94=0,U94*X94*W94*Z94*EXP(-AA94*Others!$A$18),0),0)</f>
        <v>0</v>
      </c>
    </row>
    <row r="95" spans="1:32" ht="30">
      <c r="A95" s="16" t="s">
        <v>311</v>
      </c>
      <c r="B95" s="16" t="s">
        <v>279</v>
      </c>
      <c r="C95" s="16" t="s">
        <v>280</v>
      </c>
      <c r="D95" s="16" t="s">
        <v>281</v>
      </c>
      <c r="E95" s="16" t="s">
        <v>60</v>
      </c>
      <c r="F95" s="20" t="s">
        <v>37</v>
      </c>
      <c r="G95" s="20" t="s">
        <v>38</v>
      </c>
      <c r="H95" s="16" t="s">
        <v>161</v>
      </c>
      <c r="I95" s="16" t="s">
        <v>40</v>
      </c>
      <c r="J95" s="16" t="s">
        <v>288</v>
      </c>
      <c r="K95" s="16" t="s">
        <v>101</v>
      </c>
      <c r="L95" s="16" t="s">
        <v>197</v>
      </c>
      <c r="M95" s="25">
        <v>2018</v>
      </c>
      <c r="N95" s="25">
        <f t="shared" si="7"/>
        <v>2</v>
      </c>
      <c r="O95" s="25">
        <v>2</v>
      </c>
      <c r="P95" s="25">
        <v>2</v>
      </c>
      <c r="Q95" s="25">
        <v>2</v>
      </c>
      <c r="R95" s="25">
        <v>1</v>
      </c>
      <c r="S95" s="20" t="s">
        <v>198</v>
      </c>
      <c r="T95" s="16">
        <v>1</v>
      </c>
      <c r="U95" s="52">
        <f>SUMIFS(AreaQty!E:E,AreaQty!A:A,TDD!H95,AreaQty!B:B,TDD!I95,AreaQty!D:D,TDD!J95)</f>
        <v>1402.74</v>
      </c>
      <c r="V95" s="25" t="s">
        <v>283</v>
      </c>
      <c r="W95" s="16">
        <v>1</v>
      </c>
      <c r="X95" s="52">
        <v>0</v>
      </c>
      <c r="Z95" s="16">
        <v>0</v>
      </c>
      <c r="AA95" s="24">
        <v>0</v>
      </c>
      <c r="AB95" s="24">
        <v>0</v>
      </c>
      <c r="AC95" s="16">
        <v>0</v>
      </c>
      <c r="AD95" s="24">
        <f>IF(AC95=0,IF(AB95=0,U95*X95*W95*Z95*EXP(-AA95*Others!$A$18),0),0)</f>
        <v>0</v>
      </c>
      <c r="AE95" s="24">
        <f>IF(AC95=0,IF(AB95=1,U95*X95*W95*Z95*EXP(-AA95*Others!$A$18),0),0)</f>
        <v>0</v>
      </c>
      <c r="AF95" s="24">
        <f>IF(AC95=1,IF(AB95=0,U95*X95*W95*Z95*EXP(-AA95*Others!$A$18),0),0)</f>
        <v>0</v>
      </c>
    </row>
    <row r="96" spans="1:32" ht="30">
      <c r="A96" s="16" t="s">
        <v>312</v>
      </c>
      <c r="B96" s="16" t="s">
        <v>279</v>
      </c>
      <c r="C96" s="16" t="s">
        <v>280</v>
      </c>
      <c r="D96" s="16" t="s">
        <v>281</v>
      </c>
      <c r="E96" s="16" t="s">
        <v>60</v>
      </c>
      <c r="F96" s="20" t="s">
        <v>37</v>
      </c>
      <c r="G96" s="20" t="s">
        <v>38</v>
      </c>
      <c r="H96" s="16" t="s">
        <v>161</v>
      </c>
      <c r="I96" s="16" t="s">
        <v>40</v>
      </c>
      <c r="J96" s="16" t="s">
        <v>162</v>
      </c>
      <c r="K96" s="16" t="s">
        <v>101</v>
      </c>
      <c r="L96" s="16" t="s">
        <v>197</v>
      </c>
      <c r="M96" s="25">
        <v>2018</v>
      </c>
      <c r="N96" s="25">
        <f t="shared" si="7"/>
        <v>2</v>
      </c>
      <c r="O96" s="25">
        <v>2</v>
      </c>
      <c r="P96" s="25">
        <v>2</v>
      </c>
      <c r="Q96" s="25">
        <v>2</v>
      </c>
      <c r="R96" s="25">
        <v>1</v>
      </c>
      <c r="S96" s="20" t="s">
        <v>198</v>
      </c>
      <c r="T96" s="16">
        <v>1</v>
      </c>
      <c r="U96" s="52">
        <f>SUMIFS(AreaQty!E:E,AreaQty!A:A,TDD!H96,AreaQty!B:B,TDD!I96,AreaQty!D:D,TDD!J96)</f>
        <v>236.68</v>
      </c>
      <c r="V96" s="25" t="s">
        <v>283</v>
      </c>
      <c r="W96" s="16">
        <v>1</v>
      </c>
      <c r="X96" s="52">
        <v>0</v>
      </c>
      <c r="Z96" s="16">
        <v>0</v>
      </c>
      <c r="AA96" s="24">
        <v>0</v>
      </c>
      <c r="AB96" s="24">
        <v>0</v>
      </c>
      <c r="AC96" s="16">
        <v>0</v>
      </c>
      <c r="AD96" s="24">
        <f>IF(AC96=0,IF(AB96=0,U96*X96*W96*Z96*EXP(-AA96*Others!$A$18),0),0)</f>
        <v>0</v>
      </c>
      <c r="AE96" s="24">
        <f>IF(AC96=0,IF(AB96=1,U96*X96*W96*Z96*EXP(-AA96*Others!$A$18),0),0)</f>
        <v>0</v>
      </c>
      <c r="AF96" s="24">
        <f>IF(AC96=1,IF(AB96=0,U96*X96*W96*Z96*EXP(-AA96*Others!$A$18),0),0)</f>
        <v>0</v>
      </c>
    </row>
    <row r="97" spans="1:32" ht="30">
      <c r="A97" s="16" t="s">
        <v>313</v>
      </c>
      <c r="B97" s="16" t="s">
        <v>279</v>
      </c>
      <c r="C97" s="16" t="s">
        <v>280</v>
      </c>
      <c r="D97" s="16" t="s">
        <v>281</v>
      </c>
      <c r="E97" s="16" t="s">
        <v>60</v>
      </c>
      <c r="F97" s="20" t="s">
        <v>37</v>
      </c>
      <c r="G97" s="20" t="s">
        <v>38</v>
      </c>
      <c r="H97" s="16" t="s">
        <v>161</v>
      </c>
      <c r="I97" s="16" t="s">
        <v>40</v>
      </c>
      <c r="J97" s="16" t="s">
        <v>294</v>
      </c>
      <c r="K97" s="16" t="s">
        <v>101</v>
      </c>
      <c r="L97" s="16" t="s">
        <v>197</v>
      </c>
      <c r="M97" s="25">
        <v>2018</v>
      </c>
      <c r="N97" s="25">
        <f t="shared" si="7"/>
        <v>2</v>
      </c>
      <c r="O97" s="25">
        <v>2</v>
      </c>
      <c r="P97" s="25">
        <v>2</v>
      </c>
      <c r="Q97" s="25">
        <v>2</v>
      </c>
      <c r="R97" s="25">
        <v>1</v>
      </c>
      <c r="S97" s="20" t="s">
        <v>198</v>
      </c>
      <c r="T97" s="16">
        <v>1</v>
      </c>
      <c r="U97" s="52">
        <f>SUMIFS(AreaQty!E:E,AreaQty!A:A,TDD!H97,AreaQty!B:B,TDD!I97,AreaQty!D:D,TDD!J97)</f>
        <v>1445.4</v>
      </c>
      <c r="V97" s="25" t="s">
        <v>283</v>
      </c>
      <c r="W97" s="16">
        <v>1</v>
      </c>
      <c r="X97" s="52">
        <v>0</v>
      </c>
      <c r="Z97" s="16">
        <v>0</v>
      </c>
      <c r="AA97" s="24">
        <v>0</v>
      </c>
      <c r="AB97" s="24">
        <v>0</v>
      </c>
      <c r="AC97" s="16">
        <v>0</v>
      </c>
      <c r="AD97" s="24">
        <f>IF(AC97=0,IF(AB97=0,U97*X97*W97*Z97*EXP(-AA97*Others!$A$18),0),0)</f>
        <v>0</v>
      </c>
      <c r="AE97" s="24">
        <f>IF(AC97=0,IF(AB97=1,U97*X97*W97*Z97*EXP(-AA97*Others!$A$18),0),0)</f>
        <v>0</v>
      </c>
      <c r="AF97" s="24">
        <f>IF(AC97=1,IF(AB97=0,U97*X97*W97*Z97*EXP(-AA97*Others!$A$18),0),0)</f>
        <v>0</v>
      </c>
    </row>
    <row r="98" spans="1:32" ht="30">
      <c r="A98" s="16" t="s">
        <v>314</v>
      </c>
      <c r="B98" s="16" t="s">
        <v>279</v>
      </c>
      <c r="C98" s="16" t="s">
        <v>280</v>
      </c>
      <c r="D98" s="16" t="s">
        <v>281</v>
      </c>
      <c r="E98" s="16" t="s">
        <v>60</v>
      </c>
      <c r="F98" s="20" t="s">
        <v>37</v>
      </c>
      <c r="G98" s="20" t="s">
        <v>38</v>
      </c>
      <c r="H98" s="16" t="s">
        <v>161</v>
      </c>
      <c r="I98" s="16" t="s">
        <v>40</v>
      </c>
      <c r="J98" s="16" t="s">
        <v>297</v>
      </c>
      <c r="K98" s="16" t="s">
        <v>101</v>
      </c>
      <c r="L98" s="16" t="s">
        <v>197</v>
      </c>
      <c r="M98" s="25">
        <v>2018</v>
      </c>
      <c r="N98" s="25">
        <f t="shared" si="7"/>
        <v>2</v>
      </c>
      <c r="O98" s="25">
        <v>2</v>
      </c>
      <c r="P98" s="25">
        <v>2</v>
      </c>
      <c r="Q98" s="25">
        <v>2</v>
      </c>
      <c r="R98" s="25">
        <v>1</v>
      </c>
      <c r="S98" s="20" t="s">
        <v>198</v>
      </c>
      <c r="T98" s="16">
        <v>1</v>
      </c>
      <c r="U98" s="52">
        <f>SUMIFS(AreaQty!E:E,AreaQty!A:A,TDD!H98,AreaQty!B:B,TDD!I98,AreaQty!D:D,TDD!J98)</f>
        <v>1463.59</v>
      </c>
      <c r="V98" s="25" t="s">
        <v>283</v>
      </c>
      <c r="W98" s="16">
        <v>1</v>
      </c>
      <c r="X98" s="52">
        <v>0</v>
      </c>
      <c r="Z98" s="16">
        <v>0</v>
      </c>
      <c r="AA98" s="24">
        <v>0</v>
      </c>
      <c r="AB98" s="24">
        <v>0</v>
      </c>
      <c r="AC98" s="16">
        <v>0</v>
      </c>
      <c r="AD98" s="24">
        <f>IF(AC98=0,IF(AB98=0,U98*X98*W98*Z98*EXP(-AA98*Others!$A$18),0),0)</f>
        <v>0</v>
      </c>
      <c r="AE98" s="24">
        <f>IF(AC98=0,IF(AB98=1,U98*X98*W98*Z98*EXP(-AA98*Others!$A$18),0),0)</f>
        <v>0</v>
      </c>
      <c r="AF98" s="24">
        <f>IF(AC98=1,IF(AB98=0,U98*X98*W98*Z98*EXP(-AA98*Others!$A$18),0),0)</f>
        <v>0</v>
      </c>
    </row>
    <row r="99" spans="1:32">
      <c r="A99" s="16" t="s">
        <v>315</v>
      </c>
      <c r="B99" s="16" t="s">
        <v>285</v>
      </c>
      <c r="C99" s="16" t="s">
        <v>280</v>
      </c>
      <c r="D99" s="16" t="s">
        <v>286</v>
      </c>
      <c r="E99" s="16" t="s">
        <v>60</v>
      </c>
      <c r="F99" s="20" t="s">
        <v>37</v>
      </c>
      <c r="G99" s="20" t="s">
        <v>38</v>
      </c>
      <c r="H99" s="16" t="s">
        <v>161</v>
      </c>
      <c r="I99" s="16" t="s">
        <v>40</v>
      </c>
      <c r="J99" s="16" t="s">
        <v>297</v>
      </c>
      <c r="K99" s="16" t="s">
        <v>101</v>
      </c>
      <c r="L99" s="16" t="s">
        <v>197</v>
      </c>
      <c r="M99" s="25">
        <v>2018</v>
      </c>
      <c r="N99" s="25">
        <f t="shared" si="7"/>
        <v>2</v>
      </c>
      <c r="O99" s="25">
        <v>2</v>
      </c>
      <c r="P99" s="25">
        <v>2</v>
      </c>
      <c r="Q99" s="25">
        <v>2</v>
      </c>
      <c r="R99" s="25">
        <v>1</v>
      </c>
      <c r="S99" s="20" t="s">
        <v>198</v>
      </c>
      <c r="T99" s="16">
        <v>1</v>
      </c>
      <c r="U99" s="52">
        <v>2</v>
      </c>
      <c r="V99" s="25" t="s">
        <v>205</v>
      </c>
      <c r="W99" s="16">
        <v>1</v>
      </c>
      <c r="X99" s="52">
        <v>0</v>
      </c>
      <c r="Z99" s="16">
        <v>0</v>
      </c>
      <c r="AA99" s="24">
        <v>0</v>
      </c>
      <c r="AB99" s="24">
        <v>0</v>
      </c>
      <c r="AC99" s="16">
        <v>0</v>
      </c>
      <c r="AD99" s="24">
        <f>IF(AC99=0,IF(AB99=0,U99*X99*W99*Z99*EXP(-AA99*Others!$A$18),0),0)</f>
        <v>0</v>
      </c>
      <c r="AE99" s="24">
        <f>IF(AC99=0,IF(AB99=1,U99*X99*W99*Z99*EXP(-AA99*Others!$A$18),0),0)</f>
        <v>0</v>
      </c>
      <c r="AF99" s="24">
        <f>IF(AC99=1,IF(AB99=0,U99*X99*W99*Z99*EXP(-AA99*Others!$A$18),0),0)</f>
        <v>0</v>
      </c>
    </row>
    <row r="100" spans="1:32" ht="30">
      <c r="A100" s="16" t="s">
        <v>316</v>
      </c>
      <c r="B100" s="16" t="s">
        <v>279</v>
      </c>
      <c r="C100" s="16" t="s">
        <v>280</v>
      </c>
      <c r="D100" s="16" t="s">
        <v>281</v>
      </c>
      <c r="E100" s="16" t="s">
        <v>60</v>
      </c>
      <c r="F100" s="20" t="s">
        <v>37</v>
      </c>
      <c r="G100" s="20" t="s">
        <v>38</v>
      </c>
      <c r="H100" s="16" t="s">
        <v>161</v>
      </c>
      <c r="I100" s="16" t="s">
        <v>40</v>
      </c>
      <c r="J100" s="16" t="s">
        <v>299</v>
      </c>
      <c r="K100" s="16" t="s">
        <v>101</v>
      </c>
      <c r="L100" s="16" t="s">
        <v>197</v>
      </c>
      <c r="M100" s="25">
        <v>2018</v>
      </c>
      <c r="N100" s="25">
        <f t="shared" si="7"/>
        <v>2</v>
      </c>
      <c r="O100" s="25">
        <v>2</v>
      </c>
      <c r="P100" s="25">
        <v>2</v>
      </c>
      <c r="Q100" s="25">
        <v>2</v>
      </c>
      <c r="R100" s="25">
        <v>1</v>
      </c>
      <c r="S100" s="20" t="s">
        <v>198</v>
      </c>
      <c r="T100" s="16">
        <v>1</v>
      </c>
      <c r="U100" s="52">
        <f>SUMIFS(AreaQty!E:E,AreaQty!A:A,TDD!H100,AreaQty!B:B,TDD!I100,AreaQty!D:D,TDD!J100)</f>
        <v>1383.7</v>
      </c>
      <c r="V100" s="25" t="s">
        <v>283</v>
      </c>
      <c r="W100" s="16">
        <v>1</v>
      </c>
      <c r="X100" s="52">
        <v>0</v>
      </c>
      <c r="Z100" s="16">
        <v>0</v>
      </c>
      <c r="AA100" s="24">
        <v>0</v>
      </c>
      <c r="AB100" s="24">
        <v>0</v>
      </c>
      <c r="AC100" s="16">
        <v>0</v>
      </c>
      <c r="AD100" s="24">
        <f>IF(AC100=0,IF(AB100=0,U100*X100*W100*Z100*EXP(-AA100*Others!$A$18),0),0)</f>
        <v>0</v>
      </c>
      <c r="AE100" s="24">
        <f>IF(AC100=0,IF(AB100=1,U100*X100*W100*Z100*EXP(-AA100*Others!$A$18),0),0)</f>
        <v>0</v>
      </c>
      <c r="AF100" s="24">
        <f>IF(AC100=1,IF(AB100=0,U100*X100*W100*Z100*EXP(-AA100*Others!$A$18),0),0)</f>
        <v>0</v>
      </c>
    </row>
    <row r="101" spans="1:32">
      <c r="A101" s="16" t="s">
        <v>317</v>
      </c>
      <c r="B101" s="16" t="s">
        <v>285</v>
      </c>
      <c r="C101" s="16" t="s">
        <v>280</v>
      </c>
      <c r="D101" s="16" t="s">
        <v>286</v>
      </c>
      <c r="E101" s="16" t="s">
        <v>60</v>
      </c>
      <c r="F101" s="20" t="s">
        <v>37</v>
      </c>
      <c r="G101" s="20" t="s">
        <v>38</v>
      </c>
      <c r="H101" s="16" t="s">
        <v>161</v>
      </c>
      <c r="I101" s="16" t="s">
        <v>40</v>
      </c>
      <c r="J101" s="16" t="s">
        <v>299</v>
      </c>
      <c r="K101" s="16" t="s">
        <v>101</v>
      </c>
      <c r="L101" s="16" t="s">
        <v>197</v>
      </c>
      <c r="M101" s="25">
        <v>2018</v>
      </c>
      <c r="N101" s="25">
        <f t="shared" ref="N101:N132" si="8">ROUNDUP(MAX(O101:Q101),0)</f>
        <v>2</v>
      </c>
      <c r="O101" s="25">
        <v>2</v>
      </c>
      <c r="P101" s="25">
        <v>2</v>
      </c>
      <c r="Q101" s="25">
        <v>2</v>
      </c>
      <c r="R101" s="25">
        <v>1</v>
      </c>
      <c r="S101" s="20" t="s">
        <v>198</v>
      </c>
      <c r="T101" s="16">
        <v>1</v>
      </c>
      <c r="U101" s="52">
        <v>4</v>
      </c>
      <c r="V101" s="25" t="s">
        <v>205</v>
      </c>
      <c r="W101" s="16">
        <v>1</v>
      </c>
      <c r="X101" s="52">
        <v>0</v>
      </c>
      <c r="Z101" s="16">
        <v>0</v>
      </c>
      <c r="AA101" s="24">
        <v>0</v>
      </c>
      <c r="AB101" s="24">
        <v>0</v>
      </c>
      <c r="AC101" s="16">
        <v>0</v>
      </c>
      <c r="AD101" s="24">
        <f>IF(AC101=0,IF(AB101=0,U101*X101*W101*Z101*EXP(-AA101*Others!$A$18),0),0)</f>
        <v>0</v>
      </c>
      <c r="AE101" s="24">
        <f>IF(AC101=0,IF(AB101=1,U101*X101*W101*Z101*EXP(-AA101*Others!$A$18),0),0)</f>
        <v>0</v>
      </c>
      <c r="AF101" s="24">
        <f>IF(AC101=1,IF(AB101=0,U101*X101*W101*Z101*EXP(-AA101*Others!$A$18),0),0)</f>
        <v>0</v>
      </c>
    </row>
    <row r="102" spans="1:32" ht="30">
      <c r="A102" s="16" t="s">
        <v>318</v>
      </c>
      <c r="B102" s="16" t="s">
        <v>279</v>
      </c>
      <c r="C102" s="16" t="s">
        <v>280</v>
      </c>
      <c r="D102" s="16" t="s">
        <v>281</v>
      </c>
      <c r="E102" s="16" t="s">
        <v>60</v>
      </c>
      <c r="F102" s="20" t="s">
        <v>37</v>
      </c>
      <c r="G102" s="20" t="s">
        <v>38</v>
      </c>
      <c r="H102" s="16" t="s">
        <v>161</v>
      </c>
      <c r="I102" s="16" t="s">
        <v>40</v>
      </c>
      <c r="J102" s="16" t="s">
        <v>301</v>
      </c>
      <c r="K102" s="16" t="s">
        <v>101</v>
      </c>
      <c r="L102" s="16" t="s">
        <v>197</v>
      </c>
      <c r="M102" s="25">
        <v>2018</v>
      </c>
      <c r="N102" s="25">
        <f t="shared" si="8"/>
        <v>2</v>
      </c>
      <c r="O102" s="25">
        <v>2</v>
      </c>
      <c r="P102" s="25">
        <v>2</v>
      </c>
      <c r="Q102" s="25">
        <v>2</v>
      </c>
      <c r="R102" s="25">
        <v>1</v>
      </c>
      <c r="S102" s="20" t="s">
        <v>198</v>
      </c>
      <c r="T102" s="16">
        <v>1</v>
      </c>
      <c r="U102" s="52">
        <f>SUMIFS(AreaQty!E:E,AreaQty!A:A,TDD!H102,AreaQty!B:B,TDD!I102,AreaQty!D:D,TDD!J102)</f>
        <v>1668.32</v>
      </c>
      <c r="V102" s="25" t="s">
        <v>283</v>
      </c>
      <c r="W102" s="16">
        <v>1</v>
      </c>
      <c r="X102" s="52">
        <v>0</v>
      </c>
      <c r="Z102" s="16">
        <v>0</v>
      </c>
      <c r="AA102" s="24">
        <v>0</v>
      </c>
      <c r="AB102" s="24">
        <v>0</v>
      </c>
      <c r="AC102" s="16">
        <v>0</v>
      </c>
      <c r="AD102" s="24">
        <f>IF(AC102=0,IF(AB102=0,U102*X102*W102*Z102*EXP(-AA102*Others!$A$18),0),0)</f>
        <v>0</v>
      </c>
      <c r="AE102" s="24">
        <f>IF(AC102=0,IF(AB102=1,U102*X102*W102*Z102*EXP(-AA102*Others!$A$18),0),0)</f>
        <v>0</v>
      </c>
      <c r="AF102" s="24">
        <f>IF(AC102=1,IF(AB102=0,U102*X102*W102*Z102*EXP(-AA102*Others!$A$18),0),0)</f>
        <v>0</v>
      </c>
    </row>
    <row r="103" spans="1:32" ht="30">
      <c r="A103" s="16" t="s">
        <v>319</v>
      </c>
      <c r="B103" s="16" t="s">
        <v>279</v>
      </c>
      <c r="C103" s="16" t="s">
        <v>280</v>
      </c>
      <c r="D103" s="16" t="s">
        <v>281</v>
      </c>
      <c r="E103" s="16" t="s">
        <v>60</v>
      </c>
      <c r="F103" s="20" t="s">
        <v>37</v>
      </c>
      <c r="G103" s="20" t="s">
        <v>38</v>
      </c>
      <c r="H103" s="16" t="s">
        <v>161</v>
      </c>
      <c r="I103" s="16" t="s">
        <v>40</v>
      </c>
      <c r="J103" s="16" t="s">
        <v>320</v>
      </c>
      <c r="K103" s="16" t="s">
        <v>101</v>
      </c>
      <c r="L103" s="16" t="s">
        <v>197</v>
      </c>
      <c r="M103" s="25">
        <v>2018</v>
      </c>
      <c r="N103" s="25">
        <f t="shared" si="8"/>
        <v>2</v>
      </c>
      <c r="O103" s="25">
        <v>2</v>
      </c>
      <c r="P103" s="25">
        <v>2</v>
      </c>
      <c r="Q103" s="25">
        <v>2</v>
      </c>
      <c r="R103" s="25">
        <v>1</v>
      </c>
      <c r="S103" s="20" t="s">
        <v>198</v>
      </c>
      <c r="T103" s="16">
        <v>1</v>
      </c>
      <c r="U103" s="52">
        <f>SUMIFS(AreaQty!E:E,AreaQty!A:A,TDD!H103,AreaQty!B:B,TDD!I103,AreaQty!D:D,TDD!J103)</f>
        <v>1480.83</v>
      </c>
      <c r="V103" s="25" t="s">
        <v>283</v>
      </c>
      <c r="W103" s="16">
        <v>1</v>
      </c>
      <c r="X103" s="52">
        <v>0</v>
      </c>
      <c r="Z103" s="16">
        <v>0</v>
      </c>
      <c r="AA103" s="24">
        <v>0</v>
      </c>
      <c r="AB103" s="24">
        <v>0</v>
      </c>
      <c r="AC103" s="16">
        <v>0</v>
      </c>
      <c r="AD103" s="24">
        <f>IF(AC103=0,IF(AB103=0,U103*X103*W103*Z103*EXP(-AA103*Others!$A$18),0),0)</f>
        <v>0</v>
      </c>
      <c r="AE103" s="24">
        <f>IF(AC103=0,IF(AB103=1,U103*X103*W103*Z103*EXP(-AA103*Others!$A$18),0),0)</f>
        <v>0</v>
      </c>
      <c r="AF103" s="24">
        <f>IF(AC103=1,IF(AB103=0,U103*X103*W103*Z103*EXP(-AA103*Others!$A$18),0),0)</f>
        <v>0</v>
      </c>
    </row>
    <row r="104" spans="1:32" ht="30">
      <c r="A104" s="16" t="s">
        <v>321</v>
      </c>
      <c r="B104" s="16" t="s">
        <v>279</v>
      </c>
      <c r="C104" s="16" t="s">
        <v>280</v>
      </c>
      <c r="D104" s="16" t="s">
        <v>281</v>
      </c>
      <c r="E104" s="16" t="s">
        <v>60</v>
      </c>
      <c r="F104" s="20" t="s">
        <v>37</v>
      </c>
      <c r="G104" s="20" t="s">
        <v>38</v>
      </c>
      <c r="H104" s="16" t="s">
        <v>161</v>
      </c>
      <c r="I104" s="16" t="s">
        <v>40</v>
      </c>
      <c r="J104" s="16" t="s">
        <v>303</v>
      </c>
      <c r="K104" s="16" t="s">
        <v>101</v>
      </c>
      <c r="L104" s="16" t="s">
        <v>197</v>
      </c>
      <c r="M104" s="25">
        <v>2018</v>
      </c>
      <c r="N104" s="25">
        <f t="shared" si="8"/>
        <v>2</v>
      </c>
      <c r="O104" s="25">
        <v>2</v>
      </c>
      <c r="P104" s="25">
        <v>2</v>
      </c>
      <c r="Q104" s="25">
        <v>2</v>
      </c>
      <c r="R104" s="25">
        <v>1</v>
      </c>
      <c r="S104" s="20" t="s">
        <v>198</v>
      </c>
      <c r="T104" s="16">
        <v>1</v>
      </c>
      <c r="U104" s="52">
        <f>SUMIFS(AreaQty!E:E,AreaQty!A:A,TDD!H104,AreaQty!B:B,TDD!I104,AreaQty!D:D,TDD!J104)</f>
        <v>1612.18</v>
      </c>
      <c r="V104" s="25" t="s">
        <v>283</v>
      </c>
      <c r="W104" s="16">
        <v>1</v>
      </c>
      <c r="X104" s="52">
        <v>0</v>
      </c>
      <c r="Z104" s="16">
        <v>0</v>
      </c>
      <c r="AA104" s="24">
        <v>0</v>
      </c>
      <c r="AB104" s="24">
        <v>0</v>
      </c>
      <c r="AC104" s="16">
        <v>0</v>
      </c>
      <c r="AD104" s="24">
        <f>IF(AC104=0,IF(AB104=0,U104*X104*W104*Z104*EXP(-AA104*Others!$A$18),0),0)</f>
        <v>0</v>
      </c>
      <c r="AE104" s="24">
        <f>IF(AC104=0,IF(AB104=1,U104*X104*W104*Z104*EXP(-AA104*Others!$A$18),0),0)</f>
        <v>0</v>
      </c>
      <c r="AF104" s="24">
        <f>IF(AC104=1,IF(AB104=0,U104*X104*W104*Z104*EXP(-AA104*Others!$A$18),0),0)</f>
        <v>0</v>
      </c>
    </row>
    <row r="105" spans="1:32">
      <c r="A105" s="16" t="s">
        <v>322</v>
      </c>
      <c r="B105" s="16" t="s">
        <v>285</v>
      </c>
      <c r="C105" s="16" t="s">
        <v>280</v>
      </c>
      <c r="D105" s="16" t="s">
        <v>286</v>
      </c>
      <c r="E105" s="16" t="s">
        <v>60</v>
      </c>
      <c r="F105" s="20" t="s">
        <v>37</v>
      </c>
      <c r="G105" s="20" t="s">
        <v>38</v>
      </c>
      <c r="H105" s="16" t="s">
        <v>161</v>
      </c>
      <c r="I105" s="16" t="s">
        <v>40</v>
      </c>
      <c r="J105" s="16" t="s">
        <v>303</v>
      </c>
      <c r="K105" s="16" t="s">
        <v>101</v>
      </c>
      <c r="L105" s="16" t="s">
        <v>197</v>
      </c>
      <c r="M105" s="25">
        <v>2018</v>
      </c>
      <c r="N105" s="25">
        <f t="shared" si="8"/>
        <v>2</v>
      </c>
      <c r="O105" s="25">
        <v>2</v>
      </c>
      <c r="P105" s="25">
        <v>2</v>
      </c>
      <c r="Q105" s="25">
        <v>2</v>
      </c>
      <c r="R105" s="25">
        <v>1</v>
      </c>
      <c r="S105" s="20" t="s">
        <v>198</v>
      </c>
      <c r="T105" s="16">
        <v>1</v>
      </c>
      <c r="U105" s="52">
        <v>4</v>
      </c>
      <c r="V105" s="25" t="s">
        <v>205</v>
      </c>
      <c r="W105" s="16">
        <v>1</v>
      </c>
      <c r="X105" s="52">
        <v>0</v>
      </c>
      <c r="Z105" s="16">
        <v>0</v>
      </c>
      <c r="AA105" s="24">
        <v>0</v>
      </c>
      <c r="AB105" s="24">
        <v>0</v>
      </c>
      <c r="AC105" s="16">
        <v>0</v>
      </c>
      <c r="AD105" s="24">
        <f>IF(AC105=0,IF(AB105=0,U105*X105*W105*Z105*EXP(-AA105*Others!$A$18),0),0)</f>
        <v>0</v>
      </c>
      <c r="AE105" s="24">
        <f>IF(AC105=0,IF(AB105=1,U105*X105*W105*Z105*EXP(-AA105*Others!$A$18),0),0)</f>
        <v>0</v>
      </c>
      <c r="AF105" s="24">
        <f>IF(AC105=1,IF(AB105=0,U105*X105*W105*Z105*EXP(-AA105*Others!$A$18),0),0)</f>
        <v>0</v>
      </c>
    </row>
    <row r="106" spans="1:32" ht="30">
      <c r="A106" s="16" t="s">
        <v>323</v>
      </c>
      <c r="B106" s="16" t="s">
        <v>279</v>
      </c>
      <c r="C106" s="16" t="s">
        <v>280</v>
      </c>
      <c r="D106" s="16" t="s">
        <v>281</v>
      </c>
      <c r="E106" s="16" t="s">
        <v>60</v>
      </c>
      <c r="F106" s="20" t="s">
        <v>37</v>
      </c>
      <c r="G106" s="20" t="s">
        <v>38</v>
      </c>
      <c r="H106" s="16" t="s">
        <v>161</v>
      </c>
      <c r="I106" s="16" t="s">
        <v>40</v>
      </c>
      <c r="J106" s="16" t="s">
        <v>305</v>
      </c>
      <c r="K106" s="16" t="s">
        <v>101</v>
      </c>
      <c r="L106" s="16" t="s">
        <v>197</v>
      </c>
      <c r="M106" s="25">
        <v>2018</v>
      </c>
      <c r="N106" s="25">
        <f t="shared" si="8"/>
        <v>2</v>
      </c>
      <c r="O106" s="25">
        <v>2</v>
      </c>
      <c r="P106" s="25">
        <v>2</v>
      </c>
      <c r="Q106" s="25">
        <v>2</v>
      </c>
      <c r="R106" s="25">
        <v>1</v>
      </c>
      <c r="S106" s="20" t="s">
        <v>198</v>
      </c>
      <c r="T106" s="16">
        <v>1</v>
      </c>
      <c r="U106" s="52">
        <f>SUMIFS(AreaQty!E:E,AreaQty!A:A,TDD!H106,AreaQty!B:B,TDD!I106,AreaQty!D:D,TDD!J106)</f>
        <v>1153.0899999999999</v>
      </c>
      <c r="V106" s="25" t="s">
        <v>283</v>
      </c>
      <c r="W106" s="16">
        <v>1</v>
      </c>
      <c r="X106" s="52">
        <v>0</v>
      </c>
      <c r="Z106" s="16">
        <v>0</v>
      </c>
      <c r="AA106" s="24">
        <v>0</v>
      </c>
      <c r="AB106" s="24">
        <v>0</v>
      </c>
      <c r="AC106" s="16">
        <v>0</v>
      </c>
      <c r="AD106" s="24">
        <f>IF(AC106=0,IF(AB106=0,U106*X106*W106*Z106*EXP(-AA106*Others!$A$18),0),0)</f>
        <v>0</v>
      </c>
      <c r="AE106" s="24">
        <f>IF(AC106=0,IF(AB106=1,U106*X106*W106*Z106*EXP(-AA106*Others!$A$18),0),0)</f>
        <v>0</v>
      </c>
      <c r="AF106" s="24">
        <f>IF(AC106=1,IF(AB106=0,U106*X106*W106*Z106*EXP(-AA106*Others!$A$18),0),0)</f>
        <v>0</v>
      </c>
    </row>
    <row r="107" spans="1:32" ht="30">
      <c r="A107" s="16" t="s">
        <v>324</v>
      </c>
      <c r="B107" s="16" t="s">
        <v>279</v>
      </c>
      <c r="C107" s="16" t="s">
        <v>280</v>
      </c>
      <c r="D107" s="16" t="s">
        <v>281</v>
      </c>
      <c r="E107" s="16" t="s">
        <v>60</v>
      </c>
      <c r="F107" s="20" t="s">
        <v>37</v>
      </c>
      <c r="G107" s="20" t="s">
        <v>38</v>
      </c>
      <c r="H107" s="16" t="s">
        <v>161</v>
      </c>
      <c r="I107" s="16" t="s">
        <v>40</v>
      </c>
      <c r="J107" s="16" t="s">
        <v>309</v>
      </c>
      <c r="K107" s="16" t="s">
        <v>101</v>
      </c>
      <c r="L107" s="16" t="s">
        <v>197</v>
      </c>
      <c r="M107" s="25">
        <v>2018</v>
      </c>
      <c r="N107" s="25">
        <f t="shared" si="8"/>
        <v>2</v>
      </c>
      <c r="O107" s="25">
        <v>2</v>
      </c>
      <c r="P107" s="25">
        <v>2</v>
      </c>
      <c r="Q107" s="25">
        <v>2</v>
      </c>
      <c r="R107" s="25">
        <v>1</v>
      </c>
      <c r="S107" s="20" t="s">
        <v>198</v>
      </c>
      <c r="T107" s="16">
        <v>1</v>
      </c>
      <c r="U107" s="52">
        <f>SUMIFS(AreaQty!E:E,AreaQty!A:A,TDD!H107,AreaQty!B:B,TDD!I107,AreaQty!D:D,TDD!J107)</f>
        <v>1394.98</v>
      </c>
      <c r="V107" s="25" t="s">
        <v>283</v>
      </c>
      <c r="W107" s="16">
        <v>1</v>
      </c>
      <c r="X107" s="52">
        <v>0</v>
      </c>
      <c r="Z107" s="16">
        <v>0</v>
      </c>
      <c r="AA107" s="24">
        <v>0</v>
      </c>
      <c r="AB107" s="24">
        <v>0</v>
      </c>
      <c r="AC107" s="16">
        <v>0</v>
      </c>
      <c r="AD107" s="24">
        <f>IF(AC107=0,IF(AB107=0,U107*X107*W107*Z107*EXP(-AA107*Others!$A$18),0),0)</f>
        <v>0</v>
      </c>
      <c r="AE107" s="24">
        <f>IF(AC107=0,IF(AB107=1,U107*X107*W107*Z107*EXP(-AA107*Others!$A$18),0),0)</f>
        <v>0</v>
      </c>
      <c r="AF107" s="24">
        <f>IF(AC107=1,IF(AB107=0,U107*X107*W107*Z107*EXP(-AA107*Others!$A$18),0),0)</f>
        <v>0</v>
      </c>
    </row>
    <row r="108" spans="1:32">
      <c r="A108" s="16" t="s">
        <v>325</v>
      </c>
      <c r="B108" s="16" t="s">
        <v>285</v>
      </c>
      <c r="C108" s="16" t="s">
        <v>280</v>
      </c>
      <c r="D108" s="16" t="s">
        <v>286</v>
      </c>
      <c r="E108" s="16" t="s">
        <v>60</v>
      </c>
      <c r="F108" s="20" t="s">
        <v>37</v>
      </c>
      <c r="G108" s="20" t="s">
        <v>38</v>
      </c>
      <c r="H108" s="16" t="s">
        <v>161</v>
      </c>
      <c r="I108" s="16" t="s">
        <v>40</v>
      </c>
      <c r="J108" s="16" t="s">
        <v>309</v>
      </c>
      <c r="K108" s="16" t="s">
        <v>101</v>
      </c>
      <c r="L108" s="16" t="s">
        <v>197</v>
      </c>
      <c r="M108" s="25">
        <v>2018</v>
      </c>
      <c r="N108" s="25">
        <f t="shared" si="8"/>
        <v>2</v>
      </c>
      <c r="O108" s="25">
        <v>2</v>
      </c>
      <c r="P108" s="25">
        <v>2</v>
      </c>
      <c r="Q108" s="25">
        <v>2</v>
      </c>
      <c r="R108" s="25">
        <v>1</v>
      </c>
      <c r="S108" s="20" t="s">
        <v>198</v>
      </c>
      <c r="T108" s="16">
        <v>1</v>
      </c>
      <c r="U108" s="52">
        <v>4</v>
      </c>
      <c r="V108" s="25" t="s">
        <v>205</v>
      </c>
      <c r="W108" s="16">
        <v>1</v>
      </c>
      <c r="X108" s="52">
        <v>0</v>
      </c>
      <c r="Z108" s="16">
        <v>0</v>
      </c>
      <c r="AA108" s="24">
        <v>0</v>
      </c>
      <c r="AB108" s="24">
        <v>0</v>
      </c>
      <c r="AC108" s="16">
        <v>0</v>
      </c>
      <c r="AD108" s="24">
        <f>IF(AC108=0,IF(AB108=0,U108*X108*W108*Z108*EXP(-AA108*Others!$A$18),0),0)</f>
        <v>0</v>
      </c>
      <c r="AE108" s="24">
        <f>IF(AC108=0,IF(AB108=1,U108*X108*W108*Z108*EXP(-AA108*Others!$A$18),0),0)</f>
        <v>0</v>
      </c>
      <c r="AF108" s="24">
        <f>IF(AC108=1,IF(AB108=0,U108*X108*W108*Z108*EXP(-AA108*Others!$A$18),0),0)</f>
        <v>0</v>
      </c>
    </row>
    <row r="109" spans="1:32" ht="30">
      <c r="A109" s="16" t="s">
        <v>326</v>
      </c>
      <c r="B109" s="16" t="s">
        <v>279</v>
      </c>
      <c r="C109" s="16" t="s">
        <v>280</v>
      </c>
      <c r="D109" s="16" t="s">
        <v>281</v>
      </c>
      <c r="E109" s="16" t="s">
        <v>60</v>
      </c>
      <c r="F109" s="20" t="s">
        <v>37</v>
      </c>
      <c r="G109" s="20" t="s">
        <v>38</v>
      </c>
      <c r="H109" s="16" t="s">
        <v>161</v>
      </c>
      <c r="I109" s="16" t="s">
        <v>40</v>
      </c>
      <c r="J109" s="16" t="s">
        <v>203</v>
      </c>
      <c r="K109" s="16" t="s">
        <v>101</v>
      </c>
      <c r="L109" s="16" t="s">
        <v>197</v>
      </c>
      <c r="M109" s="25">
        <v>2018</v>
      </c>
      <c r="N109" s="25">
        <f t="shared" si="8"/>
        <v>2</v>
      </c>
      <c r="O109" s="25">
        <v>2</v>
      </c>
      <c r="P109" s="25">
        <v>2</v>
      </c>
      <c r="Q109" s="25">
        <v>2</v>
      </c>
      <c r="R109" s="25">
        <v>1</v>
      </c>
      <c r="S109" s="20" t="s">
        <v>198</v>
      </c>
      <c r="T109" s="16">
        <v>1</v>
      </c>
      <c r="U109" s="52">
        <f>SUMIFS(AreaQty!E:E,AreaQty!A:A,TDD!H109,AreaQty!B:B,TDD!I109,AreaQty!D:D,TDD!J109)</f>
        <v>1385.13</v>
      </c>
      <c r="V109" s="25" t="s">
        <v>283</v>
      </c>
      <c r="W109" s="16">
        <v>1</v>
      </c>
      <c r="X109" s="52">
        <v>0</v>
      </c>
      <c r="Z109" s="16">
        <v>0</v>
      </c>
      <c r="AA109" s="24">
        <v>0</v>
      </c>
      <c r="AB109" s="24">
        <v>0</v>
      </c>
      <c r="AC109" s="16">
        <v>0</v>
      </c>
      <c r="AD109" s="24">
        <f>IF(AC109=0,IF(AB109=0,U109*X109*W109*Z109*EXP(-AA109*Others!$A$18),0),0)</f>
        <v>0</v>
      </c>
      <c r="AE109" s="24">
        <f>IF(AC109=0,IF(AB109=1,U109*X109*W109*Z109*EXP(-AA109*Others!$A$18),0),0)</f>
        <v>0</v>
      </c>
      <c r="AF109" s="24">
        <f>IF(AC109=1,IF(AB109=0,U109*X109*W109*Z109*EXP(-AA109*Others!$A$18),0),0)</f>
        <v>0</v>
      </c>
    </row>
    <row r="110" spans="1:32">
      <c r="A110" s="16" t="s">
        <v>327</v>
      </c>
      <c r="B110" s="16" t="s">
        <v>285</v>
      </c>
      <c r="C110" s="16" t="s">
        <v>280</v>
      </c>
      <c r="D110" s="16" t="s">
        <v>286</v>
      </c>
      <c r="E110" s="16" t="s">
        <v>60</v>
      </c>
      <c r="F110" s="20" t="s">
        <v>37</v>
      </c>
      <c r="G110" s="20" t="s">
        <v>38</v>
      </c>
      <c r="H110" s="16" t="s">
        <v>161</v>
      </c>
      <c r="I110" s="16" t="s">
        <v>40</v>
      </c>
      <c r="J110" s="16" t="s">
        <v>203</v>
      </c>
      <c r="K110" s="16" t="s">
        <v>101</v>
      </c>
      <c r="L110" s="16" t="s">
        <v>197</v>
      </c>
      <c r="M110" s="25">
        <v>2018</v>
      </c>
      <c r="N110" s="25">
        <f t="shared" si="8"/>
        <v>2</v>
      </c>
      <c r="O110" s="25">
        <v>2</v>
      </c>
      <c r="P110" s="25">
        <v>2</v>
      </c>
      <c r="Q110" s="25">
        <v>2</v>
      </c>
      <c r="R110" s="25">
        <v>1</v>
      </c>
      <c r="S110" s="20" t="s">
        <v>198</v>
      </c>
      <c r="T110" s="16">
        <v>1</v>
      </c>
      <c r="U110" s="50">
        <v>4</v>
      </c>
      <c r="V110" s="25" t="s">
        <v>205</v>
      </c>
      <c r="W110" s="16">
        <v>1</v>
      </c>
      <c r="X110" s="52">
        <v>0</v>
      </c>
      <c r="Z110" s="16">
        <v>0</v>
      </c>
      <c r="AA110" s="24">
        <v>0</v>
      </c>
      <c r="AB110" s="24">
        <v>0</v>
      </c>
      <c r="AC110" s="16">
        <v>0</v>
      </c>
      <c r="AD110" s="24">
        <f>IF(AC110=0,IF(AB110=0,U110*X110*W110*Z110*EXP(-AA110*Others!$A$18),0),0)</f>
        <v>0</v>
      </c>
      <c r="AE110" s="24">
        <f>IF(AC110=0,IF(AB110=1,U110*X110*W110*Z110*EXP(-AA110*Others!$A$18),0),0)</f>
        <v>0</v>
      </c>
      <c r="AF110" s="24">
        <f>IF(AC110=1,IF(AB110=0,U110*X110*W110*Z110*EXP(-AA110*Others!$A$18),0),0)</f>
        <v>0</v>
      </c>
    </row>
    <row r="111" spans="1:32" ht="30">
      <c r="A111" s="16" t="s">
        <v>328</v>
      </c>
      <c r="B111" s="16" t="s">
        <v>279</v>
      </c>
      <c r="C111" s="16" t="s">
        <v>280</v>
      </c>
      <c r="D111" s="16" t="s">
        <v>281</v>
      </c>
      <c r="E111" s="16" t="s">
        <v>60</v>
      </c>
      <c r="F111" s="20" t="s">
        <v>37</v>
      </c>
      <c r="G111" s="20" t="s">
        <v>38</v>
      </c>
      <c r="H111" s="16" t="s">
        <v>161</v>
      </c>
      <c r="I111" s="16" t="s">
        <v>40</v>
      </c>
      <c r="J111" s="16" t="s">
        <v>294</v>
      </c>
      <c r="K111" s="16" t="s">
        <v>101</v>
      </c>
      <c r="L111" s="16" t="s">
        <v>197</v>
      </c>
      <c r="M111" s="25">
        <v>2018</v>
      </c>
      <c r="N111" s="25">
        <f t="shared" si="8"/>
        <v>2</v>
      </c>
      <c r="O111" s="25">
        <v>2</v>
      </c>
      <c r="P111" s="25">
        <v>2</v>
      </c>
      <c r="Q111" s="25">
        <v>2</v>
      </c>
      <c r="R111" s="25">
        <v>1</v>
      </c>
      <c r="S111" s="20" t="s">
        <v>198</v>
      </c>
      <c r="T111" s="16">
        <v>1</v>
      </c>
      <c r="U111" s="52">
        <f>SUMIFS(AreaQty!E:E,AreaQty!A:A,TDD!H111,AreaQty!B:B,TDD!I111,AreaQty!D:D,TDD!J111)</f>
        <v>1445.4</v>
      </c>
      <c r="V111" s="25" t="s">
        <v>283</v>
      </c>
      <c r="W111" s="16">
        <v>1</v>
      </c>
      <c r="X111" s="52">
        <v>0</v>
      </c>
      <c r="Z111" s="16">
        <v>0</v>
      </c>
      <c r="AA111" s="24">
        <v>0</v>
      </c>
      <c r="AB111" s="24">
        <v>0</v>
      </c>
      <c r="AC111" s="16">
        <v>0</v>
      </c>
      <c r="AD111" s="24">
        <f>IF(AC111=0,IF(AB111=0,U111*X111*W111*Z111*EXP(-AA111*Others!$A$18),0),0)</f>
        <v>0</v>
      </c>
      <c r="AE111" s="24">
        <f>IF(AC111=0,IF(AB111=1,U111*X111*W111*Z111*EXP(-AA111*Others!$A$18),0),0)</f>
        <v>0</v>
      </c>
      <c r="AF111" s="24">
        <f>IF(AC111=1,IF(AB111=0,U111*X111*W111*Z111*EXP(-AA111*Others!$A$18),0),0)</f>
        <v>0</v>
      </c>
    </row>
    <row r="112" spans="1:32" ht="30">
      <c r="A112" s="16" t="s">
        <v>329</v>
      </c>
      <c r="B112" s="16" t="s">
        <v>279</v>
      </c>
      <c r="C112" s="16" t="s">
        <v>280</v>
      </c>
      <c r="D112" s="16" t="s">
        <v>281</v>
      </c>
      <c r="E112" s="16" t="s">
        <v>60</v>
      </c>
      <c r="F112" s="20" t="s">
        <v>37</v>
      </c>
      <c r="G112" s="20" t="s">
        <v>38</v>
      </c>
      <c r="H112" s="16" t="s">
        <v>161</v>
      </c>
      <c r="I112" s="16" t="s">
        <v>40</v>
      </c>
      <c r="J112" s="16" t="s">
        <v>297</v>
      </c>
      <c r="K112" s="16" t="s">
        <v>101</v>
      </c>
      <c r="L112" s="16" t="s">
        <v>197</v>
      </c>
      <c r="M112" s="25">
        <v>2018</v>
      </c>
      <c r="N112" s="25">
        <f t="shared" si="8"/>
        <v>2</v>
      </c>
      <c r="O112" s="25">
        <v>2</v>
      </c>
      <c r="P112" s="25">
        <v>2</v>
      </c>
      <c r="Q112" s="25">
        <v>2</v>
      </c>
      <c r="R112" s="25">
        <v>1</v>
      </c>
      <c r="S112" s="20" t="s">
        <v>198</v>
      </c>
      <c r="T112" s="16">
        <v>1</v>
      </c>
      <c r="U112" s="52">
        <f>SUMIFS(AreaQty!E:E,AreaQty!A:A,TDD!H112,AreaQty!B:B,TDD!I112,AreaQty!D:D,TDD!J112)</f>
        <v>1463.59</v>
      </c>
      <c r="V112" s="25" t="s">
        <v>283</v>
      </c>
      <c r="W112" s="16">
        <v>1</v>
      </c>
      <c r="X112" s="52">
        <v>0</v>
      </c>
      <c r="Z112" s="16">
        <v>0</v>
      </c>
      <c r="AA112" s="24">
        <v>0</v>
      </c>
      <c r="AB112" s="24">
        <v>0</v>
      </c>
      <c r="AC112" s="16">
        <v>0</v>
      </c>
      <c r="AD112" s="24">
        <f>IF(AC112=0,IF(AB112=0,U112*X112*W112*Z112*EXP(-AA112*Others!$A$18),0),0)</f>
        <v>0</v>
      </c>
      <c r="AE112" s="24">
        <f>IF(AC112=0,IF(AB112=1,U112*X112*W112*Z112*EXP(-AA112*Others!$A$18),0),0)</f>
        <v>0</v>
      </c>
      <c r="AF112" s="24">
        <f>IF(AC112=1,IF(AB112=0,U112*X112*W112*Z112*EXP(-AA112*Others!$A$18),0),0)</f>
        <v>0</v>
      </c>
    </row>
    <row r="113" spans="1:32" ht="30">
      <c r="A113" s="16" t="s">
        <v>330</v>
      </c>
      <c r="B113" s="16" t="s">
        <v>279</v>
      </c>
      <c r="C113" s="16" t="s">
        <v>280</v>
      </c>
      <c r="D113" s="16" t="s">
        <v>281</v>
      </c>
      <c r="E113" s="16" t="s">
        <v>60</v>
      </c>
      <c r="F113" s="20" t="s">
        <v>37</v>
      </c>
      <c r="G113" s="20" t="s">
        <v>38</v>
      </c>
      <c r="H113" s="16" t="s">
        <v>161</v>
      </c>
      <c r="I113" s="16" t="s">
        <v>40</v>
      </c>
      <c r="J113" s="16" t="s">
        <v>301</v>
      </c>
      <c r="K113" s="16" t="s">
        <v>101</v>
      </c>
      <c r="L113" s="16" t="s">
        <v>197</v>
      </c>
      <c r="M113" s="25">
        <v>2018</v>
      </c>
      <c r="N113" s="25">
        <f t="shared" si="8"/>
        <v>2</v>
      </c>
      <c r="O113" s="25">
        <v>2</v>
      </c>
      <c r="P113" s="25">
        <v>2</v>
      </c>
      <c r="Q113" s="25">
        <v>2</v>
      </c>
      <c r="R113" s="25">
        <v>1</v>
      </c>
      <c r="S113" s="20" t="s">
        <v>198</v>
      </c>
      <c r="T113" s="16">
        <v>1</v>
      </c>
      <c r="U113" s="52">
        <f>SUMIFS(AreaQty!E:E,AreaQty!A:A,TDD!H113,AreaQty!B:B,TDD!I113,AreaQty!D:D,TDD!J113)</f>
        <v>1668.32</v>
      </c>
      <c r="V113" s="25" t="s">
        <v>283</v>
      </c>
      <c r="W113" s="16">
        <v>1</v>
      </c>
      <c r="X113" s="52">
        <v>0</v>
      </c>
      <c r="Z113" s="16">
        <v>0</v>
      </c>
      <c r="AA113" s="24">
        <v>0</v>
      </c>
      <c r="AB113" s="24">
        <v>0</v>
      </c>
      <c r="AC113" s="16">
        <v>0</v>
      </c>
      <c r="AD113" s="24">
        <f>IF(AC113=0,IF(AB113=0,U113*X113*W113*Z113*EXP(-AA113*Others!$A$18),0),0)</f>
        <v>0</v>
      </c>
      <c r="AE113" s="24">
        <f>IF(AC113=0,IF(AB113=1,U113*X113*W113*Z113*EXP(-AA113*Others!$A$18),0),0)</f>
        <v>0</v>
      </c>
      <c r="AF113" s="24">
        <f>IF(AC113=1,IF(AB113=0,U113*X113*W113*Z113*EXP(-AA113*Others!$A$18),0),0)</f>
        <v>0</v>
      </c>
    </row>
    <row r="114" spans="1:32" ht="30">
      <c r="A114" s="16" t="s">
        <v>331</v>
      </c>
      <c r="B114" s="16" t="s">
        <v>279</v>
      </c>
      <c r="C114" s="16" t="s">
        <v>280</v>
      </c>
      <c r="D114" s="16" t="s">
        <v>281</v>
      </c>
      <c r="E114" s="16" t="s">
        <v>60</v>
      </c>
      <c r="F114" s="20" t="s">
        <v>37</v>
      </c>
      <c r="G114" s="20" t="s">
        <v>38</v>
      </c>
      <c r="H114" s="16" t="s">
        <v>161</v>
      </c>
      <c r="I114" s="16" t="s">
        <v>40</v>
      </c>
      <c r="J114" s="16" t="s">
        <v>320</v>
      </c>
      <c r="K114" s="16" t="s">
        <v>101</v>
      </c>
      <c r="L114" s="16" t="s">
        <v>197</v>
      </c>
      <c r="M114" s="25">
        <v>2018</v>
      </c>
      <c r="N114" s="25">
        <f t="shared" si="8"/>
        <v>2</v>
      </c>
      <c r="O114" s="25">
        <v>2</v>
      </c>
      <c r="P114" s="25">
        <v>2</v>
      </c>
      <c r="Q114" s="25">
        <v>2</v>
      </c>
      <c r="R114" s="25">
        <v>1</v>
      </c>
      <c r="S114" s="20" t="s">
        <v>198</v>
      </c>
      <c r="T114" s="16">
        <v>1</v>
      </c>
      <c r="U114" s="52">
        <f>SUMIFS(AreaQty!E:E,AreaQty!A:A,TDD!H114,AreaQty!B:B,TDD!I114,AreaQty!D:D,TDD!J114)</f>
        <v>1480.83</v>
      </c>
      <c r="V114" s="25" t="s">
        <v>283</v>
      </c>
      <c r="W114" s="16">
        <v>1</v>
      </c>
      <c r="X114" s="52">
        <v>0</v>
      </c>
      <c r="Z114" s="16">
        <v>0</v>
      </c>
      <c r="AA114" s="24">
        <v>0</v>
      </c>
      <c r="AB114" s="24">
        <v>0</v>
      </c>
      <c r="AC114" s="16">
        <v>0</v>
      </c>
      <c r="AD114" s="24">
        <f>IF(AC114=0,IF(AB114=0,U114*X114*W114*Z114*EXP(-AA114*Others!$A$18),0),0)</f>
        <v>0</v>
      </c>
      <c r="AE114" s="24">
        <f>IF(AC114=0,IF(AB114=1,U114*X114*W114*Z114*EXP(-AA114*Others!$A$18),0),0)</f>
        <v>0</v>
      </c>
      <c r="AF114" s="24">
        <f>IF(AC114=1,IF(AB114=0,U114*X114*W114*Z114*EXP(-AA114*Others!$A$18),0),0)</f>
        <v>0</v>
      </c>
    </row>
    <row r="115" spans="1:32">
      <c r="A115" s="16" t="s">
        <v>332</v>
      </c>
      <c r="B115" s="16" t="s">
        <v>285</v>
      </c>
      <c r="C115" s="16" t="s">
        <v>280</v>
      </c>
      <c r="D115" s="16" t="s">
        <v>286</v>
      </c>
      <c r="E115" s="16" t="s">
        <v>60</v>
      </c>
      <c r="F115" s="20" t="s">
        <v>37</v>
      </c>
      <c r="G115" s="20" t="s">
        <v>38</v>
      </c>
      <c r="H115" s="16" t="s">
        <v>161</v>
      </c>
      <c r="I115" s="16" t="s">
        <v>40</v>
      </c>
      <c r="J115" s="16" t="s">
        <v>320</v>
      </c>
      <c r="K115" s="16" t="s">
        <v>101</v>
      </c>
      <c r="L115" s="16" t="s">
        <v>197</v>
      </c>
      <c r="M115" s="25">
        <v>2018</v>
      </c>
      <c r="N115" s="25">
        <f t="shared" si="8"/>
        <v>2</v>
      </c>
      <c r="O115" s="25">
        <v>2</v>
      </c>
      <c r="P115" s="25">
        <v>2</v>
      </c>
      <c r="Q115" s="25">
        <v>2</v>
      </c>
      <c r="R115" s="25">
        <v>1</v>
      </c>
      <c r="S115" s="20" t="s">
        <v>198</v>
      </c>
      <c r="T115" s="16">
        <v>1</v>
      </c>
      <c r="U115" s="52">
        <v>4</v>
      </c>
      <c r="V115" s="25" t="s">
        <v>205</v>
      </c>
      <c r="W115" s="16">
        <v>1</v>
      </c>
      <c r="X115" s="52">
        <v>0</v>
      </c>
      <c r="Z115" s="16">
        <v>0</v>
      </c>
      <c r="AA115" s="24">
        <v>0</v>
      </c>
      <c r="AB115" s="24">
        <v>0</v>
      </c>
      <c r="AC115" s="16">
        <v>0</v>
      </c>
      <c r="AD115" s="24">
        <f>IF(AC115=0,IF(AB115=0,U115*X115*W115*Z115*EXP(-AA115*Others!$A$18),0),0)</f>
        <v>0</v>
      </c>
      <c r="AE115" s="24">
        <f>IF(AC115=0,IF(AB115=1,U115*X115*W115*Z115*EXP(-AA115*Others!$A$18),0),0)</f>
        <v>0</v>
      </c>
      <c r="AF115" s="24">
        <f>IF(AC115=1,IF(AB115=0,U115*X115*W115*Z115*EXP(-AA115*Others!$A$18),0),0)</f>
        <v>0</v>
      </c>
    </row>
    <row r="116" spans="1:32" ht="30">
      <c r="A116" s="16" t="s">
        <v>333</v>
      </c>
      <c r="B116" s="16" t="s">
        <v>279</v>
      </c>
      <c r="C116" s="16" t="s">
        <v>280</v>
      </c>
      <c r="D116" s="16" t="s">
        <v>281</v>
      </c>
      <c r="E116" s="16" t="s">
        <v>60</v>
      </c>
      <c r="F116" s="20" t="s">
        <v>37</v>
      </c>
      <c r="G116" s="20" t="s">
        <v>38</v>
      </c>
      <c r="H116" s="16" t="s">
        <v>161</v>
      </c>
      <c r="I116" s="16" t="s">
        <v>40</v>
      </c>
      <c r="J116" s="16" t="s">
        <v>334</v>
      </c>
      <c r="K116" s="16" t="s">
        <v>101</v>
      </c>
      <c r="L116" s="16" t="s">
        <v>197</v>
      </c>
      <c r="M116" s="25">
        <v>2018</v>
      </c>
      <c r="N116" s="25">
        <f t="shared" si="8"/>
        <v>2</v>
      </c>
      <c r="O116" s="25">
        <v>2</v>
      </c>
      <c r="P116" s="25">
        <v>2</v>
      </c>
      <c r="Q116" s="25">
        <v>2</v>
      </c>
      <c r="R116" s="25">
        <v>1</v>
      </c>
      <c r="S116" s="20" t="s">
        <v>198</v>
      </c>
      <c r="T116" s="16">
        <v>1</v>
      </c>
      <c r="U116" s="52">
        <f>SUMIFS(AreaQty!E:E,AreaQty!A:A,TDD!H116,AreaQty!B:B,TDD!I116,AreaQty!D:D,TDD!J116)</f>
        <v>1063.6500000000001</v>
      </c>
      <c r="V116" s="25" t="s">
        <v>283</v>
      </c>
      <c r="W116" s="16">
        <v>1</v>
      </c>
      <c r="X116" s="52">
        <v>0</v>
      </c>
      <c r="Z116" s="16">
        <v>0</v>
      </c>
      <c r="AA116" s="24">
        <v>0</v>
      </c>
      <c r="AB116" s="24">
        <v>0</v>
      </c>
      <c r="AC116" s="16">
        <v>0</v>
      </c>
      <c r="AD116" s="24">
        <f>IF(AC116=0,IF(AB116=0,U116*X116*W116*Z116*EXP(-AA116*Others!$A$18),0),0)</f>
        <v>0</v>
      </c>
      <c r="AE116" s="24">
        <f>IF(AC116=0,IF(AB116=1,U116*X116*W116*Z116*EXP(-AA116*Others!$A$18),0),0)</f>
        <v>0</v>
      </c>
      <c r="AF116" s="24">
        <f>IF(AC116=1,IF(AB116=0,U116*X116*W116*Z116*EXP(-AA116*Others!$A$18),0),0)</f>
        <v>0</v>
      </c>
    </row>
    <row r="117" spans="1:32">
      <c r="A117" s="16" t="s">
        <v>335</v>
      </c>
      <c r="B117" s="16" t="s">
        <v>285</v>
      </c>
      <c r="C117" s="16" t="s">
        <v>280</v>
      </c>
      <c r="D117" s="16" t="s">
        <v>286</v>
      </c>
      <c r="E117" s="16" t="s">
        <v>60</v>
      </c>
      <c r="F117" s="20" t="s">
        <v>37</v>
      </c>
      <c r="G117" s="20" t="s">
        <v>38</v>
      </c>
      <c r="H117" s="16" t="s">
        <v>161</v>
      </c>
      <c r="I117" s="16" t="s">
        <v>40</v>
      </c>
      <c r="J117" s="16" t="s">
        <v>334</v>
      </c>
      <c r="K117" s="16" t="s">
        <v>101</v>
      </c>
      <c r="L117" s="16" t="s">
        <v>197</v>
      </c>
      <c r="M117" s="25">
        <v>2018</v>
      </c>
      <c r="N117" s="25">
        <f t="shared" si="8"/>
        <v>2</v>
      </c>
      <c r="O117" s="25">
        <v>2</v>
      </c>
      <c r="P117" s="25">
        <v>2</v>
      </c>
      <c r="Q117" s="25">
        <v>2</v>
      </c>
      <c r="R117" s="25">
        <v>1</v>
      </c>
      <c r="S117" s="20" t="s">
        <v>198</v>
      </c>
      <c r="T117" s="16">
        <v>1</v>
      </c>
      <c r="U117" s="50">
        <v>4</v>
      </c>
      <c r="V117" s="25" t="s">
        <v>205</v>
      </c>
      <c r="W117" s="16">
        <v>1</v>
      </c>
      <c r="X117" s="52">
        <v>0</v>
      </c>
      <c r="Z117" s="16">
        <v>0</v>
      </c>
      <c r="AA117" s="24">
        <v>0</v>
      </c>
      <c r="AB117" s="24">
        <v>0</v>
      </c>
      <c r="AC117" s="16">
        <v>0</v>
      </c>
      <c r="AD117" s="24">
        <f>IF(AC117=0,IF(AB117=0,U117*X117*W117*Z117*EXP(-AA117*Others!$A$18),0),0)</f>
        <v>0</v>
      </c>
      <c r="AE117" s="24">
        <f>IF(AC117=0,IF(AB117=1,U117*X117*W117*Z117*EXP(-AA117*Others!$A$18),0),0)</f>
        <v>0</v>
      </c>
      <c r="AF117" s="24">
        <f>IF(AC117=1,IF(AB117=0,U117*X117*W117*Z117*EXP(-AA117*Others!$A$18),0),0)</f>
        <v>0</v>
      </c>
    </row>
    <row r="118" spans="1:32" ht="30">
      <c r="A118" s="16" t="s">
        <v>336</v>
      </c>
      <c r="B118" s="16" t="s">
        <v>279</v>
      </c>
      <c r="C118" s="16" t="s">
        <v>280</v>
      </c>
      <c r="D118" s="16" t="s">
        <v>281</v>
      </c>
      <c r="E118" s="16" t="s">
        <v>60</v>
      </c>
      <c r="F118" s="20" t="s">
        <v>37</v>
      </c>
      <c r="G118" s="20" t="s">
        <v>38</v>
      </c>
      <c r="H118" s="16" t="s">
        <v>161</v>
      </c>
      <c r="I118" s="16" t="s">
        <v>40</v>
      </c>
      <c r="J118" s="16" t="s">
        <v>334</v>
      </c>
      <c r="K118" s="16" t="s">
        <v>101</v>
      </c>
      <c r="L118" s="16" t="s">
        <v>197</v>
      </c>
      <c r="M118" s="25">
        <v>2018</v>
      </c>
      <c r="N118" s="25">
        <f t="shared" si="8"/>
        <v>2</v>
      </c>
      <c r="O118" s="25">
        <v>2</v>
      </c>
      <c r="P118" s="25">
        <v>2</v>
      </c>
      <c r="Q118" s="25">
        <v>2</v>
      </c>
      <c r="R118" s="25">
        <v>1</v>
      </c>
      <c r="S118" s="20" t="s">
        <v>198</v>
      </c>
      <c r="T118" s="16">
        <v>1</v>
      </c>
      <c r="U118" s="52">
        <f>SUMIFS(AreaQty!E:E,AreaQty!A:A,TDD!H118,AreaQty!B:B,TDD!I118,AreaQty!D:D,TDD!J118)</f>
        <v>1063.6500000000001</v>
      </c>
      <c r="V118" s="25" t="s">
        <v>283</v>
      </c>
      <c r="W118" s="16">
        <v>1</v>
      </c>
      <c r="X118" s="52">
        <v>0</v>
      </c>
      <c r="Z118" s="16">
        <v>0</v>
      </c>
      <c r="AA118" s="24">
        <v>0</v>
      </c>
      <c r="AB118" s="24">
        <v>0</v>
      </c>
      <c r="AC118" s="16">
        <v>0</v>
      </c>
      <c r="AD118" s="24">
        <f>IF(AC118=0,IF(AB118=0,U118*X118*W118*Z118*EXP(-AA118*Others!$A$18),0),0)</f>
        <v>0</v>
      </c>
      <c r="AE118" s="24">
        <f>IF(AC118=0,IF(AB118=1,U118*X118*W118*Z118*EXP(-AA118*Others!$A$18),0),0)</f>
        <v>0</v>
      </c>
      <c r="AF118" s="24">
        <f>IF(AC118=1,IF(AB118=0,U118*X118*W118*Z118*EXP(-AA118*Others!$A$18),0),0)</f>
        <v>0</v>
      </c>
    </row>
    <row r="119" spans="1:32">
      <c r="A119" s="16" t="s">
        <v>337</v>
      </c>
      <c r="B119" s="16" t="s">
        <v>285</v>
      </c>
      <c r="C119" s="16" t="s">
        <v>280</v>
      </c>
      <c r="D119" s="16" t="s">
        <v>286</v>
      </c>
      <c r="E119" s="16" t="s">
        <v>60</v>
      </c>
      <c r="F119" s="20" t="s">
        <v>37</v>
      </c>
      <c r="G119" s="20" t="s">
        <v>38</v>
      </c>
      <c r="H119" s="16" t="s">
        <v>161</v>
      </c>
      <c r="I119" s="16" t="s">
        <v>40</v>
      </c>
      <c r="J119" s="16" t="s">
        <v>334</v>
      </c>
      <c r="K119" s="16" t="s">
        <v>101</v>
      </c>
      <c r="L119" s="16" t="s">
        <v>197</v>
      </c>
      <c r="M119" s="25">
        <v>2018</v>
      </c>
      <c r="N119" s="25">
        <f t="shared" si="8"/>
        <v>2</v>
      </c>
      <c r="O119" s="25">
        <v>2</v>
      </c>
      <c r="P119" s="25">
        <v>2</v>
      </c>
      <c r="Q119" s="25">
        <v>2</v>
      </c>
      <c r="R119" s="25">
        <v>1</v>
      </c>
      <c r="S119" s="20" t="s">
        <v>198</v>
      </c>
      <c r="T119" s="16">
        <v>1</v>
      </c>
      <c r="U119" s="50">
        <v>2</v>
      </c>
      <c r="V119" s="25" t="s">
        <v>205</v>
      </c>
      <c r="W119" s="16">
        <v>1</v>
      </c>
      <c r="X119" s="52">
        <v>0</v>
      </c>
      <c r="Z119" s="16">
        <v>0</v>
      </c>
      <c r="AA119" s="24">
        <v>0</v>
      </c>
      <c r="AB119" s="24">
        <v>0</v>
      </c>
      <c r="AC119" s="16">
        <v>0</v>
      </c>
      <c r="AD119" s="24">
        <f>IF(AC119=0,IF(AB119=0,U119*X119*W119*Z119*EXP(-AA119*Others!$A$18),0),0)</f>
        <v>0</v>
      </c>
      <c r="AE119" s="24">
        <f>IF(AC119=0,IF(AB119=1,U119*X119*W119*Z119*EXP(-AA119*Others!$A$18),0),0)</f>
        <v>0</v>
      </c>
      <c r="AF119" s="24">
        <f>IF(AC119=1,IF(AB119=0,U119*X119*W119*Z119*EXP(-AA119*Others!$A$18),0),0)</f>
        <v>0</v>
      </c>
    </row>
    <row r="120" spans="1:32" ht="30">
      <c r="A120" s="16" t="s">
        <v>338</v>
      </c>
      <c r="B120" s="16" t="s">
        <v>339</v>
      </c>
      <c r="C120" s="16" t="s">
        <v>280</v>
      </c>
      <c r="D120" s="20" t="s">
        <v>340</v>
      </c>
      <c r="E120" s="16" t="s">
        <v>60</v>
      </c>
      <c r="F120" s="20" t="s">
        <v>37</v>
      </c>
      <c r="G120" s="20" t="s">
        <v>38</v>
      </c>
      <c r="H120" s="16" t="s">
        <v>161</v>
      </c>
      <c r="I120" s="16" t="s">
        <v>196</v>
      </c>
      <c r="J120" s="16" t="s">
        <v>162</v>
      </c>
      <c r="K120" s="16" t="s">
        <v>341</v>
      </c>
      <c r="L120" s="16" t="s">
        <v>197</v>
      </c>
      <c r="M120" s="25">
        <v>2018</v>
      </c>
      <c r="N120" s="25">
        <f t="shared" si="8"/>
        <v>2</v>
      </c>
      <c r="O120" s="25">
        <v>2</v>
      </c>
      <c r="P120" s="25">
        <v>2</v>
      </c>
      <c r="Q120" s="25">
        <v>2</v>
      </c>
      <c r="R120" s="25">
        <v>1</v>
      </c>
      <c r="S120" s="20" t="s">
        <v>198</v>
      </c>
      <c r="T120" s="16">
        <v>1</v>
      </c>
      <c r="U120" s="51">
        <v>1</v>
      </c>
      <c r="V120" s="25" t="s">
        <v>205</v>
      </c>
      <c r="W120" s="16">
        <v>1</v>
      </c>
      <c r="X120" s="52">
        <v>0</v>
      </c>
      <c r="Z120" s="16">
        <v>0</v>
      </c>
      <c r="AA120" s="24">
        <v>0</v>
      </c>
      <c r="AB120" s="24">
        <v>0</v>
      </c>
      <c r="AC120" s="16">
        <v>0</v>
      </c>
      <c r="AD120" s="24">
        <f>IF(AC120=0,IF(AB120=0,U120*X120*W120*Z120*EXP(-AA120*Others!$A$18),0),0)</f>
        <v>0</v>
      </c>
      <c r="AE120" s="24">
        <f>IF(AC120=0,IF(AB120=1,U120*X120*W120*Z120*EXP(-AA120*Others!$A$18),0),0)</f>
        <v>0</v>
      </c>
      <c r="AF120" s="24">
        <f>IF(AC120=1,IF(AB120=0,U120*X120*W120*Z120*EXP(-AA120*Others!$A$18),0),0)</f>
        <v>0</v>
      </c>
    </row>
    <row r="121" spans="1:32" ht="30">
      <c r="A121" s="16" t="s">
        <v>342</v>
      </c>
      <c r="B121" s="16" t="s">
        <v>343</v>
      </c>
      <c r="C121" s="16" t="s">
        <v>280</v>
      </c>
      <c r="D121" s="20" t="s">
        <v>340</v>
      </c>
      <c r="E121" s="16" t="s">
        <v>60</v>
      </c>
      <c r="F121" s="20" t="s">
        <v>37</v>
      </c>
      <c r="G121" s="20" t="s">
        <v>38</v>
      </c>
      <c r="H121" s="16" t="s">
        <v>161</v>
      </c>
      <c r="I121" s="16" t="s">
        <v>196</v>
      </c>
      <c r="J121" s="16" t="s">
        <v>162</v>
      </c>
      <c r="K121" s="16" t="s">
        <v>341</v>
      </c>
      <c r="L121" s="16" t="s">
        <v>197</v>
      </c>
      <c r="M121" s="25">
        <v>2018</v>
      </c>
      <c r="N121" s="25">
        <f t="shared" si="8"/>
        <v>2</v>
      </c>
      <c r="O121" s="25">
        <v>2</v>
      </c>
      <c r="P121" s="25">
        <v>2</v>
      </c>
      <c r="Q121" s="25">
        <v>2</v>
      </c>
      <c r="R121" s="25">
        <v>1</v>
      </c>
      <c r="S121" s="20" t="s">
        <v>198</v>
      </c>
      <c r="T121" s="16">
        <v>1</v>
      </c>
      <c r="U121" s="49">
        <v>1</v>
      </c>
      <c r="V121" s="25" t="s">
        <v>205</v>
      </c>
      <c r="W121" s="16">
        <v>1</v>
      </c>
      <c r="X121" s="52">
        <v>0</v>
      </c>
      <c r="Z121" s="16">
        <v>0</v>
      </c>
      <c r="AA121" s="24">
        <v>0</v>
      </c>
      <c r="AB121" s="24">
        <v>0</v>
      </c>
      <c r="AC121" s="16">
        <v>0</v>
      </c>
      <c r="AD121" s="24">
        <f>IF(AC121=0,IF(AB121=0,U121*X121*W121*Z121*EXP(-AA121*Others!$A$18),0),0)</f>
        <v>0</v>
      </c>
      <c r="AE121" s="24">
        <f>IF(AC121=0,IF(AB121=1,U121*X121*W121*Z121*EXP(-AA121*Others!$A$18),0),0)</f>
        <v>0</v>
      </c>
      <c r="AF121" s="24">
        <f>IF(AC121=1,IF(AB121=0,U121*X121*W121*Z121*EXP(-AA121*Others!$A$18),0),0)</f>
        <v>0</v>
      </c>
    </row>
    <row r="122" spans="1:32" ht="30">
      <c r="A122" s="16" t="s">
        <v>344</v>
      </c>
      <c r="B122" s="16" t="s">
        <v>345</v>
      </c>
      <c r="C122" s="16" t="s">
        <v>280</v>
      </c>
      <c r="D122" s="20" t="s">
        <v>340</v>
      </c>
      <c r="E122" s="16" t="s">
        <v>60</v>
      </c>
      <c r="F122" s="20" t="s">
        <v>37</v>
      </c>
      <c r="G122" s="20" t="s">
        <v>38</v>
      </c>
      <c r="H122" s="16" t="s">
        <v>161</v>
      </c>
      <c r="I122" s="16" t="s">
        <v>196</v>
      </c>
      <c r="J122" s="16" t="s">
        <v>162</v>
      </c>
      <c r="K122" s="16" t="s">
        <v>341</v>
      </c>
      <c r="L122" s="16" t="s">
        <v>197</v>
      </c>
      <c r="M122" s="25">
        <v>2018</v>
      </c>
      <c r="N122" s="25">
        <f t="shared" si="8"/>
        <v>2</v>
      </c>
      <c r="O122" s="25">
        <v>2</v>
      </c>
      <c r="P122" s="25">
        <v>2</v>
      </c>
      <c r="Q122" s="25">
        <v>2</v>
      </c>
      <c r="R122" s="25">
        <v>1</v>
      </c>
      <c r="S122" s="20" t="s">
        <v>198</v>
      </c>
      <c r="T122" s="16">
        <v>2</v>
      </c>
      <c r="U122" s="49">
        <v>1</v>
      </c>
      <c r="V122" s="25" t="s">
        <v>205</v>
      </c>
      <c r="W122" s="16">
        <v>1</v>
      </c>
      <c r="X122" s="52">
        <v>0</v>
      </c>
      <c r="Z122" s="16">
        <v>0</v>
      </c>
      <c r="AA122" s="24">
        <v>0</v>
      </c>
      <c r="AB122" s="24">
        <v>0</v>
      </c>
      <c r="AC122" s="16">
        <v>0</v>
      </c>
      <c r="AD122" s="24">
        <f>IF(AC122=0,IF(AB122=0,U122*X122*W122*Z122*EXP(-AA122*Others!$A$18),0),0)</f>
        <v>0</v>
      </c>
      <c r="AE122" s="24">
        <f>IF(AC122=0,IF(AB122=1,U122*X122*W122*Z122*EXP(-AA122*Others!$A$18),0),0)</f>
        <v>0</v>
      </c>
      <c r="AF122" s="24">
        <f>IF(AC122=1,IF(AB122=0,U122*X122*W122*Z122*EXP(-AA122*Others!$A$18),0),0)</f>
        <v>0</v>
      </c>
    </row>
    <row r="123" spans="1:32" ht="30">
      <c r="A123" s="16" t="s">
        <v>346</v>
      </c>
      <c r="B123" s="16" t="s">
        <v>347</v>
      </c>
      <c r="C123" s="16" t="s">
        <v>280</v>
      </c>
      <c r="D123" s="20" t="s">
        <v>340</v>
      </c>
      <c r="E123" s="16" t="s">
        <v>60</v>
      </c>
      <c r="F123" s="20" t="s">
        <v>37</v>
      </c>
      <c r="G123" s="20" t="s">
        <v>38</v>
      </c>
      <c r="H123" s="16" t="s">
        <v>161</v>
      </c>
      <c r="I123" s="16" t="s">
        <v>196</v>
      </c>
      <c r="J123" s="16" t="s">
        <v>162</v>
      </c>
      <c r="K123" s="16" t="s">
        <v>341</v>
      </c>
      <c r="L123" s="16" t="s">
        <v>197</v>
      </c>
      <c r="M123" s="25">
        <v>2018</v>
      </c>
      <c r="N123" s="25">
        <f t="shared" si="8"/>
        <v>2</v>
      </c>
      <c r="O123" s="25">
        <v>2</v>
      </c>
      <c r="P123" s="25">
        <v>2</v>
      </c>
      <c r="Q123" s="25">
        <v>2</v>
      </c>
      <c r="R123" s="25">
        <v>1</v>
      </c>
      <c r="S123" s="20" t="s">
        <v>348</v>
      </c>
      <c r="T123" s="16">
        <v>1</v>
      </c>
      <c r="U123" s="49">
        <v>1</v>
      </c>
      <c r="V123" s="25" t="s">
        <v>205</v>
      </c>
      <c r="W123" s="16">
        <v>1</v>
      </c>
      <c r="X123" s="52">
        <v>0</v>
      </c>
      <c r="Z123" s="16">
        <v>0</v>
      </c>
      <c r="AA123" s="24">
        <v>0</v>
      </c>
      <c r="AB123" s="24">
        <v>0</v>
      </c>
      <c r="AC123" s="16">
        <v>0</v>
      </c>
      <c r="AD123" s="24">
        <f>IF(AC123=0,IF(AB123=0,U123*X123*W123*Z123*EXP(-AA123*Others!$A$18),0),0)</f>
        <v>0</v>
      </c>
      <c r="AE123" s="24">
        <f>IF(AC123=0,IF(AB123=1,U123*X123*W123*Z123*EXP(-AA123*Others!$A$18),0),0)</f>
        <v>0</v>
      </c>
      <c r="AF123" s="24">
        <f>IF(AC123=1,IF(AB123=0,U123*X123*W123*Z123*EXP(-AA123*Others!$A$18),0),0)</f>
        <v>0</v>
      </c>
    </row>
    <row r="124" spans="1:32" ht="30">
      <c r="A124" s="16" t="s">
        <v>349</v>
      </c>
      <c r="B124" s="45" t="s">
        <v>350</v>
      </c>
      <c r="C124" s="16" t="s">
        <v>351</v>
      </c>
      <c r="D124" s="44" t="s">
        <v>352</v>
      </c>
      <c r="E124" s="16" t="s">
        <v>202</v>
      </c>
      <c r="F124" s="20" t="s">
        <v>138</v>
      </c>
      <c r="G124" s="20" t="s">
        <v>38</v>
      </c>
      <c r="H124" s="16" t="s">
        <v>101</v>
      </c>
      <c r="I124" s="16" t="s">
        <v>101</v>
      </c>
      <c r="J124" s="45" t="s">
        <v>100</v>
      </c>
      <c r="K124" s="16" t="s">
        <v>350</v>
      </c>
      <c r="L124" s="16" t="s">
        <v>353</v>
      </c>
      <c r="M124" s="25">
        <v>1990</v>
      </c>
      <c r="N124" s="25">
        <f t="shared" si="8"/>
        <v>4</v>
      </c>
      <c r="O124" s="25">
        <v>3</v>
      </c>
      <c r="P124" s="25">
        <v>3</v>
      </c>
      <c r="Q124" s="25">
        <v>4</v>
      </c>
      <c r="R124" s="25">
        <v>3</v>
      </c>
      <c r="S124" s="20" t="s">
        <v>354</v>
      </c>
      <c r="T124" s="16">
        <v>4</v>
      </c>
      <c r="U124" s="49">
        <v>1</v>
      </c>
      <c r="V124" s="25" t="s">
        <v>75</v>
      </c>
      <c r="W124" s="16">
        <v>1</v>
      </c>
      <c r="X124" s="52">
        <v>24543300</v>
      </c>
      <c r="Z124" s="16">
        <v>1</v>
      </c>
      <c r="AA124" s="24">
        <v>0</v>
      </c>
      <c r="AB124" s="24">
        <v>0</v>
      </c>
      <c r="AC124" s="16">
        <v>0</v>
      </c>
      <c r="AD124" s="24">
        <f>IF(AC124=0,IF(AB124=0,U124*X124*W124*Z124*EXP(-AA124*Others!$A$18),0),0)</f>
        <v>24543300</v>
      </c>
      <c r="AE124" s="24">
        <f>IF(AC124=0,IF(AB124=1,U124*X124*W124*Z124*EXP(-AA124*Others!$A$18),0),0)</f>
        <v>0</v>
      </c>
      <c r="AF124" s="24">
        <f>IF(AC124=1,IF(AB124=0,U124*X124*W124*Z124*EXP(-AA124*Others!$A$18),0),0)</f>
        <v>0</v>
      </c>
    </row>
    <row r="125" spans="1:32" ht="30">
      <c r="A125" s="16" t="s">
        <v>355</v>
      </c>
      <c r="B125" s="31" t="s">
        <v>356</v>
      </c>
      <c r="C125" s="31" t="s">
        <v>234</v>
      </c>
      <c r="D125" s="38" t="s">
        <v>357</v>
      </c>
      <c r="E125" s="38" t="s">
        <v>60</v>
      </c>
      <c r="F125" s="20" t="s">
        <v>37</v>
      </c>
      <c r="G125" s="20" t="s">
        <v>38</v>
      </c>
      <c r="H125" s="31" t="s">
        <v>161</v>
      </c>
      <c r="I125" s="31" t="s">
        <v>99</v>
      </c>
      <c r="J125" s="31" t="s">
        <v>100</v>
      </c>
      <c r="K125" s="31" t="s">
        <v>101</v>
      </c>
      <c r="L125" s="31" t="s">
        <v>197</v>
      </c>
      <c r="M125" s="25">
        <v>2018</v>
      </c>
      <c r="N125" s="25">
        <f t="shared" si="8"/>
        <v>2</v>
      </c>
      <c r="O125" s="25">
        <v>2</v>
      </c>
      <c r="P125" s="25">
        <v>2</v>
      </c>
      <c r="Q125" s="25">
        <v>2</v>
      </c>
      <c r="R125" s="25">
        <v>1</v>
      </c>
      <c r="S125" s="20" t="s">
        <v>198</v>
      </c>
      <c r="T125" s="16">
        <v>1</v>
      </c>
      <c r="U125" s="49">
        <v>1</v>
      </c>
      <c r="V125" s="25" t="s">
        <v>75</v>
      </c>
      <c r="W125" s="16">
        <v>1</v>
      </c>
      <c r="X125" s="52">
        <v>0</v>
      </c>
      <c r="Z125" s="16">
        <v>0</v>
      </c>
      <c r="AA125" s="24">
        <v>0</v>
      </c>
      <c r="AB125" s="24">
        <v>0</v>
      </c>
      <c r="AC125" s="16">
        <v>0</v>
      </c>
      <c r="AD125" s="24">
        <f>IF(AC125=0,IF(AB125=0,U125*X125*W125*Z125*EXP(-AA125*Others!$A$18),0),0)</f>
        <v>0</v>
      </c>
      <c r="AE125" s="24">
        <f>IF(AC125=0,IF(AB125=1,U125*X125*W125*Z125*EXP(-AA125*Others!$A$18),0),0)</f>
        <v>0</v>
      </c>
      <c r="AF125" s="24">
        <f>IF(AC125=1,IF(AB125=0,U125*X125*W125*Z125*EXP(-AA125*Others!$A$18),0),0)</f>
        <v>0</v>
      </c>
    </row>
    <row r="126" spans="1:32" ht="30">
      <c r="A126" s="16" t="s">
        <v>358</v>
      </c>
      <c r="B126" s="38" t="s">
        <v>359</v>
      </c>
      <c r="C126" s="31" t="s">
        <v>234</v>
      </c>
      <c r="D126" s="38" t="s">
        <v>360</v>
      </c>
      <c r="E126" s="38" t="s">
        <v>60</v>
      </c>
      <c r="F126" s="20" t="s">
        <v>37</v>
      </c>
      <c r="G126" s="20" t="s">
        <v>38</v>
      </c>
      <c r="H126" s="31" t="s">
        <v>161</v>
      </c>
      <c r="I126" s="31" t="s">
        <v>361</v>
      </c>
      <c r="J126" s="31" t="s">
        <v>362</v>
      </c>
      <c r="K126" s="31" t="s">
        <v>101</v>
      </c>
      <c r="L126" s="31" t="s">
        <v>197</v>
      </c>
      <c r="M126" s="25">
        <v>2018</v>
      </c>
      <c r="N126" s="25">
        <f t="shared" si="8"/>
        <v>2</v>
      </c>
      <c r="O126" s="25">
        <v>2</v>
      </c>
      <c r="P126" s="25">
        <v>2</v>
      </c>
      <c r="Q126" s="25">
        <v>2</v>
      </c>
      <c r="R126" s="25">
        <v>1</v>
      </c>
      <c r="S126" s="20" t="s">
        <v>198</v>
      </c>
      <c r="T126" s="16">
        <v>1</v>
      </c>
      <c r="U126" s="49">
        <v>4</v>
      </c>
      <c r="V126" s="25" t="s">
        <v>205</v>
      </c>
      <c r="W126" s="16">
        <v>1</v>
      </c>
      <c r="X126" s="52">
        <v>0</v>
      </c>
      <c r="Z126" s="16">
        <v>0</v>
      </c>
      <c r="AA126" s="24">
        <v>0</v>
      </c>
      <c r="AB126" s="24">
        <v>0</v>
      </c>
      <c r="AC126" s="16">
        <v>0</v>
      </c>
      <c r="AD126" s="24">
        <f>IF(AC126=0,IF(AB126=0,U126*X126*W126*Z126*EXP(-AA126*Others!$A$18),0),0)</f>
        <v>0</v>
      </c>
      <c r="AE126" s="24">
        <f>IF(AC126=0,IF(AB126=1,U126*X126*W126*Z126*EXP(-AA126*Others!$A$18),0),0)</f>
        <v>0</v>
      </c>
      <c r="AF126" s="24">
        <f>IF(AC126=1,IF(AB126=0,U126*X126*W126*Z126*EXP(-AA126*Others!$A$18),0),0)</f>
        <v>0</v>
      </c>
    </row>
    <row r="127" spans="1:32" ht="30">
      <c r="A127" s="16" t="s">
        <v>363</v>
      </c>
      <c r="B127" s="38" t="s">
        <v>364</v>
      </c>
      <c r="C127" s="31" t="s">
        <v>234</v>
      </c>
      <c r="D127" s="43" t="s">
        <v>365</v>
      </c>
      <c r="E127" s="43" t="s">
        <v>60</v>
      </c>
      <c r="F127" s="20" t="s">
        <v>37</v>
      </c>
      <c r="G127" s="20" t="s">
        <v>38</v>
      </c>
      <c r="H127" s="31" t="s">
        <v>161</v>
      </c>
      <c r="I127" s="31" t="s">
        <v>361</v>
      </c>
      <c r="J127" s="31" t="s">
        <v>362</v>
      </c>
      <c r="K127" s="31" t="s">
        <v>366</v>
      </c>
      <c r="L127" s="31" t="s">
        <v>197</v>
      </c>
      <c r="M127" s="25">
        <v>2018</v>
      </c>
      <c r="N127" s="25">
        <f t="shared" si="8"/>
        <v>3</v>
      </c>
      <c r="O127" s="25">
        <v>3</v>
      </c>
      <c r="P127" s="25">
        <v>2</v>
      </c>
      <c r="Q127" s="25">
        <v>2</v>
      </c>
      <c r="R127" s="25">
        <v>1</v>
      </c>
      <c r="S127" s="20" t="s">
        <v>367</v>
      </c>
      <c r="T127" s="16">
        <v>2</v>
      </c>
      <c r="U127" s="49">
        <v>4</v>
      </c>
      <c r="V127" s="25" t="s">
        <v>205</v>
      </c>
      <c r="W127" s="16">
        <v>1</v>
      </c>
      <c r="X127" s="52">
        <v>25000</v>
      </c>
      <c r="Z127" s="16">
        <v>1</v>
      </c>
      <c r="AA127" s="24">
        <v>0</v>
      </c>
      <c r="AB127" s="24">
        <v>0</v>
      </c>
      <c r="AC127" s="16">
        <v>0</v>
      </c>
      <c r="AD127" s="24">
        <f>IF(AC127=0,IF(AB127=0,U127*X127*W127*Z127*EXP(-AA127*Others!$A$18),0),0)</f>
        <v>100000</v>
      </c>
      <c r="AE127" s="24">
        <f>IF(AC127=0,IF(AB127=1,U127*X127*W127*Z127*EXP(-AA127*Others!$A$18),0),0)</f>
        <v>0</v>
      </c>
      <c r="AF127" s="24">
        <f>IF(AC127=1,IF(AB127=0,U127*X127*W127*Z127*EXP(-AA127*Others!$A$18),0),0)</f>
        <v>0</v>
      </c>
    </row>
    <row r="128" spans="1:32" ht="50.25" customHeight="1">
      <c r="A128" s="16" t="s">
        <v>368</v>
      </c>
      <c r="B128" s="38" t="s">
        <v>369</v>
      </c>
      <c r="C128" s="31" t="s">
        <v>234</v>
      </c>
      <c r="D128" s="43" t="s">
        <v>1555</v>
      </c>
      <c r="E128" s="43" t="s">
        <v>60</v>
      </c>
      <c r="F128" s="20" t="s">
        <v>37</v>
      </c>
      <c r="G128" s="20" t="s">
        <v>38</v>
      </c>
      <c r="H128" s="31" t="s">
        <v>161</v>
      </c>
      <c r="I128" s="31" t="s">
        <v>361</v>
      </c>
      <c r="J128" s="31" t="s">
        <v>362</v>
      </c>
      <c r="K128" s="31" t="s">
        <v>366</v>
      </c>
      <c r="L128" s="31" t="s">
        <v>197</v>
      </c>
      <c r="M128" s="25">
        <v>2018</v>
      </c>
      <c r="N128" s="25">
        <f t="shared" si="8"/>
        <v>2</v>
      </c>
      <c r="O128" s="25">
        <v>2</v>
      </c>
      <c r="P128" s="25">
        <v>2</v>
      </c>
      <c r="Q128" s="25">
        <v>2</v>
      </c>
      <c r="R128" s="25">
        <v>1</v>
      </c>
      <c r="S128" s="20" t="s">
        <v>198</v>
      </c>
      <c r="T128" s="16">
        <v>1</v>
      </c>
      <c r="U128" s="49">
        <v>10</v>
      </c>
      <c r="V128" s="25" t="s">
        <v>205</v>
      </c>
      <c r="W128" s="16">
        <v>1</v>
      </c>
      <c r="X128" s="52">
        <v>0</v>
      </c>
      <c r="Z128" s="16">
        <v>0</v>
      </c>
      <c r="AA128" s="24">
        <v>0</v>
      </c>
      <c r="AB128" s="24">
        <v>0</v>
      </c>
      <c r="AC128" s="16">
        <v>0</v>
      </c>
      <c r="AD128" s="24">
        <f>IF(AC128=0,IF(AB128=0,U128*X128*W128*Z128*EXP(-AA128*Others!$A$18),0),0)</f>
        <v>0</v>
      </c>
      <c r="AE128" s="24">
        <f>IF(AC128=0,IF(AB128=1,U128*X128*W128*Z128*EXP(-AA128*Others!$A$18),0),0)</f>
        <v>0</v>
      </c>
      <c r="AF128" s="24">
        <f>IF(AC128=1,IF(AB128=0,U128*X128*W128*Z128*EXP(-AA128*Others!$A$18),0),0)</f>
        <v>0</v>
      </c>
    </row>
    <row r="129" spans="1:32" ht="30">
      <c r="A129" s="16" t="s">
        <v>370</v>
      </c>
      <c r="B129" s="38" t="s">
        <v>371</v>
      </c>
      <c r="C129" s="31" t="s">
        <v>234</v>
      </c>
      <c r="D129" s="43" t="s">
        <v>372</v>
      </c>
      <c r="E129" s="43" t="s">
        <v>60</v>
      </c>
      <c r="F129" s="20" t="s">
        <v>37</v>
      </c>
      <c r="G129" s="20" t="s">
        <v>38</v>
      </c>
      <c r="H129" s="31" t="s">
        <v>161</v>
      </c>
      <c r="I129" s="31" t="s">
        <v>361</v>
      </c>
      <c r="J129" s="31" t="s">
        <v>362</v>
      </c>
      <c r="K129" s="31" t="s">
        <v>101</v>
      </c>
      <c r="L129" s="31" t="s">
        <v>197</v>
      </c>
      <c r="M129" s="25">
        <v>2018</v>
      </c>
      <c r="N129" s="25">
        <f t="shared" si="8"/>
        <v>2</v>
      </c>
      <c r="O129" s="25">
        <v>2</v>
      </c>
      <c r="P129" s="25">
        <v>2</v>
      </c>
      <c r="Q129" s="25">
        <v>2</v>
      </c>
      <c r="R129" s="25">
        <v>1</v>
      </c>
      <c r="S129" s="20" t="s">
        <v>198</v>
      </c>
      <c r="T129" s="16">
        <v>1</v>
      </c>
      <c r="U129" s="49">
        <v>9</v>
      </c>
      <c r="V129" s="25" t="s">
        <v>205</v>
      </c>
      <c r="W129" s="16">
        <v>1</v>
      </c>
      <c r="X129" s="52">
        <v>0</v>
      </c>
      <c r="Z129" s="16">
        <v>0</v>
      </c>
      <c r="AA129" s="24">
        <v>0</v>
      </c>
      <c r="AB129" s="24">
        <v>0</v>
      </c>
      <c r="AC129" s="16">
        <v>0</v>
      </c>
      <c r="AD129" s="24">
        <f>IF(AC129=0,IF(AB129=0,U129*X129*W129*Z129*EXP(-AA129*Others!$A$18),0),0)</f>
        <v>0</v>
      </c>
      <c r="AE129" s="24">
        <f>IF(AC129=0,IF(AB129=1,U129*X129*W129*Z129*EXP(-AA129*Others!$A$18),0),0)</f>
        <v>0</v>
      </c>
      <c r="AF129" s="24">
        <f>IF(AC129=1,IF(AB129=0,U129*X129*W129*Z129*EXP(-AA129*Others!$A$18),0),0)</f>
        <v>0</v>
      </c>
    </row>
    <row r="130" spans="1:32" ht="15.6">
      <c r="A130" s="16" t="s">
        <v>373</v>
      </c>
      <c r="B130" s="38" t="s">
        <v>374</v>
      </c>
      <c r="C130" s="31" t="s">
        <v>234</v>
      </c>
      <c r="D130" s="43" t="s">
        <v>372</v>
      </c>
      <c r="E130" s="43" t="s">
        <v>60</v>
      </c>
      <c r="F130" s="20" t="s">
        <v>37</v>
      </c>
      <c r="G130" s="20" t="s">
        <v>38</v>
      </c>
      <c r="H130" s="31" t="s">
        <v>161</v>
      </c>
      <c r="I130" s="31" t="s">
        <v>361</v>
      </c>
      <c r="J130" s="31" t="s">
        <v>362</v>
      </c>
      <c r="K130" s="31" t="s">
        <v>101</v>
      </c>
      <c r="L130" s="31" t="s">
        <v>197</v>
      </c>
      <c r="M130" s="25">
        <v>2018</v>
      </c>
      <c r="N130" s="25">
        <f t="shared" si="8"/>
        <v>2</v>
      </c>
      <c r="O130" s="25">
        <v>2</v>
      </c>
      <c r="P130" s="25">
        <v>2</v>
      </c>
      <c r="Q130" s="25">
        <v>2</v>
      </c>
      <c r="R130" s="25">
        <v>1</v>
      </c>
      <c r="S130" s="20" t="s">
        <v>198</v>
      </c>
      <c r="T130" s="16">
        <v>1</v>
      </c>
      <c r="U130" s="49">
        <v>4</v>
      </c>
      <c r="V130" s="25" t="s">
        <v>205</v>
      </c>
      <c r="W130" s="16">
        <v>1</v>
      </c>
      <c r="X130" s="52">
        <v>0</v>
      </c>
      <c r="Z130" s="16">
        <v>0</v>
      </c>
      <c r="AA130" s="24">
        <v>0</v>
      </c>
      <c r="AB130" s="24">
        <v>0</v>
      </c>
      <c r="AC130" s="16">
        <v>0</v>
      </c>
      <c r="AD130" s="24">
        <f>IF(AC130=0,IF(AB130=0,U130*X130*W130*Z130*EXP(-AA130*Others!$A$18),0),0)</f>
        <v>0</v>
      </c>
      <c r="AE130" s="24">
        <f>IF(AC130=0,IF(AB130=1,U130*X130*W130*Z130*EXP(-AA130*Others!$A$18),0),0)</f>
        <v>0</v>
      </c>
      <c r="AF130" s="24">
        <f>IF(AC130=1,IF(AB130=0,U130*X130*W130*Z130*EXP(-AA130*Others!$A$18),0),0)</f>
        <v>0</v>
      </c>
    </row>
    <row r="131" spans="1:32" ht="30">
      <c r="A131" s="16" t="s">
        <v>375</v>
      </c>
      <c r="B131" s="38" t="s">
        <v>376</v>
      </c>
      <c r="C131" s="31" t="s">
        <v>234</v>
      </c>
      <c r="D131" s="43" t="s">
        <v>377</v>
      </c>
      <c r="E131" s="43" t="s">
        <v>60</v>
      </c>
      <c r="F131" s="20" t="s">
        <v>37</v>
      </c>
      <c r="G131" s="20" t="s">
        <v>38</v>
      </c>
      <c r="H131" s="31" t="s">
        <v>161</v>
      </c>
      <c r="I131" s="31" t="s">
        <v>361</v>
      </c>
      <c r="J131" s="31" t="s">
        <v>362</v>
      </c>
      <c r="K131" s="31" t="s">
        <v>101</v>
      </c>
      <c r="L131" s="31" t="s">
        <v>197</v>
      </c>
      <c r="M131" s="25">
        <v>2018</v>
      </c>
      <c r="N131" s="25">
        <f t="shared" si="8"/>
        <v>2</v>
      </c>
      <c r="O131" s="25">
        <v>2</v>
      </c>
      <c r="P131" s="25">
        <v>2</v>
      </c>
      <c r="Q131" s="25">
        <v>2</v>
      </c>
      <c r="R131" s="25">
        <v>1</v>
      </c>
      <c r="S131" s="20" t="s">
        <v>198</v>
      </c>
      <c r="T131" s="16">
        <v>2</v>
      </c>
      <c r="U131" s="49">
        <v>40</v>
      </c>
      <c r="V131" s="25" t="s">
        <v>205</v>
      </c>
      <c r="W131" s="16">
        <v>1</v>
      </c>
      <c r="X131" s="52">
        <v>0</v>
      </c>
      <c r="Z131" s="16">
        <v>0</v>
      </c>
      <c r="AA131" s="24">
        <v>0</v>
      </c>
      <c r="AB131" s="24">
        <v>0</v>
      </c>
      <c r="AC131" s="16">
        <v>0</v>
      </c>
      <c r="AD131" s="24">
        <f>IF(AC131=0,IF(AB131=0,U131*X131*W131*Z131*EXP(-AA131*Others!$A$18),0),0)</f>
        <v>0</v>
      </c>
      <c r="AE131" s="24">
        <f>IF(AC131=0,IF(AB131=1,U131*X131*W131*Z131*EXP(-AA131*Others!$A$18),0),0)</f>
        <v>0</v>
      </c>
      <c r="AF131" s="24">
        <f>IF(AC131=1,IF(AB131=0,U131*X131*W131*Z131*EXP(-AA131*Others!$A$18),0),0)</f>
        <v>0</v>
      </c>
    </row>
    <row r="132" spans="1:32" ht="30">
      <c r="A132" s="16" t="s">
        <v>378</v>
      </c>
      <c r="B132" s="16" t="s">
        <v>279</v>
      </c>
      <c r="C132" s="16" t="s">
        <v>280</v>
      </c>
      <c r="D132" s="16" t="s">
        <v>281</v>
      </c>
      <c r="E132" s="16" t="s">
        <v>60</v>
      </c>
      <c r="F132" s="20" t="s">
        <v>37</v>
      </c>
      <c r="G132" s="20" t="s">
        <v>38</v>
      </c>
      <c r="H132" s="16" t="s">
        <v>39</v>
      </c>
      <c r="I132" s="16" t="s">
        <v>40</v>
      </c>
      <c r="J132" s="16" t="s">
        <v>100</v>
      </c>
      <c r="K132" s="16" t="s">
        <v>101</v>
      </c>
      <c r="L132" s="16" t="s">
        <v>197</v>
      </c>
      <c r="M132" s="25">
        <v>1990</v>
      </c>
      <c r="N132" s="25">
        <f t="shared" si="8"/>
        <v>2</v>
      </c>
      <c r="O132" s="25">
        <v>2</v>
      </c>
      <c r="P132" s="25">
        <v>2</v>
      </c>
      <c r="Q132" s="25">
        <v>2</v>
      </c>
      <c r="R132" s="25">
        <v>1</v>
      </c>
      <c r="S132" s="20" t="s">
        <v>198</v>
      </c>
      <c r="T132" s="47">
        <v>1</v>
      </c>
      <c r="U132" s="49">
        <v>1</v>
      </c>
      <c r="V132" s="25" t="s">
        <v>75</v>
      </c>
      <c r="W132" s="16">
        <v>1</v>
      </c>
      <c r="X132" s="52">
        <v>0</v>
      </c>
      <c r="Z132" s="16">
        <v>0</v>
      </c>
      <c r="AA132" s="24">
        <v>0</v>
      </c>
      <c r="AB132" s="24">
        <v>0</v>
      </c>
      <c r="AC132" s="16">
        <v>0</v>
      </c>
      <c r="AD132" s="24">
        <f>IF(AC132=0,IF(AB132=0,U132*X132*W132*Z132*EXP(-AA132*Others!$A$18),0),0)</f>
        <v>0</v>
      </c>
      <c r="AE132" s="24">
        <f>IF(AC132=0,IF(AB132=1,U132*X132*W132*Z132*EXP(-AA132*Others!$A$18),0),0)</f>
        <v>0</v>
      </c>
      <c r="AF132" s="24">
        <f>IF(AC132=1,IF(AB132=0,U132*X132*W132*Z132*EXP(-AA132*Others!$A$18),0),0)</f>
        <v>0</v>
      </c>
    </row>
    <row r="133" spans="1:32" ht="45">
      <c r="A133" s="16" t="s">
        <v>379</v>
      </c>
      <c r="B133" s="16" t="s">
        <v>380</v>
      </c>
      <c r="C133" s="16" t="s">
        <v>381</v>
      </c>
      <c r="D133" s="20" t="s">
        <v>1541</v>
      </c>
      <c r="E133" s="20" t="s">
        <v>97</v>
      </c>
      <c r="F133" s="20" t="s">
        <v>37</v>
      </c>
      <c r="G133" s="20" t="s">
        <v>38</v>
      </c>
      <c r="H133" s="20" t="s">
        <v>39</v>
      </c>
      <c r="I133" s="20" t="s">
        <v>120</v>
      </c>
      <c r="J133" s="16" t="s">
        <v>100</v>
      </c>
      <c r="K133" s="16" t="s">
        <v>382</v>
      </c>
      <c r="L133" s="16" t="s">
        <v>197</v>
      </c>
      <c r="M133" s="25">
        <v>2013</v>
      </c>
      <c r="N133" s="25">
        <f t="shared" ref="N133:N139" si="9">ROUNDUP(MAX(O133:Q133),0)</f>
        <v>3</v>
      </c>
      <c r="O133" s="25">
        <v>2</v>
      </c>
      <c r="P133" s="25">
        <v>3</v>
      </c>
      <c r="Q133" s="25">
        <v>2</v>
      </c>
      <c r="R133" s="25">
        <v>2</v>
      </c>
      <c r="S133" s="20" t="s">
        <v>1553</v>
      </c>
      <c r="T133" s="16">
        <v>3</v>
      </c>
      <c r="U133" s="50">
        <v>1</v>
      </c>
      <c r="V133" s="25" t="s">
        <v>383</v>
      </c>
      <c r="W133" s="16">
        <v>0.1</v>
      </c>
      <c r="X133" s="52">
        <v>15000000</v>
      </c>
      <c r="Z133" s="18">
        <v>1</v>
      </c>
      <c r="AA133" s="24">
        <v>0</v>
      </c>
      <c r="AB133" s="24">
        <v>0</v>
      </c>
      <c r="AC133" s="16">
        <v>0</v>
      </c>
      <c r="AD133" s="24">
        <f>IF(AC133=0,IF(AB133=0,U133*X133*W133*Z133*EXP(-AA133*Others!$A$18),0),0)</f>
        <v>1500000</v>
      </c>
      <c r="AE133" s="24">
        <f>IF(AC133=0,IF(AB133=1,U133*X133*W133*Z133*EXP(-AA133*Others!$A$18),0),0)</f>
        <v>0</v>
      </c>
      <c r="AF133" s="24">
        <f>IF(AC133=1,IF(AB133=0,U133*X133*W133*Z133*EXP(-AA133*Others!$A$18),0),0)</f>
        <v>0</v>
      </c>
    </row>
    <row r="134" spans="1:32" ht="45">
      <c r="A134" s="16" t="s">
        <v>384</v>
      </c>
      <c r="B134" s="16" t="s">
        <v>385</v>
      </c>
      <c r="C134" s="16" t="s">
        <v>381</v>
      </c>
      <c r="D134" s="20" t="s">
        <v>1542</v>
      </c>
      <c r="E134" s="20" t="s">
        <v>97</v>
      </c>
      <c r="F134" s="20" t="s">
        <v>37</v>
      </c>
      <c r="G134" s="20" t="s">
        <v>38</v>
      </c>
      <c r="H134" s="20" t="s">
        <v>39</v>
      </c>
      <c r="I134" s="20" t="s">
        <v>120</v>
      </c>
      <c r="J134" s="16" t="s">
        <v>100</v>
      </c>
      <c r="K134" s="16" t="s">
        <v>382</v>
      </c>
      <c r="L134" s="16" t="s">
        <v>197</v>
      </c>
      <c r="M134" s="25">
        <v>2013</v>
      </c>
      <c r="N134" s="25">
        <f t="shared" si="9"/>
        <v>3</v>
      </c>
      <c r="O134" s="25">
        <v>2</v>
      </c>
      <c r="P134" s="25">
        <v>3</v>
      </c>
      <c r="Q134" s="25">
        <v>2</v>
      </c>
      <c r="R134" s="25">
        <v>2</v>
      </c>
      <c r="S134" s="20" t="s">
        <v>1553</v>
      </c>
      <c r="T134" s="16">
        <v>3</v>
      </c>
      <c r="U134" s="50">
        <v>1</v>
      </c>
      <c r="V134" s="25" t="s">
        <v>383</v>
      </c>
      <c r="W134" s="16">
        <v>0.1</v>
      </c>
      <c r="X134" s="52">
        <v>15000000</v>
      </c>
      <c r="Z134" s="18">
        <v>1</v>
      </c>
      <c r="AA134" s="24">
        <v>0</v>
      </c>
      <c r="AB134" s="24">
        <v>0</v>
      </c>
      <c r="AC134" s="16">
        <v>0</v>
      </c>
      <c r="AD134" s="24">
        <f>IF(AC134=0,IF(AB134=0,U134*X134*W134*Z134*EXP(-AA134*Others!$A$18),0),0)</f>
        <v>1500000</v>
      </c>
      <c r="AE134" s="24">
        <f>IF(AC134=0,IF(AB134=1,U134*X134*W134*Z134*EXP(-AA134*Others!$A$18),0),0)</f>
        <v>0</v>
      </c>
      <c r="AF134" s="24">
        <f>IF(AC134=1,IF(AB134=0,U134*X134*W134*Z134*EXP(-AA134*Others!$A$18),0),0)</f>
        <v>0</v>
      </c>
    </row>
    <row r="135" spans="1:32" ht="45">
      <c r="A135" s="16" t="s">
        <v>386</v>
      </c>
      <c r="B135" s="16" t="s">
        <v>387</v>
      </c>
      <c r="C135" s="16" t="s">
        <v>381</v>
      </c>
      <c r="D135" s="20" t="s">
        <v>1542</v>
      </c>
      <c r="E135" s="20" t="s">
        <v>97</v>
      </c>
      <c r="F135" s="20" t="s">
        <v>37</v>
      </c>
      <c r="G135" s="20" t="s">
        <v>38</v>
      </c>
      <c r="H135" s="20" t="s">
        <v>39</v>
      </c>
      <c r="I135" s="20" t="s">
        <v>120</v>
      </c>
      <c r="J135" s="16" t="s">
        <v>100</v>
      </c>
      <c r="K135" s="16" t="s">
        <v>382</v>
      </c>
      <c r="L135" s="16" t="s">
        <v>197</v>
      </c>
      <c r="M135" s="25">
        <v>2013</v>
      </c>
      <c r="N135" s="25">
        <f t="shared" si="9"/>
        <v>3</v>
      </c>
      <c r="O135" s="25">
        <v>2</v>
      </c>
      <c r="P135" s="25">
        <v>3</v>
      </c>
      <c r="Q135" s="25">
        <v>2</v>
      </c>
      <c r="R135" s="25">
        <v>2</v>
      </c>
      <c r="S135" s="20" t="s">
        <v>1553</v>
      </c>
      <c r="T135" s="16">
        <v>3</v>
      </c>
      <c r="U135" s="50">
        <v>1</v>
      </c>
      <c r="V135" s="25" t="s">
        <v>383</v>
      </c>
      <c r="W135" s="16">
        <v>0.1</v>
      </c>
      <c r="X135" s="52">
        <v>15000000</v>
      </c>
      <c r="Z135" s="18">
        <v>1</v>
      </c>
      <c r="AA135" s="24">
        <v>0</v>
      </c>
      <c r="AB135" s="24">
        <v>0</v>
      </c>
      <c r="AC135" s="16">
        <v>0</v>
      </c>
      <c r="AD135" s="24">
        <f>IF(AC135=0,IF(AB135=0,U135*X135*W135*Z135*EXP(-AA135*Others!$A$18),0),0)</f>
        <v>1500000</v>
      </c>
      <c r="AE135" s="24">
        <f>IF(AC135=0,IF(AB135=1,U135*X135*W135*Z135*EXP(-AA135*Others!$A$18),0),0)</f>
        <v>0</v>
      </c>
      <c r="AF135" s="24">
        <f>IF(AC135=1,IF(AB135=0,U135*X135*W135*Z135*EXP(-AA135*Others!$A$18),0),0)</f>
        <v>0</v>
      </c>
    </row>
    <row r="136" spans="1:32" ht="45">
      <c r="A136" s="16" t="s">
        <v>388</v>
      </c>
      <c r="B136" s="16" t="s">
        <v>389</v>
      </c>
      <c r="C136" s="16" t="s">
        <v>381</v>
      </c>
      <c r="D136" s="20" t="s">
        <v>1542</v>
      </c>
      <c r="E136" s="20" t="s">
        <v>97</v>
      </c>
      <c r="F136" s="20" t="s">
        <v>37</v>
      </c>
      <c r="G136" s="20" t="s">
        <v>38</v>
      </c>
      <c r="H136" s="20" t="s">
        <v>39</v>
      </c>
      <c r="I136" s="20" t="s">
        <v>120</v>
      </c>
      <c r="J136" s="16" t="s">
        <v>100</v>
      </c>
      <c r="K136" s="16" t="s">
        <v>382</v>
      </c>
      <c r="L136" s="16" t="s">
        <v>197</v>
      </c>
      <c r="M136" s="25">
        <v>2013</v>
      </c>
      <c r="N136" s="25">
        <f t="shared" si="9"/>
        <v>3</v>
      </c>
      <c r="O136" s="25">
        <v>2</v>
      </c>
      <c r="P136" s="25">
        <v>3</v>
      </c>
      <c r="Q136" s="25">
        <v>2</v>
      </c>
      <c r="R136" s="25">
        <v>2</v>
      </c>
      <c r="S136" s="20" t="s">
        <v>1553</v>
      </c>
      <c r="T136" s="16">
        <v>3</v>
      </c>
      <c r="U136" s="50">
        <v>1</v>
      </c>
      <c r="V136" s="25" t="s">
        <v>383</v>
      </c>
      <c r="W136" s="16">
        <v>0.1</v>
      </c>
      <c r="X136" s="52">
        <v>15000000</v>
      </c>
      <c r="Z136" s="18">
        <v>1</v>
      </c>
      <c r="AA136" s="24">
        <v>0</v>
      </c>
      <c r="AB136" s="24">
        <v>0</v>
      </c>
      <c r="AC136" s="16">
        <v>0</v>
      </c>
      <c r="AD136" s="24">
        <f>IF(AC136=0,IF(AB136=0,U136*X136*W136*Z136*EXP(-AA136*Others!$A$18),0),0)</f>
        <v>1500000</v>
      </c>
      <c r="AE136" s="24">
        <f>IF(AC136=0,IF(AB136=1,U136*X136*W136*Z136*EXP(-AA136*Others!$A$18),0),0)</f>
        <v>0</v>
      </c>
      <c r="AF136" s="24">
        <f>IF(AC136=1,IF(AB136=0,U136*X136*W136*Z136*EXP(-AA136*Others!$A$18),0),0)</f>
        <v>0</v>
      </c>
    </row>
    <row r="137" spans="1:32" ht="45">
      <c r="A137" s="16" t="s">
        <v>390</v>
      </c>
      <c r="B137" s="16" t="s">
        <v>391</v>
      </c>
      <c r="C137" s="16" t="s">
        <v>381</v>
      </c>
      <c r="D137" s="20" t="s">
        <v>1541</v>
      </c>
      <c r="E137" s="20" t="s">
        <v>97</v>
      </c>
      <c r="F137" s="20" t="s">
        <v>37</v>
      </c>
      <c r="G137" s="20" t="s">
        <v>38</v>
      </c>
      <c r="H137" s="20" t="s">
        <v>39</v>
      </c>
      <c r="I137" s="20" t="s">
        <v>120</v>
      </c>
      <c r="J137" s="16" t="s">
        <v>100</v>
      </c>
      <c r="K137" s="16" t="s">
        <v>382</v>
      </c>
      <c r="L137" s="16" t="s">
        <v>197</v>
      </c>
      <c r="M137" s="25">
        <v>2013</v>
      </c>
      <c r="N137" s="25">
        <f t="shared" si="9"/>
        <v>3</v>
      </c>
      <c r="O137" s="25">
        <v>2</v>
      </c>
      <c r="P137" s="25">
        <v>3</v>
      </c>
      <c r="Q137" s="25">
        <v>2</v>
      </c>
      <c r="R137" s="25">
        <v>2</v>
      </c>
      <c r="S137" s="20" t="s">
        <v>1553</v>
      </c>
      <c r="T137" s="16">
        <v>3</v>
      </c>
      <c r="U137" s="50">
        <v>1</v>
      </c>
      <c r="V137" s="25" t="s">
        <v>383</v>
      </c>
      <c r="W137" s="16">
        <v>0.1</v>
      </c>
      <c r="X137" s="52">
        <v>15000000</v>
      </c>
      <c r="Z137" s="18">
        <v>1</v>
      </c>
      <c r="AA137" s="24">
        <v>0</v>
      </c>
      <c r="AB137" s="24">
        <v>0</v>
      </c>
      <c r="AC137" s="16">
        <v>0</v>
      </c>
      <c r="AD137" s="24">
        <f>IF(AC137=0,IF(AB137=0,U137*X137*W137*Z137*EXP(-AA137*Others!$A$18),0),0)</f>
        <v>1500000</v>
      </c>
      <c r="AE137" s="24">
        <f>IF(AC137=0,IF(AB137=1,U137*X137*W137*Z137*EXP(-AA137*Others!$A$18),0),0)</f>
        <v>0</v>
      </c>
      <c r="AF137" s="24">
        <f>IF(AC137=1,IF(AB137=0,U137*X137*W137*Z137*EXP(-AA137*Others!$A$18),0),0)</f>
        <v>0</v>
      </c>
    </row>
    <row r="138" spans="1:32" ht="30">
      <c r="A138" s="16" t="s">
        <v>392</v>
      </c>
      <c r="B138" s="16" t="s">
        <v>393</v>
      </c>
      <c r="C138" s="16" t="s">
        <v>381</v>
      </c>
      <c r="D138" s="20" t="s">
        <v>394</v>
      </c>
      <c r="E138" s="20" t="s">
        <v>97</v>
      </c>
      <c r="F138" s="20" t="s">
        <v>37</v>
      </c>
      <c r="G138" s="20" t="s">
        <v>38</v>
      </c>
      <c r="H138" s="20" t="s">
        <v>39</v>
      </c>
      <c r="I138" s="20" t="s">
        <v>120</v>
      </c>
      <c r="J138" s="16" t="s">
        <v>100</v>
      </c>
      <c r="K138" s="16" t="s">
        <v>382</v>
      </c>
      <c r="L138" s="16" t="s">
        <v>197</v>
      </c>
      <c r="M138" s="25">
        <v>2013</v>
      </c>
      <c r="N138" s="25">
        <f t="shared" si="9"/>
        <v>5</v>
      </c>
      <c r="O138" s="25">
        <v>3</v>
      </c>
      <c r="P138" s="25">
        <v>5</v>
      </c>
      <c r="Q138" s="25">
        <v>5</v>
      </c>
      <c r="R138" s="25">
        <v>5</v>
      </c>
      <c r="S138" s="20" t="s">
        <v>395</v>
      </c>
      <c r="T138" s="16">
        <v>5</v>
      </c>
      <c r="U138" s="50">
        <v>1</v>
      </c>
      <c r="V138" s="25" t="s">
        <v>383</v>
      </c>
      <c r="W138" s="16">
        <v>0.3</v>
      </c>
      <c r="X138" s="52">
        <v>50000000</v>
      </c>
      <c r="Z138" s="18">
        <v>1</v>
      </c>
      <c r="AA138" s="24">
        <v>0</v>
      </c>
      <c r="AB138" s="24">
        <v>0</v>
      </c>
      <c r="AC138" s="16">
        <v>0</v>
      </c>
      <c r="AD138" s="24">
        <f>IF(AC138=0,IF(AB138=0,U138*X138*W138*Z138*EXP(-AA138*Others!$A$18),0),0)</f>
        <v>15000000</v>
      </c>
      <c r="AE138" s="24">
        <f>IF(AC138=0,IF(AB138=1,U138*X138*W138*Z138*EXP(-AA138*Others!$A$18),0),0)</f>
        <v>0</v>
      </c>
      <c r="AF138" s="24">
        <f>IF(AC138=1,IF(AB138=0,U138*X138*W138*Z138*EXP(-AA138*Others!$A$18),0),0)</f>
        <v>0</v>
      </c>
    </row>
    <row r="139" spans="1:32" ht="45">
      <c r="A139" s="16" t="s">
        <v>396</v>
      </c>
      <c r="B139" s="16" t="s">
        <v>397</v>
      </c>
      <c r="C139" s="16" t="s">
        <v>398</v>
      </c>
      <c r="D139" s="20" t="s">
        <v>399</v>
      </c>
      <c r="E139" s="20" t="s">
        <v>60</v>
      </c>
      <c r="F139" s="20" t="s">
        <v>37</v>
      </c>
      <c r="G139" s="20" t="s">
        <v>38</v>
      </c>
      <c r="H139" s="20" t="s">
        <v>39</v>
      </c>
      <c r="I139" s="20" t="s">
        <v>120</v>
      </c>
      <c r="J139" s="16" t="s">
        <v>100</v>
      </c>
      <c r="K139" s="16" t="s">
        <v>400</v>
      </c>
      <c r="L139" s="16" t="s">
        <v>197</v>
      </c>
      <c r="M139" s="25">
        <v>2015</v>
      </c>
      <c r="N139" s="25">
        <f t="shared" si="9"/>
        <v>2</v>
      </c>
      <c r="O139" s="25">
        <v>2</v>
      </c>
      <c r="P139" s="25">
        <v>2</v>
      </c>
      <c r="Q139" s="25">
        <v>2</v>
      </c>
      <c r="R139" s="25">
        <v>2</v>
      </c>
      <c r="S139" s="20" t="s">
        <v>198</v>
      </c>
      <c r="T139" s="16">
        <v>1</v>
      </c>
      <c r="U139" s="50">
        <v>53</v>
      </c>
      <c r="V139" s="25" t="s">
        <v>383</v>
      </c>
      <c r="W139" s="16">
        <v>1</v>
      </c>
      <c r="X139" s="52">
        <v>0</v>
      </c>
      <c r="Z139" s="18">
        <v>1</v>
      </c>
      <c r="AA139" s="24">
        <v>0</v>
      </c>
      <c r="AB139" s="24">
        <v>0</v>
      </c>
      <c r="AC139" s="16">
        <v>0</v>
      </c>
      <c r="AD139" s="24">
        <f>IF(AC139=0,IF(AB139=0,U139*X139*W139*Z139*EXP(-AA139*Others!$A$18),0),0)</f>
        <v>0</v>
      </c>
      <c r="AE139" s="24">
        <f>IF(AC139=0,IF(AB139=1,U139*X139*W139*Z139*EXP(-AA139*Others!$A$18),0),0)</f>
        <v>0</v>
      </c>
      <c r="AF139" s="24">
        <f>IF(AC139=1,IF(AB139=0,U139*X139*W139*Z139*EXP(-AA139*Others!$A$18),0),0)</f>
        <v>0</v>
      </c>
    </row>
    <row r="140" spans="1:32" ht="30">
      <c r="A140" s="16" t="s">
        <v>192</v>
      </c>
      <c r="B140" s="16" t="s">
        <v>401</v>
      </c>
      <c r="C140" s="16" t="s">
        <v>398</v>
      </c>
      <c r="D140" s="20" t="s">
        <v>402</v>
      </c>
      <c r="E140" s="20" t="s">
        <v>36</v>
      </c>
      <c r="F140" s="20" t="s">
        <v>37</v>
      </c>
      <c r="G140" s="20" t="s">
        <v>38</v>
      </c>
      <c r="H140" s="20" t="s">
        <v>39</v>
      </c>
      <c r="I140" s="20" t="s">
        <v>361</v>
      </c>
      <c r="J140" s="16" t="s">
        <v>100</v>
      </c>
      <c r="K140" s="16" t="s">
        <v>101</v>
      </c>
      <c r="L140" s="16" t="s">
        <v>404</v>
      </c>
      <c r="M140" s="25">
        <v>2015</v>
      </c>
      <c r="N140" s="25">
        <v>4</v>
      </c>
      <c r="O140" s="25">
        <v>4</v>
      </c>
      <c r="P140" s="25">
        <v>4</v>
      </c>
      <c r="Q140" s="25">
        <v>4</v>
      </c>
      <c r="R140" s="25">
        <v>3</v>
      </c>
      <c r="S140" s="20" t="s">
        <v>405</v>
      </c>
      <c r="T140" s="16">
        <v>5</v>
      </c>
      <c r="U140" s="50">
        <v>1</v>
      </c>
      <c r="V140" s="25" t="s">
        <v>75</v>
      </c>
      <c r="W140" s="16">
        <v>1</v>
      </c>
      <c r="X140" s="52">
        <v>500000</v>
      </c>
      <c r="Z140" s="18">
        <v>1</v>
      </c>
      <c r="AA140" s="24">
        <v>0</v>
      </c>
      <c r="AB140" s="24">
        <v>0</v>
      </c>
      <c r="AC140" s="16">
        <v>0</v>
      </c>
      <c r="AD140" s="24">
        <f>IF(AC140=0,IF(AB140=0,U140*X140*W140*Z140*EXP(-AA140*Others!$A$18),0),0)</f>
        <v>500000</v>
      </c>
      <c r="AE140" s="24">
        <f>IF(AC140=0,IF(AB140=1,U140*X140*W140*Z140*EXP(-AA140*Others!$A$18),0),0)</f>
        <v>0</v>
      </c>
      <c r="AF140" s="24">
        <f>IF(AC140=1,IF(AB140=0,U140*X140*W140*Z140*EXP(-AA140*Others!$A$18),0),0)</f>
        <v>0</v>
      </c>
    </row>
    <row r="141" spans="1:32" ht="45">
      <c r="A141" s="16" t="s">
        <v>406</v>
      </c>
      <c r="B141" s="16" t="s">
        <v>407</v>
      </c>
      <c r="C141" s="16" t="s">
        <v>398</v>
      </c>
      <c r="D141" s="20" t="s">
        <v>408</v>
      </c>
      <c r="E141" s="20" t="s">
        <v>79</v>
      </c>
      <c r="F141" s="20" t="s">
        <v>37</v>
      </c>
      <c r="G141" s="20" t="s">
        <v>38</v>
      </c>
      <c r="H141" s="20" t="s">
        <v>39</v>
      </c>
      <c r="I141" s="20" t="s">
        <v>409</v>
      </c>
      <c r="J141" s="16" t="s">
        <v>100</v>
      </c>
      <c r="K141" s="16" t="s">
        <v>400</v>
      </c>
      <c r="L141" s="16" t="s">
        <v>197</v>
      </c>
      <c r="M141" s="25">
        <v>2015</v>
      </c>
      <c r="N141" s="25">
        <f t="shared" ref="N141:N188" si="10">ROUNDUP(MAX(O141:Q141),0)</f>
        <v>2</v>
      </c>
      <c r="O141" s="25">
        <v>2</v>
      </c>
      <c r="P141" s="25">
        <v>2</v>
      </c>
      <c r="Q141" s="25">
        <v>2</v>
      </c>
      <c r="R141" s="25">
        <v>2</v>
      </c>
      <c r="S141" s="20" t="s">
        <v>198</v>
      </c>
      <c r="T141" s="16">
        <v>1</v>
      </c>
      <c r="U141" s="50">
        <v>1</v>
      </c>
      <c r="V141" s="25" t="s">
        <v>383</v>
      </c>
      <c r="W141" s="16">
        <v>1</v>
      </c>
      <c r="X141" s="52">
        <v>0</v>
      </c>
      <c r="Z141" s="16">
        <v>0</v>
      </c>
      <c r="AA141" s="24">
        <v>0</v>
      </c>
      <c r="AB141" s="24">
        <v>0</v>
      </c>
      <c r="AC141" s="16">
        <v>0</v>
      </c>
      <c r="AD141" s="24">
        <f>IF(AC141=0,IF(AB141=0,U141*X141*W141*Z141*EXP(-AA141*Others!$A$18),0),0)</f>
        <v>0</v>
      </c>
      <c r="AE141" s="24">
        <f>IF(AC141=0,IF(AB141=1,U141*X141*W141*Z141*EXP(-AA141*Others!$A$18),0),0)</f>
        <v>0</v>
      </c>
      <c r="AF141" s="24">
        <f>IF(AC141=1,IF(AB141=0,U141*X141*W141*Z141*EXP(-AA141*Others!$A$18),0),0)</f>
        <v>0</v>
      </c>
    </row>
    <row r="142" spans="1:32" ht="45">
      <c r="A142" s="16" t="s">
        <v>410</v>
      </c>
      <c r="B142" s="16" t="s">
        <v>411</v>
      </c>
      <c r="C142" s="16" t="s">
        <v>398</v>
      </c>
      <c r="D142" s="20" t="s">
        <v>408</v>
      </c>
      <c r="E142" s="20" t="s">
        <v>79</v>
      </c>
      <c r="F142" s="20" t="s">
        <v>37</v>
      </c>
      <c r="G142" s="20" t="s">
        <v>38</v>
      </c>
      <c r="H142" s="20" t="s">
        <v>39</v>
      </c>
      <c r="I142" s="20" t="s">
        <v>409</v>
      </c>
      <c r="J142" s="16" t="s">
        <v>100</v>
      </c>
      <c r="K142" s="16" t="s">
        <v>412</v>
      </c>
      <c r="L142" s="16" t="s">
        <v>197</v>
      </c>
      <c r="M142" s="25">
        <v>2015</v>
      </c>
      <c r="N142" s="25">
        <f t="shared" si="10"/>
        <v>2</v>
      </c>
      <c r="O142" s="25">
        <v>2</v>
      </c>
      <c r="P142" s="25">
        <v>2</v>
      </c>
      <c r="Q142" s="25">
        <v>2</v>
      </c>
      <c r="R142" s="25">
        <v>2</v>
      </c>
      <c r="S142" s="20" t="s">
        <v>198</v>
      </c>
      <c r="T142" s="16">
        <v>1</v>
      </c>
      <c r="U142" s="50">
        <v>22</v>
      </c>
      <c r="V142" s="25" t="s">
        <v>383</v>
      </c>
      <c r="W142" s="16">
        <v>1</v>
      </c>
      <c r="X142" s="52">
        <v>0</v>
      </c>
      <c r="Z142" s="16">
        <v>0</v>
      </c>
      <c r="AA142" s="24">
        <v>0</v>
      </c>
      <c r="AB142" s="24">
        <v>0</v>
      </c>
      <c r="AC142" s="16">
        <v>0</v>
      </c>
      <c r="AD142" s="24">
        <f>IF(AC142=0,IF(AB142=0,U142*X142*W142*Z142*EXP(-AA142*Others!$A$18),0),0)</f>
        <v>0</v>
      </c>
      <c r="AE142" s="24">
        <f>IF(AC142=0,IF(AB142=1,U142*X142*W142*Z142*EXP(-AA142*Others!$A$18),0),0)</f>
        <v>0</v>
      </c>
      <c r="AF142" s="24">
        <f>IF(AC142=1,IF(AB142=0,U142*X142*W142*Z142*EXP(-AA142*Others!$A$18),0),0)</f>
        <v>0</v>
      </c>
    </row>
    <row r="143" spans="1:32" ht="45">
      <c r="A143" s="16" t="s">
        <v>413</v>
      </c>
      <c r="B143" s="16" t="s">
        <v>414</v>
      </c>
      <c r="C143" s="16" t="s">
        <v>398</v>
      </c>
      <c r="D143" s="20" t="s">
        <v>408</v>
      </c>
      <c r="E143" s="20" t="s">
        <v>79</v>
      </c>
      <c r="F143" s="20" t="s">
        <v>37</v>
      </c>
      <c r="G143" s="20" t="s">
        <v>38</v>
      </c>
      <c r="H143" s="20" t="s">
        <v>39</v>
      </c>
      <c r="I143" s="20" t="s">
        <v>409</v>
      </c>
      <c r="J143" s="16" t="s">
        <v>100</v>
      </c>
      <c r="K143" s="16" t="s">
        <v>412</v>
      </c>
      <c r="L143" s="16" t="s">
        <v>197</v>
      </c>
      <c r="M143" s="25">
        <v>2015</v>
      </c>
      <c r="N143" s="25">
        <f t="shared" si="10"/>
        <v>2</v>
      </c>
      <c r="O143" s="25">
        <v>2</v>
      </c>
      <c r="P143" s="25">
        <v>2</v>
      </c>
      <c r="Q143" s="25">
        <v>2</v>
      </c>
      <c r="R143" s="25">
        <v>2</v>
      </c>
      <c r="S143" s="20" t="s">
        <v>198</v>
      </c>
      <c r="T143" s="16">
        <v>1</v>
      </c>
      <c r="U143" s="50">
        <v>4</v>
      </c>
      <c r="V143" s="25" t="s">
        <v>383</v>
      </c>
      <c r="W143" s="16">
        <v>1</v>
      </c>
      <c r="X143" s="52">
        <v>0</v>
      </c>
      <c r="Z143" s="16">
        <v>0</v>
      </c>
      <c r="AA143" s="24">
        <v>0</v>
      </c>
      <c r="AB143" s="24">
        <v>0</v>
      </c>
      <c r="AC143" s="16">
        <v>0</v>
      </c>
      <c r="AD143" s="24">
        <f>IF(AC143=0,IF(AB143=0,U143*X143*W143*Z143*EXP(-AA143*Others!$A$18),0),0)</f>
        <v>0</v>
      </c>
      <c r="AE143" s="24">
        <f>IF(AC143=0,IF(AB143=1,U143*X143*W143*Z143*EXP(-AA143*Others!$A$18),0),0)</f>
        <v>0</v>
      </c>
      <c r="AF143" s="24">
        <f>IF(AC143=1,IF(AB143=0,U143*X143*W143*Z143*EXP(-AA143*Others!$A$18),0),0)</f>
        <v>0</v>
      </c>
    </row>
    <row r="144" spans="1:32" ht="45">
      <c r="A144" s="16" t="s">
        <v>415</v>
      </c>
      <c r="B144" s="16" t="s">
        <v>416</v>
      </c>
      <c r="C144" s="16" t="s">
        <v>398</v>
      </c>
      <c r="D144" s="20" t="s">
        <v>408</v>
      </c>
      <c r="E144" s="20" t="s">
        <v>79</v>
      </c>
      <c r="F144" s="20" t="s">
        <v>37</v>
      </c>
      <c r="G144" s="20" t="s">
        <v>38</v>
      </c>
      <c r="H144" s="20" t="s">
        <v>39</v>
      </c>
      <c r="I144" s="20" t="s">
        <v>409</v>
      </c>
      <c r="J144" s="16" t="s">
        <v>100</v>
      </c>
      <c r="K144" s="16" t="s">
        <v>412</v>
      </c>
      <c r="L144" s="16" t="s">
        <v>197</v>
      </c>
      <c r="M144" s="25">
        <v>2015</v>
      </c>
      <c r="N144" s="25">
        <f t="shared" si="10"/>
        <v>2</v>
      </c>
      <c r="O144" s="25">
        <v>2</v>
      </c>
      <c r="P144" s="25">
        <v>2</v>
      </c>
      <c r="Q144" s="25">
        <v>2</v>
      </c>
      <c r="R144" s="25">
        <v>2</v>
      </c>
      <c r="S144" s="20" t="s">
        <v>198</v>
      </c>
      <c r="T144" s="16">
        <v>1</v>
      </c>
      <c r="U144" s="50">
        <v>2</v>
      </c>
      <c r="V144" s="25" t="s">
        <v>383</v>
      </c>
      <c r="W144" s="16">
        <v>1</v>
      </c>
      <c r="X144" s="52">
        <v>0</v>
      </c>
      <c r="Z144" s="16">
        <v>0</v>
      </c>
      <c r="AA144" s="24">
        <v>0</v>
      </c>
      <c r="AB144" s="24">
        <v>0</v>
      </c>
      <c r="AC144" s="16">
        <v>0</v>
      </c>
      <c r="AD144" s="24">
        <f>IF(AC144=0,IF(AB144=0,U144*X144*W144*Z144*EXP(-AA144*Others!$A$18),0),0)</f>
        <v>0</v>
      </c>
      <c r="AE144" s="24">
        <f>IF(AC144=0,IF(AB144=1,U144*X144*W144*Z144*EXP(-AA144*Others!$A$18),0),0)</f>
        <v>0</v>
      </c>
      <c r="AF144" s="24">
        <f>IF(AC144=1,IF(AB144=0,U144*X144*W144*Z144*EXP(-AA144*Others!$A$18),0),0)</f>
        <v>0</v>
      </c>
    </row>
    <row r="145" spans="1:32" ht="45">
      <c r="A145" s="16" t="s">
        <v>417</v>
      </c>
      <c r="B145" s="16" t="s">
        <v>418</v>
      </c>
      <c r="C145" s="16" t="s">
        <v>398</v>
      </c>
      <c r="D145" s="20" t="s">
        <v>408</v>
      </c>
      <c r="E145" s="20" t="s">
        <v>79</v>
      </c>
      <c r="F145" s="20" t="s">
        <v>37</v>
      </c>
      <c r="G145" s="20" t="s">
        <v>38</v>
      </c>
      <c r="H145" s="20" t="s">
        <v>39</v>
      </c>
      <c r="I145" s="20" t="s">
        <v>409</v>
      </c>
      <c r="J145" s="16" t="s">
        <v>100</v>
      </c>
      <c r="K145" s="16" t="s">
        <v>412</v>
      </c>
      <c r="L145" s="16" t="s">
        <v>197</v>
      </c>
      <c r="M145" s="25">
        <v>2015</v>
      </c>
      <c r="N145" s="25">
        <f t="shared" si="10"/>
        <v>2</v>
      </c>
      <c r="O145" s="25">
        <v>2</v>
      </c>
      <c r="P145" s="25">
        <v>2</v>
      </c>
      <c r="Q145" s="25">
        <v>2</v>
      </c>
      <c r="R145" s="25">
        <v>2</v>
      </c>
      <c r="S145" s="20" t="s">
        <v>198</v>
      </c>
      <c r="T145" s="16">
        <v>1</v>
      </c>
      <c r="U145" s="50">
        <v>2</v>
      </c>
      <c r="V145" s="25" t="s">
        <v>383</v>
      </c>
      <c r="W145" s="16">
        <v>1</v>
      </c>
      <c r="X145" s="52">
        <v>0</v>
      </c>
      <c r="Z145" s="16">
        <v>0</v>
      </c>
      <c r="AA145" s="24">
        <v>0</v>
      </c>
      <c r="AB145" s="24">
        <v>0</v>
      </c>
      <c r="AC145" s="16">
        <v>0</v>
      </c>
      <c r="AD145" s="24">
        <f>IF(AC145=0,IF(AB145=0,U145*X145*W145*Z145*EXP(-AA145*Others!$A$18),0),0)</f>
        <v>0</v>
      </c>
      <c r="AE145" s="24">
        <f>IF(AC145=0,IF(AB145=1,U145*X145*W145*Z145*EXP(-AA145*Others!$A$18),0),0)</f>
        <v>0</v>
      </c>
      <c r="AF145" s="24">
        <f>IF(AC145=1,IF(AB145=0,U145*X145*W145*Z145*EXP(-AA145*Others!$A$18),0),0)</f>
        <v>0</v>
      </c>
    </row>
    <row r="146" spans="1:32" ht="45">
      <c r="A146" s="16" t="s">
        <v>419</v>
      </c>
      <c r="B146" s="16" t="s">
        <v>420</v>
      </c>
      <c r="C146" s="16" t="s">
        <v>398</v>
      </c>
      <c r="D146" s="20" t="s">
        <v>408</v>
      </c>
      <c r="E146" s="20" t="s">
        <v>79</v>
      </c>
      <c r="F146" s="20" t="s">
        <v>37</v>
      </c>
      <c r="G146" s="20" t="s">
        <v>38</v>
      </c>
      <c r="H146" s="20" t="s">
        <v>39</v>
      </c>
      <c r="I146" s="20" t="s">
        <v>409</v>
      </c>
      <c r="J146" s="16" t="s">
        <v>100</v>
      </c>
      <c r="K146" s="16" t="s">
        <v>412</v>
      </c>
      <c r="L146" s="16" t="s">
        <v>197</v>
      </c>
      <c r="M146" s="25">
        <v>2015</v>
      </c>
      <c r="N146" s="25">
        <f t="shared" si="10"/>
        <v>2</v>
      </c>
      <c r="O146" s="25">
        <v>2</v>
      </c>
      <c r="P146" s="25">
        <v>2</v>
      </c>
      <c r="Q146" s="25">
        <v>2</v>
      </c>
      <c r="R146" s="25">
        <v>2</v>
      </c>
      <c r="S146" s="20" t="s">
        <v>198</v>
      </c>
      <c r="T146" s="16">
        <v>1</v>
      </c>
      <c r="U146" s="50">
        <v>4</v>
      </c>
      <c r="V146" s="25" t="s">
        <v>383</v>
      </c>
      <c r="W146" s="16">
        <v>1</v>
      </c>
      <c r="X146" s="52">
        <v>0</v>
      </c>
      <c r="Z146" s="16">
        <v>0</v>
      </c>
      <c r="AA146" s="24">
        <v>0</v>
      </c>
      <c r="AB146" s="24">
        <v>0</v>
      </c>
      <c r="AC146" s="16">
        <v>0</v>
      </c>
      <c r="AD146" s="24">
        <f>IF(AC146=0,IF(AB146=0,U146*X146*W146*Z146*EXP(-AA146*Others!$A$18),0),0)</f>
        <v>0</v>
      </c>
      <c r="AE146" s="24">
        <f>IF(AC146=0,IF(AB146=1,U146*X146*W146*Z146*EXP(-AA146*Others!$A$18),0),0)</f>
        <v>0</v>
      </c>
      <c r="AF146" s="24">
        <f>IF(AC146=1,IF(AB146=0,U146*X146*W146*Z146*EXP(-AA146*Others!$A$18),0),0)</f>
        <v>0</v>
      </c>
    </row>
    <row r="147" spans="1:32" ht="45">
      <c r="A147" s="16" t="s">
        <v>421</v>
      </c>
      <c r="B147" s="16" t="s">
        <v>422</v>
      </c>
      <c r="C147" s="16" t="s">
        <v>398</v>
      </c>
      <c r="D147" s="20" t="s">
        <v>408</v>
      </c>
      <c r="E147" s="20" t="s">
        <v>79</v>
      </c>
      <c r="F147" s="20" t="s">
        <v>37</v>
      </c>
      <c r="G147" s="20" t="s">
        <v>38</v>
      </c>
      <c r="H147" s="20" t="s">
        <v>39</v>
      </c>
      <c r="I147" s="20" t="s">
        <v>409</v>
      </c>
      <c r="J147" s="16" t="s">
        <v>100</v>
      </c>
      <c r="K147" s="16" t="s">
        <v>412</v>
      </c>
      <c r="L147" s="16" t="s">
        <v>197</v>
      </c>
      <c r="M147" s="25">
        <v>2015</v>
      </c>
      <c r="N147" s="25">
        <f t="shared" si="10"/>
        <v>2</v>
      </c>
      <c r="O147" s="25">
        <v>2</v>
      </c>
      <c r="P147" s="25">
        <v>2</v>
      </c>
      <c r="Q147" s="25">
        <v>2</v>
      </c>
      <c r="R147" s="25">
        <v>2</v>
      </c>
      <c r="S147" s="20" t="s">
        <v>198</v>
      </c>
      <c r="T147" s="16">
        <v>1</v>
      </c>
      <c r="U147" s="50">
        <v>1</v>
      </c>
      <c r="V147" s="25" t="s">
        <v>383</v>
      </c>
      <c r="W147" s="16">
        <v>1</v>
      </c>
      <c r="X147" s="52">
        <v>0</v>
      </c>
      <c r="Z147" s="16">
        <v>0</v>
      </c>
      <c r="AA147" s="24">
        <v>0</v>
      </c>
      <c r="AB147" s="24">
        <v>0</v>
      </c>
      <c r="AC147" s="16">
        <v>0</v>
      </c>
      <c r="AD147" s="24">
        <f>IF(AC147=0,IF(AB147=0,U147*X147*W147*Z147*EXP(-AA147*Others!$A$18),0),0)</f>
        <v>0</v>
      </c>
      <c r="AE147" s="24">
        <f>IF(AC147=0,IF(AB147=1,U147*X147*W147*Z147*EXP(-AA147*Others!$A$18),0),0)</f>
        <v>0</v>
      </c>
      <c r="AF147" s="24">
        <f>IF(AC147=1,IF(AB147=0,U147*X147*W147*Z147*EXP(-AA147*Others!$A$18),0),0)</f>
        <v>0</v>
      </c>
    </row>
    <row r="148" spans="1:32" ht="45">
      <c r="A148" s="16" t="s">
        <v>423</v>
      </c>
      <c r="B148" s="16" t="s">
        <v>424</v>
      </c>
      <c r="C148" s="16" t="s">
        <v>398</v>
      </c>
      <c r="D148" s="20" t="s">
        <v>408</v>
      </c>
      <c r="E148" s="20" t="s">
        <v>79</v>
      </c>
      <c r="F148" s="20" t="s">
        <v>37</v>
      </c>
      <c r="G148" s="20" t="s">
        <v>38</v>
      </c>
      <c r="H148" s="20" t="s">
        <v>39</v>
      </c>
      <c r="I148" s="20" t="s">
        <v>409</v>
      </c>
      <c r="J148" s="16" t="s">
        <v>100</v>
      </c>
      <c r="K148" s="16" t="s">
        <v>412</v>
      </c>
      <c r="L148" s="16" t="s">
        <v>197</v>
      </c>
      <c r="M148" s="25">
        <v>2015</v>
      </c>
      <c r="N148" s="25">
        <f t="shared" si="10"/>
        <v>2</v>
      </c>
      <c r="O148" s="25">
        <v>2</v>
      </c>
      <c r="P148" s="25">
        <v>2</v>
      </c>
      <c r="Q148" s="25">
        <v>2</v>
      </c>
      <c r="R148" s="25">
        <v>2</v>
      </c>
      <c r="S148" s="20" t="s">
        <v>198</v>
      </c>
      <c r="T148" s="16">
        <v>1</v>
      </c>
      <c r="U148" s="50">
        <v>2</v>
      </c>
      <c r="V148" s="25" t="s">
        <v>383</v>
      </c>
      <c r="W148" s="16">
        <v>1</v>
      </c>
      <c r="X148" s="52">
        <v>0</v>
      </c>
      <c r="Z148" s="16">
        <v>0</v>
      </c>
      <c r="AA148" s="24">
        <v>0</v>
      </c>
      <c r="AB148" s="24">
        <v>0</v>
      </c>
      <c r="AC148" s="16">
        <v>0</v>
      </c>
      <c r="AD148" s="24">
        <f>IF(AC148=0,IF(AB148=0,U148*X148*W148*Z148*EXP(-AA148*Others!$A$18),0),0)</f>
        <v>0</v>
      </c>
      <c r="AE148" s="24">
        <f>IF(AC148=0,IF(AB148=1,U148*X148*W148*Z148*EXP(-AA148*Others!$A$18),0),0)</f>
        <v>0</v>
      </c>
      <c r="AF148" s="24">
        <f>IF(AC148=1,IF(AB148=0,U148*X148*W148*Z148*EXP(-AA148*Others!$A$18),0),0)</f>
        <v>0</v>
      </c>
    </row>
    <row r="149" spans="1:32" ht="45">
      <c r="A149" s="16" t="s">
        <v>425</v>
      </c>
      <c r="B149" s="16" t="s">
        <v>426</v>
      </c>
      <c r="C149" s="16" t="s">
        <v>398</v>
      </c>
      <c r="D149" s="20" t="s">
        <v>408</v>
      </c>
      <c r="E149" s="20" t="s">
        <v>79</v>
      </c>
      <c r="F149" s="20" t="s">
        <v>37</v>
      </c>
      <c r="G149" s="20" t="s">
        <v>38</v>
      </c>
      <c r="H149" s="20" t="s">
        <v>39</v>
      </c>
      <c r="I149" s="20" t="s">
        <v>409</v>
      </c>
      <c r="J149" s="16" t="s">
        <v>100</v>
      </c>
      <c r="K149" s="16" t="s">
        <v>412</v>
      </c>
      <c r="L149" s="16" t="s">
        <v>197</v>
      </c>
      <c r="M149" s="25">
        <v>2015</v>
      </c>
      <c r="N149" s="25">
        <f t="shared" si="10"/>
        <v>2</v>
      </c>
      <c r="O149" s="25">
        <v>2</v>
      </c>
      <c r="P149" s="25">
        <v>2</v>
      </c>
      <c r="Q149" s="25">
        <v>2</v>
      </c>
      <c r="R149" s="25">
        <v>2</v>
      </c>
      <c r="S149" s="20" t="s">
        <v>198</v>
      </c>
      <c r="T149" s="16">
        <v>1</v>
      </c>
      <c r="U149" s="50">
        <v>2</v>
      </c>
      <c r="V149" s="25" t="s">
        <v>383</v>
      </c>
      <c r="W149" s="16">
        <v>1</v>
      </c>
      <c r="X149" s="52">
        <v>0</v>
      </c>
      <c r="Z149" s="16">
        <v>0</v>
      </c>
      <c r="AA149" s="24">
        <v>0</v>
      </c>
      <c r="AB149" s="24">
        <v>0</v>
      </c>
      <c r="AC149" s="16">
        <v>0</v>
      </c>
      <c r="AD149" s="24">
        <f>IF(AC149=0,IF(AB149=0,U149*X149*W149*Z149*EXP(-AA149*Others!$A$18),0),0)</f>
        <v>0</v>
      </c>
      <c r="AE149" s="24">
        <f>IF(AC149=0,IF(AB149=1,U149*X149*W149*Z149*EXP(-AA149*Others!$A$18),0),0)</f>
        <v>0</v>
      </c>
      <c r="AF149" s="24">
        <f>IF(AC149=1,IF(AB149=0,U149*X149*W149*Z149*EXP(-AA149*Others!$A$18),0),0)</f>
        <v>0</v>
      </c>
    </row>
    <row r="150" spans="1:32" ht="45">
      <c r="A150" s="16" t="s">
        <v>427</v>
      </c>
      <c r="B150" s="16" t="s">
        <v>428</v>
      </c>
      <c r="C150" s="16" t="s">
        <v>398</v>
      </c>
      <c r="D150" s="20" t="s">
        <v>408</v>
      </c>
      <c r="E150" s="20" t="s">
        <v>79</v>
      </c>
      <c r="F150" s="20" t="s">
        <v>37</v>
      </c>
      <c r="G150" s="20" t="s">
        <v>38</v>
      </c>
      <c r="H150" s="20" t="s">
        <v>39</v>
      </c>
      <c r="I150" s="20" t="s">
        <v>409</v>
      </c>
      <c r="J150" s="16" t="s">
        <v>100</v>
      </c>
      <c r="K150" s="16" t="s">
        <v>412</v>
      </c>
      <c r="L150" s="16" t="s">
        <v>197</v>
      </c>
      <c r="M150" s="25">
        <v>2015</v>
      </c>
      <c r="N150" s="25">
        <f t="shared" si="10"/>
        <v>2</v>
      </c>
      <c r="O150" s="25">
        <v>2</v>
      </c>
      <c r="P150" s="25">
        <v>2</v>
      </c>
      <c r="Q150" s="25">
        <v>2</v>
      </c>
      <c r="R150" s="25">
        <v>2</v>
      </c>
      <c r="S150" s="20" t="s">
        <v>198</v>
      </c>
      <c r="T150" s="16">
        <v>1</v>
      </c>
      <c r="U150" s="50">
        <v>6</v>
      </c>
      <c r="V150" s="25" t="s">
        <v>383</v>
      </c>
      <c r="W150" s="16">
        <v>1</v>
      </c>
      <c r="X150" s="52">
        <v>0</v>
      </c>
      <c r="Z150" s="16">
        <v>0</v>
      </c>
      <c r="AA150" s="24">
        <v>0</v>
      </c>
      <c r="AB150" s="24">
        <v>0</v>
      </c>
      <c r="AC150" s="16">
        <v>0</v>
      </c>
      <c r="AD150" s="24">
        <f>IF(AC150=0,IF(AB150=0,U150*X150*W150*Z150*EXP(-AA150*Others!$A$18),0),0)</f>
        <v>0</v>
      </c>
      <c r="AE150" s="24">
        <f>IF(AC150=0,IF(AB150=1,U150*X150*W150*Z150*EXP(-AA150*Others!$A$18),0),0)</f>
        <v>0</v>
      </c>
      <c r="AF150" s="24">
        <f>IF(AC150=1,IF(AB150=0,U150*X150*W150*Z150*EXP(-AA150*Others!$A$18),0),0)</f>
        <v>0</v>
      </c>
    </row>
    <row r="151" spans="1:32" ht="45">
      <c r="A151" s="16" t="s">
        <v>429</v>
      </c>
      <c r="B151" s="16" t="s">
        <v>430</v>
      </c>
      <c r="C151" s="16" t="s">
        <v>398</v>
      </c>
      <c r="D151" s="20" t="s">
        <v>408</v>
      </c>
      <c r="E151" s="20" t="s">
        <v>79</v>
      </c>
      <c r="F151" s="20" t="s">
        <v>37</v>
      </c>
      <c r="G151" s="20" t="s">
        <v>38</v>
      </c>
      <c r="H151" s="20" t="s">
        <v>39</v>
      </c>
      <c r="I151" s="20" t="s">
        <v>431</v>
      </c>
      <c r="J151" s="16" t="s">
        <v>100</v>
      </c>
      <c r="K151" s="16" t="s">
        <v>432</v>
      </c>
      <c r="L151" s="16" t="s">
        <v>197</v>
      </c>
      <c r="M151" s="25">
        <v>2015</v>
      </c>
      <c r="N151" s="25">
        <f t="shared" si="10"/>
        <v>2</v>
      </c>
      <c r="O151" s="25">
        <v>2</v>
      </c>
      <c r="P151" s="25">
        <v>2</v>
      </c>
      <c r="Q151" s="25">
        <v>2</v>
      </c>
      <c r="R151" s="25">
        <v>2</v>
      </c>
      <c r="S151" s="20" t="s">
        <v>198</v>
      </c>
      <c r="T151" s="16">
        <v>1</v>
      </c>
      <c r="U151" s="50">
        <v>1</v>
      </c>
      <c r="V151" s="25" t="s">
        <v>383</v>
      </c>
      <c r="W151" s="16">
        <v>1</v>
      </c>
      <c r="X151" s="52">
        <v>0</v>
      </c>
      <c r="Z151" s="16">
        <v>0</v>
      </c>
      <c r="AA151" s="24">
        <v>0</v>
      </c>
      <c r="AB151" s="24">
        <v>0</v>
      </c>
      <c r="AC151" s="16">
        <v>0</v>
      </c>
      <c r="AD151" s="24">
        <f>IF(AC151=0,IF(AB151=0,U151*X151*W151*Z151*EXP(-AA151*Others!$A$18),0),0)</f>
        <v>0</v>
      </c>
      <c r="AE151" s="24">
        <f>IF(AC151=0,IF(AB151=1,U151*X151*W151*Z151*EXP(-AA151*Others!$A$18),0),0)</f>
        <v>0</v>
      </c>
      <c r="AF151" s="24">
        <f>IF(AC151=1,IF(AB151=0,U151*X151*W151*Z151*EXP(-AA151*Others!$A$18),0),0)</f>
        <v>0</v>
      </c>
    </row>
    <row r="152" spans="1:32" ht="45">
      <c r="A152" s="16" t="s">
        <v>433</v>
      </c>
      <c r="B152" s="16" t="s">
        <v>434</v>
      </c>
      <c r="C152" s="16" t="s">
        <v>435</v>
      </c>
      <c r="D152" s="20" t="s">
        <v>436</v>
      </c>
      <c r="E152" s="20" t="s">
        <v>79</v>
      </c>
      <c r="F152" s="20" t="s">
        <v>37</v>
      </c>
      <c r="G152" s="20" t="s">
        <v>38</v>
      </c>
      <c r="H152" s="20" t="s">
        <v>39</v>
      </c>
      <c r="I152" s="20" t="s">
        <v>120</v>
      </c>
      <c r="J152" s="16" t="s">
        <v>100</v>
      </c>
      <c r="K152" s="16" t="s">
        <v>400</v>
      </c>
      <c r="L152" s="16" t="s">
        <v>437</v>
      </c>
      <c r="M152" s="25">
        <v>2019</v>
      </c>
      <c r="N152" s="25">
        <f t="shared" si="10"/>
        <v>2</v>
      </c>
      <c r="O152" s="25">
        <v>2</v>
      </c>
      <c r="P152" s="25">
        <v>2</v>
      </c>
      <c r="Q152" s="25">
        <v>2</v>
      </c>
      <c r="R152" s="25">
        <v>2</v>
      </c>
      <c r="S152" s="20" t="s">
        <v>198</v>
      </c>
      <c r="T152" s="16">
        <v>1</v>
      </c>
      <c r="U152" s="50">
        <v>2</v>
      </c>
      <c r="V152" s="25" t="s">
        <v>205</v>
      </c>
      <c r="W152" s="16">
        <v>1</v>
      </c>
      <c r="X152" s="52">
        <v>0</v>
      </c>
      <c r="Z152" s="16">
        <v>0</v>
      </c>
      <c r="AA152" s="24">
        <v>0</v>
      </c>
      <c r="AB152" s="24">
        <v>0</v>
      </c>
      <c r="AC152" s="16">
        <v>0</v>
      </c>
      <c r="AD152" s="24">
        <f>IF(AC152=0,IF(AB152=0,U152*X152*W152*Z152*EXP(-AA152*Others!$A$18),0),0)</f>
        <v>0</v>
      </c>
      <c r="AE152" s="24">
        <f>IF(AC152=0,IF(AB152=1,U152*X152*W152*Z152*EXP(-AA152*Others!$A$18),0),0)</f>
        <v>0</v>
      </c>
      <c r="AF152" s="24">
        <f>IF(AC152=1,IF(AB152=0,U152*X152*W152*Z152*EXP(-AA152*Others!$A$18),0),0)</f>
        <v>0</v>
      </c>
    </row>
    <row r="153" spans="1:32" ht="45">
      <c r="A153" s="16" t="s">
        <v>438</v>
      </c>
      <c r="B153" s="16" t="s">
        <v>434</v>
      </c>
      <c r="C153" s="16" t="s">
        <v>435</v>
      </c>
      <c r="D153" s="16" t="s">
        <v>436</v>
      </c>
      <c r="E153" s="20" t="s">
        <v>79</v>
      </c>
      <c r="F153" s="20" t="s">
        <v>37</v>
      </c>
      <c r="G153" s="20" t="s">
        <v>38</v>
      </c>
      <c r="H153" s="20" t="s">
        <v>39</v>
      </c>
      <c r="I153" s="20" t="s">
        <v>120</v>
      </c>
      <c r="J153" s="16" t="s">
        <v>100</v>
      </c>
      <c r="K153" s="16" t="s">
        <v>400</v>
      </c>
      <c r="L153" s="16" t="s">
        <v>437</v>
      </c>
      <c r="M153" s="25">
        <v>2019</v>
      </c>
      <c r="N153" s="25">
        <f t="shared" si="10"/>
        <v>2</v>
      </c>
      <c r="O153" s="25">
        <v>2</v>
      </c>
      <c r="P153" s="25">
        <v>2</v>
      </c>
      <c r="Q153" s="25">
        <v>2</v>
      </c>
      <c r="R153" s="25">
        <v>2</v>
      </c>
      <c r="S153" s="20" t="s">
        <v>198</v>
      </c>
      <c r="T153" s="16">
        <v>1</v>
      </c>
      <c r="U153" s="50">
        <v>2</v>
      </c>
      <c r="V153" s="25" t="s">
        <v>205</v>
      </c>
      <c r="W153" s="16">
        <v>1</v>
      </c>
      <c r="X153" s="52">
        <v>0</v>
      </c>
      <c r="Z153" s="16">
        <v>0</v>
      </c>
      <c r="AA153" s="24">
        <v>0</v>
      </c>
      <c r="AB153" s="24">
        <v>0</v>
      </c>
      <c r="AC153" s="16">
        <v>0</v>
      </c>
      <c r="AD153" s="24">
        <f>IF(AC153=0,IF(AB153=0,U153*X153*W153*Z153*EXP(-AA153*Others!$A$18),0),0)</f>
        <v>0</v>
      </c>
      <c r="AE153" s="24">
        <f>IF(AC153=0,IF(AB153=1,U153*X153*W153*Z153*EXP(-AA153*Others!$A$18),0),0)</f>
        <v>0</v>
      </c>
      <c r="AF153" s="24">
        <f>IF(AC153=1,IF(AB153=0,U153*X153*W153*Z153*EXP(-AA153*Others!$A$18),0),0)</f>
        <v>0</v>
      </c>
    </row>
    <row r="154" spans="1:32" ht="45">
      <c r="A154" s="16" t="s">
        <v>439</v>
      </c>
      <c r="B154" s="16" t="s">
        <v>440</v>
      </c>
      <c r="C154" s="16" t="s">
        <v>435</v>
      </c>
      <c r="D154" s="16" t="s">
        <v>436</v>
      </c>
      <c r="E154" s="20" t="s">
        <v>79</v>
      </c>
      <c r="F154" s="20" t="s">
        <v>37</v>
      </c>
      <c r="G154" s="20" t="s">
        <v>38</v>
      </c>
      <c r="H154" s="20" t="s">
        <v>39</v>
      </c>
      <c r="I154" s="20" t="s">
        <v>120</v>
      </c>
      <c r="J154" s="16" t="s">
        <v>100</v>
      </c>
      <c r="K154" s="16" t="s">
        <v>382</v>
      </c>
      <c r="L154" s="16" t="s">
        <v>437</v>
      </c>
      <c r="M154" s="25">
        <v>2019</v>
      </c>
      <c r="N154" s="25">
        <f t="shared" si="10"/>
        <v>2</v>
      </c>
      <c r="O154" s="25">
        <v>2</v>
      </c>
      <c r="P154" s="25">
        <v>2</v>
      </c>
      <c r="Q154" s="25">
        <v>2</v>
      </c>
      <c r="R154" s="25">
        <v>2</v>
      </c>
      <c r="S154" s="20" t="s">
        <v>198</v>
      </c>
      <c r="T154" s="16">
        <v>1</v>
      </c>
      <c r="U154" s="50">
        <v>4</v>
      </c>
      <c r="V154" s="25" t="s">
        <v>205</v>
      </c>
      <c r="W154" s="16">
        <v>1</v>
      </c>
      <c r="X154" s="52">
        <v>0</v>
      </c>
      <c r="Z154" s="16">
        <v>0</v>
      </c>
      <c r="AA154" s="24">
        <v>0</v>
      </c>
      <c r="AB154" s="24">
        <v>0</v>
      </c>
      <c r="AC154" s="16">
        <v>0</v>
      </c>
      <c r="AD154" s="24">
        <f>IF(AC154=0,IF(AB154=0,U154*X154*W154*Z154*EXP(-AA154*Others!$A$18),0),0)</f>
        <v>0</v>
      </c>
      <c r="AE154" s="24">
        <f>IF(AC154=0,IF(AB154=1,U154*X154*W154*Z154*EXP(-AA154*Others!$A$18),0),0)</f>
        <v>0</v>
      </c>
      <c r="AF154" s="24">
        <f>IF(AC154=1,IF(AB154=0,U154*X154*W154*Z154*EXP(-AA154*Others!$A$18),0),0)</f>
        <v>0</v>
      </c>
    </row>
    <row r="155" spans="1:32" ht="45">
      <c r="A155" s="16" t="s">
        <v>441</v>
      </c>
      <c r="B155" s="16" t="s">
        <v>442</v>
      </c>
      <c r="C155" s="16" t="s">
        <v>435</v>
      </c>
      <c r="D155" s="16" t="s">
        <v>436</v>
      </c>
      <c r="E155" s="20" t="s">
        <v>79</v>
      </c>
      <c r="F155" s="20" t="s">
        <v>37</v>
      </c>
      <c r="G155" s="20" t="s">
        <v>38</v>
      </c>
      <c r="H155" s="16" t="s">
        <v>39</v>
      </c>
      <c r="I155" s="16" t="s">
        <v>409</v>
      </c>
      <c r="J155" s="16" t="s">
        <v>100</v>
      </c>
      <c r="K155" s="16" t="s">
        <v>443</v>
      </c>
      <c r="L155" s="16" t="s">
        <v>437</v>
      </c>
      <c r="M155" s="25">
        <v>2019</v>
      </c>
      <c r="N155" s="25">
        <f t="shared" si="10"/>
        <v>2</v>
      </c>
      <c r="O155" s="25">
        <v>2</v>
      </c>
      <c r="P155" s="25">
        <v>2</v>
      </c>
      <c r="Q155" s="25">
        <v>2</v>
      </c>
      <c r="R155" s="25">
        <v>2</v>
      </c>
      <c r="S155" s="20" t="s">
        <v>198</v>
      </c>
      <c r="T155" s="16">
        <v>1</v>
      </c>
      <c r="U155" s="50">
        <v>2</v>
      </c>
      <c r="V155" s="25" t="s">
        <v>205</v>
      </c>
      <c r="W155" s="16">
        <v>1</v>
      </c>
      <c r="X155" s="52">
        <v>0</v>
      </c>
      <c r="Z155" s="16">
        <v>0</v>
      </c>
      <c r="AA155" s="24">
        <v>0</v>
      </c>
      <c r="AB155" s="24">
        <v>0</v>
      </c>
      <c r="AC155" s="16">
        <v>0</v>
      </c>
      <c r="AD155" s="24">
        <f>IF(AC155=0,IF(AB155=0,U155*X155*W155*Z155*EXP(-AA155*Others!$A$18),0),0)</f>
        <v>0</v>
      </c>
      <c r="AE155" s="24">
        <f>IF(AC155=0,IF(AB155=1,U155*X155*W155*Z155*EXP(-AA155*Others!$A$18),0),0)</f>
        <v>0</v>
      </c>
      <c r="AF155" s="24">
        <f>IF(AC155=1,IF(AB155=0,U155*X155*W155*Z155*EXP(-AA155*Others!$A$18),0),0)</f>
        <v>0</v>
      </c>
    </row>
    <row r="156" spans="1:32" ht="45">
      <c r="A156" s="16" t="s">
        <v>444</v>
      </c>
      <c r="B156" s="16" t="s">
        <v>445</v>
      </c>
      <c r="C156" s="16" t="s">
        <v>435</v>
      </c>
      <c r="D156" s="16" t="s">
        <v>436</v>
      </c>
      <c r="E156" s="20" t="s">
        <v>79</v>
      </c>
      <c r="F156" s="20" t="s">
        <v>37</v>
      </c>
      <c r="G156" s="20" t="s">
        <v>38</v>
      </c>
      <c r="H156" s="16" t="s">
        <v>39</v>
      </c>
      <c r="I156" s="16" t="s">
        <v>409</v>
      </c>
      <c r="J156" s="16" t="s">
        <v>100</v>
      </c>
      <c r="K156" s="16" t="s">
        <v>412</v>
      </c>
      <c r="L156" s="16" t="s">
        <v>437</v>
      </c>
      <c r="M156" s="25">
        <v>2019</v>
      </c>
      <c r="N156" s="25">
        <f t="shared" si="10"/>
        <v>2</v>
      </c>
      <c r="O156" s="25">
        <v>2</v>
      </c>
      <c r="P156" s="25">
        <v>2</v>
      </c>
      <c r="Q156" s="25">
        <v>2</v>
      </c>
      <c r="R156" s="25">
        <v>2</v>
      </c>
      <c r="S156" s="20" t="s">
        <v>198</v>
      </c>
      <c r="T156" s="16">
        <v>1</v>
      </c>
      <c r="U156" s="50">
        <v>1</v>
      </c>
      <c r="V156" s="25" t="s">
        <v>205</v>
      </c>
      <c r="W156" s="16">
        <v>1</v>
      </c>
      <c r="X156" s="52">
        <v>0</v>
      </c>
      <c r="Z156" s="16">
        <v>0</v>
      </c>
      <c r="AA156" s="24">
        <v>0</v>
      </c>
      <c r="AB156" s="24">
        <v>0</v>
      </c>
      <c r="AC156" s="16">
        <v>0</v>
      </c>
      <c r="AD156" s="24">
        <f>IF(AC156=0,IF(AB156=0,U156*X156*W156*Z156*EXP(-AA156*Others!$A$18),0),0)</f>
        <v>0</v>
      </c>
      <c r="AE156" s="24">
        <f>IF(AC156=0,IF(AB156=1,U156*X156*W156*Z156*EXP(-AA156*Others!$A$18),0),0)</f>
        <v>0</v>
      </c>
      <c r="AF156" s="24">
        <f>IF(AC156=1,IF(AB156=0,U156*X156*W156*Z156*EXP(-AA156*Others!$A$18),0),0)</f>
        <v>0</v>
      </c>
    </row>
    <row r="157" spans="1:32" ht="45">
      <c r="A157" s="16" t="s">
        <v>446</v>
      </c>
      <c r="B157" s="16" t="s">
        <v>447</v>
      </c>
      <c r="C157" s="16" t="s">
        <v>435</v>
      </c>
      <c r="D157" s="16" t="s">
        <v>436</v>
      </c>
      <c r="E157" s="20" t="s">
        <v>79</v>
      </c>
      <c r="F157" s="20" t="s">
        <v>37</v>
      </c>
      <c r="G157" s="20" t="s">
        <v>38</v>
      </c>
      <c r="H157" s="16" t="s">
        <v>39</v>
      </c>
      <c r="I157" s="16" t="s">
        <v>409</v>
      </c>
      <c r="J157" s="16" t="s">
        <v>100</v>
      </c>
      <c r="K157" s="16" t="s">
        <v>412</v>
      </c>
      <c r="L157" s="16" t="s">
        <v>437</v>
      </c>
      <c r="M157" s="25">
        <v>2019</v>
      </c>
      <c r="N157" s="25">
        <f t="shared" si="10"/>
        <v>2</v>
      </c>
      <c r="O157" s="25">
        <v>2</v>
      </c>
      <c r="P157" s="25">
        <v>2</v>
      </c>
      <c r="Q157" s="25">
        <v>2</v>
      </c>
      <c r="R157" s="25">
        <v>2</v>
      </c>
      <c r="S157" s="20" t="s">
        <v>198</v>
      </c>
      <c r="T157" s="16">
        <v>1</v>
      </c>
      <c r="U157" s="50">
        <v>1</v>
      </c>
      <c r="V157" s="25" t="s">
        <v>205</v>
      </c>
      <c r="W157" s="16">
        <v>1</v>
      </c>
      <c r="X157" s="52">
        <v>0</v>
      </c>
      <c r="Z157" s="16">
        <v>0</v>
      </c>
      <c r="AA157" s="24">
        <v>0</v>
      </c>
      <c r="AB157" s="24">
        <v>0</v>
      </c>
      <c r="AC157" s="16">
        <v>0</v>
      </c>
      <c r="AD157" s="24">
        <f>IF(AC157=0,IF(AB157=0,U157*X157*W157*Z157*EXP(-AA157*Others!$A$18),0),0)</f>
        <v>0</v>
      </c>
      <c r="AE157" s="24">
        <f>IF(AC157=0,IF(AB157=1,U157*X157*W157*Z157*EXP(-AA157*Others!$A$18),0),0)</f>
        <v>0</v>
      </c>
      <c r="AF157" s="24">
        <f>IF(AC157=1,IF(AB157=0,U157*X157*W157*Z157*EXP(-AA157*Others!$A$18),0),0)</f>
        <v>0</v>
      </c>
    </row>
    <row r="158" spans="1:32" ht="45">
      <c r="A158" s="16" t="s">
        <v>448</v>
      </c>
      <c r="B158" s="16" t="s">
        <v>449</v>
      </c>
      <c r="C158" s="16" t="s">
        <v>435</v>
      </c>
      <c r="D158" s="16" t="s">
        <v>436</v>
      </c>
      <c r="E158" s="20" t="s">
        <v>79</v>
      </c>
      <c r="F158" s="20" t="s">
        <v>37</v>
      </c>
      <c r="G158" s="20" t="s">
        <v>38</v>
      </c>
      <c r="H158" s="16" t="s">
        <v>39</v>
      </c>
      <c r="I158" s="16" t="s">
        <v>120</v>
      </c>
      <c r="J158" s="16" t="s">
        <v>100</v>
      </c>
      <c r="K158" s="16" t="s">
        <v>412</v>
      </c>
      <c r="L158" s="16" t="s">
        <v>437</v>
      </c>
      <c r="M158" s="25">
        <v>2019</v>
      </c>
      <c r="N158" s="25">
        <f t="shared" si="10"/>
        <v>2</v>
      </c>
      <c r="O158" s="25">
        <v>2</v>
      </c>
      <c r="P158" s="25">
        <v>2</v>
      </c>
      <c r="Q158" s="25">
        <v>2</v>
      </c>
      <c r="R158" s="25">
        <v>2</v>
      </c>
      <c r="S158" s="20" t="s">
        <v>198</v>
      </c>
      <c r="T158" s="16">
        <v>1</v>
      </c>
      <c r="U158" s="50">
        <v>1</v>
      </c>
      <c r="V158" s="25" t="s">
        <v>205</v>
      </c>
      <c r="W158" s="16">
        <v>1</v>
      </c>
      <c r="X158" s="52">
        <v>0</v>
      </c>
      <c r="Z158" s="16">
        <v>0</v>
      </c>
      <c r="AA158" s="24">
        <v>0</v>
      </c>
      <c r="AB158" s="24">
        <v>0</v>
      </c>
      <c r="AC158" s="16">
        <v>0</v>
      </c>
      <c r="AD158" s="24">
        <f>IF(AC158=0,IF(AB158=0,U158*X158*W158*Z158*EXP(-AA158*Others!$A$18),0),0)</f>
        <v>0</v>
      </c>
      <c r="AE158" s="24">
        <f>IF(AC158=0,IF(AB158=1,U158*X158*W158*Z158*EXP(-AA158*Others!$A$18),0),0)</f>
        <v>0</v>
      </c>
      <c r="AF158" s="24">
        <f>IF(AC158=1,IF(AB158=0,U158*X158*W158*Z158*EXP(-AA158*Others!$A$18),0),0)</f>
        <v>0</v>
      </c>
    </row>
    <row r="159" spans="1:32" ht="45">
      <c r="A159" s="16" t="s">
        <v>450</v>
      </c>
      <c r="B159" s="16" t="s">
        <v>451</v>
      </c>
      <c r="C159" s="16" t="s">
        <v>435</v>
      </c>
      <c r="D159" s="16" t="s">
        <v>436</v>
      </c>
      <c r="E159" s="20" t="s">
        <v>79</v>
      </c>
      <c r="F159" s="20" t="s">
        <v>37</v>
      </c>
      <c r="G159" s="20" t="s">
        <v>38</v>
      </c>
      <c r="H159" s="16" t="s">
        <v>39</v>
      </c>
      <c r="I159" s="16" t="s">
        <v>120</v>
      </c>
      <c r="J159" s="16" t="s">
        <v>100</v>
      </c>
      <c r="K159" s="16" t="s">
        <v>452</v>
      </c>
      <c r="L159" s="16" t="s">
        <v>437</v>
      </c>
      <c r="M159" s="25">
        <v>2019</v>
      </c>
      <c r="N159" s="25">
        <f t="shared" si="10"/>
        <v>2</v>
      </c>
      <c r="O159" s="25">
        <v>2</v>
      </c>
      <c r="P159" s="25">
        <v>2</v>
      </c>
      <c r="Q159" s="25">
        <v>2</v>
      </c>
      <c r="R159" s="25">
        <v>2</v>
      </c>
      <c r="S159" s="20" t="s">
        <v>198</v>
      </c>
      <c r="T159" s="16">
        <v>1</v>
      </c>
      <c r="U159" s="50">
        <v>1</v>
      </c>
      <c r="V159" s="25" t="s">
        <v>205</v>
      </c>
      <c r="W159" s="16">
        <v>1</v>
      </c>
      <c r="X159" s="52">
        <v>0</v>
      </c>
      <c r="Z159" s="16">
        <v>0</v>
      </c>
      <c r="AA159" s="24">
        <v>0</v>
      </c>
      <c r="AB159" s="24">
        <v>0</v>
      </c>
      <c r="AC159" s="16">
        <v>0</v>
      </c>
      <c r="AD159" s="24">
        <f>IF(AC159=0,IF(AB159=0,U159*X159*W159*Z159*EXP(-AA159*Others!$A$18),0),0)</f>
        <v>0</v>
      </c>
      <c r="AE159" s="24">
        <f>IF(AC159=0,IF(AB159=1,U159*X159*W159*Z159*EXP(-AA159*Others!$A$18),0),0)</f>
        <v>0</v>
      </c>
      <c r="AF159" s="24">
        <f>IF(AC159=1,IF(AB159=0,U159*X159*W159*Z159*EXP(-AA159*Others!$A$18),0),0)</f>
        <v>0</v>
      </c>
    </row>
    <row r="160" spans="1:32" ht="45">
      <c r="A160" s="16" t="s">
        <v>453</v>
      </c>
      <c r="B160" s="16" t="s">
        <v>454</v>
      </c>
      <c r="C160" s="16" t="s">
        <v>455</v>
      </c>
      <c r="D160" s="16" t="s">
        <v>1543</v>
      </c>
      <c r="E160" s="20" t="s">
        <v>79</v>
      </c>
      <c r="F160" s="20" t="s">
        <v>37</v>
      </c>
      <c r="G160" s="20" t="s">
        <v>38</v>
      </c>
      <c r="H160" s="16" t="s">
        <v>39</v>
      </c>
      <c r="I160" s="16" t="s">
        <v>456</v>
      </c>
      <c r="J160" s="16" t="s">
        <v>100</v>
      </c>
      <c r="K160" s="16" t="s">
        <v>457</v>
      </c>
      <c r="L160" s="16" t="s">
        <v>197</v>
      </c>
      <c r="M160" s="25">
        <v>2019</v>
      </c>
      <c r="N160" s="25">
        <f t="shared" si="10"/>
        <v>2</v>
      </c>
      <c r="O160" s="25">
        <v>2</v>
      </c>
      <c r="P160" s="25">
        <v>2</v>
      </c>
      <c r="Q160" s="25">
        <v>2</v>
      </c>
      <c r="R160" s="25">
        <v>2</v>
      </c>
      <c r="S160" s="20" t="s">
        <v>198</v>
      </c>
      <c r="T160" s="16">
        <v>1</v>
      </c>
      <c r="U160" s="50">
        <v>1</v>
      </c>
      <c r="V160" s="25" t="s">
        <v>205</v>
      </c>
      <c r="W160" s="16">
        <v>1</v>
      </c>
      <c r="X160" s="52">
        <v>0</v>
      </c>
      <c r="Z160" s="16">
        <v>0</v>
      </c>
      <c r="AA160" s="24">
        <v>0</v>
      </c>
      <c r="AB160" s="24">
        <v>0</v>
      </c>
      <c r="AC160" s="16">
        <v>0</v>
      </c>
      <c r="AD160" s="24">
        <f>IF(AC160=0,IF(AB160=0,U160*X160*W160*Z160*EXP(-AA160*Others!$A$18),0),0)</f>
        <v>0</v>
      </c>
      <c r="AE160" s="24">
        <f>IF(AC160=0,IF(AB160=1,U160*X160*W160*Z160*EXP(-AA160*Others!$A$18),0),0)</f>
        <v>0</v>
      </c>
      <c r="AF160" s="24">
        <f>IF(AC160=1,IF(AB160=0,U160*X160*W160*Z160*EXP(-AA160*Others!$A$18),0),0)</f>
        <v>0</v>
      </c>
    </row>
    <row r="161" spans="1:32" ht="45">
      <c r="A161" s="16" t="s">
        <v>458</v>
      </c>
      <c r="B161" s="16" t="s">
        <v>459</v>
      </c>
      <c r="C161" s="16" t="s">
        <v>455</v>
      </c>
      <c r="D161" s="16" t="s">
        <v>1543</v>
      </c>
      <c r="E161" s="20" t="s">
        <v>79</v>
      </c>
      <c r="F161" s="20" t="s">
        <v>37</v>
      </c>
      <c r="G161" s="20" t="s">
        <v>38</v>
      </c>
      <c r="H161" s="16" t="s">
        <v>39</v>
      </c>
      <c r="I161" s="16" t="s">
        <v>456</v>
      </c>
      <c r="J161" s="16" t="s">
        <v>100</v>
      </c>
      <c r="K161" s="16" t="s">
        <v>457</v>
      </c>
      <c r="L161" s="16" t="s">
        <v>197</v>
      </c>
      <c r="M161" s="25">
        <v>2019</v>
      </c>
      <c r="N161" s="25">
        <f t="shared" si="10"/>
        <v>2</v>
      </c>
      <c r="O161" s="25">
        <v>2</v>
      </c>
      <c r="P161" s="25">
        <v>2</v>
      </c>
      <c r="Q161" s="25">
        <v>2</v>
      </c>
      <c r="R161" s="25">
        <v>2</v>
      </c>
      <c r="S161" s="20" t="s">
        <v>198</v>
      </c>
      <c r="T161" s="16">
        <v>1</v>
      </c>
      <c r="U161" s="50">
        <v>1</v>
      </c>
      <c r="V161" s="25" t="s">
        <v>205</v>
      </c>
      <c r="W161" s="16">
        <v>1</v>
      </c>
      <c r="X161" s="52">
        <v>0</v>
      </c>
      <c r="Z161" s="16">
        <v>0</v>
      </c>
      <c r="AA161" s="24">
        <v>0</v>
      </c>
      <c r="AB161" s="24">
        <v>0</v>
      </c>
      <c r="AC161" s="16">
        <v>0</v>
      </c>
      <c r="AD161" s="24">
        <f>IF(AC161=0,IF(AB161=0,U161*X161*W161*Z161*EXP(-AA161*Others!$A$18),0),0)</f>
        <v>0</v>
      </c>
      <c r="AE161" s="24">
        <f>IF(AC161=0,IF(AB161=1,U161*X161*W161*Z161*EXP(-AA161*Others!$A$18),0),0)</f>
        <v>0</v>
      </c>
      <c r="AF161" s="24">
        <f>IF(AC161=1,IF(AB161=0,U161*X161*W161*Z161*EXP(-AA161*Others!$A$18),0),0)</f>
        <v>0</v>
      </c>
    </row>
    <row r="162" spans="1:32" ht="45">
      <c r="A162" s="16" t="s">
        <v>460</v>
      </c>
      <c r="B162" s="16" t="s">
        <v>461</v>
      </c>
      <c r="C162" s="16" t="s">
        <v>455</v>
      </c>
      <c r="D162" s="16" t="s">
        <v>1543</v>
      </c>
      <c r="E162" s="20" t="s">
        <v>79</v>
      </c>
      <c r="F162" s="20" t="s">
        <v>37</v>
      </c>
      <c r="G162" s="20" t="s">
        <v>38</v>
      </c>
      <c r="H162" s="16" t="s">
        <v>39</v>
      </c>
      <c r="I162" s="16" t="s">
        <v>456</v>
      </c>
      <c r="J162" s="16" t="s">
        <v>100</v>
      </c>
      <c r="K162" s="16" t="s">
        <v>462</v>
      </c>
      <c r="L162" s="16" t="s">
        <v>197</v>
      </c>
      <c r="M162" s="25">
        <v>2019</v>
      </c>
      <c r="N162" s="25">
        <f t="shared" si="10"/>
        <v>2</v>
      </c>
      <c r="O162" s="25">
        <v>2</v>
      </c>
      <c r="P162" s="25">
        <v>2</v>
      </c>
      <c r="Q162" s="25">
        <v>2</v>
      </c>
      <c r="R162" s="25">
        <v>2</v>
      </c>
      <c r="S162" s="20" t="s">
        <v>198</v>
      </c>
      <c r="T162" s="16">
        <v>1</v>
      </c>
      <c r="U162" s="50">
        <v>1</v>
      </c>
      <c r="V162" s="25" t="s">
        <v>205</v>
      </c>
      <c r="W162" s="16">
        <v>1</v>
      </c>
      <c r="X162" s="52">
        <v>0</v>
      </c>
      <c r="Z162" s="16">
        <v>0</v>
      </c>
      <c r="AA162" s="24">
        <v>0</v>
      </c>
      <c r="AB162" s="24">
        <v>0</v>
      </c>
      <c r="AC162" s="16">
        <v>0</v>
      </c>
      <c r="AD162" s="24">
        <f>IF(AC162=0,IF(AB162=0,U162*X162*W162*Z162*EXP(-AA162*Others!$A$18),0),0)</f>
        <v>0</v>
      </c>
      <c r="AE162" s="24">
        <f>IF(AC162=0,IF(AB162=1,U162*X162*W162*Z162*EXP(-AA162*Others!$A$18),0),0)</f>
        <v>0</v>
      </c>
      <c r="AF162" s="24">
        <f>IF(AC162=1,IF(AB162=0,U162*X162*W162*Z162*EXP(-AA162*Others!$A$18),0),0)</f>
        <v>0</v>
      </c>
    </row>
    <row r="163" spans="1:32" ht="45">
      <c r="A163" s="16" t="s">
        <v>463</v>
      </c>
      <c r="B163" s="16" t="s">
        <v>464</v>
      </c>
      <c r="C163" s="16" t="s">
        <v>455</v>
      </c>
      <c r="D163" s="16" t="s">
        <v>1543</v>
      </c>
      <c r="E163" s="20" t="s">
        <v>79</v>
      </c>
      <c r="F163" s="20" t="s">
        <v>37</v>
      </c>
      <c r="G163" s="20" t="s">
        <v>38</v>
      </c>
      <c r="H163" s="16" t="s">
        <v>39</v>
      </c>
      <c r="I163" s="16" t="s">
        <v>456</v>
      </c>
      <c r="J163" s="16" t="s">
        <v>100</v>
      </c>
      <c r="K163" s="16" t="s">
        <v>462</v>
      </c>
      <c r="L163" s="16" t="s">
        <v>197</v>
      </c>
      <c r="M163" s="25">
        <v>2019</v>
      </c>
      <c r="N163" s="25">
        <f t="shared" si="10"/>
        <v>2</v>
      </c>
      <c r="O163" s="25">
        <v>2</v>
      </c>
      <c r="P163" s="25">
        <v>2</v>
      </c>
      <c r="Q163" s="25">
        <v>2</v>
      </c>
      <c r="R163" s="25">
        <v>2</v>
      </c>
      <c r="S163" s="20" t="s">
        <v>198</v>
      </c>
      <c r="T163" s="16">
        <v>1</v>
      </c>
      <c r="U163" s="50">
        <v>1</v>
      </c>
      <c r="V163" s="25" t="s">
        <v>205</v>
      </c>
      <c r="W163" s="16">
        <v>1</v>
      </c>
      <c r="X163" s="52">
        <v>0</v>
      </c>
      <c r="Z163" s="16">
        <v>0</v>
      </c>
      <c r="AA163" s="24">
        <v>0</v>
      </c>
      <c r="AB163" s="24">
        <v>0</v>
      </c>
      <c r="AC163" s="16">
        <v>0</v>
      </c>
      <c r="AD163" s="24">
        <f>IF(AC163=0,IF(AB163=0,U163*X163*W163*Z163*EXP(-AA163*Others!$A$18),0),0)</f>
        <v>0</v>
      </c>
      <c r="AE163" s="24">
        <f>IF(AC163=0,IF(AB163=1,U163*X163*W163*Z163*EXP(-AA163*Others!$A$18),0),0)</f>
        <v>0</v>
      </c>
      <c r="AF163" s="24">
        <f>IF(AC163=1,IF(AB163=0,U163*X163*W163*Z163*EXP(-AA163*Others!$A$18),0),0)</f>
        <v>0</v>
      </c>
    </row>
    <row r="164" spans="1:32" ht="45">
      <c r="A164" s="16" t="s">
        <v>465</v>
      </c>
      <c r="B164" s="16" t="s">
        <v>466</v>
      </c>
      <c r="C164" s="16" t="s">
        <v>455</v>
      </c>
      <c r="D164" s="16" t="s">
        <v>1543</v>
      </c>
      <c r="E164" s="20" t="s">
        <v>79</v>
      </c>
      <c r="F164" s="20" t="s">
        <v>37</v>
      </c>
      <c r="G164" s="20" t="s">
        <v>38</v>
      </c>
      <c r="H164" s="16" t="s">
        <v>39</v>
      </c>
      <c r="I164" s="16" t="s">
        <v>456</v>
      </c>
      <c r="J164" s="16" t="s">
        <v>100</v>
      </c>
      <c r="K164" s="16" t="s">
        <v>462</v>
      </c>
      <c r="L164" s="16" t="s">
        <v>197</v>
      </c>
      <c r="M164" s="25">
        <v>2019</v>
      </c>
      <c r="N164" s="25">
        <f t="shared" si="10"/>
        <v>2</v>
      </c>
      <c r="O164" s="25">
        <v>2</v>
      </c>
      <c r="P164" s="25">
        <v>2</v>
      </c>
      <c r="Q164" s="25">
        <v>2</v>
      </c>
      <c r="R164" s="25">
        <v>2</v>
      </c>
      <c r="S164" s="20" t="s">
        <v>198</v>
      </c>
      <c r="T164" s="16">
        <v>1</v>
      </c>
      <c r="U164" s="50">
        <v>1</v>
      </c>
      <c r="V164" s="25" t="s">
        <v>205</v>
      </c>
      <c r="W164" s="16">
        <v>1</v>
      </c>
      <c r="X164" s="52">
        <v>0</v>
      </c>
      <c r="Z164" s="16">
        <v>0</v>
      </c>
      <c r="AA164" s="24">
        <v>0</v>
      </c>
      <c r="AB164" s="24">
        <v>0</v>
      </c>
      <c r="AC164" s="16">
        <v>0</v>
      </c>
      <c r="AD164" s="24">
        <f>IF(AC164=0,IF(AB164=0,U164*X164*W164*Z164*EXP(-AA164*Others!$A$18),0),0)</f>
        <v>0</v>
      </c>
      <c r="AE164" s="24">
        <f>IF(AC164=0,IF(AB164=1,U164*X164*W164*Z164*EXP(-AA164*Others!$A$18),0),0)</f>
        <v>0</v>
      </c>
      <c r="AF164" s="24">
        <f>IF(AC164=1,IF(AB164=0,U164*X164*W164*Z164*EXP(-AA164*Others!$A$18),0),0)</f>
        <v>0</v>
      </c>
    </row>
    <row r="165" spans="1:32" ht="45">
      <c r="A165" s="16" t="s">
        <v>467</v>
      </c>
      <c r="B165" s="16" t="s">
        <v>468</v>
      </c>
      <c r="C165" s="16" t="s">
        <v>455</v>
      </c>
      <c r="D165" s="16" t="s">
        <v>1543</v>
      </c>
      <c r="E165" s="20" t="s">
        <v>79</v>
      </c>
      <c r="F165" s="20" t="s">
        <v>37</v>
      </c>
      <c r="G165" s="20" t="s">
        <v>38</v>
      </c>
      <c r="H165" s="16" t="s">
        <v>39</v>
      </c>
      <c r="I165" s="16" t="s">
        <v>456</v>
      </c>
      <c r="J165" s="16" t="s">
        <v>100</v>
      </c>
      <c r="K165" s="16" t="s">
        <v>462</v>
      </c>
      <c r="L165" s="16" t="s">
        <v>197</v>
      </c>
      <c r="M165" s="25">
        <v>2019</v>
      </c>
      <c r="N165" s="25">
        <f t="shared" si="10"/>
        <v>2</v>
      </c>
      <c r="O165" s="25">
        <v>2</v>
      </c>
      <c r="P165" s="25">
        <v>2</v>
      </c>
      <c r="Q165" s="25">
        <v>2</v>
      </c>
      <c r="R165" s="25">
        <v>2</v>
      </c>
      <c r="S165" s="20" t="s">
        <v>198</v>
      </c>
      <c r="T165" s="16">
        <v>1</v>
      </c>
      <c r="U165" s="50">
        <v>1</v>
      </c>
      <c r="V165" s="25" t="s">
        <v>205</v>
      </c>
      <c r="W165" s="16">
        <v>1</v>
      </c>
      <c r="X165" s="52">
        <v>0</v>
      </c>
      <c r="Z165" s="16">
        <v>0</v>
      </c>
      <c r="AA165" s="24">
        <v>0</v>
      </c>
      <c r="AB165" s="24">
        <v>0</v>
      </c>
      <c r="AC165" s="16">
        <v>0</v>
      </c>
      <c r="AD165" s="24">
        <f>IF(AC165=0,IF(AB165=0,U165*X165*W165*Z165*EXP(-AA165*Others!$A$18),0),0)</f>
        <v>0</v>
      </c>
      <c r="AE165" s="24">
        <f>IF(AC165=0,IF(AB165=1,U165*X165*W165*Z165*EXP(-AA165*Others!$A$18),0),0)</f>
        <v>0</v>
      </c>
      <c r="AF165" s="24">
        <f>IF(AC165=1,IF(AB165=0,U165*X165*W165*Z165*EXP(-AA165*Others!$A$18),0),0)</f>
        <v>0</v>
      </c>
    </row>
    <row r="166" spans="1:32" ht="45">
      <c r="A166" s="16" t="s">
        <v>469</v>
      </c>
      <c r="B166" s="16" t="s">
        <v>470</v>
      </c>
      <c r="C166" s="16" t="s">
        <v>455</v>
      </c>
      <c r="D166" s="16" t="s">
        <v>1543</v>
      </c>
      <c r="E166" s="20" t="s">
        <v>79</v>
      </c>
      <c r="F166" s="20" t="s">
        <v>37</v>
      </c>
      <c r="G166" s="20" t="s">
        <v>38</v>
      </c>
      <c r="H166" s="16" t="s">
        <v>39</v>
      </c>
      <c r="I166" s="16" t="s">
        <v>456</v>
      </c>
      <c r="J166" s="16" t="s">
        <v>100</v>
      </c>
      <c r="K166" s="16" t="s">
        <v>462</v>
      </c>
      <c r="L166" s="16" t="s">
        <v>197</v>
      </c>
      <c r="M166" s="25">
        <v>2019</v>
      </c>
      <c r="N166" s="25">
        <f t="shared" si="10"/>
        <v>2</v>
      </c>
      <c r="O166" s="25">
        <v>2</v>
      </c>
      <c r="P166" s="25">
        <v>2</v>
      </c>
      <c r="Q166" s="25">
        <v>2</v>
      </c>
      <c r="R166" s="25">
        <v>2</v>
      </c>
      <c r="S166" s="20" t="s">
        <v>198</v>
      </c>
      <c r="T166" s="16">
        <v>1</v>
      </c>
      <c r="U166" s="50">
        <v>1</v>
      </c>
      <c r="V166" s="25" t="s">
        <v>205</v>
      </c>
      <c r="W166" s="16">
        <v>1</v>
      </c>
      <c r="X166" s="52">
        <v>0</v>
      </c>
      <c r="Z166" s="16">
        <v>0</v>
      </c>
      <c r="AA166" s="24">
        <v>0</v>
      </c>
      <c r="AB166" s="24">
        <v>0</v>
      </c>
      <c r="AC166" s="16">
        <v>0</v>
      </c>
      <c r="AD166" s="24">
        <f>IF(AC166=0,IF(AB166=0,U166*X166*W166*Z166*EXP(-AA166*Others!$A$18),0),0)</f>
        <v>0</v>
      </c>
      <c r="AE166" s="24">
        <f>IF(AC166=0,IF(AB166=1,U166*X166*W166*Z166*EXP(-AA166*Others!$A$18),0),0)</f>
        <v>0</v>
      </c>
      <c r="AF166" s="24">
        <f>IF(AC166=1,IF(AB166=0,U166*X166*W166*Z166*EXP(-AA166*Others!$A$18),0),0)</f>
        <v>0</v>
      </c>
    </row>
    <row r="167" spans="1:32" ht="45">
      <c r="A167" s="16" t="s">
        <v>471</v>
      </c>
      <c r="B167" s="16" t="s">
        <v>472</v>
      </c>
      <c r="C167" s="16" t="s">
        <v>455</v>
      </c>
      <c r="D167" s="16" t="s">
        <v>1543</v>
      </c>
      <c r="E167" s="20" t="s">
        <v>79</v>
      </c>
      <c r="F167" s="20" t="s">
        <v>37</v>
      </c>
      <c r="G167" s="20" t="s">
        <v>38</v>
      </c>
      <c r="H167" s="16" t="s">
        <v>39</v>
      </c>
      <c r="I167" s="16" t="s">
        <v>456</v>
      </c>
      <c r="J167" s="16" t="s">
        <v>100</v>
      </c>
      <c r="K167" s="16" t="s">
        <v>462</v>
      </c>
      <c r="L167" s="16" t="s">
        <v>197</v>
      </c>
      <c r="M167" s="25">
        <v>2019</v>
      </c>
      <c r="N167" s="25">
        <f t="shared" si="10"/>
        <v>2</v>
      </c>
      <c r="O167" s="25">
        <v>2</v>
      </c>
      <c r="P167" s="25">
        <v>2</v>
      </c>
      <c r="Q167" s="25">
        <v>2</v>
      </c>
      <c r="R167" s="25">
        <v>2</v>
      </c>
      <c r="S167" s="20" t="s">
        <v>198</v>
      </c>
      <c r="T167" s="16">
        <v>1</v>
      </c>
      <c r="U167" s="50">
        <v>1</v>
      </c>
      <c r="V167" s="25" t="s">
        <v>205</v>
      </c>
      <c r="W167" s="16">
        <v>1</v>
      </c>
      <c r="X167" s="52">
        <v>0</v>
      </c>
      <c r="Z167" s="16">
        <v>0</v>
      </c>
      <c r="AA167" s="24">
        <v>0</v>
      </c>
      <c r="AB167" s="24">
        <v>0</v>
      </c>
      <c r="AC167" s="16">
        <v>0</v>
      </c>
      <c r="AD167" s="24">
        <f>IF(AC167=0,IF(AB167=0,U167*X167*W167*Z167*EXP(-AA167*Others!$A$18),0),0)</f>
        <v>0</v>
      </c>
      <c r="AE167" s="24">
        <f>IF(AC167=0,IF(AB167=1,U167*X167*W167*Z167*EXP(-AA167*Others!$A$18),0),0)</f>
        <v>0</v>
      </c>
      <c r="AF167" s="24">
        <f>IF(AC167=1,IF(AB167=0,U167*X167*W167*Z167*EXP(-AA167*Others!$A$18),0),0)</f>
        <v>0</v>
      </c>
    </row>
    <row r="168" spans="1:32" ht="45">
      <c r="A168" s="16" t="s">
        <v>473</v>
      </c>
      <c r="B168" s="16" t="s">
        <v>474</v>
      </c>
      <c r="C168" s="16" t="s">
        <v>455</v>
      </c>
      <c r="D168" s="16" t="s">
        <v>1543</v>
      </c>
      <c r="E168" s="20" t="s">
        <v>79</v>
      </c>
      <c r="F168" s="20" t="s">
        <v>37</v>
      </c>
      <c r="G168" s="20" t="s">
        <v>38</v>
      </c>
      <c r="H168" s="16" t="s">
        <v>39</v>
      </c>
      <c r="I168" s="16" t="s">
        <v>456</v>
      </c>
      <c r="J168" s="16" t="s">
        <v>100</v>
      </c>
      <c r="K168" s="16" t="s">
        <v>462</v>
      </c>
      <c r="L168" s="16" t="s">
        <v>197</v>
      </c>
      <c r="M168" s="25">
        <v>2019</v>
      </c>
      <c r="N168" s="25">
        <f t="shared" si="10"/>
        <v>2</v>
      </c>
      <c r="O168" s="25">
        <v>2</v>
      </c>
      <c r="P168" s="25">
        <v>2</v>
      </c>
      <c r="Q168" s="25">
        <v>2</v>
      </c>
      <c r="R168" s="25">
        <v>2</v>
      </c>
      <c r="S168" s="20" t="s">
        <v>198</v>
      </c>
      <c r="T168" s="16">
        <v>1</v>
      </c>
      <c r="U168" s="50">
        <v>1</v>
      </c>
      <c r="V168" s="25" t="s">
        <v>205</v>
      </c>
      <c r="W168" s="16">
        <v>1</v>
      </c>
      <c r="X168" s="52">
        <v>0</v>
      </c>
      <c r="Z168" s="16">
        <v>0</v>
      </c>
      <c r="AA168" s="24">
        <v>0</v>
      </c>
      <c r="AB168" s="24">
        <v>0</v>
      </c>
      <c r="AC168" s="16">
        <v>0</v>
      </c>
      <c r="AD168" s="24">
        <f>IF(AC168=0,IF(AB168=0,U168*X168*W168*Z168*EXP(-AA168*Others!$A$18),0),0)</f>
        <v>0</v>
      </c>
      <c r="AE168" s="24">
        <f>IF(AC168=0,IF(AB168=1,U168*X168*W168*Z168*EXP(-AA168*Others!$A$18),0),0)</f>
        <v>0</v>
      </c>
      <c r="AF168" s="24">
        <f>IF(AC168=1,IF(AB168=0,U168*X168*W168*Z168*EXP(-AA168*Others!$A$18),0),0)</f>
        <v>0</v>
      </c>
    </row>
    <row r="169" spans="1:32" ht="45">
      <c r="A169" s="16" t="s">
        <v>475</v>
      </c>
      <c r="B169" s="16" t="s">
        <v>476</v>
      </c>
      <c r="C169" s="16" t="s">
        <v>455</v>
      </c>
      <c r="D169" s="16" t="s">
        <v>1543</v>
      </c>
      <c r="E169" s="20" t="s">
        <v>79</v>
      </c>
      <c r="F169" s="20" t="s">
        <v>37</v>
      </c>
      <c r="G169" s="20" t="s">
        <v>38</v>
      </c>
      <c r="H169" s="16" t="s">
        <v>39</v>
      </c>
      <c r="I169" s="16" t="s">
        <v>456</v>
      </c>
      <c r="J169" s="16" t="s">
        <v>100</v>
      </c>
      <c r="K169" s="16" t="s">
        <v>462</v>
      </c>
      <c r="L169" s="16" t="s">
        <v>197</v>
      </c>
      <c r="M169" s="25">
        <v>2019</v>
      </c>
      <c r="N169" s="25">
        <f t="shared" si="10"/>
        <v>2</v>
      </c>
      <c r="O169" s="25">
        <v>2</v>
      </c>
      <c r="P169" s="25">
        <v>2</v>
      </c>
      <c r="Q169" s="25">
        <v>2</v>
      </c>
      <c r="R169" s="25">
        <v>2</v>
      </c>
      <c r="S169" s="20" t="s">
        <v>198</v>
      </c>
      <c r="T169" s="16">
        <v>1</v>
      </c>
      <c r="U169" s="50">
        <v>1</v>
      </c>
      <c r="V169" s="25" t="s">
        <v>205</v>
      </c>
      <c r="W169" s="16">
        <v>1</v>
      </c>
      <c r="X169" s="52">
        <v>0</v>
      </c>
      <c r="Z169" s="16">
        <v>0</v>
      </c>
      <c r="AA169" s="24">
        <v>0</v>
      </c>
      <c r="AB169" s="24">
        <v>0</v>
      </c>
      <c r="AC169" s="16">
        <v>0</v>
      </c>
      <c r="AD169" s="24">
        <f>IF(AC169=0,IF(AB169=0,U169*X169*W169*Z169*EXP(-AA169*Others!$A$18),0),0)</f>
        <v>0</v>
      </c>
      <c r="AE169" s="24">
        <f>IF(AC169=0,IF(AB169=1,U169*X169*W169*Z169*EXP(-AA169*Others!$A$18),0),0)</f>
        <v>0</v>
      </c>
      <c r="AF169" s="24">
        <f>IF(AC169=1,IF(AB169=0,U169*X169*W169*Z169*EXP(-AA169*Others!$A$18),0),0)</f>
        <v>0</v>
      </c>
    </row>
    <row r="170" spans="1:32" ht="45">
      <c r="A170" s="16" t="s">
        <v>477</v>
      </c>
      <c r="B170" s="16" t="s">
        <v>478</v>
      </c>
      <c r="C170" s="16" t="s">
        <v>455</v>
      </c>
      <c r="D170" s="16" t="s">
        <v>1543</v>
      </c>
      <c r="E170" s="20" t="s">
        <v>79</v>
      </c>
      <c r="F170" s="20" t="s">
        <v>37</v>
      </c>
      <c r="G170" s="20" t="s">
        <v>38</v>
      </c>
      <c r="H170" s="16" t="s">
        <v>39</v>
      </c>
      <c r="I170" s="16" t="s">
        <v>456</v>
      </c>
      <c r="J170" s="16" t="s">
        <v>100</v>
      </c>
      <c r="K170" s="16" t="s">
        <v>462</v>
      </c>
      <c r="L170" s="16" t="s">
        <v>197</v>
      </c>
      <c r="M170" s="25">
        <v>2019</v>
      </c>
      <c r="N170" s="25">
        <f t="shared" si="10"/>
        <v>2</v>
      </c>
      <c r="O170" s="25">
        <v>2</v>
      </c>
      <c r="P170" s="25">
        <v>2</v>
      </c>
      <c r="Q170" s="25">
        <v>2</v>
      </c>
      <c r="R170" s="25">
        <v>2</v>
      </c>
      <c r="S170" s="20" t="s">
        <v>198</v>
      </c>
      <c r="T170" s="16">
        <v>1</v>
      </c>
      <c r="U170" s="50">
        <v>1</v>
      </c>
      <c r="V170" s="25" t="s">
        <v>205</v>
      </c>
      <c r="W170" s="16">
        <v>1</v>
      </c>
      <c r="X170" s="52">
        <v>0</v>
      </c>
      <c r="Z170" s="16">
        <v>0</v>
      </c>
      <c r="AA170" s="24">
        <v>0</v>
      </c>
      <c r="AB170" s="24">
        <v>0</v>
      </c>
      <c r="AC170" s="16">
        <v>0</v>
      </c>
      <c r="AD170" s="24">
        <f>IF(AC170=0,IF(AB170=0,U170*X170*W170*Z170*EXP(-AA170*Others!$A$18),0),0)</f>
        <v>0</v>
      </c>
      <c r="AE170" s="24">
        <f>IF(AC170=0,IF(AB170=1,U170*X170*W170*Z170*EXP(-AA170*Others!$A$18),0),0)</f>
        <v>0</v>
      </c>
      <c r="AF170" s="24">
        <f>IF(AC170=1,IF(AB170=0,U170*X170*W170*Z170*EXP(-AA170*Others!$A$18),0),0)</f>
        <v>0</v>
      </c>
    </row>
    <row r="171" spans="1:32" ht="45">
      <c r="A171" s="16" t="s">
        <v>479</v>
      </c>
      <c r="B171" s="16" t="s">
        <v>480</v>
      </c>
      <c r="C171" s="16" t="s">
        <v>455</v>
      </c>
      <c r="D171" s="16" t="s">
        <v>1543</v>
      </c>
      <c r="E171" s="20" t="s">
        <v>79</v>
      </c>
      <c r="F171" s="20" t="s">
        <v>37</v>
      </c>
      <c r="G171" s="20" t="s">
        <v>38</v>
      </c>
      <c r="H171" s="16" t="s">
        <v>39</v>
      </c>
      <c r="I171" s="16" t="s">
        <v>456</v>
      </c>
      <c r="J171" s="16" t="s">
        <v>100</v>
      </c>
      <c r="K171" s="16" t="s">
        <v>462</v>
      </c>
      <c r="L171" s="16" t="s">
        <v>197</v>
      </c>
      <c r="M171" s="25">
        <v>2019</v>
      </c>
      <c r="N171" s="25">
        <f t="shared" si="10"/>
        <v>2</v>
      </c>
      <c r="O171" s="25">
        <v>2</v>
      </c>
      <c r="P171" s="25">
        <v>2</v>
      </c>
      <c r="Q171" s="25">
        <v>2</v>
      </c>
      <c r="R171" s="25">
        <v>2</v>
      </c>
      <c r="S171" s="20" t="s">
        <v>198</v>
      </c>
      <c r="T171" s="16">
        <v>1</v>
      </c>
      <c r="U171" s="50">
        <v>1</v>
      </c>
      <c r="V171" s="25" t="s">
        <v>205</v>
      </c>
      <c r="W171" s="16">
        <v>1</v>
      </c>
      <c r="X171" s="52">
        <v>0</v>
      </c>
      <c r="Z171" s="16">
        <v>0</v>
      </c>
      <c r="AA171" s="24">
        <v>0</v>
      </c>
      <c r="AB171" s="24">
        <v>0</v>
      </c>
      <c r="AC171" s="16">
        <v>0</v>
      </c>
      <c r="AD171" s="24">
        <f>IF(AC171=0,IF(AB171=0,U171*X171*W171*Z171*EXP(-AA171*Others!$A$18),0),0)</f>
        <v>0</v>
      </c>
      <c r="AE171" s="24">
        <f>IF(AC171=0,IF(AB171=1,U171*X171*W171*Z171*EXP(-AA171*Others!$A$18),0),0)</f>
        <v>0</v>
      </c>
      <c r="AF171" s="24">
        <f>IF(AC171=1,IF(AB171=0,U171*X171*W171*Z171*EXP(-AA171*Others!$A$18),0),0)</f>
        <v>0</v>
      </c>
    </row>
    <row r="172" spans="1:32" ht="45">
      <c r="A172" s="16" t="s">
        <v>481</v>
      </c>
      <c r="B172" s="16" t="s">
        <v>482</v>
      </c>
      <c r="C172" s="16" t="s">
        <v>455</v>
      </c>
      <c r="D172" s="16" t="s">
        <v>1543</v>
      </c>
      <c r="E172" s="20" t="s">
        <v>79</v>
      </c>
      <c r="F172" s="20" t="s">
        <v>37</v>
      </c>
      <c r="G172" s="20" t="s">
        <v>38</v>
      </c>
      <c r="H172" s="16" t="s">
        <v>39</v>
      </c>
      <c r="I172" s="16" t="s">
        <v>456</v>
      </c>
      <c r="J172" s="16" t="s">
        <v>100</v>
      </c>
      <c r="K172" s="16" t="s">
        <v>462</v>
      </c>
      <c r="L172" s="16" t="s">
        <v>197</v>
      </c>
      <c r="M172" s="25">
        <v>2019</v>
      </c>
      <c r="N172" s="25">
        <f t="shared" si="10"/>
        <v>2</v>
      </c>
      <c r="O172" s="25">
        <v>2</v>
      </c>
      <c r="P172" s="25">
        <v>2</v>
      </c>
      <c r="Q172" s="25">
        <v>2</v>
      </c>
      <c r="R172" s="25">
        <v>2</v>
      </c>
      <c r="S172" s="20" t="s">
        <v>198</v>
      </c>
      <c r="T172" s="16">
        <v>1</v>
      </c>
      <c r="U172" s="50">
        <v>1</v>
      </c>
      <c r="V172" s="25" t="s">
        <v>205</v>
      </c>
      <c r="W172" s="16">
        <v>1</v>
      </c>
      <c r="X172" s="52">
        <v>0</v>
      </c>
      <c r="Z172" s="16">
        <v>0</v>
      </c>
      <c r="AA172" s="24">
        <v>0</v>
      </c>
      <c r="AB172" s="24">
        <v>0</v>
      </c>
      <c r="AC172" s="16">
        <v>0</v>
      </c>
      <c r="AD172" s="24">
        <f>IF(AC172=0,IF(AB172=0,U172*X172*W172*Z172*EXP(-AA172*Others!$A$18),0),0)</f>
        <v>0</v>
      </c>
      <c r="AE172" s="24">
        <f>IF(AC172=0,IF(AB172=1,U172*X172*W172*Z172*EXP(-AA172*Others!$A$18),0),0)</f>
        <v>0</v>
      </c>
      <c r="AF172" s="24">
        <f>IF(AC172=1,IF(AB172=0,U172*X172*W172*Z172*EXP(-AA172*Others!$A$18),0),0)</f>
        <v>0</v>
      </c>
    </row>
    <row r="173" spans="1:32" ht="45">
      <c r="A173" s="16" t="s">
        <v>483</v>
      </c>
      <c r="B173" s="16" t="s">
        <v>484</v>
      </c>
      <c r="C173" s="16" t="s">
        <v>455</v>
      </c>
      <c r="D173" s="16" t="s">
        <v>1543</v>
      </c>
      <c r="E173" s="20" t="s">
        <v>79</v>
      </c>
      <c r="F173" s="20" t="s">
        <v>37</v>
      </c>
      <c r="G173" s="20" t="s">
        <v>38</v>
      </c>
      <c r="H173" s="16" t="s">
        <v>39</v>
      </c>
      <c r="I173" s="16" t="s">
        <v>456</v>
      </c>
      <c r="J173" s="16" t="s">
        <v>100</v>
      </c>
      <c r="K173" s="16" t="s">
        <v>462</v>
      </c>
      <c r="L173" s="16" t="s">
        <v>197</v>
      </c>
      <c r="M173" s="25">
        <v>2019</v>
      </c>
      <c r="N173" s="25">
        <f t="shared" si="10"/>
        <v>2</v>
      </c>
      <c r="O173" s="25">
        <v>2</v>
      </c>
      <c r="P173" s="25">
        <v>2</v>
      </c>
      <c r="Q173" s="25">
        <v>2</v>
      </c>
      <c r="R173" s="25">
        <v>2</v>
      </c>
      <c r="S173" s="20" t="s">
        <v>198</v>
      </c>
      <c r="T173" s="16">
        <v>1</v>
      </c>
      <c r="U173" s="50">
        <v>1</v>
      </c>
      <c r="V173" s="25" t="s">
        <v>205</v>
      </c>
      <c r="W173" s="16">
        <v>1</v>
      </c>
      <c r="X173" s="52">
        <v>0</v>
      </c>
      <c r="Z173" s="16">
        <v>0</v>
      </c>
      <c r="AA173" s="24">
        <v>0</v>
      </c>
      <c r="AB173" s="24">
        <v>0</v>
      </c>
      <c r="AC173" s="16">
        <v>0</v>
      </c>
      <c r="AD173" s="24">
        <f>IF(AC173=0,IF(AB173=0,U173*X173*W173*Z173*EXP(-AA173*Others!$A$18),0),0)</f>
        <v>0</v>
      </c>
      <c r="AE173" s="24">
        <f>IF(AC173=0,IF(AB173=1,U173*X173*W173*Z173*EXP(-AA173*Others!$A$18),0),0)</f>
        <v>0</v>
      </c>
      <c r="AF173" s="24">
        <f>IF(AC173=1,IF(AB173=0,U173*X173*W173*Z173*EXP(-AA173*Others!$A$18),0),0)</f>
        <v>0</v>
      </c>
    </row>
    <row r="174" spans="1:32" ht="60">
      <c r="A174" s="16" t="s">
        <v>485</v>
      </c>
      <c r="B174" s="16" t="s">
        <v>486</v>
      </c>
      <c r="C174" s="16" t="s">
        <v>487</v>
      </c>
      <c r="D174" s="16" t="s">
        <v>488</v>
      </c>
      <c r="E174" s="20" t="s">
        <v>79</v>
      </c>
      <c r="F174" s="20" t="s">
        <v>37</v>
      </c>
      <c r="G174" s="20" t="s">
        <v>38</v>
      </c>
      <c r="H174" s="16" t="s">
        <v>39</v>
      </c>
      <c r="I174" s="16" t="s">
        <v>99</v>
      </c>
      <c r="J174" s="16" t="s">
        <v>100</v>
      </c>
      <c r="K174" s="16" t="s">
        <v>489</v>
      </c>
      <c r="L174" s="16" t="s">
        <v>404</v>
      </c>
      <c r="M174" s="25">
        <v>2019</v>
      </c>
      <c r="N174" s="25">
        <f t="shared" si="10"/>
        <v>2</v>
      </c>
      <c r="O174" s="25">
        <v>2</v>
      </c>
      <c r="P174" s="25">
        <v>2</v>
      </c>
      <c r="Q174" s="25">
        <v>2</v>
      </c>
      <c r="R174" s="25">
        <v>2</v>
      </c>
      <c r="S174" s="20" t="s">
        <v>198</v>
      </c>
      <c r="T174" s="16">
        <v>1</v>
      </c>
      <c r="U174" s="50">
        <v>1</v>
      </c>
      <c r="V174" s="25" t="s">
        <v>75</v>
      </c>
      <c r="W174" s="16">
        <v>1</v>
      </c>
      <c r="X174" s="52">
        <v>0</v>
      </c>
      <c r="Z174" s="16">
        <v>0</v>
      </c>
      <c r="AA174" s="24">
        <v>0</v>
      </c>
      <c r="AB174" s="24">
        <v>0</v>
      </c>
      <c r="AC174" s="16">
        <v>0</v>
      </c>
      <c r="AD174" s="24">
        <f>IF(AC174=0,IF(AB174=0,U174*X174*W174*Z174*EXP(-AA174*Others!$A$18),0),0)</f>
        <v>0</v>
      </c>
      <c r="AE174" s="24">
        <f>IF(AC174=0,IF(AB174=1,U174*X174*W174*Z174*EXP(-AA174*Others!$A$18),0),0)</f>
        <v>0</v>
      </c>
      <c r="AF174" s="24">
        <f>IF(AC174=1,IF(AB174=0,U174*X174*W174*Z174*EXP(-AA174*Others!$A$18),0),0)</f>
        <v>0</v>
      </c>
    </row>
    <row r="175" spans="1:32" ht="60">
      <c r="A175" s="16" t="s">
        <v>490</v>
      </c>
      <c r="B175" s="16" t="s">
        <v>491</v>
      </c>
      <c r="C175" s="16" t="s">
        <v>487</v>
      </c>
      <c r="D175" s="16" t="s">
        <v>488</v>
      </c>
      <c r="E175" s="20" t="s">
        <v>79</v>
      </c>
      <c r="F175" s="20" t="s">
        <v>37</v>
      </c>
      <c r="G175" s="20" t="s">
        <v>38</v>
      </c>
      <c r="H175" s="16" t="s">
        <v>39</v>
      </c>
      <c r="I175" s="16" t="s">
        <v>99</v>
      </c>
      <c r="J175" s="16" t="s">
        <v>100</v>
      </c>
      <c r="K175" s="16" t="s">
        <v>489</v>
      </c>
      <c r="L175" s="16" t="s">
        <v>404</v>
      </c>
      <c r="M175" s="25">
        <v>2019</v>
      </c>
      <c r="N175" s="25">
        <f t="shared" si="10"/>
        <v>2</v>
      </c>
      <c r="O175" s="25">
        <v>2</v>
      </c>
      <c r="P175" s="25">
        <v>2</v>
      </c>
      <c r="Q175" s="25">
        <v>2</v>
      </c>
      <c r="R175" s="25">
        <v>2</v>
      </c>
      <c r="S175" s="20" t="s">
        <v>198</v>
      </c>
      <c r="T175" s="18">
        <v>1</v>
      </c>
      <c r="U175" s="50">
        <v>1</v>
      </c>
      <c r="V175" s="25" t="s">
        <v>75</v>
      </c>
      <c r="W175" s="16">
        <v>1</v>
      </c>
      <c r="X175" s="52">
        <v>0</v>
      </c>
      <c r="Y175" s="18"/>
      <c r="Z175" s="16">
        <v>0</v>
      </c>
      <c r="AA175" s="24">
        <v>0</v>
      </c>
      <c r="AB175" s="24">
        <v>0</v>
      </c>
      <c r="AC175" s="16">
        <v>0</v>
      </c>
      <c r="AD175" s="24">
        <f>IF(AC175=0,IF(AB175=0,U175*X175*W175*Z175*EXP(-AA175*Others!$A$18),0),0)</f>
        <v>0</v>
      </c>
      <c r="AE175" s="24">
        <f>IF(AC175=0,IF(AB175=1,U175*X175*W175*Z175*EXP(-AA175*Others!$A$18),0),0)</f>
        <v>0</v>
      </c>
      <c r="AF175" s="24">
        <f>IF(AC175=1,IF(AB175=0,U175*X175*W175*Z175*EXP(-AA175*Others!$A$18),0),0)</f>
        <v>0</v>
      </c>
    </row>
    <row r="176" spans="1:32" ht="105">
      <c r="A176" s="16" t="s">
        <v>492</v>
      </c>
      <c r="B176" s="16" t="s">
        <v>493</v>
      </c>
      <c r="C176" s="16" t="s">
        <v>487</v>
      </c>
      <c r="D176" s="16" t="s">
        <v>494</v>
      </c>
      <c r="E176" s="16" t="s">
        <v>79</v>
      </c>
      <c r="F176" s="20" t="s">
        <v>37</v>
      </c>
      <c r="G176" s="20" t="s">
        <v>38</v>
      </c>
      <c r="H176" s="16" t="s">
        <v>39</v>
      </c>
      <c r="I176" s="16" t="s">
        <v>495</v>
      </c>
      <c r="J176" s="16" t="s">
        <v>100</v>
      </c>
      <c r="K176" s="16" t="s">
        <v>489</v>
      </c>
      <c r="L176" s="16" t="s">
        <v>404</v>
      </c>
      <c r="M176" s="25">
        <v>2019</v>
      </c>
      <c r="N176" s="25">
        <f t="shared" si="10"/>
        <v>3</v>
      </c>
      <c r="O176" s="25">
        <v>3</v>
      </c>
      <c r="P176" s="25">
        <v>2</v>
      </c>
      <c r="Q176" s="25">
        <v>2</v>
      </c>
      <c r="R176" s="25">
        <v>2</v>
      </c>
      <c r="S176" s="20" t="s">
        <v>496</v>
      </c>
      <c r="T176" s="18">
        <v>1</v>
      </c>
      <c r="U176" s="50">
        <v>1</v>
      </c>
      <c r="V176" s="25" t="s">
        <v>75</v>
      </c>
      <c r="W176" s="16">
        <v>1</v>
      </c>
      <c r="X176" s="52">
        <v>20000000</v>
      </c>
      <c r="Y176" s="18"/>
      <c r="Z176" s="18">
        <v>1</v>
      </c>
      <c r="AA176" s="24">
        <v>0</v>
      </c>
      <c r="AB176" s="24">
        <v>0</v>
      </c>
      <c r="AC176" s="32">
        <v>1</v>
      </c>
      <c r="AD176" s="23">
        <f>IF(AC176=0,IF(AB176=0,U176*X176*W176*Z176*EXP(-AA176*Others!$A$18),0),0)</f>
        <v>0</v>
      </c>
      <c r="AE176" s="23">
        <f>IF(AC176=0,IF(AB176=1,U176*X176*W176*Z176*EXP(-AA176*Others!$A$18),0),0)</f>
        <v>0</v>
      </c>
      <c r="AF176" s="23">
        <f>IF(AC176=1,IF(AB176=0,U176*X176*W176*Z176*EXP(-AA176*Others!$A$18),0),0)</f>
        <v>20000000</v>
      </c>
    </row>
    <row r="177" spans="1:32" ht="45">
      <c r="A177" s="16" t="s">
        <v>497</v>
      </c>
      <c r="B177" s="16" t="s">
        <v>498</v>
      </c>
      <c r="C177" s="16" t="s">
        <v>487</v>
      </c>
      <c r="D177" s="16" t="s">
        <v>1546</v>
      </c>
      <c r="E177" s="63" t="s">
        <v>97</v>
      </c>
      <c r="F177" s="20" t="s">
        <v>37</v>
      </c>
      <c r="G177" s="20" t="s">
        <v>38</v>
      </c>
      <c r="H177" s="16" t="s">
        <v>39</v>
      </c>
      <c r="I177" s="16" t="s">
        <v>456</v>
      </c>
      <c r="J177" s="16" t="s">
        <v>100</v>
      </c>
      <c r="K177" s="16" t="s">
        <v>499</v>
      </c>
      <c r="L177" s="16" t="s">
        <v>404</v>
      </c>
      <c r="M177" s="25">
        <v>2019</v>
      </c>
      <c r="N177" s="25">
        <f t="shared" si="10"/>
        <v>3</v>
      </c>
      <c r="O177" s="25">
        <v>2</v>
      </c>
      <c r="P177" s="25">
        <v>3</v>
      </c>
      <c r="Q177" s="25">
        <v>2</v>
      </c>
      <c r="R177" s="25">
        <v>2</v>
      </c>
      <c r="S177" s="20" t="s">
        <v>500</v>
      </c>
      <c r="T177" s="18">
        <v>3</v>
      </c>
      <c r="U177" s="50">
        <v>10</v>
      </c>
      <c r="V177" s="25" t="s">
        <v>205</v>
      </c>
      <c r="W177" s="16">
        <v>1</v>
      </c>
      <c r="X177" s="50">
        <v>40000</v>
      </c>
      <c r="Y177" s="18"/>
      <c r="Z177" s="18">
        <v>1</v>
      </c>
      <c r="AA177" s="24">
        <v>0</v>
      </c>
      <c r="AB177" s="24">
        <v>0</v>
      </c>
      <c r="AC177" s="16">
        <v>0</v>
      </c>
      <c r="AD177" s="24">
        <f>IF(AC177=0,IF(AB177=0,U177*X177*W177*Z177*EXP(-AA177*Others!$A$18),0),0)</f>
        <v>400000</v>
      </c>
      <c r="AE177" s="24">
        <f>IF(AC177=0,IF(AB177=1,U177*X177*W177*Z177*EXP(-AA177*Others!$A$18),0),0)</f>
        <v>0</v>
      </c>
      <c r="AF177" s="24">
        <f>IF(AC177=1,IF(AB177=0,U177*X177*W177*Z177*EXP(-AA177*Others!$A$18),0),0)</f>
        <v>0</v>
      </c>
    </row>
    <row r="178" spans="1:32" ht="60">
      <c r="A178" s="16" t="s">
        <v>501</v>
      </c>
      <c r="B178" s="16" t="s">
        <v>502</v>
      </c>
      <c r="C178" s="16" t="s">
        <v>487</v>
      </c>
      <c r="D178" s="16" t="s">
        <v>1545</v>
      </c>
      <c r="E178" s="63" t="s">
        <v>79</v>
      </c>
      <c r="F178" s="20" t="s">
        <v>37</v>
      </c>
      <c r="G178" s="20" t="s">
        <v>38</v>
      </c>
      <c r="H178" s="16" t="s">
        <v>39</v>
      </c>
      <c r="I178" s="16" t="s">
        <v>456</v>
      </c>
      <c r="J178" s="16" t="s">
        <v>100</v>
      </c>
      <c r="K178" s="16" t="s">
        <v>503</v>
      </c>
      <c r="L178" s="16" t="s">
        <v>404</v>
      </c>
      <c r="M178" s="25">
        <v>2019</v>
      </c>
      <c r="N178" s="25">
        <f t="shared" si="10"/>
        <v>2</v>
      </c>
      <c r="O178" s="25">
        <v>2</v>
      </c>
      <c r="P178" s="25">
        <v>2</v>
      </c>
      <c r="Q178" s="25">
        <v>2</v>
      </c>
      <c r="R178" s="25">
        <v>2</v>
      </c>
      <c r="S178" s="20" t="s">
        <v>198</v>
      </c>
      <c r="T178" s="18">
        <v>1</v>
      </c>
      <c r="U178" s="50">
        <v>1</v>
      </c>
      <c r="V178" s="25" t="s">
        <v>75</v>
      </c>
      <c r="W178" s="16">
        <v>1</v>
      </c>
      <c r="X178" s="52">
        <v>0</v>
      </c>
      <c r="Y178" s="18"/>
      <c r="Z178" s="16">
        <v>0</v>
      </c>
      <c r="AA178" s="24">
        <v>0</v>
      </c>
      <c r="AB178" s="24">
        <v>0</v>
      </c>
      <c r="AC178" s="16">
        <v>0</v>
      </c>
      <c r="AD178" s="24">
        <f>IF(AC178=0,IF(AB178=0,U178*X178*W178*Z178*EXP(-AA178*Others!$A$18),0),0)</f>
        <v>0</v>
      </c>
      <c r="AE178" s="24">
        <f>IF(AC178=0,IF(AB178=1,U178*X178*W178*Z178*EXP(-AA178*Others!$A$18),0),0)</f>
        <v>0</v>
      </c>
      <c r="AF178" s="24">
        <f>IF(AC178=1,IF(AB178=0,U178*X178*W178*Z178*EXP(-AA178*Others!$A$18),0),0)</f>
        <v>0</v>
      </c>
    </row>
    <row r="179" spans="1:32" ht="45">
      <c r="A179" s="16" t="s">
        <v>504</v>
      </c>
      <c r="B179" s="16" t="s">
        <v>505</v>
      </c>
      <c r="C179" s="16" t="s">
        <v>487</v>
      </c>
      <c r="D179" s="16" t="s">
        <v>1551</v>
      </c>
      <c r="E179" s="63" t="s">
        <v>97</v>
      </c>
      <c r="F179" s="20" t="s">
        <v>37</v>
      </c>
      <c r="G179" s="20" t="s">
        <v>38</v>
      </c>
      <c r="H179" s="16" t="s">
        <v>39</v>
      </c>
      <c r="I179" s="16" t="s">
        <v>456</v>
      </c>
      <c r="J179" s="16" t="s">
        <v>100</v>
      </c>
      <c r="K179" s="16" t="s">
        <v>499</v>
      </c>
      <c r="L179" s="16" t="s">
        <v>404</v>
      </c>
      <c r="M179" s="25">
        <v>2019</v>
      </c>
      <c r="N179" s="25">
        <f t="shared" si="10"/>
        <v>3</v>
      </c>
      <c r="O179" s="25">
        <v>3</v>
      </c>
      <c r="P179" s="25">
        <v>3</v>
      </c>
      <c r="Q179" s="25">
        <v>2</v>
      </c>
      <c r="R179" s="25">
        <v>2</v>
      </c>
      <c r="S179" s="20" t="s">
        <v>506</v>
      </c>
      <c r="T179" s="18">
        <v>6</v>
      </c>
      <c r="U179" s="50">
        <v>15</v>
      </c>
      <c r="V179" s="25" t="s">
        <v>205</v>
      </c>
      <c r="W179" s="16">
        <v>1</v>
      </c>
      <c r="X179" s="50">
        <v>20000</v>
      </c>
      <c r="Y179" s="18"/>
      <c r="Z179" s="18">
        <v>1</v>
      </c>
      <c r="AA179" s="24">
        <v>0</v>
      </c>
      <c r="AB179" s="24">
        <v>0</v>
      </c>
      <c r="AC179" s="16">
        <v>0</v>
      </c>
      <c r="AD179" s="24">
        <f>IF(AC179=0,IF(AB179=0,U179*X179*W179*Z179*EXP(-AA179*Others!$A$18),0),0)</f>
        <v>300000</v>
      </c>
      <c r="AE179" s="24">
        <f>IF(AC179=0,IF(AB179=1,U179*X179*W179*Z179*EXP(-AA179*Others!$A$18),0),0)</f>
        <v>0</v>
      </c>
      <c r="AF179" s="24">
        <f>IF(AC179=1,IF(AB179=0,U179*X179*W179*Z179*EXP(-AA179*Others!$A$18),0),0)</f>
        <v>0</v>
      </c>
    </row>
    <row r="180" spans="1:32" ht="75">
      <c r="A180" s="16" t="s">
        <v>507</v>
      </c>
      <c r="B180" s="16" t="s">
        <v>508</v>
      </c>
      <c r="C180" s="16" t="s">
        <v>381</v>
      </c>
      <c r="D180" s="16" t="s">
        <v>1550</v>
      </c>
      <c r="E180" s="63" t="s">
        <v>97</v>
      </c>
      <c r="F180" s="20" t="s">
        <v>37</v>
      </c>
      <c r="G180" s="20" t="s">
        <v>38</v>
      </c>
      <c r="H180" s="16" t="s">
        <v>161</v>
      </c>
      <c r="I180" s="16" t="s">
        <v>120</v>
      </c>
      <c r="J180" s="16" t="s">
        <v>100</v>
      </c>
      <c r="K180" s="16" t="s">
        <v>382</v>
      </c>
      <c r="L180" s="16" t="s">
        <v>197</v>
      </c>
      <c r="M180" s="25">
        <v>2017</v>
      </c>
      <c r="N180" s="25">
        <f t="shared" si="10"/>
        <v>3</v>
      </c>
      <c r="O180" s="25">
        <v>2</v>
      </c>
      <c r="P180" s="25">
        <v>3</v>
      </c>
      <c r="Q180" s="25">
        <v>2</v>
      </c>
      <c r="R180" s="25">
        <v>2</v>
      </c>
      <c r="S180" s="20" t="s">
        <v>1560</v>
      </c>
      <c r="T180" s="18">
        <v>1</v>
      </c>
      <c r="U180" s="50">
        <v>1</v>
      </c>
      <c r="V180" s="25" t="s">
        <v>383</v>
      </c>
      <c r="W180" s="16">
        <v>0.1</v>
      </c>
      <c r="X180" s="52">
        <v>15000000</v>
      </c>
      <c r="Y180" s="18"/>
      <c r="Z180" s="18">
        <v>1</v>
      </c>
      <c r="AA180" s="24">
        <v>0</v>
      </c>
      <c r="AB180" s="24">
        <v>0</v>
      </c>
      <c r="AC180" s="16">
        <v>0</v>
      </c>
      <c r="AD180" s="24">
        <f>IF(AC180=0,IF(AB180=0,U180*X180*W180*Z180*EXP(-AA180*Others!$A$18),0),0)</f>
        <v>1500000</v>
      </c>
      <c r="AE180" s="24">
        <f>IF(AC180=0,IF(AB180=1,U180*X180*W180*Z180*EXP(-AA180*Others!$A$18),0),0)</f>
        <v>0</v>
      </c>
      <c r="AF180" s="24">
        <f>IF(AC180=1,IF(AB180=0,U180*X180*W180*Z180*EXP(-AA180*Others!$A$18),0),0)</f>
        <v>0</v>
      </c>
    </row>
    <row r="181" spans="1:32" ht="45">
      <c r="A181" s="16" t="s">
        <v>509</v>
      </c>
      <c r="B181" s="16" t="s">
        <v>510</v>
      </c>
      <c r="C181" s="16" t="s">
        <v>381</v>
      </c>
      <c r="D181" s="16" t="s">
        <v>1549</v>
      </c>
      <c r="E181" s="63" t="s">
        <v>97</v>
      </c>
      <c r="F181" s="20" t="s">
        <v>37</v>
      </c>
      <c r="G181" s="20" t="s">
        <v>38</v>
      </c>
      <c r="H181" s="16" t="s">
        <v>161</v>
      </c>
      <c r="I181" s="16" t="s">
        <v>120</v>
      </c>
      <c r="J181" s="16" t="s">
        <v>100</v>
      </c>
      <c r="K181" s="16" t="s">
        <v>382</v>
      </c>
      <c r="L181" s="16" t="s">
        <v>197</v>
      </c>
      <c r="M181" s="25">
        <v>2017</v>
      </c>
      <c r="N181" s="25">
        <f t="shared" si="10"/>
        <v>3</v>
      </c>
      <c r="O181" s="25">
        <v>2</v>
      </c>
      <c r="P181" s="25">
        <v>3</v>
      </c>
      <c r="Q181" s="25">
        <v>2</v>
      </c>
      <c r="R181" s="25">
        <v>2</v>
      </c>
      <c r="S181" s="20" t="s">
        <v>1560</v>
      </c>
      <c r="T181" s="18">
        <v>1</v>
      </c>
      <c r="U181" s="50">
        <v>1</v>
      </c>
      <c r="V181" s="25" t="s">
        <v>383</v>
      </c>
      <c r="W181" s="16">
        <v>0.1</v>
      </c>
      <c r="X181" s="52">
        <v>15000000</v>
      </c>
      <c r="Y181" s="18"/>
      <c r="Z181" s="18">
        <v>1</v>
      </c>
      <c r="AA181" s="24">
        <v>0</v>
      </c>
      <c r="AB181" s="24">
        <v>0</v>
      </c>
      <c r="AC181" s="16">
        <v>0</v>
      </c>
      <c r="AD181" s="24">
        <f>IF(AC181=0,IF(AB181=0,U181*X181*W181*Z181*EXP(-AA181*Others!$A$18),0),0)</f>
        <v>1500000</v>
      </c>
      <c r="AE181" s="24">
        <f>IF(AC181=0,IF(AB181=1,U181*X181*W181*Z181*EXP(-AA181*Others!$A$18),0),0)</f>
        <v>0</v>
      </c>
      <c r="AF181" s="24">
        <f>IF(AC181=1,IF(AB181=0,U181*X181*W181*Z181*EXP(-AA181*Others!$A$18),0),0)</f>
        <v>0</v>
      </c>
    </row>
    <row r="182" spans="1:32" ht="30">
      <c r="A182" s="16" t="s">
        <v>511</v>
      </c>
      <c r="B182" s="16" t="s">
        <v>512</v>
      </c>
      <c r="C182" s="16" t="s">
        <v>381</v>
      </c>
      <c r="D182" s="16" t="s">
        <v>1548</v>
      </c>
      <c r="E182" s="63" t="s">
        <v>97</v>
      </c>
      <c r="F182" s="20" t="s">
        <v>37</v>
      </c>
      <c r="G182" s="20" t="s">
        <v>38</v>
      </c>
      <c r="H182" s="16" t="s">
        <v>161</v>
      </c>
      <c r="I182" s="16" t="s">
        <v>120</v>
      </c>
      <c r="J182" s="16" t="s">
        <v>100</v>
      </c>
      <c r="K182" s="16" t="s">
        <v>382</v>
      </c>
      <c r="L182" s="16" t="s">
        <v>197</v>
      </c>
      <c r="M182" s="25">
        <v>2017</v>
      </c>
      <c r="N182" s="25">
        <f t="shared" si="10"/>
        <v>3</v>
      </c>
      <c r="O182" s="25">
        <v>2</v>
      </c>
      <c r="P182" s="25">
        <v>3</v>
      </c>
      <c r="Q182" s="25">
        <v>2</v>
      </c>
      <c r="R182" s="25">
        <v>2</v>
      </c>
      <c r="S182" s="20" t="s">
        <v>1560</v>
      </c>
      <c r="T182" s="18">
        <v>1</v>
      </c>
      <c r="U182" s="50">
        <v>1</v>
      </c>
      <c r="V182" s="25" t="s">
        <v>383</v>
      </c>
      <c r="W182" s="16">
        <v>0.1</v>
      </c>
      <c r="X182" s="52">
        <v>15000000</v>
      </c>
      <c r="Y182" s="18"/>
      <c r="Z182" s="18">
        <v>1</v>
      </c>
      <c r="AA182" s="24">
        <v>0</v>
      </c>
      <c r="AB182" s="24">
        <v>0</v>
      </c>
      <c r="AC182" s="16">
        <v>0</v>
      </c>
      <c r="AD182" s="24">
        <f>IF(AC182=0,IF(AB182=0,U182*X182*W182*Z182*EXP(-AA182*Others!$A$18),0),0)</f>
        <v>1500000</v>
      </c>
      <c r="AE182" s="24">
        <f>IF(AC182=0,IF(AB182=1,U182*X182*W182*Z182*EXP(-AA182*Others!$A$18),0),0)</f>
        <v>0</v>
      </c>
      <c r="AF182" s="24">
        <f>IF(AC182=1,IF(AB182=0,U182*X182*W182*Z182*EXP(-AA182*Others!$A$18),0),0)</f>
        <v>0</v>
      </c>
    </row>
    <row r="183" spans="1:32" ht="30">
      <c r="A183" s="16" t="s">
        <v>513</v>
      </c>
      <c r="B183" s="16" t="s">
        <v>514</v>
      </c>
      <c r="C183" s="16" t="s">
        <v>381</v>
      </c>
      <c r="D183" s="16" t="s">
        <v>1548</v>
      </c>
      <c r="E183" s="63" t="s">
        <v>97</v>
      </c>
      <c r="F183" s="20" t="s">
        <v>37</v>
      </c>
      <c r="G183" s="20" t="s">
        <v>38</v>
      </c>
      <c r="H183" s="16" t="s">
        <v>161</v>
      </c>
      <c r="I183" s="16" t="s">
        <v>120</v>
      </c>
      <c r="J183" s="16" t="s">
        <v>100</v>
      </c>
      <c r="K183" s="16" t="s">
        <v>382</v>
      </c>
      <c r="L183" s="16" t="s">
        <v>197</v>
      </c>
      <c r="M183" s="25">
        <v>2017</v>
      </c>
      <c r="N183" s="25">
        <f t="shared" si="10"/>
        <v>3</v>
      </c>
      <c r="O183" s="25">
        <v>2</v>
      </c>
      <c r="P183" s="25">
        <v>3</v>
      </c>
      <c r="Q183" s="25">
        <v>2</v>
      </c>
      <c r="R183" s="25">
        <v>2</v>
      </c>
      <c r="S183" s="20" t="s">
        <v>1560</v>
      </c>
      <c r="T183" s="18">
        <v>1</v>
      </c>
      <c r="U183" s="50">
        <v>1</v>
      </c>
      <c r="V183" s="25" t="s">
        <v>383</v>
      </c>
      <c r="W183" s="16">
        <v>0.1</v>
      </c>
      <c r="X183" s="52">
        <v>15000000</v>
      </c>
      <c r="Y183" s="18"/>
      <c r="Z183" s="18">
        <v>1</v>
      </c>
      <c r="AA183" s="24">
        <v>0</v>
      </c>
      <c r="AB183" s="24">
        <v>0</v>
      </c>
      <c r="AC183" s="16">
        <v>0</v>
      </c>
      <c r="AD183" s="24">
        <f>IF(AC183=0,IF(AB183=0,U183*X183*W183*Z183*EXP(-AA183*Others!$A$18),0),0)</f>
        <v>1500000</v>
      </c>
      <c r="AE183" s="24">
        <f>IF(AC183=0,IF(AB183=1,U183*X183*W183*Z183*EXP(-AA183*Others!$A$18),0),0)</f>
        <v>0</v>
      </c>
      <c r="AF183" s="24">
        <f>IF(AC183=1,IF(AB183=0,U183*X183*W183*Z183*EXP(-AA183*Others!$A$18),0),0)</f>
        <v>0</v>
      </c>
    </row>
    <row r="184" spans="1:32" ht="45">
      <c r="A184" s="16" t="s">
        <v>515</v>
      </c>
      <c r="B184" s="16" t="s">
        <v>516</v>
      </c>
      <c r="C184" s="16" t="s">
        <v>381</v>
      </c>
      <c r="D184" s="16" t="s">
        <v>1547</v>
      </c>
      <c r="E184" s="63" t="s">
        <v>97</v>
      </c>
      <c r="F184" s="20" t="s">
        <v>37</v>
      </c>
      <c r="G184" s="20" t="s">
        <v>38</v>
      </c>
      <c r="H184" s="16" t="s">
        <v>161</v>
      </c>
      <c r="I184" s="16" t="s">
        <v>120</v>
      </c>
      <c r="J184" s="16" t="s">
        <v>100</v>
      </c>
      <c r="K184" s="16" t="s">
        <v>382</v>
      </c>
      <c r="L184" s="16" t="s">
        <v>197</v>
      </c>
      <c r="M184" s="25">
        <v>2017</v>
      </c>
      <c r="N184" s="25">
        <f t="shared" si="10"/>
        <v>3</v>
      </c>
      <c r="O184" s="25">
        <v>2</v>
      </c>
      <c r="P184" s="25">
        <v>3</v>
      </c>
      <c r="Q184" s="25">
        <v>2</v>
      </c>
      <c r="R184" s="25">
        <v>2</v>
      </c>
      <c r="S184" s="20" t="s">
        <v>1560</v>
      </c>
      <c r="T184" s="18">
        <v>1</v>
      </c>
      <c r="U184" s="50">
        <v>1</v>
      </c>
      <c r="V184" s="25" t="s">
        <v>383</v>
      </c>
      <c r="W184" s="16">
        <v>0.1</v>
      </c>
      <c r="X184" s="52">
        <v>15000000</v>
      </c>
      <c r="Y184" s="18"/>
      <c r="Z184" s="18">
        <v>1</v>
      </c>
      <c r="AA184" s="24">
        <v>0</v>
      </c>
      <c r="AB184" s="24">
        <v>0</v>
      </c>
      <c r="AC184" s="16">
        <v>0</v>
      </c>
      <c r="AD184" s="24">
        <f>IF(AC184=0,IF(AB184=0,U184*X184*W184*Z184*EXP(-AA184*Others!$A$18),0),0)</f>
        <v>1500000</v>
      </c>
      <c r="AE184" s="24">
        <f>IF(AC184=0,IF(AB184=1,U184*X184*W184*Z184*EXP(-AA184*Others!$A$18),0),0)</f>
        <v>0</v>
      </c>
      <c r="AF184" s="24">
        <f>IF(AC184=1,IF(AB184=0,U184*X184*W184*Z184*EXP(-AA184*Others!$A$18),0),0)</f>
        <v>0</v>
      </c>
    </row>
    <row r="185" spans="1:32" ht="45">
      <c r="A185" s="16" t="s">
        <v>517</v>
      </c>
      <c r="B185" s="16" t="s">
        <v>518</v>
      </c>
      <c r="C185" s="16" t="s">
        <v>381</v>
      </c>
      <c r="D185" s="16" t="s">
        <v>1547</v>
      </c>
      <c r="E185" s="63" t="s">
        <v>97</v>
      </c>
      <c r="F185" s="20" t="s">
        <v>37</v>
      </c>
      <c r="G185" s="20" t="s">
        <v>38</v>
      </c>
      <c r="H185" s="16" t="s">
        <v>161</v>
      </c>
      <c r="I185" s="16" t="s">
        <v>120</v>
      </c>
      <c r="J185" s="16" t="s">
        <v>100</v>
      </c>
      <c r="K185" s="16" t="s">
        <v>382</v>
      </c>
      <c r="L185" s="16" t="s">
        <v>197</v>
      </c>
      <c r="M185" s="25">
        <v>2017</v>
      </c>
      <c r="N185" s="25">
        <f t="shared" si="10"/>
        <v>3</v>
      </c>
      <c r="O185" s="25">
        <v>2</v>
      </c>
      <c r="P185" s="25">
        <v>3</v>
      </c>
      <c r="Q185" s="25">
        <v>2</v>
      </c>
      <c r="R185" s="25">
        <v>2</v>
      </c>
      <c r="S185" s="20" t="s">
        <v>1560</v>
      </c>
      <c r="T185" s="18">
        <v>1</v>
      </c>
      <c r="U185" s="50">
        <v>1</v>
      </c>
      <c r="V185" s="25" t="s">
        <v>383</v>
      </c>
      <c r="W185" s="16">
        <v>0.1</v>
      </c>
      <c r="X185" s="52">
        <v>15000000</v>
      </c>
      <c r="Y185" s="18"/>
      <c r="Z185" s="18">
        <v>1</v>
      </c>
      <c r="AA185" s="24">
        <v>0</v>
      </c>
      <c r="AB185" s="24">
        <v>0</v>
      </c>
      <c r="AC185" s="16">
        <v>0</v>
      </c>
      <c r="AD185" s="24">
        <f>IF(AC185=0,IF(AB185=0,U185*X185*W185*Z185*EXP(-AA185*Others!$A$18),0),0)</f>
        <v>1500000</v>
      </c>
      <c r="AE185" s="24">
        <f>IF(AC185=0,IF(AB185=1,U185*X185*W185*Z185*EXP(-AA185*Others!$A$18),0),0)</f>
        <v>0</v>
      </c>
      <c r="AF185" s="24">
        <f>IF(AC185=1,IF(AB185=0,U185*X185*W185*Z185*EXP(-AA185*Others!$A$18),0),0)</f>
        <v>0</v>
      </c>
    </row>
    <row r="186" spans="1:32" ht="45">
      <c r="A186" s="16" t="s">
        <v>519</v>
      </c>
      <c r="B186" s="16" t="s">
        <v>520</v>
      </c>
      <c r="C186" s="16" t="s">
        <v>381</v>
      </c>
      <c r="D186" s="16" t="s">
        <v>1547</v>
      </c>
      <c r="E186" s="63" t="s">
        <v>97</v>
      </c>
      <c r="F186" s="20" t="s">
        <v>37</v>
      </c>
      <c r="G186" s="20" t="s">
        <v>38</v>
      </c>
      <c r="H186" s="16" t="s">
        <v>161</v>
      </c>
      <c r="I186" s="16" t="s">
        <v>120</v>
      </c>
      <c r="J186" s="16" t="s">
        <v>100</v>
      </c>
      <c r="K186" s="16" t="s">
        <v>382</v>
      </c>
      <c r="L186" s="16" t="s">
        <v>197</v>
      </c>
      <c r="M186" s="25">
        <v>2017</v>
      </c>
      <c r="N186" s="25">
        <f t="shared" si="10"/>
        <v>3</v>
      </c>
      <c r="O186" s="25">
        <v>2</v>
      </c>
      <c r="P186" s="25">
        <v>3</v>
      </c>
      <c r="Q186" s="25">
        <v>2</v>
      </c>
      <c r="R186" s="25">
        <v>2</v>
      </c>
      <c r="S186" s="20" t="s">
        <v>1560</v>
      </c>
      <c r="T186" s="18">
        <v>1</v>
      </c>
      <c r="U186" s="50">
        <v>1</v>
      </c>
      <c r="V186" s="25" t="s">
        <v>383</v>
      </c>
      <c r="W186" s="16">
        <v>0.1</v>
      </c>
      <c r="X186" s="52">
        <v>15000000</v>
      </c>
      <c r="Y186" s="18"/>
      <c r="Z186" s="18">
        <v>1</v>
      </c>
      <c r="AA186" s="24">
        <v>0</v>
      </c>
      <c r="AB186" s="24">
        <v>0</v>
      </c>
      <c r="AC186" s="16">
        <v>0</v>
      </c>
      <c r="AD186" s="24">
        <f>IF(AC186=0,IF(AB186=0,U186*X186*W186*Z186*EXP(-AA186*Others!$A$18),0),0)</f>
        <v>1500000</v>
      </c>
      <c r="AE186" s="24">
        <f>IF(AC186=0,IF(AB186=1,U186*X186*W186*Z186*EXP(-AA186*Others!$A$18),0),0)</f>
        <v>0</v>
      </c>
      <c r="AF186" s="24">
        <f>IF(AC186=1,IF(AB186=0,U186*X186*W186*Z186*EXP(-AA186*Others!$A$18),0),0)</f>
        <v>0</v>
      </c>
    </row>
    <row r="187" spans="1:32" ht="45">
      <c r="A187" s="16" t="s">
        <v>521</v>
      </c>
      <c r="B187" s="16" t="s">
        <v>522</v>
      </c>
      <c r="C187" s="16" t="s">
        <v>398</v>
      </c>
      <c r="D187" s="16" t="s">
        <v>399</v>
      </c>
      <c r="E187" s="63" t="s">
        <v>79</v>
      </c>
      <c r="F187" s="20" t="s">
        <v>37</v>
      </c>
      <c r="G187" s="20" t="s">
        <v>38</v>
      </c>
      <c r="H187" s="16" t="s">
        <v>161</v>
      </c>
      <c r="I187" s="16" t="s">
        <v>409</v>
      </c>
      <c r="J187" s="16" t="s">
        <v>100</v>
      </c>
      <c r="K187" s="16" t="s">
        <v>400</v>
      </c>
      <c r="L187" s="16" t="s">
        <v>197</v>
      </c>
      <c r="M187" s="25">
        <v>2015</v>
      </c>
      <c r="N187" s="25">
        <f t="shared" si="10"/>
        <v>2</v>
      </c>
      <c r="O187" s="25">
        <v>2</v>
      </c>
      <c r="P187" s="25">
        <v>2</v>
      </c>
      <c r="Q187" s="25">
        <v>1</v>
      </c>
      <c r="R187" s="25">
        <v>2</v>
      </c>
      <c r="S187" s="20" t="s">
        <v>198</v>
      </c>
      <c r="T187" s="18">
        <v>1</v>
      </c>
      <c r="U187" s="50">
        <v>48</v>
      </c>
      <c r="V187" s="25" t="s">
        <v>383</v>
      </c>
      <c r="W187" s="16">
        <v>1</v>
      </c>
      <c r="X187" s="52">
        <v>0</v>
      </c>
      <c r="Y187" s="18"/>
      <c r="Z187" s="18">
        <v>1</v>
      </c>
      <c r="AA187" s="24">
        <v>0</v>
      </c>
      <c r="AB187" s="24">
        <v>0</v>
      </c>
      <c r="AC187" s="16">
        <v>0</v>
      </c>
      <c r="AD187" s="24">
        <f>IF(AC187=0,IF(AB187=0,U187*X187*W187*Z187*EXP(-AA187*Others!$A$18),0),0)</f>
        <v>0</v>
      </c>
      <c r="AE187" s="24">
        <f>IF(AC187=0,IF(AB187=1,U187*X187*W187*Z187*EXP(-AA187*Others!$A$18),0),0)</f>
        <v>0</v>
      </c>
      <c r="AF187" s="24">
        <f>IF(AC187=1,IF(AB187=0,U187*X187*W187*Z187*EXP(-AA187*Others!$A$18),0),0)</f>
        <v>0</v>
      </c>
    </row>
    <row r="188" spans="1:32" ht="30">
      <c r="A188" s="16" t="s">
        <v>523</v>
      </c>
      <c r="B188" s="16" t="s">
        <v>524</v>
      </c>
      <c r="C188" s="16" t="s">
        <v>398</v>
      </c>
      <c r="D188" s="16" t="s">
        <v>525</v>
      </c>
      <c r="E188" s="63" t="s">
        <v>79</v>
      </c>
      <c r="F188" s="20" t="s">
        <v>37</v>
      </c>
      <c r="G188" s="20" t="s">
        <v>38</v>
      </c>
      <c r="H188" s="16" t="s">
        <v>161</v>
      </c>
      <c r="I188" s="16" t="s">
        <v>409</v>
      </c>
      <c r="J188" s="16" t="s">
        <v>100</v>
      </c>
      <c r="K188" s="16" t="s">
        <v>400</v>
      </c>
      <c r="L188" s="16" t="s">
        <v>197</v>
      </c>
      <c r="M188" s="25">
        <v>2018</v>
      </c>
      <c r="N188" s="25">
        <f t="shared" si="10"/>
        <v>2</v>
      </c>
      <c r="O188" s="25">
        <v>2</v>
      </c>
      <c r="P188" s="25">
        <v>2</v>
      </c>
      <c r="Q188" s="25">
        <v>1</v>
      </c>
      <c r="R188" s="25">
        <v>2</v>
      </c>
      <c r="S188" s="20" t="s">
        <v>198</v>
      </c>
      <c r="T188" s="18">
        <v>1</v>
      </c>
      <c r="U188" s="50">
        <v>4</v>
      </c>
      <c r="V188" s="25" t="s">
        <v>383</v>
      </c>
      <c r="W188" s="16">
        <v>1</v>
      </c>
      <c r="X188" s="52">
        <v>0</v>
      </c>
      <c r="Y188" s="18"/>
      <c r="Z188" s="18">
        <v>1</v>
      </c>
      <c r="AA188" s="24">
        <v>0</v>
      </c>
      <c r="AB188" s="24">
        <v>0</v>
      </c>
      <c r="AC188" s="16">
        <v>0</v>
      </c>
      <c r="AD188" s="24">
        <f>IF(AC188=0,IF(AB188=0,U188*X188*W188*Z188*EXP(-AA188*Others!$A$18),0),0)</f>
        <v>0</v>
      </c>
      <c r="AE188" s="24">
        <f>IF(AC188=0,IF(AB188=1,U188*X188*W188*Z188*EXP(-AA188*Others!$A$18),0),0)</f>
        <v>0</v>
      </c>
      <c r="AF188" s="24">
        <f>IF(AC188=1,IF(AB188=0,U188*X188*W188*Z188*EXP(-AA188*Others!$A$18),0),0)</f>
        <v>0</v>
      </c>
    </row>
    <row r="189" spans="1:32" ht="45">
      <c r="A189" s="16" t="s">
        <v>526</v>
      </c>
      <c r="B189" s="16" t="s">
        <v>527</v>
      </c>
      <c r="C189" s="16" t="s">
        <v>398</v>
      </c>
      <c r="D189" s="16" t="s">
        <v>408</v>
      </c>
      <c r="E189" s="63" t="s">
        <v>79</v>
      </c>
      <c r="F189" s="20" t="s">
        <v>37</v>
      </c>
      <c r="G189" s="20" t="s">
        <v>38</v>
      </c>
      <c r="H189" s="16" t="s">
        <v>161</v>
      </c>
      <c r="I189" s="16" t="s">
        <v>409</v>
      </c>
      <c r="J189" s="16" t="s">
        <v>100</v>
      </c>
      <c r="K189" s="16" t="s">
        <v>412</v>
      </c>
      <c r="L189" s="16" t="s">
        <v>197</v>
      </c>
      <c r="M189" s="25">
        <v>2018</v>
      </c>
      <c r="N189" s="25">
        <f t="shared" ref="N189:N252" si="11">ROUNDUP(MAX(O189:Q189),0)</f>
        <v>2</v>
      </c>
      <c r="O189" s="25">
        <v>2</v>
      </c>
      <c r="P189" s="25">
        <v>2</v>
      </c>
      <c r="Q189" s="25">
        <v>1</v>
      </c>
      <c r="R189" s="25">
        <v>2</v>
      </c>
      <c r="S189" s="20" t="s">
        <v>198</v>
      </c>
      <c r="T189" s="18">
        <v>1</v>
      </c>
      <c r="U189" s="50">
        <v>31</v>
      </c>
      <c r="V189" s="25" t="s">
        <v>383</v>
      </c>
      <c r="W189" s="16">
        <v>1</v>
      </c>
      <c r="X189" s="52">
        <v>0</v>
      </c>
      <c r="Y189" s="18"/>
      <c r="Z189" s="18">
        <v>1</v>
      </c>
      <c r="AA189" s="24">
        <v>0</v>
      </c>
      <c r="AB189" s="24">
        <v>0</v>
      </c>
      <c r="AC189" s="16">
        <v>0</v>
      </c>
      <c r="AD189" s="24">
        <f>IF(AC189=0,IF(AB189=0,U189*X189*W189*Z189*EXP(-AA189*Others!$A$18),0),0)</f>
        <v>0</v>
      </c>
      <c r="AE189" s="24">
        <f>IF(AC189=0,IF(AB189=1,U189*X189*W189*Z189*EXP(-AA189*Others!$A$18),0),0)</f>
        <v>0</v>
      </c>
      <c r="AF189" s="24">
        <f>IF(AC189=1,IF(AB189=0,U189*X189*W189*Z189*EXP(-AA189*Others!$A$18),0),0)</f>
        <v>0</v>
      </c>
    </row>
    <row r="190" spans="1:32" ht="30">
      <c r="A190" s="16" t="s">
        <v>528</v>
      </c>
      <c r="B190" s="16" t="s">
        <v>414</v>
      </c>
      <c r="C190" s="16" t="s">
        <v>398</v>
      </c>
      <c r="D190" s="16" t="s">
        <v>529</v>
      </c>
      <c r="E190" s="63" t="s">
        <v>79</v>
      </c>
      <c r="F190" s="20" t="s">
        <v>37</v>
      </c>
      <c r="G190" s="20" t="s">
        <v>38</v>
      </c>
      <c r="H190" s="16" t="s">
        <v>161</v>
      </c>
      <c r="I190" s="16" t="s">
        <v>409</v>
      </c>
      <c r="J190" s="16" t="s">
        <v>100</v>
      </c>
      <c r="K190" s="16" t="s">
        <v>412</v>
      </c>
      <c r="L190" s="16" t="s">
        <v>197</v>
      </c>
      <c r="M190" s="25">
        <v>2018</v>
      </c>
      <c r="N190" s="25">
        <f t="shared" si="11"/>
        <v>2</v>
      </c>
      <c r="O190" s="25">
        <v>2</v>
      </c>
      <c r="P190" s="25">
        <v>2</v>
      </c>
      <c r="Q190" s="25">
        <v>1</v>
      </c>
      <c r="R190" s="25">
        <v>2</v>
      </c>
      <c r="S190" s="20" t="s">
        <v>198</v>
      </c>
      <c r="T190" s="18">
        <v>1</v>
      </c>
      <c r="U190" s="50">
        <v>6</v>
      </c>
      <c r="V190" s="25" t="s">
        <v>383</v>
      </c>
      <c r="W190" s="16">
        <v>1</v>
      </c>
      <c r="X190" s="52">
        <v>0</v>
      </c>
      <c r="Y190" s="18"/>
      <c r="Z190" s="18">
        <v>1</v>
      </c>
      <c r="AA190" s="24">
        <v>0</v>
      </c>
      <c r="AB190" s="24">
        <v>0</v>
      </c>
      <c r="AC190" s="16">
        <v>0</v>
      </c>
      <c r="AD190" s="24">
        <f>IF(AC190=0,IF(AB190=0,U190*X190*W190*Z190*EXP(-AA190*Others!$A$18),0),0)</f>
        <v>0</v>
      </c>
      <c r="AE190" s="24">
        <f>IF(AC190=0,IF(AB190=1,U190*X190*W190*Z190*EXP(-AA190*Others!$A$18),0),0)</f>
        <v>0</v>
      </c>
      <c r="AF190" s="24">
        <f>IF(AC190=1,IF(AB190=0,U190*X190*W190*Z190*EXP(-AA190*Others!$A$18),0),0)</f>
        <v>0</v>
      </c>
    </row>
    <row r="191" spans="1:32" ht="30">
      <c r="A191" s="16" t="s">
        <v>530</v>
      </c>
      <c r="B191" s="16" t="s">
        <v>531</v>
      </c>
      <c r="C191" s="16" t="s">
        <v>398</v>
      </c>
      <c r="D191" s="16" t="s">
        <v>532</v>
      </c>
      <c r="E191" s="63" t="s">
        <v>79</v>
      </c>
      <c r="F191" s="20" t="s">
        <v>37</v>
      </c>
      <c r="G191" s="20" t="s">
        <v>38</v>
      </c>
      <c r="H191" s="16" t="s">
        <v>161</v>
      </c>
      <c r="I191" s="16" t="s">
        <v>409</v>
      </c>
      <c r="J191" s="16" t="s">
        <v>100</v>
      </c>
      <c r="K191" s="16" t="s">
        <v>412</v>
      </c>
      <c r="L191" s="16" t="s">
        <v>197</v>
      </c>
      <c r="M191" s="25">
        <v>2018</v>
      </c>
      <c r="N191" s="25">
        <f t="shared" si="11"/>
        <v>2</v>
      </c>
      <c r="O191" s="25">
        <v>2</v>
      </c>
      <c r="P191" s="25">
        <v>2</v>
      </c>
      <c r="Q191" s="25">
        <v>1</v>
      </c>
      <c r="R191" s="25">
        <v>2</v>
      </c>
      <c r="S191" s="20" t="s">
        <v>198</v>
      </c>
      <c r="T191" s="18">
        <v>1</v>
      </c>
      <c r="U191" s="50">
        <v>2</v>
      </c>
      <c r="V191" s="25" t="s">
        <v>383</v>
      </c>
      <c r="W191" s="16">
        <v>1</v>
      </c>
      <c r="X191" s="52">
        <v>0</v>
      </c>
      <c r="Y191" s="18"/>
      <c r="Z191" s="18">
        <v>1</v>
      </c>
      <c r="AA191" s="24">
        <v>0</v>
      </c>
      <c r="AB191" s="24">
        <v>0</v>
      </c>
      <c r="AC191" s="16">
        <v>0</v>
      </c>
      <c r="AD191" s="24">
        <f>IF(AC191=0,IF(AB191=0,U191*X191*W191*Z191*EXP(-AA191*Others!$A$18),0),0)</f>
        <v>0</v>
      </c>
      <c r="AE191" s="24">
        <f>IF(AC191=0,IF(AB191=1,U191*X191*W191*Z191*EXP(-AA191*Others!$A$18),0),0)</f>
        <v>0</v>
      </c>
      <c r="AF191" s="24">
        <f>IF(AC191=1,IF(AB191=0,U191*X191*W191*Z191*EXP(-AA191*Others!$A$18),0),0)</f>
        <v>0</v>
      </c>
    </row>
    <row r="192" spans="1:32" ht="30">
      <c r="A192" s="16" t="s">
        <v>533</v>
      </c>
      <c r="B192" s="16" t="s">
        <v>534</v>
      </c>
      <c r="C192" s="16" t="s">
        <v>398</v>
      </c>
      <c r="D192" s="16" t="s">
        <v>535</v>
      </c>
      <c r="E192" s="63" t="s">
        <v>79</v>
      </c>
      <c r="F192" s="20" t="s">
        <v>37</v>
      </c>
      <c r="G192" s="20" t="s">
        <v>38</v>
      </c>
      <c r="H192" s="16" t="s">
        <v>161</v>
      </c>
      <c r="I192" s="16" t="s">
        <v>409</v>
      </c>
      <c r="J192" s="16" t="s">
        <v>100</v>
      </c>
      <c r="K192" s="16" t="s">
        <v>412</v>
      </c>
      <c r="L192" s="16" t="s">
        <v>197</v>
      </c>
      <c r="M192" s="25">
        <v>2018</v>
      </c>
      <c r="N192" s="25">
        <f t="shared" si="11"/>
        <v>2</v>
      </c>
      <c r="O192" s="25">
        <v>2</v>
      </c>
      <c r="P192" s="25">
        <v>2</v>
      </c>
      <c r="Q192" s="25">
        <v>1</v>
      </c>
      <c r="R192" s="25">
        <v>2</v>
      </c>
      <c r="S192" s="20" t="s">
        <v>198</v>
      </c>
      <c r="T192" s="18">
        <v>1</v>
      </c>
      <c r="U192" s="50">
        <v>1</v>
      </c>
      <c r="V192" s="25" t="s">
        <v>383</v>
      </c>
      <c r="W192" s="16">
        <v>1</v>
      </c>
      <c r="X192" s="52">
        <v>0</v>
      </c>
      <c r="Y192" s="18"/>
      <c r="Z192" s="18">
        <v>1</v>
      </c>
      <c r="AA192" s="24">
        <v>0</v>
      </c>
      <c r="AB192" s="24">
        <v>0</v>
      </c>
      <c r="AC192" s="16">
        <v>0</v>
      </c>
      <c r="AD192" s="24">
        <f>IF(AC192=0,IF(AB192=0,U192*X192*W192*Z192*EXP(-AA192*Others!$A$18),0),0)</f>
        <v>0</v>
      </c>
      <c r="AE192" s="24">
        <f>IF(AC192=0,IF(AB192=1,U192*X192*W192*Z192*EXP(-AA192*Others!$A$18),0),0)</f>
        <v>0</v>
      </c>
      <c r="AF192" s="24">
        <f>IF(AC192=1,IF(AB192=0,U192*X192*W192*Z192*EXP(-AA192*Others!$A$18),0),0)</f>
        <v>0</v>
      </c>
    </row>
    <row r="193" spans="1:32" ht="45">
      <c r="A193" s="16" t="s">
        <v>536</v>
      </c>
      <c r="B193" s="18" t="s">
        <v>420</v>
      </c>
      <c r="C193" s="16" t="s">
        <v>398</v>
      </c>
      <c r="D193" s="20" t="s">
        <v>408</v>
      </c>
      <c r="E193" s="63" t="s">
        <v>79</v>
      </c>
      <c r="F193" s="20" t="s">
        <v>37</v>
      </c>
      <c r="G193" s="20" t="s">
        <v>38</v>
      </c>
      <c r="H193" s="22" t="s">
        <v>161</v>
      </c>
      <c r="I193" s="22" t="s">
        <v>409</v>
      </c>
      <c r="J193" s="16" t="s">
        <v>100</v>
      </c>
      <c r="K193" s="18" t="s">
        <v>412</v>
      </c>
      <c r="L193" s="18" t="s">
        <v>197</v>
      </c>
      <c r="M193" s="25">
        <v>2018</v>
      </c>
      <c r="N193" s="25">
        <f t="shared" si="11"/>
        <v>2</v>
      </c>
      <c r="O193" s="21">
        <v>2</v>
      </c>
      <c r="P193" s="21">
        <v>2</v>
      </c>
      <c r="Q193" s="21">
        <v>1</v>
      </c>
      <c r="R193" s="25">
        <v>2</v>
      </c>
      <c r="S193" s="20" t="s">
        <v>198</v>
      </c>
      <c r="T193" s="18">
        <v>1</v>
      </c>
      <c r="U193" s="50">
        <v>2</v>
      </c>
      <c r="V193" s="25" t="s">
        <v>383</v>
      </c>
      <c r="W193" s="16">
        <v>1</v>
      </c>
      <c r="X193" s="52">
        <v>0</v>
      </c>
      <c r="Y193" s="18"/>
      <c r="Z193" s="18">
        <v>1</v>
      </c>
      <c r="AA193" s="24">
        <v>0</v>
      </c>
      <c r="AB193" s="24">
        <v>0</v>
      </c>
      <c r="AC193" s="16">
        <v>0</v>
      </c>
      <c r="AD193" s="24">
        <f>IF(AC193=0,IF(AB193=0,U193*X193*W193*Z193*EXP(-AA193*Others!$A$18),0),0)</f>
        <v>0</v>
      </c>
      <c r="AE193" s="24">
        <f>IF(AC193=0,IF(AB193=1,U193*X193*W193*Z193*EXP(-AA193*Others!$A$18),0),0)</f>
        <v>0</v>
      </c>
      <c r="AF193" s="24">
        <f>IF(AC193=1,IF(AB193=0,U193*X193*W193*Z193*EXP(-AA193*Others!$A$18),0),0)</f>
        <v>0</v>
      </c>
    </row>
    <row r="194" spans="1:32" ht="45">
      <c r="A194" s="16" t="s">
        <v>537</v>
      </c>
      <c r="B194" s="18" t="s">
        <v>538</v>
      </c>
      <c r="C194" s="16" t="s">
        <v>398</v>
      </c>
      <c r="D194" s="16" t="s">
        <v>408</v>
      </c>
      <c r="E194" s="63" t="s">
        <v>79</v>
      </c>
      <c r="F194" s="20" t="s">
        <v>37</v>
      </c>
      <c r="G194" s="20" t="s">
        <v>38</v>
      </c>
      <c r="H194" s="22" t="s">
        <v>161</v>
      </c>
      <c r="I194" s="22" t="s">
        <v>409</v>
      </c>
      <c r="J194" s="16" t="s">
        <v>100</v>
      </c>
      <c r="K194" s="18" t="s">
        <v>412</v>
      </c>
      <c r="L194" s="18" t="s">
        <v>197</v>
      </c>
      <c r="M194" s="25">
        <v>2018</v>
      </c>
      <c r="N194" s="25">
        <f t="shared" si="11"/>
        <v>2</v>
      </c>
      <c r="O194" s="21">
        <v>2</v>
      </c>
      <c r="P194" s="21">
        <v>2</v>
      </c>
      <c r="Q194" s="21">
        <v>1</v>
      </c>
      <c r="R194" s="25">
        <v>2</v>
      </c>
      <c r="S194" s="20" t="s">
        <v>198</v>
      </c>
      <c r="T194" s="18">
        <v>1</v>
      </c>
      <c r="U194" s="50">
        <v>2</v>
      </c>
      <c r="V194" s="25" t="s">
        <v>383</v>
      </c>
      <c r="W194" s="16">
        <v>1</v>
      </c>
      <c r="X194" s="52">
        <v>0</v>
      </c>
      <c r="Y194" s="18"/>
      <c r="Z194" s="18">
        <v>1</v>
      </c>
      <c r="AA194" s="24">
        <v>0</v>
      </c>
      <c r="AB194" s="24">
        <v>0</v>
      </c>
      <c r="AC194" s="16">
        <v>0</v>
      </c>
      <c r="AD194" s="24">
        <f>IF(AC194=0,IF(AB194=0,U194*X194*W194*Z194*EXP(-AA194*Others!$A$18),0),0)</f>
        <v>0</v>
      </c>
      <c r="AE194" s="24">
        <f>IF(AC194=0,IF(AB194=1,U194*X194*W194*Z194*EXP(-AA194*Others!$A$18),0),0)</f>
        <v>0</v>
      </c>
      <c r="AF194" s="24">
        <f>IF(AC194=1,IF(AB194=0,U194*X194*W194*Z194*EXP(-AA194*Others!$A$18),0),0)</f>
        <v>0</v>
      </c>
    </row>
    <row r="195" spans="1:32" ht="45">
      <c r="A195" s="16" t="s">
        <v>539</v>
      </c>
      <c r="B195" s="18" t="s">
        <v>540</v>
      </c>
      <c r="C195" s="16" t="s">
        <v>398</v>
      </c>
      <c r="D195" s="16" t="s">
        <v>408</v>
      </c>
      <c r="E195" s="63" t="s">
        <v>79</v>
      </c>
      <c r="F195" s="20" t="s">
        <v>37</v>
      </c>
      <c r="G195" s="20" t="s">
        <v>38</v>
      </c>
      <c r="H195" s="22" t="s">
        <v>161</v>
      </c>
      <c r="I195" s="22" t="s">
        <v>409</v>
      </c>
      <c r="J195" s="16" t="s">
        <v>100</v>
      </c>
      <c r="K195" s="18" t="s">
        <v>412</v>
      </c>
      <c r="L195" s="18" t="s">
        <v>197</v>
      </c>
      <c r="M195" s="25">
        <v>2018</v>
      </c>
      <c r="N195" s="25">
        <f t="shared" si="11"/>
        <v>2</v>
      </c>
      <c r="O195" s="21">
        <v>2</v>
      </c>
      <c r="P195" s="21">
        <v>2</v>
      </c>
      <c r="Q195" s="21">
        <v>1</v>
      </c>
      <c r="R195" s="25">
        <v>2</v>
      </c>
      <c r="S195" s="20" t="s">
        <v>198</v>
      </c>
      <c r="T195" s="18">
        <v>1</v>
      </c>
      <c r="U195" s="50">
        <v>2</v>
      </c>
      <c r="V195" s="25" t="s">
        <v>383</v>
      </c>
      <c r="W195" s="16">
        <v>1</v>
      </c>
      <c r="X195" s="52">
        <v>0</v>
      </c>
      <c r="Y195" s="18"/>
      <c r="Z195" s="18">
        <v>1</v>
      </c>
      <c r="AA195" s="24">
        <v>0</v>
      </c>
      <c r="AB195" s="24">
        <v>0</v>
      </c>
      <c r="AC195" s="16">
        <v>0</v>
      </c>
      <c r="AD195" s="24">
        <f>IF(AC195=0,IF(AB195=0,U195*X195*W195*Z195*EXP(-AA195*Others!$A$18),0),0)</f>
        <v>0</v>
      </c>
      <c r="AE195" s="24">
        <f>IF(AC195=0,IF(AB195=1,U195*X195*W195*Z195*EXP(-AA195*Others!$A$18),0),0)</f>
        <v>0</v>
      </c>
      <c r="AF195" s="24">
        <f>IF(AC195=1,IF(AB195=0,U195*X195*W195*Z195*EXP(-AA195*Others!$A$18),0),0)</f>
        <v>0</v>
      </c>
    </row>
    <row r="196" spans="1:32" ht="45">
      <c r="A196" s="16" t="s">
        <v>541</v>
      </c>
      <c r="B196" s="16" t="s">
        <v>542</v>
      </c>
      <c r="C196" s="16" t="s">
        <v>398</v>
      </c>
      <c r="D196" s="20" t="s">
        <v>408</v>
      </c>
      <c r="E196" s="63" t="s">
        <v>79</v>
      </c>
      <c r="F196" s="20" t="s">
        <v>37</v>
      </c>
      <c r="G196" s="20" t="s">
        <v>38</v>
      </c>
      <c r="H196" s="16" t="s">
        <v>161</v>
      </c>
      <c r="I196" s="20" t="s">
        <v>409</v>
      </c>
      <c r="J196" s="16" t="s">
        <v>100</v>
      </c>
      <c r="K196" s="16" t="s">
        <v>412</v>
      </c>
      <c r="L196" s="16" t="s">
        <v>197</v>
      </c>
      <c r="M196" s="25">
        <v>2018</v>
      </c>
      <c r="N196" s="25">
        <f t="shared" si="11"/>
        <v>2</v>
      </c>
      <c r="O196" s="25">
        <v>2</v>
      </c>
      <c r="P196" s="25">
        <v>2</v>
      </c>
      <c r="Q196" s="25">
        <v>1</v>
      </c>
      <c r="R196" s="25">
        <v>2</v>
      </c>
      <c r="S196" s="20" t="s">
        <v>198</v>
      </c>
      <c r="T196" s="18">
        <v>1</v>
      </c>
      <c r="U196" s="50">
        <v>2</v>
      </c>
      <c r="V196" s="25" t="s">
        <v>383</v>
      </c>
      <c r="W196" s="16">
        <v>1</v>
      </c>
      <c r="X196" s="52">
        <v>0</v>
      </c>
      <c r="Y196" s="18"/>
      <c r="Z196" s="18">
        <v>1</v>
      </c>
      <c r="AA196" s="24">
        <v>0</v>
      </c>
      <c r="AB196" s="24">
        <v>0</v>
      </c>
      <c r="AC196" s="16">
        <v>0</v>
      </c>
      <c r="AD196" s="24">
        <f>IF(AC196=0,IF(AB196=0,U196*X196*W196*Z196*EXP(-AA196*Others!$A$18),0),0)</f>
        <v>0</v>
      </c>
      <c r="AE196" s="24">
        <f>IF(AC196=0,IF(AB196=1,U196*X196*W196*Z196*EXP(-AA196*Others!$A$18),0),0)</f>
        <v>0</v>
      </c>
      <c r="AF196" s="24">
        <f>IF(AC196=1,IF(AB196=0,U196*X196*W196*Z196*EXP(-AA196*Others!$A$18),0),0)</f>
        <v>0</v>
      </c>
    </row>
    <row r="197" spans="1:32" ht="45">
      <c r="A197" s="16" t="s">
        <v>543</v>
      </c>
      <c r="B197" s="16" t="s">
        <v>544</v>
      </c>
      <c r="C197" s="16" t="s">
        <v>398</v>
      </c>
      <c r="D197" s="20" t="s">
        <v>408</v>
      </c>
      <c r="E197" s="63" t="s">
        <v>79</v>
      </c>
      <c r="F197" s="20" t="s">
        <v>37</v>
      </c>
      <c r="G197" s="20" t="s">
        <v>38</v>
      </c>
      <c r="H197" s="16" t="s">
        <v>161</v>
      </c>
      <c r="I197" s="20" t="s">
        <v>409</v>
      </c>
      <c r="J197" s="16" t="s">
        <v>100</v>
      </c>
      <c r="K197" s="16" t="s">
        <v>412</v>
      </c>
      <c r="L197" s="16" t="s">
        <v>197</v>
      </c>
      <c r="M197" s="25">
        <v>2018</v>
      </c>
      <c r="N197" s="25">
        <f t="shared" si="11"/>
        <v>2</v>
      </c>
      <c r="O197" s="25">
        <v>2</v>
      </c>
      <c r="P197" s="25">
        <v>2</v>
      </c>
      <c r="Q197" s="25">
        <v>1</v>
      </c>
      <c r="R197" s="25">
        <v>2</v>
      </c>
      <c r="S197" s="20" t="s">
        <v>198</v>
      </c>
      <c r="T197" s="18">
        <v>1</v>
      </c>
      <c r="U197" s="50">
        <v>1</v>
      </c>
      <c r="V197" s="25" t="s">
        <v>383</v>
      </c>
      <c r="W197" s="16">
        <v>1</v>
      </c>
      <c r="X197" s="52">
        <v>0</v>
      </c>
      <c r="Y197" s="18"/>
      <c r="Z197" s="18">
        <v>1</v>
      </c>
      <c r="AA197" s="24">
        <v>0</v>
      </c>
      <c r="AB197" s="24">
        <v>0</v>
      </c>
      <c r="AC197" s="16">
        <v>0</v>
      </c>
      <c r="AD197" s="24">
        <f>IF(AC197=0,IF(AB197=0,U197*X197*W197*Z197*EXP(-AA197*Others!$A$18),0),0)</f>
        <v>0</v>
      </c>
      <c r="AE197" s="24">
        <f>IF(AC197=0,IF(AB197=1,U197*X197*W197*Z197*EXP(-AA197*Others!$A$18),0),0)</f>
        <v>0</v>
      </c>
      <c r="AF197" s="24">
        <f>IF(AC197=1,IF(AB197=0,U197*X197*W197*Z197*EXP(-AA197*Others!$A$18),0),0)</f>
        <v>0</v>
      </c>
    </row>
    <row r="198" spans="1:32" ht="45">
      <c r="A198" s="16" t="s">
        <v>545</v>
      </c>
      <c r="B198" s="16" t="s">
        <v>428</v>
      </c>
      <c r="C198" s="16" t="s">
        <v>398</v>
      </c>
      <c r="D198" s="20" t="s">
        <v>408</v>
      </c>
      <c r="E198" s="63" t="s">
        <v>79</v>
      </c>
      <c r="F198" s="20" t="s">
        <v>37</v>
      </c>
      <c r="G198" s="20" t="s">
        <v>38</v>
      </c>
      <c r="H198" s="16" t="s">
        <v>161</v>
      </c>
      <c r="I198" s="20" t="s">
        <v>409</v>
      </c>
      <c r="J198" s="16" t="s">
        <v>100</v>
      </c>
      <c r="K198" s="16" t="s">
        <v>412</v>
      </c>
      <c r="L198" s="16" t="s">
        <v>197</v>
      </c>
      <c r="M198" s="25">
        <v>2018</v>
      </c>
      <c r="N198" s="25">
        <f t="shared" si="11"/>
        <v>2</v>
      </c>
      <c r="O198" s="25">
        <v>2</v>
      </c>
      <c r="P198" s="25">
        <v>2</v>
      </c>
      <c r="Q198" s="25">
        <v>1</v>
      </c>
      <c r="R198" s="25">
        <v>2</v>
      </c>
      <c r="S198" s="20" t="s">
        <v>198</v>
      </c>
      <c r="T198" s="18">
        <v>1</v>
      </c>
      <c r="U198" s="50">
        <v>2</v>
      </c>
      <c r="V198" s="25" t="s">
        <v>383</v>
      </c>
      <c r="W198" s="16">
        <v>1</v>
      </c>
      <c r="X198" s="52">
        <v>0</v>
      </c>
      <c r="Y198" s="18"/>
      <c r="Z198" s="18">
        <v>1</v>
      </c>
      <c r="AA198" s="24">
        <v>0</v>
      </c>
      <c r="AB198" s="24">
        <v>0</v>
      </c>
      <c r="AC198" s="16">
        <v>0</v>
      </c>
      <c r="AD198" s="24">
        <f>IF(AC198=0,IF(AB198=0,U198*X198*W198*Z198*EXP(-AA198*Others!$A$18),0),0)</f>
        <v>0</v>
      </c>
      <c r="AE198" s="24">
        <f>IF(AC198=0,IF(AB198=1,U198*X198*W198*Z198*EXP(-AA198*Others!$A$18),0),0)</f>
        <v>0</v>
      </c>
      <c r="AF198" s="24">
        <f>IF(AC198=1,IF(AB198=0,U198*X198*W198*Z198*EXP(-AA198*Others!$A$18),0),0)</f>
        <v>0</v>
      </c>
    </row>
    <row r="199" spans="1:32" ht="45">
      <c r="A199" s="16" t="s">
        <v>546</v>
      </c>
      <c r="B199" s="16" t="s">
        <v>547</v>
      </c>
      <c r="C199" s="16" t="s">
        <v>398</v>
      </c>
      <c r="D199" s="20" t="s">
        <v>408</v>
      </c>
      <c r="E199" s="63" t="s">
        <v>79</v>
      </c>
      <c r="F199" s="20" t="s">
        <v>37</v>
      </c>
      <c r="G199" s="20" t="s">
        <v>38</v>
      </c>
      <c r="H199" s="16" t="s">
        <v>161</v>
      </c>
      <c r="I199" s="20" t="s">
        <v>431</v>
      </c>
      <c r="J199" s="16" t="s">
        <v>100</v>
      </c>
      <c r="K199" s="16" t="s">
        <v>432</v>
      </c>
      <c r="L199" s="16" t="s">
        <v>197</v>
      </c>
      <c r="M199" s="25">
        <v>2018</v>
      </c>
      <c r="N199" s="25">
        <f t="shared" si="11"/>
        <v>2</v>
      </c>
      <c r="O199" s="25">
        <v>2</v>
      </c>
      <c r="P199" s="25">
        <v>2</v>
      </c>
      <c r="Q199" s="25">
        <v>1</v>
      </c>
      <c r="R199" s="25">
        <v>2</v>
      </c>
      <c r="S199" s="20" t="s">
        <v>198</v>
      </c>
      <c r="T199" s="18">
        <v>1</v>
      </c>
      <c r="U199" s="50">
        <v>4</v>
      </c>
      <c r="V199" s="25" t="s">
        <v>383</v>
      </c>
      <c r="W199" s="16">
        <v>1</v>
      </c>
      <c r="X199" s="52">
        <v>0</v>
      </c>
      <c r="Y199" s="18"/>
      <c r="Z199" s="18">
        <v>1</v>
      </c>
      <c r="AA199" s="24">
        <v>0</v>
      </c>
      <c r="AB199" s="24">
        <v>0</v>
      </c>
      <c r="AC199" s="16">
        <v>0</v>
      </c>
      <c r="AD199" s="24">
        <f>IF(AC199=0,IF(AB199=0,U199*X199*W199*Z199*EXP(-AA199*Others!$A$18),0),0)</f>
        <v>0</v>
      </c>
      <c r="AE199" s="24">
        <f>IF(AC199=0,IF(AB199=1,U199*X199*W199*Z199*EXP(-AA199*Others!$A$18),0),0)</f>
        <v>0</v>
      </c>
      <c r="AF199" s="24">
        <f>IF(AC199=1,IF(AB199=0,U199*X199*W199*Z199*EXP(-AA199*Others!$A$18),0),0)</f>
        <v>0</v>
      </c>
    </row>
    <row r="200" spans="1:32" ht="45">
      <c r="A200" s="16" t="s">
        <v>548</v>
      </c>
      <c r="B200" s="16" t="s">
        <v>549</v>
      </c>
      <c r="C200" s="16" t="s">
        <v>435</v>
      </c>
      <c r="D200" s="20" t="s">
        <v>436</v>
      </c>
      <c r="E200" s="63" t="s">
        <v>79</v>
      </c>
      <c r="F200" s="20" t="s">
        <v>37</v>
      </c>
      <c r="G200" s="20" t="s">
        <v>38</v>
      </c>
      <c r="H200" s="16" t="s">
        <v>161</v>
      </c>
      <c r="I200" s="20" t="s">
        <v>120</v>
      </c>
      <c r="J200" s="16" t="s">
        <v>100</v>
      </c>
      <c r="K200" s="16" t="s">
        <v>400</v>
      </c>
      <c r="L200" s="16" t="s">
        <v>437</v>
      </c>
      <c r="M200" s="25">
        <v>2018</v>
      </c>
      <c r="N200" s="25">
        <f t="shared" si="11"/>
        <v>2</v>
      </c>
      <c r="O200" s="25">
        <v>2</v>
      </c>
      <c r="P200" s="25">
        <v>2</v>
      </c>
      <c r="Q200" s="25">
        <v>1</v>
      </c>
      <c r="R200" s="25">
        <v>2</v>
      </c>
      <c r="S200" s="20" t="s">
        <v>198</v>
      </c>
      <c r="T200" s="18">
        <v>1</v>
      </c>
      <c r="U200" s="50">
        <v>5</v>
      </c>
      <c r="V200" s="25" t="s">
        <v>205</v>
      </c>
      <c r="W200" s="16">
        <v>1</v>
      </c>
      <c r="X200" s="52">
        <v>0</v>
      </c>
      <c r="Y200" s="18"/>
      <c r="Z200" s="18">
        <v>1</v>
      </c>
      <c r="AA200" s="24">
        <v>0</v>
      </c>
      <c r="AB200" s="24">
        <v>0</v>
      </c>
      <c r="AC200" s="16">
        <v>0</v>
      </c>
      <c r="AD200" s="24">
        <f>IF(AC200=0,IF(AB200=0,U200*X200*W200*Z200*EXP(-AA200*Others!$A$18),0),0)</f>
        <v>0</v>
      </c>
      <c r="AE200" s="24">
        <f>IF(AC200=0,IF(AB200=1,U200*X200*W200*Z200*EXP(-AA200*Others!$A$18),0),0)</f>
        <v>0</v>
      </c>
      <c r="AF200" s="24">
        <f>IF(AC200=1,IF(AB200=0,U200*X200*W200*Z200*EXP(-AA200*Others!$A$18),0),0)</f>
        <v>0</v>
      </c>
    </row>
    <row r="201" spans="1:32" ht="45">
      <c r="A201" s="16" t="s">
        <v>550</v>
      </c>
      <c r="B201" s="16" t="s">
        <v>442</v>
      </c>
      <c r="C201" s="16" t="s">
        <v>435</v>
      </c>
      <c r="D201" s="20" t="s">
        <v>436</v>
      </c>
      <c r="E201" s="63" t="s">
        <v>79</v>
      </c>
      <c r="F201" s="20" t="s">
        <v>37</v>
      </c>
      <c r="G201" s="20" t="s">
        <v>38</v>
      </c>
      <c r="H201" s="16" t="s">
        <v>161</v>
      </c>
      <c r="I201" s="20" t="s">
        <v>120</v>
      </c>
      <c r="J201" s="16" t="s">
        <v>100</v>
      </c>
      <c r="K201" s="16" t="s">
        <v>400</v>
      </c>
      <c r="L201" s="16" t="s">
        <v>437</v>
      </c>
      <c r="M201" s="25">
        <v>2018</v>
      </c>
      <c r="N201" s="25">
        <f t="shared" si="11"/>
        <v>2</v>
      </c>
      <c r="O201" s="25">
        <v>2</v>
      </c>
      <c r="P201" s="25">
        <v>2</v>
      </c>
      <c r="Q201" s="25">
        <v>1</v>
      </c>
      <c r="R201" s="25">
        <v>2</v>
      </c>
      <c r="S201" s="20" t="s">
        <v>198</v>
      </c>
      <c r="T201" s="18">
        <v>1</v>
      </c>
      <c r="U201" s="50">
        <v>2</v>
      </c>
      <c r="V201" s="25" t="s">
        <v>205</v>
      </c>
      <c r="W201" s="16">
        <v>1</v>
      </c>
      <c r="X201" s="52">
        <v>0</v>
      </c>
      <c r="Y201" s="18"/>
      <c r="Z201" s="18">
        <v>1</v>
      </c>
      <c r="AA201" s="24">
        <v>0</v>
      </c>
      <c r="AB201" s="24">
        <v>0</v>
      </c>
      <c r="AC201" s="16">
        <v>0</v>
      </c>
      <c r="AD201" s="24">
        <f>IF(AC201=0,IF(AB201=0,U201*X201*W201*Z201*EXP(-AA201*Others!$A$18),0),0)</f>
        <v>0</v>
      </c>
      <c r="AE201" s="24">
        <f>IF(AC201=0,IF(AB201=1,U201*X201*W201*Z201*EXP(-AA201*Others!$A$18),0),0)</f>
        <v>0</v>
      </c>
      <c r="AF201" s="24">
        <f>IF(AC201=1,IF(AB201=0,U201*X201*W201*Z201*EXP(-AA201*Others!$A$18),0),0)</f>
        <v>0</v>
      </c>
    </row>
    <row r="202" spans="1:32" ht="45">
      <c r="A202" s="16" t="s">
        <v>551</v>
      </c>
      <c r="B202" s="16" t="s">
        <v>552</v>
      </c>
      <c r="C202" s="16" t="s">
        <v>435</v>
      </c>
      <c r="D202" s="20" t="s">
        <v>436</v>
      </c>
      <c r="E202" s="63" t="s">
        <v>79</v>
      </c>
      <c r="F202" s="20" t="s">
        <v>37</v>
      </c>
      <c r="G202" s="20" t="s">
        <v>38</v>
      </c>
      <c r="H202" s="16" t="s">
        <v>161</v>
      </c>
      <c r="I202" s="20" t="s">
        <v>409</v>
      </c>
      <c r="J202" s="16" t="s">
        <v>100</v>
      </c>
      <c r="K202" s="16" t="s">
        <v>382</v>
      </c>
      <c r="L202" s="16" t="s">
        <v>437</v>
      </c>
      <c r="M202" s="25">
        <v>2018</v>
      </c>
      <c r="N202" s="25">
        <f t="shared" si="11"/>
        <v>2</v>
      </c>
      <c r="O202" s="25">
        <v>2</v>
      </c>
      <c r="P202" s="25">
        <v>2</v>
      </c>
      <c r="Q202" s="25">
        <v>1</v>
      </c>
      <c r="R202" s="25">
        <v>2</v>
      </c>
      <c r="S202" s="20" t="s">
        <v>198</v>
      </c>
      <c r="T202" s="18">
        <v>1</v>
      </c>
      <c r="U202" s="50">
        <v>1</v>
      </c>
      <c r="V202" s="25" t="s">
        <v>205</v>
      </c>
      <c r="W202" s="16">
        <v>1</v>
      </c>
      <c r="X202" s="52">
        <v>0</v>
      </c>
      <c r="Y202" s="18"/>
      <c r="Z202" s="18">
        <v>1</v>
      </c>
      <c r="AA202" s="24">
        <v>0</v>
      </c>
      <c r="AB202" s="24">
        <v>0</v>
      </c>
      <c r="AC202" s="16">
        <v>0</v>
      </c>
      <c r="AD202" s="24">
        <f>IF(AC202=0,IF(AB202=0,U202*X202*W202*Z202*EXP(-AA202*Others!$A$18),0),0)</f>
        <v>0</v>
      </c>
      <c r="AE202" s="24">
        <f>IF(AC202=0,IF(AB202=1,U202*X202*W202*Z202*EXP(-AA202*Others!$A$18),0),0)</f>
        <v>0</v>
      </c>
      <c r="AF202" s="24">
        <f>IF(AC202=1,IF(AB202=0,U202*X202*W202*Z202*EXP(-AA202*Others!$A$18),0),0)</f>
        <v>0</v>
      </c>
    </row>
    <row r="203" spans="1:32" ht="45">
      <c r="A203" s="16" t="s">
        <v>553</v>
      </c>
      <c r="B203" s="16" t="s">
        <v>554</v>
      </c>
      <c r="C203" s="16" t="s">
        <v>435</v>
      </c>
      <c r="D203" s="20" t="s">
        <v>436</v>
      </c>
      <c r="E203" s="63" t="s">
        <v>79</v>
      </c>
      <c r="F203" s="20" t="s">
        <v>37</v>
      </c>
      <c r="G203" s="20" t="s">
        <v>38</v>
      </c>
      <c r="H203" s="16" t="s">
        <v>161</v>
      </c>
      <c r="I203" s="20" t="s">
        <v>409</v>
      </c>
      <c r="J203" s="16" t="s">
        <v>100</v>
      </c>
      <c r="K203" s="16" t="s">
        <v>443</v>
      </c>
      <c r="L203" s="16" t="s">
        <v>437</v>
      </c>
      <c r="M203" s="25">
        <v>2018</v>
      </c>
      <c r="N203" s="25">
        <f t="shared" si="11"/>
        <v>2</v>
      </c>
      <c r="O203" s="25">
        <v>2</v>
      </c>
      <c r="P203" s="25">
        <v>2</v>
      </c>
      <c r="Q203" s="25">
        <v>1</v>
      </c>
      <c r="R203" s="25">
        <v>2</v>
      </c>
      <c r="S203" s="20" t="s">
        <v>198</v>
      </c>
      <c r="T203" s="18">
        <v>1</v>
      </c>
      <c r="U203" s="50">
        <v>1</v>
      </c>
      <c r="V203" s="25" t="s">
        <v>205</v>
      </c>
      <c r="W203" s="16">
        <v>1</v>
      </c>
      <c r="X203" s="52">
        <v>0</v>
      </c>
      <c r="Y203" s="18"/>
      <c r="Z203" s="18">
        <v>1</v>
      </c>
      <c r="AA203" s="24">
        <v>0</v>
      </c>
      <c r="AB203" s="24">
        <v>0</v>
      </c>
      <c r="AC203" s="16">
        <v>0</v>
      </c>
      <c r="AD203" s="24">
        <f>IF(AC203=0,IF(AB203=0,U203*X203*W203*Z203*EXP(-AA203*Others!$A$18),0),0)</f>
        <v>0</v>
      </c>
      <c r="AE203" s="24">
        <f>IF(AC203=0,IF(AB203=1,U203*X203*W203*Z203*EXP(-AA203*Others!$A$18),0),0)</f>
        <v>0</v>
      </c>
      <c r="AF203" s="24">
        <f>IF(AC203=1,IF(AB203=0,U203*X203*W203*Z203*EXP(-AA203*Others!$A$18),0),0)</f>
        <v>0</v>
      </c>
    </row>
    <row r="204" spans="1:32" ht="45">
      <c r="A204" s="16" t="s">
        <v>555</v>
      </c>
      <c r="B204" s="16" t="s">
        <v>556</v>
      </c>
      <c r="C204" s="16" t="s">
        <v>435</v>
      </c>
      <c r="D204" s="20" t="s">
        <v>436</v>
      </c>
      <c r="E204" s="63" t="s">
        <v>79</v>
      </c>
      <c r="F204" s="20" t="s">
        <v>37</v>
      </c>
      <c r="G204" s="20" t="s">
        <v>38</v>
      </c>
      <c r="H204" s="16" t="s">
        <v>161</v>
      </c>
      <c r="I204" s="20" t="s">
        <v>409</v>
      </c>
      <c r="J204" s="16" t="s">
        <v>100</v>
      </c>
      <c r="K204" s="16" t="s">
        <v>412</v>
      </c>
      <c r="L204" s="16" t="s">
        <v>437</v>
      </c>
      <c r="M204" s="25">
        <v>2018</v>
      </c>
      <c r="N204" s="25">
        <f t="shared" si="11"/>
        <v>2</v>
      </c>
      <c r="O204" s="25">
        <v>2</v>
      </c>
      <c r="P204" s="25">
        <v>2</v>
      </c>
      <c r="Q204" s="25">
        <v>1</v>
      </c>
      <c r="R204" s="25">
        <v>2</v>
      </c>
      <c r="S204" s="20" t="s">
        <v>198</v>
      </c>
      <c r="T204" s="18">
        <v>1</v>
      </c>
      <c r="U204" s="50">
        <v>1</v>
      </c>
      <c r="V204" s="25" t="s">
        <v>205</v>
      </c>
      <c r="W204" s="16">
        <v>1</v>
      </c>
      <c r="X204" s="52">
        <v>0</v>
      </c>
      <c r="Y204" s="18"/>
      <c r="Z204" s="18">
        <v>1</v>
      </c>
      <c r="AA204" s="24">
        <v>0</v>
      </c>
      <c r="AB204" s="24">
        <v>0</v>
      </c>
      <c r="AC204" s="16">
        <v>0</v>
      </c>
      <c r="AD204" s="24">
        <f>IF(AC204=0,IF(AB204=0,U204*X204*W204*Z204*EXP(-AA204*Others!$A$18),0),0)</f>
        <v>0</v>
      </c>
      <c r="AE204" s="24">
        <f>IF(AC204=0,IF(AB204=1,U204*X204*W204*Z204*EXP(-AA204*Others!$A$18),0),0)</f>
        <v>0</v>
      </c>
      <c r="AF204" s="24">
        <f>IF(AC204=1,IF(AB204=0,U204*X204*W204*Z204*EXP(-AA204*Others!$A$18),0),0)</f>
        <v>0</v>
      </c>
    </row>
    <row r="205" spans="1:32" ht="45">
      <c r="A205" s="16" t="s">
        <v>557</v>
      </c>
      <c r="B205" s="16" t="s">
        <v>445</v>
      </c>
      <c r="C205" s="16" t="s">
        <v>435</v>
      </c>
      <c r="D205" s="20" t="s">
        <v>436</v>
      </c>
      <c r="E205" s="63" t="s">
        <v>79</v>
      </c>
      <c r="F205" s="20" t="s">
        <v>37</v>
      </c>
      <c r="G205" s="20" t="s">
        <v>38</v>
      </c>
      <c r="H205" s="16" t="s">
        <v>161</v>
      </c>
      <c r="I205" s="20" t="s">
        <v>120</v>
      </c>
      <c r="J205" s="16" t="s">
        <v>100</v>
      </c>
      <c r="K205" s="16" t="s">
        <v>412</v>
      </c>
      <c r="L205" s="16" t="s">
        <v>437</v>
      </c>
      <c r="M205" s="25">
        <v>2018</v>
      </c>
      <c r="N205" s="25">
        <f t="shared" si="11"/>
        <v>2</v>
      </c>
      <c r="O205" s="25">
        <v>2</v>
      </c>
      <c r="P205" s="25">
        <v>2</v>
      </c>
      <c r="Q205" s="25">
        <v>1</v>
      </c>
      <c r="R205" s="25">
        <v>2</v>
      </c>
      <c r="S205" s="20" t="s">
        <v>198</v>
      </c>
      <c r="T205" s="18">
        <v>1</v>
      </c>
      <c r="U205" s="50">
        <v>1</v>
      </c>
      <c r="V205" s="25" t="s">
        <v>205</v>
      </c>
      <c r="W205" s="16">
        <v>1</v>
      </c>
      <c r="X205" s="52">
        <v>0</v>
      </c>
      <c r="Y205" s="18"/>
      <c r="Z205" s="18">
        <v>1</v>
      </c>
      <c r="AA205" s="24">
        <v>0</v>
      </c>
      <c r="AB205" s="24">
        <v>0</v>
      </c>
      <c r="AC205" s="16">
        <v>0</v>
      </c>
      <c r="AD205" s="24">
        <f>IF(AC205=0,IF(AB205=0,U205*X205*W205*Z205*EXP(-AA205*Others!$A$18),0),0)</f>
        <v>0</v>
      </c>
      <c r="AE205" s="24">
        <f>IF(AC205=0,IF(AB205=1,U205*X205*W205*Z205*EXP(-AA205*Others!$A$18),0),0)</f>
        <v>0</v>
      </c>
      <c r="AF205" s="24">
        <f>IF(AC205=1,IF(AB205=0,U205*X205*W205*Z205*EXP(-AA205*Others!$A$18),0),0)</f>
        <v>0</v>
      </c>
    </row>
    <row r="206" spans="1:32" ht="45">
      <c r="A206" s="16" t="s">
        <v>558</v>
      </c>
      <c r="B206" s="16" t="s">
        <v>559</v>
      </c>
      <c r="C206" s="16" t="s">
        <v>435</v>
      </c>
      <c r="D206" s="20" t="s">
        <v>436</v>
      </c>
      <c r="E206" s="63" t="s">
        <v>79</v>
      </c>
      <c r="F206" s="20" t="s">
        <v>37</v>
      </c>
      <c r="G206" s="20" t="s">
        <v>38</v>
      </c>
      <c r="H206" s="16" t="s">
        <v>161</v>
      </c>
      <c r="I206" s="20" t="s">
        <v>409</v>
      </c>
      <c r="J206" s="16" t="s">
        <v>100</v>
      </c>
      <c r="K206" s="16" t="s">
        <v>412</v>
      </c>
      <c r="L206" s="16" t="s">
        <v>437</v>
      </c>
      <c r="M206" s="25">
        <v>2018</v>
      </c>
      <c r="N206" s="25">
        <f t="shared" si="11"/>
        <v>2</v>
      </c>
      <c r="O206" s="25">
        <v>2</v>
      </c>
      <c r="P206" s="25">
        <v>2</v>
      </c>
      <c r="Q206" s="25">
        <v>1</v>
      </c>
      <c r="R206" s="25">
        <v>2</v>
      </c>
      <c r="S206" s="20" t="s">
        <v>198</v>
      </c>
      <c r="T206" s="18">
        <v>1</v>
      </c>
      <c r="U206" s="50">
        <v>6</v>
      </c>
      <c r="V206" s="25" t="s">
        <v>205</v>
      </c>
      <c r="W206" s="16">
        <v>1</v>
      </c>
      <c r="X206" s="52">
        <v>0</v>
      </c>
      <c r="Y206" s="18"/>
      <c r="Z206" s="18">
        <v>1</v>
      </c>
      <c r="AA206" s="24">
        <v>0</v>
      </c>
      <c r="AB206" s="24">
        <v>0</v>
      </c>
      <c r="AC206" s="16">
        <v>0</v>
      </c>
      <c r="AD206" s="24">
        <f>IF(AC206=0,IF(AB206=0,U206*X206*W206*Z206*EXP(-AA206*Others!$A$18),0),0)</f>
        <v>0</v>
      </c>
      <c r="AE206" s="24">
        <f>IF(AC206=0,IF(AB206=1,U206*X206*W206*Z206*EXP(-AA206*Others!$A$18),0),0)</f>
        <v>0</v>
      </c>
      <c r="AF206" s="24">
        <f>IF(AC206=1,IF(AB206=0,U206*X206*W206*Z206*EXP(-AA206*Others!$A$18),0),0)</f>
        <v>0</v>
      </c>
    </row>
    <row r="207" spans="1:32" ht="45">
      <c r="A207" s="16" t="s">
        <v>560</v>
      </c>
      <c r="B207" s="16" t="s">
        <v>561</v>
      </c>
      <c r="C207" s="16" t="s">
        <v>435</v>
      </c>
      <c r="D207" s="20" t="s">
        <v>436</v>
      </c>
      <c r="E207" s="63" t="s">
        <v>79</v>
      </c>
      <c r="F207" s="20" t="s">
        <v>37</v>
      </c>
      <c r="G207" s="20" t="s">
        <v>38</v>
      </c>
      <c r="H207" s="16" t="s">
        <v>161</v>
      </c>
      <c r="I207" s="20" t="s">
        <v>120</v>
      </c>
      <c r="J207" s="16" t="s">
        <v>100</v>
      </c>
      <c r="K207" s="16" t="s">
        <v>452</v>
      </c>
      <c r="L207" s="16" t="s">
        <v>437</v>
      </c>
      <c r="M207" s="25">
        <v>2018</v>
      </c>
      <c r="N207" s="25">
        <f t="shared" si="11"/>
        <v>2</v>
      </c>
      <c r="O207" s="25">
        <v>2</v>
      </c>
      <c r="P207" s="25">
        <v>2</v>
      </c>
      <c r="Q207" s="25">
        <v>1</v>
      </c>
      <c r="R207" s="25">
        <v>2</v>
      </c>
      <c r="S207" s="20" t="s">
        <v>198</v>
      </c>
      <c r="T207" s="18">
        <v>1</v>
      </c>
      <c r="U207" s="50">
        <v>8</v>
      </c>
      <c r="V207" s="25" t="s">
        <v>205</v>
      </c>
      <c r="W207" s="16">
        <v>1</v>
      </c>
      <c r="X207" s="52">
        <v>0</v>
      </c>
      <c r="Y207" s="18"/>
      <c r="Z207" s="18">
        <v>1</v>
      </c>
      <c r="AA207" s="24">
        <v>0</v>
      </c>
      <c r="AB207" s="24">
        <v>0</v>
      </c>
      <c r="AC207" s="16">
        <v>0</v>
      </c>
      <c r="AD207" s="24">
        <f>IF(AC207=0,IF(AB207=0,U207*X207*W207*Z207*EXP(-AA207*Others!$A$18),0),0)</f>
        <v>0</v>
      </c>
      <c r="AE207" s="24">
        <f>IF(AC207=0,IF(AB207=1,U207*X207*W207*Z207*EXP(-AA207*Others!$A$18),0),0)</f>
        <v>0</v>
      </c>
      <c r="AF207" s="24">
        <f>IF(AC207=1,IF(AB207=0,U207*X207*W207*Z207*EXP(-AA207*Others!$A$18),0),0)</f>
        <v>0</v>
      </c>
    </row>
    <row r="208" spans="1:32" ht="45">
      <c r="A208" s="16" t="s">
        <v>562</v>
      </c>
      <c r="B208" s="16" t="s">
        <v>459</v>
      </c>
      <c r="C208" s="16" t="s">
        <v>455</v>
      </c>
      <c r="D208" s="20" t="s">
        <v>563</v>
      </c>
      <c r="E208" s="63" t="s">
        <v>79</v>
      </c>
      <c r="F208" s="20" t="s">
        <v>37</v>
      </c>
      <c r="G208" s="20" t="s">
        <v>38</v>
      </c>
      <c r="H208" s="16" t="s">
        <v>161</v>
      </c>
      <c r="I208" s="20" t="s">
        <v>456</v>
      </c>
      <c r="J208" s="16" t="s">
        <v>100</v>
      </c>
      <c r="K208" s="16" t="s">
        <v>462</v>
      </c>
      <c r="L208" s="16" t="s">
        <v>197</v>
      </c>
      <c r="M208" s="25">
        <v>2018</v>
      </c>
      <c r="N208" s="25">
        <f t="shared" si="11"/>
        <v>2</v>
      </c>
      <c r="O208" s="25">
        <v>2</v>
      </c>
      <c r="P208" s="25">
        <v>2</v>
      </c>
      <c r="Q208" s="25">
        <v>1</v>
      </c>
      <c r="R208" s="25">
        <v>2</v>
      </c>
      <c r="S208" s="20" t="s">
        <v>198</v>
      </c>
      <c r="T208" s="18">
        <v>1</v>
      </c>
      <c r="U208" s="50">
        <v>1</v>
      </c>
      <c r="V208" s="25" t="s">
        <v>205</v>
      </c>
      <c r="W208" s="16">
        <v>1</v>
      </c>
      <c r="X208" s="52">
        <v>0</v>
      </c>
      <c r="Y208" s="18"/>
      <c r="Z208" s="18">
        <v>1</v>
      </c>
      <c r="AA208" s="24">
        <v>0</v>
      </c>
      <c r="AB208" s="24">
        <v>0</v>
      </c>
      <c r="AC208" s="16">
        <v>0</v>
      </c>
      <c r="AD208" s="24">
        <f>IF(AC208=0,IF(AB208=0,U208*X208*W208*Z208*EXP(-AA208*Others!$A$18),0),0)</f>
        <v>0</v>
      </c>
      <c r="AE208" s="24">
        <f>IF(AC208=0,IF(AB208=1,U208*X208*W208*Z208*EXP(-AA208*Others!$A$18),0),0)</f>
        <v>0</v>
      </c>
      <c r="AF208" s="24">
        <f>IF(AC208=1,IF(AB208=0,U208*X208*W208*Z208*EXP(-AA208*Others!$A$18),0),0)</f>
        <v>0</v>
      </c>
    </row>
    <row r="209" spans="1:32" ht="45">
      <c r="A209" s="16" t="s">
        <v>564</v>
      </c>
      <c r="B209" s="16" t="s">
        <v>565</v>
      </c>
      <c r="C209" s="16" t="s">
        <v>455</v>
      </c>
      <c r="D209" s="20" t="s">
        <v>563</v>
      </c>
      <c r="E209" s="63" t="s">
        <v>79</v>
      </c>
      <c r="F209" s="20" t="s">
        <v>37</v>
      </c>
      <c r="G209" s="20" t="s">
        <v>38</v>
      </c>
      <c r="H209" s="16" t="s">
        <v>161</v>
      </c>
      <c r="I209" s="20" t="s">
        <v>456</v>
      </c>
      <c r="J209" s="16" t="s">
        <v>100</v>
      </c>
      <c r="K209" s="16" t="s">
        <v>462</v>
      </c>
      <c r="L209" s="16" t="s">
        <v>197</v>
      </c>
      <c r="M209" s="25">
        <v>2018</v>
      </c>
      <c r="N209" s="25">
        <f t="shared" si="11"/>
        <v>2</v>
      </c>
      <c r="O209" s="25">
        <v>2</v>
      </c>
      <c r="P209" s="25">
        <v>2</v>
      </c>
      <c r="Q209" s="25">
        <v>1</v>
      </c>
      <c r="R209" s="25">
        <v>2</v>
      </c>
      <c r="S209" s="20" t="s">
        <v>198</v>
      </c>
      <c r="T209" s="18">
        <v>1</v>
      </c>
      <c r="U209" s="50">
        <v>1</v>
      </c>
      <c r="V209" s="25" t="s">
        <v>205</v>
      </c>
      <c r="W209" s="16">
        <v>1</v>
      </c>
      <c r="X209" s="52">
        <v>0</v>
      </c>
      <c r="Y209" s="18"/>
      <c r="Z209" s="18">
        <v>1</v>
      </c>
      <c r="AA209" s="24">
        <v>0</v>
      </c>
      <c r="AB209" s="24">
        <v>0</v>
      </c>
      <c r="AC209" s="16">
        <v>0</v>
      </c>
      <c r="AD209" s="24">
        <f>IF(AC209=0,IF(AB209=0,U209*X209*W209*Z209*EXP(-AA209*Others!$A$18),0),0)</f>
        <v>0</v>
      </c>
      <c r="AE209" s="24">
        <f>IF(AC209=0,IF(AB209=1,U209*X209*W209*Z209*EXP(-AA209*Others!$A$18),0),0)</f>
        <v>0</v>
      </c>
      <c r="AF209" s="24">
        <f>IF(AC209=1,IF(AB209=0,U209*X209*W209*Z209*EXP(-AA209*Others!$A$18),0),0)</f>
        <v>0</v>
      </c>
    </row>
    <row r="210" spans="1:32" ht="45">
      <c r="A210" s="16" t="s">
        <v>566</v>
      </c>
      <c r="B210" s="16" t="s">
        <v>567</v>
      </c>
      <c r="C210" s="16" t="s">
        <v>455</v>
      </c>
      <c r="D210" s="20" t="s">
        <v>563</v>
      </c>
      <c r="E210" s="63" t="s">
        <v>79</v>
      </c>
      <c r="F210" s="20" t="s">
        <v>37</v>
      </c>
      <c r="G210" s="20" t="s">
        <v>38</v>
      </c>
      <c r="H210" s="16" t="s">
        <v>161</v>
      </c>
      <c r="I210" s="20" t="s">
        <v>456</v>
      </c>
      <c r="J210" s="16" t="s">
        <v>100</v>
      </c>
      <c r="K210" s="16" t="s">
        <v>462</v>
      </c>
      <c r="L210" s="16" t="s">
        <v>197</v>
      </c>
      <c r="M210" s="25">
        <v>2018</v>
      </c>
      <c r="N210" s="25">
        <f t="shared" si="11"/>
        <v>2</v>
      </c>
      <c r="O210" s="25">
        <v>2</v>
      </c>
      <c r="P210" s="25">
        <v>2</v>
      </c>
      <c r="Q210" s="25">
        <v>1</v>
      </c>
      <c r="R210" s="25">
        <v>2</v>
      </c>
      <c r="S210" s="20" t="s">
        <v>198</v>
      </c>
      <c r="T210" s="18">
        <v>1</v>
      </c>
      <c r="U210" s="50">
        <v>1</v>
      </c>
      <c r="V210" s="25" t="s">
        <v>205</v>
      </c>
      <c r="W210" s="16">
        <v>1</v>
      </c>
      <c r="X210" s="52">
        <v>0</v>
      </c>
      <c r="Y210" s="18"/>
      <c r="Z210" s="18">
        <v>1</v>
      </c>
      <c r="AA210" s="24">
        <v>0</v>
      </c>
      <c r="AB210" s="24">
        <v>0</v>
      </c>
      <c r="AC210" s="16">
        <v>0</v>
      </c>
      <c r="AD210" s="24">
        <f>IF(AC210=0,IF(AB210=0,U210*X210*W210*Z210*EXP(-AA210*Others!$A$18),0),0)</f>
        <v>0</v>
      </c>
      <c r="AE210" s="24">
        <f>IF(AC210=0,IF(AB210=1,U210*X210*W210*Z210*EXP(-AA210*Others!$A$18),0),0)</f>
        <v>0</v>
      </c>
      <c r="AF210" s="24">
        <f>IF(AC210=1,IF(AB210=0,U210*X210*W210*Z210*EXP(-AA210*Others!$A$18),0),0)</f>
        <v>0</v>
      </c>
    </row>
    <row r="211" spans="1:32" ht="45">
      <c r="A211" s="16" t="s">
        <v>568</v>
      </c>
      <c r="B211" s="16" t="s">
        <v>468</v>
      </c>
      <c r="C211" s="16" t="s">
        <v>455</v>
      </c>
      <c r="D211" s="20" t="s">
        <v>563</v>
      </c>
      <c r="E211" s="63" t="s">
        <v>79</v>
      </c>
      <c r="F211" s="20" t="s">
        <v>37</v>
      </c>
      <c r="G211" s="20" t="s">
        <v>38</v>
      </c>
      <c r="H211" s="16" t="s">
        <v>161</v>
      </c>
      <c r="I211" s="20" t="s">
        <v>456</v>
      </c>
      <c r="J211" s="16" t="s">
        <v>100</v>
      </c>
      <c r="K211" s="16" t="s">
        <v>462</v>
      </c>
      <c r="L211" s="16" t="s">
        <v>197</v>
      </c>
      <c r="M211" s="25">
        <v>2018</v>
      </c>
      <c r="N211" s="25">
        <f t="shared" si="11"/>
        <v>2</v>
      </c>
      <c r="O211" s="25">
        <v>2</v>
      </c>
      <c r="P211" s="25">
        <v>2</v>
      </c>
      <c r="Q211" s="25">
        <v>1</v>
      </c>
      <c r="R211" s="25">
        <v>2</v>
      </c>
      <c r="S211" s="20" t="s">
        <v>198</v>
      </c>
      <c r="T211" s="18">
        <v>1</v>
      </c>
      <c r="U211" s="50">
        <v>1</v>
      </c>
      <c r="V211" s="25" t="s">
        <v>205</v>
      </c>
      <c r="W211" s="16">
        <v>1</v>
      </c>
      <c r="X211" s="52">
        <v>0</v>
      </c>
      <c r="Y211" s="18"/>
      <c r="Z211" s="18">
        <v>1</v>
      </c>
      <c r="AA211" s="24">
        <v>0</v>
      </c>
      <c r="AB211" s="24">
        <v>0</v>
      </c>
      <c r="AC211" s="16">
        <v>0</v>
      </c>
      <c r="AD211" s="24">
        <f>IF(AC211=0,IF(AB211=0,U211*X211*W211*Z211*EXP(-AA211*Others!$A$18),0),0)</f>
        <v>0</v>
      </c>
      <c r="AE211" s="24">
        <f>IF(AC211=0,IF(AB211=1,U211*X211*W211*Z211*EXP(-AA211*Others!$A$18),0),0)</f>
        <v>0</v>
      </c>
      <c r="AF211" s="24">
        <f>IF(AC211=1,IF(AB211=0,U211*X211*W211*Z211*EXP(-AA211*Others!$A$18),0),0)</f>
        <v>0</v>
      </c>
    </row>
    <row r="212" spans="1:32" ht="45">
      <c r="A212" s="16" t="s">
        <v>569</v>
      </c>
      <c r="B212" s="16" t="s">
        <v>570</v>
      </c>
      <c r="C212" s="16" t="s">
        <v>455</v>
      </c>
      <c r="D212" s="20" t="s">
        <v>563</v>
      </c>
      <c r="E212" s="63" t="s">
        <v>79</v>
      </c>
      <c r="F212" s="20" t="s">
        <v>37</v>
      </c>
      <c r="G212" s="20" t="s">
        <v>38</v>
      </c>
      <c r="H212" s="16" t="s">
        <v>161</v>
      </c>
      <c r="I212" s="20" t="s">
        <v>456</v>
      </c>
      <c r="J212" s="16" t="s">
        <v>100</v>
      </c>
      <c r="K212" s="16" t="s">
        <v>462</v>
      </c>
      <c r="L212" s="16" t="s">
        <v>197</v>
      </c>
      <c r="M212" s="25">
        <v>2018</v>
      </c>
      <c r="N212" s="25">
        <f t="shared" si="11"/>
        <v>2</v>
      </c>
      <c r="O212" s="25">
        <v>2</v>
      </c>
      <c r="P212" s="25">
        <v>2</v>
      </c>
      <c r="Q212" s="25">
        <v>1</v>
      </c>
      <c r="R212" s="25">
        <v>2</v>
      </c>
      <c r="S212" s="20" t="s">
        <v>198</v>
      </c>
      <c r="T212" s="18">
        <v>1</v>
      </c>
      <c r="U212" s="50">
        <v>1</v>
      </c>
      <c r="V212" s="25" t="s">
        <v>205</v>
      </c>
      <c r="W212" s="16">
        <v>1</v>
      </c>
      <c r="X212" s="52">
        <v>0</v>
      </c>
      <c r="Y212" s="18"/>
      <c r="Z212" s="18">
        <v>1</v>
      </c>
      <c r="AA212" s="24">
        <v>0</v>
      </c>
      <c r="AB212" s="24">
        <v>0</v>
      </c>
      <c r="AC212" s="16">
        <v>0</v>
      </c>
      <c r="AD212" s="24">
        <f>IF(AC212=0,IF(AB212=0,U212*X212*W212*Z212*EXP(-AA212*Others!$A$18),0),0)</f>
        <v>0</v>
      </c>
      <c r="AE212" s="24">
        <f>IF(AC212=0,IF(AB212=1,U212*X212*W212*Z212*EXP(-AA212*Others!$A$18),0),0)</f>
        <v>0</v>
      </c>
      <c r="AF212" s="24">
        <f>IF(AC212=1,IF(AB212=0,U212*X212*W212*Z212*EXP(-AA212*Others!$A$18),0),0)</f>
        <v>0</v>
      </c>
    </row>
    <row r="213" spans="1:32" ht="45">
      <c r="A213" s="16" t="s">
        <v>571</v>
      </c>
      <c r="B213" s="16" t="s">
        <v>572</v>
      </c>
      <c r="C213" s="16" t="s">
        <v>455</v>
      </c>
      <c r="D213" s="20" t="s">
        <v>563</v>
      </c>
      <c r="E213" s="63" t="s">
        <v>79</v>
      </c>
      <c r="F213" s="20" t="s">
        <v>37</v>
      </c>
      <c r="G213" s="20" t="s">
        <v>38</v>
      </c>
      <c r="H213" s="16" t="s">
        <v>161</v>
      </c>
      <c r="I213" s="20" t="s">
        <v>456</v>
      </c>
      <c r="J213" s="16" t="s">
        <v>100</v>
      </c>
      <c r="K213" s="16" t="s">
        <v>462</v>
      </c>
      <c r="L213" s="16" t="s">
        <v>197</v>
      </c>
      <c r="M213" s="25">
        <v>2018</v>
      </c>
      <c r="N213" s="25">
        <f t="shared" si="11"/>
        <v>2</v>
      </c>
      <c r="O213" s="25">
        <v>2</v>
      </c>
      <c r="P213" s="25">
        <v>2</v>
      </c>
      <c r="Q213" s="25">
        <v>1</v>
      </c>
      <c r="R213" s="25">
        <v>2</v>
      </c>
      <c r="S213" s="20" t="s">
        <v>198</v>
      </c>
      <c r="T213" s="18">
        <v>1</v>
      </c>
      <c r="U213" s="50">
        <v>1</v>
      </c>
      <c r="V213" s="25" t="s">
        <v>205</v>
      </c>
      <c r="W213" s="16">
        <v>1</v>
      </c>
      <c r="X213" s="52">
        <v>0</v>
      </c>
      <c r="Y213" s="18"/>
      <c r="Z213" s="18">
        <v>1</v>
      </c>
      <c r="AA213" s="24">
        <v>0</v>
      </c>
      <c r="AB213" s="24">
        <v>0</v>
      </c>
      <c r="AC213" s="16">
        <v>0</v>
      </c>
      <c r="AD213" s="24">
        <f>IF(AC213=0,IF(AB213=0,U213*X213*W213*Z213*EXP(-AA213*Others!$A$18),0),0)</f>
        <v>0</v>
      </c>
      <c r="AE213" s="24">
        <f>IF(AC213=0,IF(AB213=1,U213*X213*W213*Z213*EXP(-AA213*Others!$A$18),0),0)</f>
        <v>0</v>
      </c>
      <c r="AF213" s="24">
        <f>IF(AC213=1,IF(AB213=0,U213*X213*W213*Z213*EXP(-AA213*Others!$A$18),0),0)</f>
        <v>0</v>
      </c>
    </row>
    <row r="214" spans="1:32" ht="45">
      <c r="A214" s="16" t="s">
        <v>573</v>
      </c>
      <c r="B214" s="16" t="s">
        <v>574</v>
      </c>
      <c r="C214" s="16" t="s">
        <v>455</v>
      </c>
      <c r="D214" s="20" t="s">
        <v>563</v>
      </c>
      <c r="E214" s="63" t="s">
        <v>79</v>
      </c>
      <c r="F214" s="20" t="s">
        <v>37</v>
      </c>
      <c r="G214" s="20" t="s">
        <v>38</v>
      </c>
      <c r="H214" s="16" t="s">
        <v>161</v>
      </c>
      <c r="I214" s="20" t="s">
        <v>456</v>
      </c>
      <c r="J214" s="16" t="s">
        <v>100</v>
      </c>
      <c r="K214" s="16" t="s">
        <v>462</v>
      </c>
      <c r="L214" s="16" t="s">
        <v>197</v>
      </c>
      <c r="M214" s="25">
        <v>2018</v>
      </c>
      <c r="N214" s="25">
        <f t="shared" si="11"/>
        <v>2</v>
      </c>
      <c r="O214" s="25">
        <v>2</v>
      </c>
      <c r="P214" s="25">
        <v>2</v>
      </c>
      <c r="Q214" s="25">
        <v>1</v>
      </c>
      <c r="R214" s="25">
        <v>2</v>
      </c>
      <c r="S214" s="20" t="s">
        <v>198</v>
      </c>
      <c r="T214" s="18">
        <v>1</v>
      </c>
      <c r="U214" s="50">
        <v>1</v>
      </c>
      <c r="V214" s="25" t="s">
        <v>205</v>
      </c>
      <c r="W214" s="16">
        <v>1</v>
      </c>
      <c r="X214" s="52">
        <v>0</v>
      </c>
      <c r="Y214" s="18"/>
      <c r="Z214" s="18">
        <v>1</v>
      </c>
      <c r="AA214" s="24">
        <v>0</v>
      </c>
      <c r="AB214" s="24">
        <v>0</v>
      </c>
      <c r="AC214" s="16">
        <v>0</v>
      </c>
      <c r="AD214" s="24">
        <f>IF(AC214=0,IF(AB214=0,U214*X214*W214*Z214*EXP(-AA214*Others!$A$18),0),0)</f>
        <v>0</v>
      </c>
      <c r="AE214" s="24">
        <f>IF(AC214=0,IF(AB214=1,U214*X214*W214*Z214*EXP(-AA214*Others!$A$18),0),0)</f>
        <v>0</v>
      </c>
      <c r="AF214" s="24">
        <f>IF(AC214=1,IF(AB214=0,U214*X214*W214*Z214*EXP(-AA214*Others!$A$18),0),0)</f>
        <v>0</v>
      </c>
    </row>
    <row r="215" spans="1:32" ht="45">
      <c r="A215" s="16" t="s">
        <v>575</v>
      </c>
      <c r="B215" s="16" t="s">
        <v>576</v>
      </c>
      <c r="C215" s="16" t="s">
        <v>455</v>
      </c>
      <c r="D215" s="16" t="s">
        <v>563</v>
      </c>
      <c r="E215" s="63" t="s">
        <v>79</v>
      </c>
      <c r="F215" s="20" t="s">
        <v>37</v>
      </c>
      <c r="G215" s="20" t="s">
        <v>38</v>
      </c>
      <c r="H215" s="16" t="s">
        <v>161</v>
      </c>
      <c r="I215" s="20" t="s">
        <v>456</v>
      </c>
      <c r="J215" s="16" t="s">
        <v>100</v>
      </c>
      <c r="K215" s="16" t="s">
        <v>462</v>
      </c>
      <c r="L215" s="16" t="s">
        <v>197</v>
      </c>
      <c r="M215" s="25">
        <v>2018</v>
      </c>
      <c r="N215" s="25">
        <f t="shared" si="11"/>
        <v>2</v>
      </c>
      <c r="O215" s="25">
        <v>2</v>
      </c>
      <c r="P215" s="25">
        <v>2</v>
      </c>
      <c r="Q215" s="25">
        <v>1</v>
      </c>
      <c r="R215" s="25">
        <v>2</v>
      </c>
      <c r="S215" s="20" t="s">
        <v>198</v>
      </c>
      <c r="T215" s="18">
        <v>1</v>
      </c>
      <c r="U215" s="50">
        <v>1</v>
      </c>
      <c r="V215" s="25" t="s">
        <v>205</v>
      </c>
      <c r="W215" s="16">
        <v>1</v>
      </c>
      <c r="X215" s="52">
        <v>0</v>
      </c>
      <c r="Y215" s="18"/>
      <c r="Z215" s="18">
        <v>1</v>
      </c>
      <c r="AA215" s="24">
        <v>0</v>
      </c>
      <c r="AB215" s="24">
        <v>0</v>
      </c>
      <c r="AC215" s="16">
        <v>0</v>
      </c>
      <c r="AD215" s="24">
        <f>IF(AC215=0,IF(AB215=0,U215*X215*W215*Z215*EXP(-AA215*Others!$A$18),0),0)</f>
        <v>0</v>
      </c>
      <c r="AE215" s="24">
        <f>IF(AC215=0,IF(AB215=1,U215*X215*W215*Z215*EXP(-AA215*Others!$A$18),0),0)</f>
        <v>0</v>
      </c>
      <c r="AF215" s="24">
        <f>IF(AC215=1,IF(AB215=0,U215*X215*W215*Z215*EXP(-AA215*Others!$A$18),0),0)</f>
        <v>0</v>
      </c>
    </row>
    <row r="216" spans="1:32" ht="45">
      <c r="A216" s="16" t="s">
        <v>577</v>
      </c>
      <c r="B216" s="16" t="s">
        <v>578</v>
      </c>
      <c r="C216" s="16" t="s">
        <v>455</v>
      </c>
      <c r="D216" s="16" t="s">
        <v>563</v>
      </c>
      <c r="E216" s="63" t="s">
        <v>79</v>
      </c>
      <c r="F216" s="20" t="s">
        <v>37</v>
      </c>
      <c r="G216" s="20" t="s">
        <v>38</v>
      </c>
      <c r="H216" s="16" t="s">
        <v>161</v>
      </c>
      <c r="I216" s="20" t="s">
        <v>456</v>
      </c>
      <c r="J216" s="16" t="s">
        <v>100</v>
      </c>
      <c r="K216" s="16" t="s">
        <v>462</v>
      </c>
      <c r="L216" s="16" t="s">
        <v>197</v>
      </c>
      <c r="M216" s="25">
        <v>2018</v>
      </c>
      <c r="N216" s="25">
        <f t="shared" si="11"/>
        <v>2</v>
      </c>
      <c r="O216" s="25">
        <v>2</v>
      </c>
      <c r="P216" s="25">
        <v>2</v>
      </c>
      <c r="Q216" s="25">
        <v>1</v>
      </c>
      <c r="R216" s="25">
        <v>2</v>
      </c>
      <c r="S216" s="20" t="s">
        <v>198</v>
      </c>
      <c r="T216" s="18">
        <v>1</v>
      </c>
      <c r="U216" s="50">
        <v>1</v>
      </c>
      <c r="V216" s="25" t="s">
        <v>205</v>
      </c>
      <c r="W216" s="16">
        <v>1</v>
      </c>
      <c r="X216" s="52">
        <v>0</v>
      </c>
      <c r="Y216" s="18"/>
      <c r="Z216" s="18">
        <v>1</v>
      </c>
      <c r="AA216" s="24">
        <v>0</v>
      </c>
      <c r="AB216" s="24">
        <v>0</v>
      </c>
      <c r="AC216" s="16">
        <v>0</v>
      </c>
      <c r="AD216" s="24">
        <f>IF(AC216=0,IF(AB216=0,U216*X216*W216*Z216*EXP(-AA216*Others!$A$18),0),0)</f>
        <v>0</v>
      </c>
      <c r="AE216" s="24">
        <f>IF(AC216=0,IF(AB216=1,U216*X216*W216*Z216*EXP(-AA216*Others!$A$18),0),0)</f>
        <v>0</v>
      </c>
      <c r="AF216" s="24">
        <f>IF(AC216=1,IF(AB216=0,U216*X216*W216*Z216*EXP(-AA216*Others!$A$18),0),0)</f>
        <v>0</v>
      </c>
    </row>
    <row r="217" spans="1:32" ht="45">
      <c r="A217" s="16" t="s">
        <v>579</v>
      </c>
      <c r="B217" s="16" t="s">
        <v>580</v>
      </c>
      <c r="C217" s="16" t="s">
        <v>455</v>
      </c>
      <c r="D217" s="16" t="s">
        <v>563</v>
      </c>
      <c r="E217" s="63" t="s">
        <v>79</v>
      </c>
      <c r="F217" s="20" t="s">
        <v>37</v>
      </c>
      <c r="G217" s="20" t="s">
        <v>38</v>
      </c>
      <c r="H217" s="16" t="s">
        <v>161</v>
      </c>
      <c r="I217" s="20" t="s">
        <v>456</v>
      </c>
      <c r="J217" s="16" t="s">
        <v>100</v>
      </c>
      <c r="K217" s="16" t="s">
        <v>462</v>
      </c>
      <c r="L217" s="16" t="s">
        <v>197</v>
      </c>
      <c r="M217" s="25">
        <v>2018</v>
      </c>
      <c r="N217" s="25">
        <f t="shared" si="11"/>
        <v>2</v>
      </c>
      <c r="O217" s="25">
        <v>2</v>
      </c>
      <c r="P217" s="25">
        <v>2</v>
      </c>
      <c r="Q217" s="25">
        <v>1</v>
      </c>
      <c r="R217" s="25">
        <v>2</v>
      </c>
      <c r="S217" s="20" t="s">
        <v>198</v>
      </c>
      <c r="T217" s="18">
        <v>1</v>
      </c>
      <c r="U217" s="50">
        <v>1</v>
      </c>
      <c r="V217" s="25" t="s">
        <v>205</v>
      </c>
      <c r="W217" s="16">
        <v>1</v>
      </c>
      <c r="X217" s="52">
        <v>0</v>
      </c>
      <c r="Y217" s="18"/>
      <c r="Z217" s="18">
        <v>1</v>
      </c>
      <c r="AA217" s="24">
        <v>0</v>
      </c>
      <c r="AB217" s="24">
        <v>0</v>
      </c>
      <c r="AC217" s="16">
        <v>0</v>
      </c>
      <c r="AD217" s="24">
        <f>IF(AC217=0,IF(AB217=0,U217*X217*W217*Z217*EXP(-AA217*Others!$A$18),0),0)</f>
        <v>0</v>
      </c>
      <c r="AE217" s="24">
        <f>IF(AC217=0,IF(AB217=1,U217*X217*W217*Z217*EXP(-AA217*Others!$A$18),0),0)</f>
        <v>0</v>
      </c>
      <c r="AF217" s="24">
        <f>IF(AC217=1,IF(AB217=0,U217*X217*W217*Z217*EXP(-AA217*Others!$A$18),0),0)</f>
        <v>0</v>
      </c>
    </row>
    <row r="218" spans="1:32" ht="45">
      <c r="A218" s="16" t="s">
        <v>581</v>
      </c>
      <c r="B218" s="16" t="s">
        <v>582</v>
      </c>
      <c r="C218" s="16" t="s">
        <v>455</v>
      </c>
      <c r="D218" s="16" t="s">
        <v>563</v>
      </c>
      <c r="E218" s="63" t="s">
        <v>79</v>
      </c>
      <c r="F218" s="20" t="s">
        <v>37</v>
      </c>
      <c r="G218" s="20" t="s">
        <v>38</v>
      </c>
      <c r="H218" s="16" t="s">
        <v>161</v>
      </c>
      <c r="I218" s="20" t="s">
        <v>456</v>
      </c>
      <c r="J218" s="16" t="s">
        <v>100</v>
      </c>
      <c r="K218" s="16" t="s">
        <v>462</v>
      </c>
      <c r="L218" s="16" t="s">
        <v>197</v>
      </c>
      <c r="M218" s="25">
        <v>2018</v>
      </c>
      <c r="N218" s="25">
        <f t="shared" si="11"/>
        <v>2</v>
      </c>
      <c r="O218" s="25">
        <v>2</v>
      </c>
      <c r="P218" s="25">
        <v>2</v>
      </c>
      <c r="Q218" s="25">
        <v>1</v>
      </c>
      <c r="R218" s="25">
        <v>2</v>
      </c>
      <c r="S218" s="20" t="s">
        <v>198</v>
      </c>
      <c r="T218" s="18">
        <v>1</v>
      </c>
      <c r="U218" s="50">
        <v>1</v>
      </c>
      <c r="V218" s="25" t="s">
        <v>205</v>
      </c>
      <c r="W218" s="16">
        <v>1</v>
      </c>
      <c r="X218" s="52">
        <v>0</v>
      </c>
      <c r="Y218" s="18"/>
      <c r="Z218" s="18">
        <v>1</v>
      </c>
      <c r="AA218" s="24">
        <v>0</v>
      </c>
      <c r="AB218" s="24">
        <v>0</v>
      </c>
      <c r="AC218" s="16">
        <v>0</v>
      </c>
      <c r="AD218" s="24">
        <f>IF(AC218=0,IF(AB218=0,U218*X218*W218*Z218*EXP(-AA218*Others!$A$18),0),0)</f>
        <v>0</v>
      </c>
      <c r="AE218" s="24">
        <f>IF(AC218=0,IF(AB218=1,U218*X218*W218*Z218*EXP(-AA218*Others!$A$18),0),0)</f>
        <v>0</v>
      </c>
      <c r="AF218" s="24">
        <f>IF(AC218=1,IF(AB218=0,U218*X218*W218*Z218*EXP(-AA218*Others!$A$18),0),0)</f>
        <v>0</v>
      </c>
    </row>
    <row r="219" spans="1:32" ht="45">
      <c r="A219" s="16" t="s">
        <v>583</v>
      </c>
      <c r="B219" s="16" t="s">
        <v>470</v>
      </c>
      <c r="C219" s="16" t="s">
        <v>455</v>
      </c>
      <c r="D219" s="16" t="s">
        <v>563</v>
      </c>
      <c r="E219" s="63" t="s">
        <v>79</v>
      </c>
      <c r="F219" s="20" t="s">
        <v>37</v>
      </c>
      <c r="G219" s="20" t="s">
        <v>38</v>
      </c>
      <c r="H219" s="16" t="s">
        <v>161</v>
      </c>
      <c r="I219" s="20" t="s">
        <v>456</v>
      </c>
      <c r="J219" s="16" t="s">
        <v>100</v>
      </c>
      <c r="K219" s="16" t="s">
        <v>462</v>
      </c>
      <c r="L219" s="16" t="s">
        <v>197</v>
      </c>
      <c r="M219" s="25">
        <v>2018</v>
      </c>
      <c r="N219" s="25">
        <f t="shared" si="11"/>
        <v>2</v>
      </c>
      <c r="O219" s="25">
        <v>2</v>
      </c>
      <c r="P219" s="25">
        <v>2</v>
      </c>
      <c r="Q219" s="25">
        <v>1</v>
      </c>
      <c r="R219" s="25">
        <v>2</v>
      </c>
      <c r="S219" s="20" t="s">
        <v>198</v>
      </c>
      <c r="T219" s="18">
        <v>1</v>
      </c>
      <c r="U219" s="50">
        <v>1</v>
      </c>
      <c r="V219" s="25" t="s">
        <v>205</v>
      </c>
      <c r="W219" s="16">
        <v>1</v>
      </c>
      <c r="X219" s="52">
        <v>0</v>
      </c>
      <c r="Y219" s="18"/>
      <c r="Z219" s="18">
        <v>1</v>
      </c>
      <c r="AA219" s="24">
        <v>0</v>
      </c>
      <c r="AB219" s="24">
        <v>0</v>
      </c>
      <c r="AC219" s="16">
        <v>0</v>
      </c>
      <c r="AD219" s="24">
        <f>IF(AC219=0,IF(AB219=0,U219*X219*W219*Z219*EXP(-AA219*Others!$A$18),0),0)</f>
        <v>0</v>
      </c>
      <c r="AE219" s="24">
        <f>IF(AC219=0,IF(AB219=1,U219*X219*W219*Z219*EXP(-AA219*Others!$A$18),0),0)</f>
        <v>0</v>
      </c>
      <c r="AF219" s="24">
        <f>IF(AC219=1,IF(AB219=0,U219*X219*W219*Z219*EXP(-AA219*Others!$A$18),0),0)</f>
        <v>0</v>
      </c>
    </row>
    <row r="220" spans="1:32" ht="45">
      <c r="A220" s="16" t="s">
        <v>584</v>
      </c>
      <c r="B220" s="16" t="s">
        <v>472</v>
      </c>
      <c r="C220" s="16" t="s">
        <v>455</v>
      </c>
      <c r="D220" s="16" t="s">
        <v>563</v>
      </c>
      <c r="E220" s="63" t="s">
        <v>79</v>
      </c>
      <c r="F220" s="20" t="s">
        <v>37</v>
      </c>
      <c r="G220" s="20" t="s">
        <v>38</v>
      </c>
      <c r="H220" s="16" t="s">
        <v>161</v>
      </c>
      <c r="I220" s="20" t="s">
        <v>456</v>
      </c>
      <c r="J220" s="16" t="s">
        <v>100</v>
      </c>
      <c r="K220" s="16" t="s">
        <v>462</v>
      </c>
      <c r="L220" s="16" t="s">
        <v>197</v>
      </c>
      <c r="M220" s="25">
        <v>2018</v>
      </c>
      <c r="N220" s="25">
        <f t="shared" si="11"/>
        <v>2</v>
      </c>
      <c r="O220" s="25">
        <v>2</v>
      </c>
      <c r="P220" s="25">
        <v>2</v>
      </c>
      <c r="Q220" s="25">
        <v>1</v>
      </c>
      <c r="R220" s="25">
        <v>2</v>
      </c>
      <c r="S220" s="20" t="s">
        <v>198</v>
      </c>
      <c r="T220" s="18">
        <v>1</v>
      </c>
      <c r="U220" s="50">
        <v>1</v>
      </c>
      <c r="V220" s="25" t="s">
        <v>205</v>
      </c>
      <c r="W220" s="16">
        <v>1</v>
      </c>
      <c r="X220" s="52">
        <v>0</v>
      </c>
      <c r="Y220" s="18"/>
      <c r="Z220" s="18">
        <v>1</v>
      </c>
      <c r="AA220" s="24">
        <v>0</v>
      </c>
      <c r="AB220" s="24">
        <v>0</v>
      </c>
      <c r="AC220" s="16">
        <v>0</v>
      </c>
      <c r="AD220" s="24">
        <f>IF(AC220=0,IF(AB220=0,U220*X220*W220*Z220*EXP(-AA220*Others!$A$18),0),0)</f>
        <v>0</v>
      </c>
      <c r="AE220" s="24">
        <f>IF(AC220=0,IF(AB220=1,U220*X220*W220*Z220*EXP(-AA220*Others!$A$18),0),0)</f>
        <v>0</v>
      </c>
      <c r="AF220" s="24">
        <f>IF(AC220=1,IF(AB220=0,U220*X220*W220*Z220*EXP(-AA220*Others!$A$18),0),0)</f>
        <v>0</v>
      </c>
    </row>
    <row r="221" spans="1:32" ht="45">
      <c r="A221" s="16" t="s">
        <v>585</v>
      </c>
      <c r="B221" s="16" t="s">
        <v>474</v>
      </c>
      <c r="C221" s="16" t="s">
        <v>455</v>
      </c>
      <c r="D221" s="16" t="s">
        <v>563</v>
      </c>
      <c r="E221" s="63" t="s">
        <v>79</v>
      </c>
      <c r="F221" s="20" t="s">
        <v>37</v>
      </c>
      <c r="G221" s="20" t="s">
        <v>38</v>
      </c>
      <c r="H221" s="16" t="s">
        <v>161</v>
      </c>
      <c r="I221" s="20" t="s">
        <v>456</v>
      </c>
      <c r="J221" s="16" t="s">
        <v>100</v>
      </c>
      <c r="K221" s="16" t="s">
        <v>462</v>
      </c>
      <c r="L221" s="16" t="s">
        <v>197</v>
      </c>
      <c r="M221" s="25">
        <v>2018</v>
      </c>
      <c r="N221" s="25">
        <f t="shared" si="11"/>
        <v>2</v>
      </c>
      <c r="O221" s="25">
        <v>2</v>
      </c>
      <c r="P221" s="25">
        <v>2</v>
      </c>
      <c r="Q221" s="25">
        <v>1</v>
      </c>
      <c r="R221" s="25">
        <v>2</v>
      </c>
      <c r="S221" s="20" t="s">
        <v>198</v>
      </c>
      <c r="T221" s="18">
        <v>1</v>
      </c>
      <c r="U221" s="50">
        <v>1</v>
      </c>
      <c r="V221" s="25" t="s">
        <v>205</v>
      </c>
      <c r="W221" s="16">
        <v>1</v>
      </c>
      <c r="X221" s="52">
        <v>0</v>
      </c>
      <c r="Y221" s="18"/>
      <c r="Z221" s="18">
        <v>1</v>
      </c>
      <c r="AA221" s="24">
        <v>0</v>
      </c>
      <c r="AB221" s="24">
        <v>0</v>
      </c>
      <c r="AC221" s="16">
        <v>0</v>
      </c>
      <c r="AD221" s="24">
        <f>IF(AC221=0,IF(AB221=0,U221*X221*W221*Z221*EXP(-AA221*Others!$A$18),0),0)</f>
        <v>0</v>
      </c>
      <c r="AE221" s="24">
        <f>IF(AC221=0,IF(AB221=1,U221*X221*W221*Z221*EXP(-AA221*Others!$A$18),0),0)</f>
        <v>0</v>
      </c>
      <c r="AF221" s="24">
        <f>IF(AC221=1,IF(AB221=0,U221*X221*W221*Z221*EXP(-AA221*Others!$A$18),0),0)</f>
        <v>0</v>
      </c>
    </row>
    <row r="222" spans="1:32" ht="45">
      <c r="A222" s="16" t="s">
        <v>586</v>
      </c>
      <c r="B222" s="16" t="s">
        <v>476</v>
      </c>
      <c r="C222" s="16" t="s">
        <v>455</v>
      </c>
      <c r="D222" s="16" t="s">
        <v>563</v>
      </c>
      <c r="E222" s="63" t="s">
        <v>79</v>
      </c>
      <c r="F222" s="20" t="s">
        <v>37</v>
      </c>
      <c r="G222" s="20" t="s">
        <v>38</v>
      </c>
      <c r="H222" s="16" t="s">
        <v>161</v>
      </c>
      <c r="I222" s="20" t="s">
        <v>456</v>
      </c>
      <c r="J222" s="16" t="s">
        <v>100</v>
      </c>
      <c r="K222" s="16" t="s">
        <v>462</v>
      </c>
      <c r="L222" s="16" t="s">
        <v>197</v>
      </c>
      <c r="M222" s="25">
        <v>2018</v>
      </c>
      <c r="N222" s="25">
        <f t="shared" si="11"/>
        <v>2</v>
      </c>
      <c r="O222" s="25">
        <v>2</v>
      </c>
      <c r="P222" s="25">
        <v>2</v>
      </c>
      <c r="Q222" s="25">
        <v>1</v>
      </c>
      <c r="R222" s="25">
        <v>2</v>
      </c>
      <c r="S222" s="20" t="s">
        <v>198</v>
      </c>
      <c r="T222" s="18">
        <v>1</v>
      </c>
      <c r="U222" s="50">
        <v>1</v>
      </c>
      <c r="V222" s="25" t="s">
        <v>205</v>
      </c>
      <c r="W222" s="16">
        <v>1</v>
      </c>
      <c r="X222" s="52">
        <v>0</v>
      </c>
      <c r="Y222" s="18"/>
      <c r="Z222" s="18">
        <v>1</v>
      </c>
      <c r="AA222" s="24">
        <v>0</v>
      </c>
      <c r="AB222" s="24">
        <v>0</v>
      </c>
      <c r="AC222" s="16">
        <v>0</v>
      </c>
      <c r="AD222" s="24">
        <f>IF(AC222=0,IF(AB222=0,U222*X222*W222*Z222*EXP(-AA222*Others!$A$18),0),0)</f>
        <v>0</v>
      </c>
      <c r="AE222" s="24">
        <f>IF(AC222=0,IF(AB222=1,U222*X222*W222*Z222*EXP(-AA222*Others!$A$18),0),0)</f>
        <v>0</v>
      </c>
      <c r="AF222" s="24">
        <f>IF(AC222=1,IF(AB222=0,U222*X222*W222*Z222*EXP(-AA222*Others!$A$18),0),0)</f>
        <v>0</v>
      </c>
    </row>
    <row r="223" spans="1:32" ht="45">
      <c r="A223" s="16" t="s">
        <v>587</v>
      </c>
      <c r="B223" s="16" t="s">
        <v>478</v>
      </c>
      <c r="C223" s="16" t="s">
        <v>455</v>
      </c>
      <c r="D223" s="16" t="s">
        <v>563</v>
      </c>
      <c r="E223" s="63" t="s">
        <v>79</v>
      </c>
      <c r="F223" s="20" t="s">
        <v>37</v>
      </c>
      <c r="G223" s="20" t="s">
        <v>38</v>
      </c>
      <c r="H223" s="16" t="s">
        <v>161</v>
      </c>
      <c r="I223" s="20" t="s">
        <v>456</v>
      </c>
      <c r="J223" s="16" t="s">
        <v>100</v>
      </c>
      <c r="K223" s="16" t="s">
        <v>462</v>
      </c>
      <c r="L223" s="16" t="s">
        <v>197</v>
      </c>
      <c r="M223" s="25">
        <v>2018</v>
      </c>
      <c r="N223" s="25">
        <f t="shared" si="11"/>
        <v>2</v>
      </c>
      <c r="O223" s="25">
        <v>2</v>
      </c>
      <c r="P223" s="25">
        <v>2</v>
      </c>
      <c r="Q223" s="25">
        <v>1</v>
      </c>
      <c r="R223" s="25">
        <v>2</v>
      </c>
      <c r="S223" s="20" t="s">
        <v>198</v>
      </c>
      <c r="T223" s="18">
        <v>1</v>
      </c>
      <c r="U223" s="50">
        <v>1</v>
      </c>
      <c r="V223" s="25" t="s">
        <v>205</v>
      </c>
      <c r="W223" s="16">
        <v>1</v>
      </c>
      <c r="X223" s="52">
        <v>0</v>
      </c>
      <c r="Y223" s="18"/>
      <c r="Z223" s="18">
        <v>1</v>
      </c>
      <c r="AA223" s="24">
        <v>0</v>
      </c>
      <c r="AB223" s="24">
        <v>0</v>
      </c>
      <c r="AC223" s="16">
        <v>0</v>
      </c>
      <c r="AD223" s="24">
        <f>IF(AC223=0,IF(AB223=0,U223*X223*W223*Z223*EXP(-AA223*Others!$A$18),0),0)</f>
        <v>0</v>
      </c>
      <c r="AE223" s="24">
        <f>IF(AC223=0,IF(AB223=1,U223*X223*W223*Z223*EXP(-AA223*Others!$A$18),0),0)</f>
        <v>0</v>
      </c>
      <c r="AF223" s="24">
        <f>IF(AC223=1,IF(AB223=0,U223*X223*W223*Z223*EXP(-AA223*Others!$A$18),0),0)</f>
        <v>0</v>
      </c>
    </row>
    <row r="224" spans="1:32" ht="45">
      <c r="A224" s="16" t="s">
        <v>588</v>
      </c>
      <c r="B224" s="16" t="s">
        <v>480</v>
      </c>
      <c r="C224" s="16" t="s">
        <v>455</v>
      </c>
      <c r="D224" s="16" t="s">
        <v>563</v>
      </c>
      <c r="E224" s="63" t="s">
        <v>79</v>
      </c>
      <c r="F224" s="20" t="s">
        <v>37</v>
      </c>
      <c r="G224" s="20" t="s">
        <v>38</v>
      </c>
      <c r="H224" s="16" t="s">
        <v>161</v>
      </c>
      <c r="I224" s="20" t="s">
        <v>456</v>
      </c>
      <c r="J224" s="16" t="s">
        <v>100</v>
      </c>
      <c r="K224" s="16" t="s">
        <v>462</v>
      </c>
      <c r="L224" s="16" t="s">
        <v>197</v>
      </c>
      <c r="M224" s="25">
        <v>2018</v>
      </c>
      <c r="N224" s="25">
        <f t="shared" si="11"/>
        <v>2</v>
      </c>
      <c r="O224" s="25">
        <v>2</v>
      </c>
      <c r="P224" s="25">
        <v>2</v>
      </c>
      <c r="Q224" s="25">
        <v>1</v>
      </c>
      <c r="R224" s="25">
        <v>2</v>
      </c>
      <c r="S224" s="20" t="s">
        <v>198</v>
      </c>
      <c r="T224" s="18">
        <v>1</v>
      </c>
      <c r="U224" s="50">
        <v>1</v>
      </c>
      <c r="V224" s="25" t="s">
        <v>205</v>
      </c>
      <c r="W224" s="16">
        <v>1</v>
      </c>
      <c r="X224" s="52">
        <v>0</v>
      </c>
      <c r="Y224" s="18"/>
      <c r="Z224" s="18">
        <v>1</v>
      </c>
      <c r="AA224" s="24">
        <v>0</v>
      </c>
      <c r="AB224" s="24">
        <v>0</v>
      </c>
      <c r="AC224" s="16">
        <v>0</v>
      </c>
      <c r="AD224" s="24">
        <f>IF(AC224=0,IF(AB224=0,U224*X224*W224*Z224*EXP(-AA224*Others!$A$18),0),0)</f>
        <v>0</v>
      </c>
      <c r="AE224" s="24">
        <f>IF(AC224=0,IF(AB224=1,U224*X224*W224*Z224*EXP(-AA224*Others!$A$18),0),0)</f>
        <v>0</v>
      </c>
      <c r="AF224" s="24">
        <f>IF(AC224=1,IF(AB224=0,U224*X224*W224*Z224*EXP(-AA224*Others!$A$18),0),0)</f>
        <v>0</v>
      </c>
    </row>
    <row r="225" spans="1:32" ht="45">
      <c r="A225" s="16" t="s">
        <v>589</v>
      </c>
      <c r="B225" s="16" t="s">
        <v>482</v>
      </c>
      <c r="C225" s="16" t="s">
        <v>455</v>
      </c>
      <c r="D225" s="16" t="s">
        <v>563</v>
      </c>
      <c r="E225" s="63" t="s">
        <v>79</v>
      </c>
      <c r="F225" s="20" t="s">
        <v>37</v>
      </c>
      <c r="G225" s="20" t="s">
        <v>38</v>
      </c>
      <c r="H225" s="16" t="s">
        <v>161</v>
      </c>
      <c r="I225" s="20" t="s">
        <v>456</v>
      </c>
      <c r="J225" s="16" t="s">
        <v>100</v>
      </c>
      <c r="K225" s="16" t="s">
        <v>462</v>
      </c>
      <c r="L225" s="16" t="s">
        <v>197</v>
      </c>
      <c r="M225" s="25">
        <v>2018</v>
      </c>
      <c r="N225" s="25">
        <f t="shared" si="11"/>
        <v>2</v>
      </c>
      <c r="O225" s="25">
        <v>2</v>
      </c>
      <c r="P225" s="25">
        <v>2</v>
      </c>
      <c r="Q225" s="25">
        <v>1</v>
      </c>
      <c r="R225" s="25">
        <v>2</v>
      </c>
      <c r="S225" s="20" t="s">
        <v>198</v>
      </c>
      <c r="T225" s="18">
        <v>1</v>
      </c>
      <c r="U225" s="50">
        <v>1</v>
      </c>
      <c r="V225" s="25" t="s">
        <v>205</v>
      </c>
      <c r="W225" s="16">
        <v>1</v>
      </c>
      <c r="X225" s="52">
        <v>0</v>
      </c>
      <c r="Y225" s="18"/>
      <c r="Z225" s="18">
        <v>1</v>
      </c>
      <c r="AA225" s="24">
        <v>0</v>
      </c>
      <c r="AB225" s="24">
        <v>0</v>
      </c>
      <c r="AC225" s="16">
        <v>0</v>
      </c>
      <c r="AD225" s="24">
        <f>IF(AC225=0,IF(AB225=0,U225*X225*W225*Z225*EXP(-AA225*Others!$A$18),0),0)</f>
        <v>0</v>
      </c>
      <c r="AE225" s="24">
        <f>IF(AC225=0,IF(AB225=1,U225*X225*W225*Z225*EXP(-AA225*Others!$A$18),0),0)</f>
        <v>0</v>
      </c>
      <c r="AF225" s="24">
        <f>IF(AC225=1,IF(AB225=0,U225*X225*W225*Z225*EXP(-AA225*Others!$A$18),0),0)</f>
        <v>0</v>
      </c>
    </row>
    <row r="226" spans="1:32" ht="45">
      <c r="A226" s="16" t="s">
        <v>590</v>
      </c>
      <c r="B226" s="16" t="s">
        <v>484</v>
      </c>
      <c r="C226" s="16" t="s">
        <v>455</v>
      </c>
      <c r="D226" s="16" t="s">
        <v>563</v>
      </c>
      <c r="E226" s="63" t="s">
        <v>79</v>
      </c>
      <c r="F226" s="20" t="s">
        <v>37</v>
      </c>
      <c r="G226" s="20" t="s">
        <v>38</v>
      </c>
      <c r="H226" s="16" t="s">
        <v>161</v>
      </c>
      <c r="I226" s="20" t="s">
        <v>456</v>
      </c>
      <c r="J226" s="16" t="s">
        <v>100</v>
      </c>
      <c r="K226" s="16" t="s">
        <v>462</v>
      </c>
      <c r="L226" s="16" t="s">
        <v>197</v>
      </c>
      <c r="M226" s="25">
        <v>2018</v>
      </c>
      <c r="N226" s="25">
        <f t="shared" si="11"/>
        <v>2</v>
      </c>
      <c r="O226" s="25">
        <v>2</v>
      </c>
      <c r="P226" s="25">
        <v>2</v>
      </c>
      <c r="Q226" s="25">
        <v>1</v>
      </c>
      <c r="R226" s="25">
        <v>2</v>
      </c>
      <c r="S226" s="20" t="s">
        <v>198</v>
      </c>
      <c r="T226" s="18">
        <v>1</v>
      </c>
      <c r="U226" s="50">
        <v>1</v>
      </c>
      <c r="V226" s="25" t="s">
        <v>205</v>
      </c>
      <c r="W226" s="16">
        <v>1</v>
      </c>
      <c r="X226" s="52">
        <v>0</v>
      </c>
      <c r="Y226" s="18"/>
      <c r="Z226" s="18">
        <v>1</v>
      </c>
      <c r="AA226" s="24">
        <v>0</v>
      </c>
      <c r="AB226" s="24">
        <v>0</v>
      </c>
      <c r="AC226" s="16">
        <v>0</v>
      </c>
      <c r="AD226" s="24">
        <f>IF(AC226=0,IF(AB226=0,U226*X226*W226*Z226*EXP(-AA226*Others!$A$18),0),0)</f>
        <v>0</v>
      </c>
      <c r="AE226" s="24">
        <f>IF(AC226=0,IF(AB226=1,U226*X226*W226*Z226*EXP(-AA226*Others!$A$18),0),0)</f>
        <v>0</v>
      </c>
      <c r="AF226" s="24">
        <f>IF(AC226=1,IF(AB226=0,U226*X226*W226*Z226*EXP(-AA226*Others!$A$18),0),0)</f>
        <v>0</v>
      </c>
    </row>
    <row r="227" spans="1:32" ht="45">
      <c r="A227" s="16" t="s">
        <v>591</v>
      </c>
      <c r="B227" s="16" t="s">
        <v>592</v>
      </c>
      <c r="C227" s="16" t="s">
        <v>455</v>
      </c>
      <c r="D227" s="16" t="s">
        <v>563</v>
      </c>
      <c r="E227" s="63" t="s">
        <v>79</v>
      </c>
      <c r="F227" s="20" t="s">
        <v>37</v>
      </c>
      <c r="G227" s="20" t="s">
        <v>38</v>
      </c>
      <c r="H227" s="16" t="s">
        <v>161</v>
      </c>
      <c r="I227" s="20" t="s">
        <v>456</v>
      </c>
      <c r="J227" s="16" t="s">
        <v>100</v>
      </c>
      <c r="K227" s="16" t="s">
        <v>462</v>
      </c>
      <c r="L227" s="16" t="s">
        <v>197</v>
      </c>
      <c r="M227" s="25">
        <v>2018</v>
      </c>
      <c r="N227" s="25">
        <f t="shared" si="11"/>
        <v>2</v>
      </c>
      <c r="O227" s="25">
        <v>2</v>
      </c>
      <c r="P227" s="25">
        <v>2</v>
      </c>
      <c r="Q227" s="25">
        <v>1</v>
      </c>
      <c r="R227" s="25">
        <v>2</v>
      </c>
      <c r="S227" s="20" t="s">
        <v>198</v>
      </c>
      <c r="T227" s="18">
        <v>1</v>
      </c>
      <c r="U227" s="50">
        <v>1</v>
      </c>
      <c r="V227" s="25" t="s">
        <v>205</v>
      </c>
      <c r="W227" s="16">
        <v>1</v>
      </c>
      <c r="X227" s="52">
        <v>0</v>
      </c>
      <c r="Y227" s="18"/>
      <c r="Z227" s="18">
        <v>1</v>
      </c>
      <c r="AA227" s="24">
        <v>0</v>
      </c>
      <c r="AB227" s="24">
        <v>0</v>
      </c>
      <c r="AC227" s="16">
        <v>0</v>
      </c>
      <c r="AD227" s="24">
        <f>IF(AC227=0,IF(AB227=0,U227*X227*W227*Z227*EXP(-AA227*Others!$A$18),0),0)</f>
        <v>0</v>
      </c>
      <c r="AE227" s="24">
        <f>IF(AC227=0,IF(AB227=1,U227*X227*W227*Z227*EXP(-AA227*Others!$A$18),0),0)</f>
        <v>0</v>
      </c>
      <c r="AF227" s="24">
        <f>IF(AC227=1,IF(AB227=0,U227*X227*W227*Z227*EXP(-AA227*Others!$A$18),0),0)</f>
        <v>0</v>
      </c>
    </row>
    <row r="228" spans="1:32" ht="45">
      <c r="A228" s="16" t="s">
        <v>593</v>
      </c>
      <c r="B228" s="16" t="s">
        <v>594</v>
      </c>
      <c r="C228" s="16" t="s">
        <v>455</v>
      </c>
      <c r="D228" s="16" t="s">
        <v>563</v>
      </c>
      <c r="E228" s="63" t="s">
        <v>79</v>
      </c>
      <c r="F228" s="20" t="s">
        <v>37</v>
      </c>
      <c r="G228" s="20" t="s">
        <v>38</v>
      </c>
      <c r="H228" s="16" t="s">
        <v>161</v>
      </c>
      <c r="I228" s="20" t="s">
        <v>456</v>
      </c>
      <c r="J228" s="16" t="s">
        <v>100</v>
      </c>
      <c r="K228" s="16" t="s">
        <v>462</v>
      </c>
      <c r="L228" s="16" t="s">
        <v>197</v>
      </c>
      <c r="M228" s="25">
        <v>2018</v>
      </c>
      <c r="N228" s="25">
        <f t="shared" si="11"/>
        <v>2</v>
      </c>
      <c r="O228" s="25">
        <v>2</v>
      </c>
      <c r="P228" s="25">
        <v>2</v>
      </c>
      <c r="Q228" s="25">
        <v>1</v>
      </c>
      <c r="R228" s="25">
        <v>2</v>
      </c>
      <c r="S228" s="20" t="s">
        <v>198</v>
      </c>
      <c r="T228" s="18">
        <v>1</v>
      </c>
      <c r="U228" s="50">
        <v>1</v>
      </c>
      <c r="V228" s="25" t="s">
        <v>205</v>
      </c>
      <c r="W228" s="16">
        <v>1</v>
      </c>
      <c r="X228" s="52">
        <v>0</v>
      </c>
      <c r="Y228" s="18"/>
      <c r="Z228" s="18">
        <v>1</v>
      </c>
      <c r="AA228" s="24">
        <v>0</v>
      </c>
      <c r="AB228" s="24">
        <v>0</v>
      </c>
      <c r="AC228" s="16">
        <v>0</v>
      </c>
      <c r="AD228" s="24">
        <f>IF(AC228=0,IF(AB228=0,U228*X228*W228*Z228*EXP(-AA228*Others!$A$18),0),0)</f>
        <v>0</v>
      </c>
      <c r="AE228" s="24">
        <f>IF(AC228=0,IF(AB228=1,U228*X228*W228*Z228*EXP(-AA228*Others!$A$18),0),0)</f>
        <v>0</v>
      </c>
      <c r="AF228" s="24">
        <f>IF(AC228=1,IF(AB228=0,U228*X228*W228*Z228*EXP(-AA228*Others!$A$18),0),0)</f>
        <v>0</v>
      </c>
    </row>
    <row r="229" spans="1:32" ht="45">
      <c r="A229" s="16" t="s">
        <v>595</v>
      </c>
      <c r="B229" s="16" t="s">
        <v>596</v>
      </c>
      <c r="C229" s="16" t="s">
        <v>455</v>
      </c>
      <c r="D229" s="16" t="s">
        <v>563</v>
      </c>
      <c r="E229" s="63" t="s">
        <v>79</v>
      </c>
      <c r="F229" s="20" t="s">
        <v>37</v>
      </c>
      <c r="G229" s="20" t="s">
        <v>38</v>
      </c>
      <c r="H229" s="16" t="s">
        <v>161</v>
      </c>
      <c r="I229" s="20" t="s">
        <v>456</v>
      </c>
      <c r="J229" s="16" t="s">
        <v>100</v>
      </c>
      <c r="K229" s="16" t="s">
        <v>462</v>
      </c>
      <c r="L229" s="16" t="s">
        <v>197</v>
      </c>
      <c r="M229" s="25">
        <v>2018</v>
      </c>
      <c r="N229" s="25">
        <f t="shared" si="11"/>
        <v>2</v>
      </c>
      <c r="O229" s="25">
        <v>2</v>
      </c>
      <c r="P229" s="25">
        <v>2</v>
      </c>
      <c r="Q229" s="25">
        <v>1</v>
      </c>
      <c r="R229" s="25">
        <v>2</v>
      </c>
      <c r="S229" s="20" t="s">
        <v>198</v>
      </c>
      <c r="T229" s="18">
        <v>1</v>
      </c>
      <c r="U229" s="50">
        <v>1</v>
      </c>
      <c r="V229" s="25" t="s">
        <v>205</v>
      </c>
      <c r="W229" s="16">
        <v>1</v>
      </c>
      <c r="X229" s="52">
        <v>0</v>
      </c>
      <c r="Y229" s="18"/>
      <c r="Z229" s="18">
        <v>1</v>
      </c>
      <c r="AA229" s="24">
        <v>0</v>
      </c>
      <c r="AB229" s="24">
        <v>0</v>
      </c>
      <c r="AC229" s="16">
        <v>0</v>
      </c>
      <c r="AD229" s="24">
        <f>IF(AC229=0,IF(AB229=0,U229*X229*W229*Z229*EXP(-AA229*Others!$A$18),0),0)</f>
        <v>0</v>
      </c>
      <c r="AE229" s="24">
        <f>IF(AC229=0,IF(AB229=1,U229*X229*W229*Z229*EXP(-AA229*Others!$A$18),0),0)</f>
        <v>0</v>
      </c>
      <c r="AF229" s="24">
        <f>IF(AC229=1,IF(AB229=0,U229*X229*W229*Z229*EXP(-AA229*Others!$A$18),0),0)</f>
        <v>0</v>
      </c>
    </row>
    <row r="230" spans="1:32" ht="45">
      <c r="A230" s="16" t="s">
        <v>597</v>
      </c>
      <c r="B230" s="16" t="s">
        <v>598</v>
      </c>
      <c r="C230" s="16" t="s">
        <v>455</v>
      </c>
      <c r="D230" s="16" t="s">
        <v>563</v>
      </c>
      <c r="E230" s="63" t="s">
        <v>79</v>
      </c>
      <c r="F230" s="20" t="s">
        <v>37</v>
      </c>
      <c r="G230" s="20" t="s">
        <v>38</v>
      </c>
      <c r="H230" s="16" t="s">
        <v>161</v>
      </c>
      <c r="I230" s="20" t="s">
        <v>456</v>
      </c>
      <c r="J230" s="16" t="s">
        <v>100</v>
      </c>
      <c r="K230" s="16" t="s">
        <v>462</v>
      </c>
      <c r="L230" s="16" t="s">
        <v>197</v>
      </c>
      <c r="M230" s="25">
        <v>2018</v>
      </c>
      <c r="N230" s="25">
        <f t="shared" si="11"/>
        <v>2</v>
      </c>
      <c r="O230" s="25">
        <v>2</v>
      </c>
      <c r="P230" s="25">
        <v>2</v>
      </c>
      <c r="Q230" s="25">
        <v>1</v>
      </c>
      <c r="R230" s="25">
        <v>2</v>
      </c>
      <c r="S230" s="20" t="s">
        <v>198</v>
      </c>
      <c r="T230" s="18">
        <v>1</v>
      </c>
      <c r="U230" s="50">
        <v>1</v>
      </c>
      <c r="V230" s="25" t="s">
        <v>205</v>
      </c>
      <c r="W230" s="16">
        <v>1</v>
      </c>
      <c r="X230" s="52">
        <v>0</v>
      </c>
      <c r="Y230" s="18"/>
      <c r="Z230" s="18">
        <v>1</v>
      </c>
      <c r="AA230" s="24">
        <v>0</v>
      </c>
      <c r="AB230" s="24">
        <v>0</v>
      </c>
      <c r="AC230" s="16">
        <v>0</v>
      </c>
      <c r="AD230" s="24">
        <f>IF(AC230=0,IF(AB230=0,U230*X230*W230*Z230*EXP(-AA230*Others!$A$18),0),0)</f>
        <v>0</v>
      </c>
      <c r="AE230" s="24">
        <f>IF(AC230=0,IF(AB230=1,U230*X230*W230*Z230*EXP(-AA230*Others!$A$18),0),0)</f>
        <v>0</v>
      </c>
      <c r="AF230" s="24">
        <f>IF(AC230=1,IF(AB230=0,U230*X230*W230*Z230*EXP(-AA230*Others!$A$18),0),0)</f>
        <v>0</v>
      </c>
    </row>
    <row r="231" spans="1:32" ht="45">
      <c r="A231" s="16" t="s">
        <v>599</v>
      </c>
      <c r="B231" s="16" t="s">
        <v>600</v>
      </c>
      <c r="C231" s="16" t="s">
        <v>455</v>
      </c>
      <c r="D231" s="16" t="s">
        <v>563</v>
      </c>
      <c r="E231" s="63" t="s">
        <v>79</v>
      </c>
      <c r="F231" s="20" t="s">
        <v>37</v>
      </c>
      <c r="G231" s="20" t="s">
        <v>38</v>
      </c>
      <c r="H231" s="16" t="s">
        <v>161</v>
      </c>
      <c r="I231" s="20" t="s">
        <v>456</v>
      </c>
      <c r="J231" s="16" t="s">
        <v>100</v>
      </c>
      <c r="K231" s="16" t="s">
        <v>462</v>
      </c>
      <c r="L231" s="16" t="s">
        <v>197</v>
      </c>
      <c r="M231" s="25">
        <v>2018</v>
      </c>
      <c r="N231" s="25">
        <f t="shared" si="11"/>
        <v>2</v>
      </c>
      <c r="O231" s="25">
        <v>2</v>
      </c>
      <c r="P231" s="25">
        <v>2</v>
      </c>
      <c r="Q231" s="25">
        <v>1</v>
      </c>
      <c r="R231" s="25">
        <v>2</v>
      </c>
      <c r="S231" s="20" t="s">
        <v>198</v>
      </c>
      <c r="T231" s="18">
        <v>1</v>
      </c>
      <c r="U231" s="50">
        <v>1</v>
      </c>
      <c r="V231" s="25" t="s">
        <v>205</v>
      </c>
      <c r="W231" s="16">
        <v>1</v>
      </c>
      <c r="X231" s="52">
        <v>0</v>
      </c>
      <c r="Y231" s="18"/>
      <c r="Z231" s="18">
        <v>1</v>
      </c>
      <c r="AA231" s="24">
        <v>0</v>
      </c>
      <c r="AB231" s="24">
        <v>0</v>
      </c>
      <c r="AC231" s="16">
        <v>0</v>
      </c>
      <c r="AD231" s="24">
        <f>IF(AC231=0,IF(AB231=0,U231*X231*W231*Z231*EXP(-AA231*Others!$A$18),0),0)</f>
        <v>0</v>
      </c>
      <c r="AE231" s="24">
        <f>IF(AC231=0,IF(AB231=1,U231*X231*W231*Z231*EXP(-AA231*Others!$A$18),0),0)</f>
        <v>0</v>
      </c>
      <c r="AF231" s="24">
        <f>IF(AC231=1,IF(AB231=0,U231*X231*W231*Z231*EXP(-AA231*Others!$A$18),0),0)</f>
        <v>0</v>
      </c>
    </row>
    <row r="232" spans="1:32" ht="45">
      <c r="A232" s="16" t="s">
        <v>601</v>
      </c>
      <c r="B232" s="16" t="s">
        <v>602</v>
      </c>
      <c r="C232" s="16" t="s">
        <v>455</v>
      </c>
      <c r="D232" s="16" t="s">
        <v>563</v>
      </c>
      <c r="E232" s="63" t="s">
        <v>79</v>
      </c>
      <c r="F232" s="20" t="s">
        <v>37</v>
      </c>
      <c r="G232" s="20" t="s">
        <v>38</v>
      </c>
      <c r="H232" s="16" t="s">
        <v>161</v>
      </c>
      <c r="I232" s="20" t="s">
        <v>456</v>
      </c>
      <c r="J232" s="16" t="s">
        <v>100</v>
      </c>
      <c r="K232" s="16" t="s">
        <v>462</v>
      </c>
      <c r="L232" s="16" t="s">
        <v>197</v>
      </c>
      <c r="M232" s="25">
        <v>2018</v>
      </c>
      <c r="N232" s="25">
        <f t="shared" si="11"/>
        <v>2</v>
      </c>
      <c r="O232" s="25">
        <v>2</v>
      </c>
      <c r="P232" s="25">
        <v>2</v>
      </c>
      <c r="Q232" s="25">
        <v>1</v>
      </c>
      <c r="R232" s="25">
        <v>2</v>
      </c>
      <c r="S232" s="20" t="s">
        <v>198</v>
      </c>
      <c r="T232" s="18">
        <v>1</v>
      </c>
      <c r="U232" s="50">
        <v>1</v>
      </c>
      <c r="V232" s="25" t="s">
        <v>205</v>
      </c>
      <c r="W232" s="16">
        <v>1</v>
      </c>
      <c r="X232" s="52">
        <v>0</v>
      </c>
      <c r="Y232" s="18"/>
      <c r="Z232" s="18">
        <v>1</v>
      </c>
      <c r="AA232" s="24">
        <v>0</v>
      </c>
      <c r="AB232" s="24">
        <v>0</v>
      </c>
      <c r="AC232" s="16">
        <v>0</v>
      </c>
      <c r="AD232" s="24">
        <f>IF(AC232=0,IF(AB232=0,U232*X232*W232*Z232*EXP(-AA232*Others!$A$18),0),0)</f>
        <v>0</v>
      </c>
      <c r="AE232" s="24">
        <f>IF(AC232=0,IF(AB232=1,U232*X232*W232*Z232*EXP(-AA232*Others!$A$18),0),0)</f>
        <v>0</v>
      </c>
      <c r="AF232" s="24">
        <f>IF(AC232=1,IF(AB232=0,U232*X232*W232*Z232*EXP(-AA232*Others!$A$18),0),0)</f>
        <v>0</v>
      </c>
    </row>
    <row r="233" spans="1:32" ht="45">
      <c r="A233" s="16" t="s">
        <v>603</v>
      </c>
      <c r="B233" s="16" t="s">
        <v>604</v>
      </c>
      <c r="C233" s="16" t="s">
        <v>455</v>
      </c>
      <c r="D233" s="16" t="s">
        <v>563</v>
      </c>
      <c r="E233" s="63" t="s">
        <v>79</v>
      </c>
      <c r="F233" s="20" t="s">
        <v>37</v>
      </c>
      <c r="G233" s="20" t="s">
        <v>38</v>
      </c>
      <c r="H233" s="16" t="s">
        <v>161</v>
      </c>
      <c r="I233" s="20" t="s">
        <v>456</v>
      </c>
      <c r="J233" s="16" t="s">
        <v>100</v>
      </c>
      <c r="K233" s="16" t="s">
        <v>462</v>
      </c>
      <c r="L233" s="16" t="s">
        <v>197</v>
      </c>
      <c r="M233" s="25">
        <v>2018</v>
      </c>
      <c r="N233" s="25">
        <f t="shared" si="11"/>
        <v>2</v>
      </c>
      <c r="O233" s="25">
        <v>2</v>
      </c>
      <c r="P233" s="25">
        <v>2</v>
      </c>
      <c r="Q233" s="25">
        <v>1</v>
      </c>
      <c r="R233" s="25">
        <v>2</v>
      </c>
      <c r="S233" s="20" t="s">
        <v>198</v>
      </c>
      <c r="T233" s="18">
        <v>1</v>
      </c>
      <c r="U233" s="50">
        <v>1</v>
      </c>
      <c r="V233" s="25" t="s">
        <v>205</v>
      </c>
      <c r="W233" s="16">
        <v>1</v>
      </c>
      <c r="X233" s="52">
        <v>0</v>
      </c>
      <c r="Y233" s="18"/>
      <c r="Z233" s="18">
        <v>1</v>
      </c>
      <c r="AA233" s="24">
        <v>0</v>
      </c>
      <c r="AB233" s="24">
        <v>0</v>
      </c>
      <c r="AC233" s="16">
        <v>0</v>
      </c>
      <c r="AD233" s="24">
        <f>IF(AC233=0,IF(AB233=0,U233*X233*W233*Z233*EXP(-AA233*Others!$A$18),0),0)</f>
        <v>0</v>
      </c>
      <c r="AE233" s="24">
        <f>IF(AC233=0,IF(AB233=1,U233*X233*W233*Z233*EXP(-AA233*Others!$A$18),0),0)</f>
        <v>0</v>
      </c>
      <c r="AF233" s="24">
        <f>IF(AC233=1,IF(AB233=0,U233*X233*W233*Z233*EXP(-AA233*Others!$A$18),0),0)</f>
        <v>0</v>
      </c>
    </row>
    <row r="234" spans="1:32" ht="30">
      <c r="A234" s="16" t="s">
        <v>605</v>
      </c>
      <c r="B234" s="16" t="s">
        <v>486</v>
      </c>
      <c r="C234" s="16" t="s">
        <v>487</v>
      </c>
      <c r="D234" s="16" t="s">
        <v>606</v>
      </c>
      <c r="E234" s="63" t="s">
        <v>79</v>
      </c>
      <c r="F234" s="20" t="s">
        <v>37</v>
      </c>
      <c r="G234" s="20" t="s">
        <v>38</v>
      </c>
      <c r="H234" s="16" t="s">
        <v>161</v>
      </c>
      <c r="I234" s="20" t="s">
        <v>99</v>
      </c>
      <c r="J234" s="16" t="s">
        <v>100</v>
      </c>
      <c r="K234" s="16" t="s">
        <v>489</v>
      </c>
      <c r="L234" s="16" t="s">
        <v>404</v>
      </c>
      <c r="M234" s="25">
        <v>2018</v>
      </c>
      <c r="N234" s="25">
        <f t="shared" si="11"/>
        <v>2</v>
      </c>
      <c r="O234" s="25">
        <v>2</v>
      </c>
      <c r="P234" s="25">
        <v>2</v>
      </c>
      <c r="Q234" s="25">
        <v>2</v>
      </c>
      <c r="R234" s="25">
        <v>2</v>
      </c>
      <c r="S234" s="20" t="s">
        <v>198</v>
      </c>
      <c r="T234" s="18">
        <v>1</v>
      </c>
      <c r="U234" s="50">
        <v>1</v>
      </c>
      <c r="V234" s="25" t="s">
        <v>75</v>
      </c>
      <c r="W234" s="16">
        <v>1</v>
      </c>
      <c r="X234" s="52">
        <v>0</v>
      </c>
      <c r="Y234" s="18"/>
      <c r="Z234" s="18">
        <v>1</v>
      </c>
      <c r="AA234" s="24">
        <v>0</v>
      </c>
      <c r="AB234" s="24">
        <v>0</v>
      </c>
      <c r="AC234" s="16">
        <v>0</v>
      </c>
      <c r="AD234" s="24">
        <f>IF(AC234=0,IF(AB234=0,U234*X234*W234*Z234*EXP(-AA234*Others!$A$18),0),0)</f>
        <v>0</v>
      </c>
      <c r="AE234" s="24">
        <f>IF(AC234=0,IF(AB234=1,U234*X234*W234*Z234*EXP(-AA234*Others!$A$18),0),0)</f>
        <v>0</v>
      </c>
      <c r="AF234" s="24">
        <f>IF(AC234=1,IF(AB234=0,U234*X234*W234*Z234*EXP(-AA234*Others!$A$18),0),0)</f>
        <v>0</v>
      </c>
    </row>
    <row r="235" spans="1:32">
      <c r="A235" s="16" t="s">
        <v>607</v>
      </c>
      <c r="B235" s="16" t="s">
        <v>491</v>
      </c>
      <c r="C235" s="16" t="s">
        <v>487</v>
      </c>
      <c r="D235" s="16" t="s">
        <v>608</v>
      </c>
      <c r="E235" s="63" t="s">
        <v>79</v>
      </c>
      <c r="F235" s="20" t="s">
        <v>37</v>
      </c>
      <c r="G235" s="20" t="s">
        <v>38</v>
      </c>
      <c r="H235" s="16" t="s">
        <v>161</v>
      </c>
      <c r="I235" s="20" t="s">
        <v>99</v>
      </c>
      <c r="J235" s="16" t="s">
        <v>100</v>
      </c>
      <c r="K235" s="16" t="s">
        <v>489</v>
      </c>
      <c r="L235" s="16" t="s">
        <v>404</v>
      </c>
      <c r="M235" s="25">
        <v>2018</v>
      </c>
      <c r="N235" s="25">
        <f t="shared" si="11"/>
        <v>2</v>
      </c>
      <c r="O235" s="25">
        <v>2</v>
      </c>
      <c r="P235" s="25">
        <v>2</v>
      </c>
      <c r="Q235" s="25">
        <v>2</v>
      </c>
      <c r="R235" s="25">
        <v>2</v>
      </c>
      <c r="S235" s="20" t="s">
        <v>198</v>
      </c>
      <c r="T235" s="18">
        <v>1</v>
      </c>
      <c r="U235" s="50">
        <v>1</v>
      </c>
      <c r="V235" s="25" t="s">
        <v>75</v>
      </c>
      <c r="W235" s="16">
        <v>1</v>
      </c>
      <c r="X235" s="52">
        <v>0</v>
      </c>
      <c r="Y235" s="18"/>
      <c r="Z235" s="18">
        <v>1</v>
      </c>
      <c r="AA235" s="24">
        <v>0</v>
      </c>
      <c r="AB235" s="24">
        <v>0</v>
      </c>
      <c r="AC235" s="16">
        <v>0</v>
      </c>
      <c r="AD235" s="24">
        <f>IF(AC235=0,IF(AB235=0,U235*X235*W235*Z235*EXP(-AA235*Others!$A$18),0),0)</f>
        <v>0</v>
      </c>
      <c r="AE235" s="24">
        <f>IF(AC235=0,IF(AB235=1,U235*X235*W235*Z235*EXP(-AA235*Others!$A$18),0),0)</f>
        <v>0</v>
      </c>
      <c r="AF235" s="24">
        <f>IF(AC235=1,IF(AB235=0,U235*X235*W235*Z235*EXP(-AA235*Others!$A$18),0),0)</f>
        <v>0</v>
      </c>
    </row>
    <row r="236" spans="1:32" ht="30">
      <c r="A236" s="16" t="s">
        <v>609</v>
      </c>
      <c r="B236" s="16" t="s">
        <v>493</v>
      </c>
      <c r="C236" s="16" t="s">
        <v>487</v>
      </c>
      <c r="D236" s="16" t="s">
        <v>610</v>
      </c>
      <c r="E236" s="63" t="s">
        <v>79</v>
      </c>
      <c r="F236" s="20" t="s">
        <v>37</v>
      </c>
      <c r="G236" s="20" t="s">
        <v>38</v>
      </c>
      <c r="H236" s="16" t="s">
        <v>161</v>
      </c>
      <c r="I236" s="20" t="s">
        <v>495</v>
      </c>
      <c r="J236" s="16" t="s">
        <v>100</v>
      </c>
      <c r="K236" s="16" t="s">
        <v>489</v>
      </c>
      <c r="L236" s="16" t="s">
        <v>404</v>
      </c>
      <c r="M236" s="25">
        <v>2018</v>
      </c>
      <c r="N236" s="25">
        <f t="shared" si="11"/>
        <v>2</v>
      </c>
      <c r="O236" s="25">
        <v>2</v>
      </c>
      <c r="P236" s="25">
        <v>2</v>
      </c>
      <c r="Q236" s="25">
        <v>2</v>
      </c>
      <c r="R236" s="25">
        <v>2</v>
      </c>
      <c r="S236" s="20" t="s">
        <v>198</v>
      </c>
      <c r="T236" s="18">
        <v>1</v>
      </c>
      <c r="U236" s="50">
        <v>1</v>
      </c>
      <c r="V236" s="25" t="s">
        <v>75</v>
      </c>
      <c r="W236" s="16">
        <v>1</v>
      </c>
      <c r="X236" s="52">
        <v>0</v>
      </c>
      <c r="Y236" s="18"/>
      <c r="Z236" s="18">
        <v>1</v>
      </c>
      <c r="AA236" s="24">
        <v>0</v>
      </c>
      <c r="AB236" s="24">
        <v>0</v>
      </c>
      <c r="AC236" s="16">
        <v>0</v>
      </c>
      <c r="AD236" s="24">
        <f>IF(AC236=0,IF(AB236=0,U236*X236*W236*Z236*EXP(-AA236*Others!$A$18),0),0)</f>
        <v>0</v>
      </c>
      <c r="AE236" s="24">
        <f>IF(AC236=0,IF(AB236=1,U236*X236*W236*Z236*EXP(-AA236*Others!$A$18),0),0)</f>
        <v>0</v>
      </c>
      <c r="AF236" s="24">
        <f>IF(AC236=1,IF(AB236=0,U236*X236*W236*Z236*EXP(-AA236*Others!$A$18),0),0)</f>
        <v>0</v>
      </c>
    </row>
    <row r="237" spans="1:32" ht="45">
      <c r="A237" s="16" t="s">
        <v>611</v>
      </c>
      <c r="B237" s="16" t="s">
        <v>498</v>
      </c>
      <c r="C237" s="16" t="s">
        <v>487</v>
      </c>
      <c r="D237" s="16" t="s">
        <v>1546</v>
      </c>
      <c r="E237" s="63" t="s">
        <v>97</v>
      </c>
      <c r="F237" s="20" t="s">
        <v>37</v>
      </c>
      <c r="G237" s="20" t="s">
        <v>38</v>
      </c>
      <c r="H237" s="16" t="s">
        <v>161</v>
      </c>
      <c r="I237" s="20" t="s">
        <v>456</v>
      </c>
      <c r="J237" s="16" t="s">
        <v>100</v>
      </c>
      <c r="K237" s="16" t="s">
        <v>499</v>
      </c>
      <c r="L237" s="16" t="s">
        <v>404</v>
      </c>
      <c r="M237" s="25">
        <v>2018</v>
      </c>
      <c r="N237" s="25">
        <f t="shared" si="11"/>
        <v>5</v>
      </c>
      <c r="O237" s="25">
        <v>5</v>
      </c>
      <c r="P237" s="25">
        <v>2</v>
      </c>
      <c r="Q237" s="25">
        <v>2</v>
      </c>
      <c r="R237" s="25">
        <v>2</v>
      </c>
      <c r="S237" s="20" t="s">
        <v>1561</v>
      </c>
      <c r="T237" s="18">
        <v>1</v>
      </c>
      <c r="U237" s="50">
        <v>20</v>
      </c>
      <c r="V237" s="25" t="s">
        <v>205</v>
      </c>
      <c r="W237" s="16">
        <v>1</v>
      </c>
      <c r="X237" s="52">
        <v>40000</v>
      </c>
      <c r="Y237" s="18"/>
      <c r="Z237" s="18">
        <v>1</v>
      </c>
      <c r="AA237" s="24">
        <v>0</v>
      </c>
      <c r="AB237" s="24">
        <v>0</v>
      </c>
      <c r="AC237" s="16">
        <v>0</v>
      </c>
      <c r="AD237" s="24">
        <f>IF(AC237=0,IF(AB237=0,U237*X237*W237*Z237*EXP(-AA237*Others!$A$18),0),0)</f>
        <v>800000</v>
      </c>
      <c r="AE237" s="24">
        <f>IF(AC237=0,IF(AB237=1,U237*X237*W237*Z237*EXP(-AA237*Others!$A$18),0),0)</f>
        <v>0</v>
      </c>
      <c r="AF237" s="24">
        <f>IF(AC237=1,IF(AB237=0,U237*X237*W237*Z237*EXP(-AA237*Others!$A$18),0),0)</f>
        <v>0</v>
      </c>
    </row>
    <row r="238" spans="1:32" ht="60">
      <c r="A238" s="16" t="s">
        <v>612</v>
      </c>
      <c r="B238" s="16" t="s">
        <v>502</v>
      </c>
      <c r="C238" s="16" t="s">
        <v>487</v>
      </c>
      <c r="D238" s="16" t="s">
        <v>1545</v>
      </c>
      <c r="E238" s="63" t="s">
        <v>79</v>
      </c>
      <c r="F238" s="20" t="s">
        <v>37</v>
      </c>
      <c r="G238" s="20" t="s">
        <v>38</v>
      </c>
      <c r="H238" s="16" t="s">
        <v>161</v>
      </c>
      <c r="I238" s="20" t="s">
        <v>456</v>
      </c>
      <c r="J238" s="16" t="s">
        <v>100</v>
      </c>
      <c r="K238" s="16" t="s">
        <v>503</v>
      </c>
      <c r="L238" s="16" t="s">
        <v>404</v>
      </c>
      <c r="M238" s="25">
        <v>2018</v>
      </c>
      <c r="N238" s="25">
        <f t="shared" si="11"/>
        <v>2</v>
      </c>
      <c r="O238" s="25">
        <v>2</v>
      </c>
      <c r="P238" s="25">
        <v>2</v>
      </c>
      <c r="Q238" s="25">
        <v>2</v>
      </c>
      <c r="R238" s="25">
        <v>2</v>
      </c>
      <c r="S238" s="20" t="s">
        <v>198</v>
      </c>
      <c r="T238" s="18">
        <v>1</v>
      </c>
      <c r="U238" s="50">
        <v>1</v>
      </c>
      <c r="V238" s="25" t="s">
        <v>75</v>
      </c>
      <c r="W238" s="16">
        <v>1</v>
      </c>
      <c r="X238" s="52">
        <v>0</v>
      </c>
      <c r="Y238" s="18"/>
      <c r="Z238" s="18">
        <v>1</v>
      </c>
      <c r="AA238" s="24">
        <v>0</v>
      </c>
      <c r="AB238" s="24">
        <v>0</v>
      </c>
      <c r="AC238" s="16">
        <v>0</v>
      </c>
      <c r="AD238" s="24">
        <f>IF(AC238=0,IF(AB238=0,U238*X238*W238*Z238*EXP(-AA238*Others!$A$18),0),0)</f>
        <v>0</v>
      </c>
      <c r="AE238" s="24">
        <f>IF(AC238=0,IF(AB238=1,U238*X238*W238*Z238*EXP(-AA238*Others!$A$18),0),0)</f>
        <v>0</v>
      </c>
      <c r="AF238" s="24">
        <f>IF(AC238=1,IF(AB238=0,U238*X238*W238*Z238*EXP(-AA238*Others!$A$18),0),0)</f>
        <v>0</v>
      </c>
    </row>
    <row r="239" spans="1:32" ht="45">
      <c r="A239" s="16" t="s">
        <v>613</v>
      </c>
      <c r="B239" s="16" t="s">
        <v>505</v>
      </c>
      <c r="C239" s="16" t="s">
        <v>487</v>
      </c>
      <c r="D239" s="16" t="s">
        <v>1544</v>
      </c>
      <c r="E239" s="57" t="s">
        <v>97</v>
      </c>
      <c r="F239" s="20" t="s">
        <v>37</v>
      </c>
      <c r="G239" s="20" t="s">
        <v>38</v>
      </c>
      <c r="H239" s="16" t="s">
        <v>161</v>
      </c>
      <c r="I239" s="20" t="s">
        <v>456</v>
      </c>
      <c r="J239" s="16" t="s">
        <v>100</v>
      </c>
      <c r="K239" s="16" t="s">
        <v>499</v>
      </c>
      <c r="L239" s="16" t="s">
        <v>404</v>
      </c>
      <c r="M239" s="25">
        <v>2018</v>
      </c>
      <c r="N239" s="25">
        <f t="shared" si="11"/>
        <v>3</v>
      </c>
      <c r="O239" s="25">
        <v>3</v>
      </c>
      <c r="P239" s="25">
        <v>3</v>
      </c>
      <c r="Q239" s="25">
        <v>2</v>
      </c>
      <c r="R239" s="25">
        <v>2</v>
      </c>
      <c r="S239" s="20" t="s">
        <v>506</v>
      </c>
      <c r="T239" s="18">
        <v>3</v>
      </c>
      <c r="U239" s="50">
        <v>15</v>
      </c>
      <c r="V239" s="25" t="s">
        <v>205</v>
      </c>
      <c r="W239" s="16">
        <v>1</v>
      </c>
      <c r="X239" s="50">
        <v>20000</v>
      </c>
      <c r="Y239" s="18"/>
      <c r="Z239" s="18">
        <v>1</v>
      </c>
      <c r="AA239" s="24">
        <v>0</v>
      </c>
      <c r="AB239" s="24">
        <v>0</v>
      </c>
      <c r="AC239" s="16">
        <v>0</v>
      </c>
      <c r="AD239" s="24">
        <f>IF(AC239=0,IF(AB239=0,U239*X239*W239*Z239*EXP(-AA239*Others!$A$18),0),0)</f>
        <v>300000</v>
      </c>
      <c r="AE239" s="24">
        <f>IF(AC239=0,IF(AB239=1,U239*X239*W239*Z239*EXP(-AA239*Others!$A$18),0),0)</f>
        <v>0</v>
      </c>
      <c r="AF239" s="24">
        <f>IF(AC239=1,IF(AB239=0,U239*X239*W239*Z239*EXP(-AA239*Others!$A$18),0),0)</f>
        <v>0</v>
      </c>
    </row>
    <row r="240" spans="1:32">
      <c r="A240" s="16" t="s">
        <v>614</v>
      </c>
      <c r="B240" s="16" t="s">
        <v>615</v>
      </c>
      <c r="C240" s="16" t="s">
        <v>487</v>
      </c>
      <c r="D240" s="16" t="s">
        <v>616</v>
      </c>
      <c r="E240" s="63" t="s">
        <v>79</v>
      </c>
      <c r="F240" s="20" t="s">
        <v>37</v>
      </c>
      <c r="G240" s="20" t="s">
        <v>38</v>
      </c>
      <c r="H240" s="16" t="s">
        <v>161</v>
      </c>
      <c r="I240" s="20" t="s">
        <v>120</v>
      </c>
      <c r="J240" s="16" t="s">
        <v>100</v>
      </c>
      <c r="K240" s="16" t="s">
        <v>617</v>
      </c>
      <c r="L240" s="16" t="s">
        <v>404</v>
      </c>
      <c r="M240" s="25">
        <v>2018</v>
      </c>
      <c r="N240" s="25">
        <f t="shared" si="11"/>
        <v>3</v>
      </c>
      <c r="O240" s="25">
        <v>3</v>
      </c>
      <c r="P240" s="25">
        <v>1</v>
      </c>
      <c r="Q240" s="25">
        <v>1</v>
      </c>
      <c r="R240" s="25">
        <v>2</v>
      </c>
      <c r="S240" s="20" t="s">
        <v>618</v>
      </c>
      <c r="T240" s="18">
        <v>1</v>
      </c>
      <c r="U240" s="50">
        <v>1</v>
      </c>
      <c r="V240" s="25" t="s">
        <v>75</v>
      </c>
      <c r="W240" s="16">
        <v>1</v>
      </c>
      <c r="X240" s="52">
        <v>0</v>
      </c>
      <c r="Y240" s="18"/>
      <c r="Z240" s="18">
        <v>1</v>
      </c>
      <c r="AA240" s="24">
        <v>0</v>
      </c>
      <c r="AB240" s="24">
        <v>0</v>
      </c>
      <c r="AC240" s="16">
        <v>0</v>
      </c>
      <c r="AD240" s="24">
        <f>IF(AC240=0,IF(AB240=0,U240*X240*W240*Z240*EXP(-AA240*Others!$A$18),0),0)</f>
        <v>0</v>
      </c>
      <c r="AE240" s="24">
        <f>IF(AC240=0,IF(AB240=1,U240*X240*W240*Z240*EXP(-AA240*Others!$A$18),0),0)</f>
        <v>0</v>
      </c>
      <c r="AF240" s="24">
        <f>IF(AC240=1,IF(AB240=0,U240*X240*W240*Z240*EXP(-AA240*Others!$A$18),0),0)</f>
        <v>0</v>
      </c>
    </row>
    <row r="241" spans="1:32" ht="45">
      <c r="A241" s="16" t="s">
        <v>619</v>
      </c>
      <c r="B241" s="16" t="s">
        <v>620</v>
      </c>
      <c r="C241" s="16" t="s">
        <v>621</v>
      </c>
      <c r="D241" s="20" t="s">
        <v>622</v>
      </c>
      <c r="E241" s="20" t="s">
        <v>36</v>
      </c>
      <c r="F241" s="20" t="s">
        <v>37</v>
      </c>
      <c r="G241" s="20" t="s">
        <v>255</v>
      </c>
      <c r="H241" s="20" t="s">
        <v>39</v>
      </c>
      <c r="I241" s="20" t="s">
        <v>120</v>
      </c>
      <c r="J241" s="20" t="s">
        <v>623</v>
      </c>
      <c r="K241" s="16" t="s">
        <v>101</v>
      </c>
      <c r="L241" s="16" t="s">
        <v>624</v>
      </c>
      <c r="M241" s="25">
        <v>1990</v>
      </c>
      <c r="N241" s="25">
        <f t="shared" si="11"/>
        <v>4</v>
      </c>
      <c r="O241" s="25">
        <v>4</v>
      </c>
      <c r="P241" s="25">
        <v>3</v>
      </c>
      <c r="Q241" s="25">
        <v>3</v>
      </c>
      <c r="R241" s="25">
        <v>2</v>
      </c>
      <c r="S241" s="20" t="s">
        <v>625</v>
      </c>
      <c r="T241" s="16">
        <v>5</v>
      </c>
      <c r="U241" s="52">
        <f>SUMIFS(AreaQty!E:E,AreaQty!A:A,TDD!H241,AreaQty!B:B,TDD!I241,AreaQty!D:D,TDD!J241)</f>
        <v>445.65</v>
      </c>
      <c r="V241" s="25" t="s">
        <v>283</v>
      </c>
      <c r="W241" s="16">
        <v>1</v>
      </c>
      <c r="X241" s="52">
        <v>1800</v>
      </c>
      <c r="Z241" s="18">
        <v>1</v>
      </c>
      <c r="AA241" s="24">
        <v>0</v>
      </c>
      <c r="AB241" s="24">
        <v>0</v>
      </c>
      <c r="AC241" s="16">
        <v>0</v>
      </c>
      <c r="AD241" s="24">
        <f>IF(AC241=0,IF(AB241=0,U241*X241*W241*Z241*EXP(-AA241*Others!$A$18),0),0)</f>
        <v>802170</v>
      </c>
      <c r="AE241" s="24">
        <f>IF(AC241=0,IF(AB241=1,U241*X241*W241*Z241*EXP(-AA241*Others!$A$18),0),0)</f>
        <v>0</v>
      </c>
      <c r="AF241" s="24">
        <f>IF(AC241=1,IF(AB241=0,U241*X241*W241*Z241*EXP(-AA241*Others!$A$18),0),0)</f>
        <v>0</v>
      </c>
    </row>
    <row r="242" spans="1:32" ht="45">
      <c r="A242" s="16" t="s">
        <v>626</v>
      </c>
      <c r="B242" s="16" t="s">
        <v>620</v>
      </c>
      <c r="C242" s="16" t="s">
        <v>621</v>
      </c>
      <c r="D242" s="20" t="s">
        <v>622</v>
      </c>
      <c r="E242" s="20" t="s">
        <v>36</v>
      </c>
      <c r="F242" s="20" t="s">
        <v>37</v>
      </c>
      <c r="G242" s="20" t="s">
        <v>255</v>
      </c>
      <c r="H242" s="20" t="s">
        <v>39</v>
      </c>
      <c r="I242" s="20" t="s">
        <v>120</v>
      </c>
      <c r="J242" s="20" t="s">
        <v>41</v>
      </c>
      <c r="K242" s="16" t="s">
        <v>101</v>
      </c>
      <c r="L242" s="16" t="s">
        <v>624</v>
      </c>
      <c r="M242" s="25">
        <v>1990</v>
      </c>
      <c r="N242" s="25">
        <f t="shared" si="11"/>
        <v>4</v>
      </c>
      <c r="O242" s="25">
        <v>4</v>
      </c>
      <c r="P242" s="25">
        <v>3</v>
      </c>
      <c r="Q242" s="25">
        <v>3</v>
      </c>
      <c r="R242" s="25">
        <v>2</v>
      </c>
      <c r="S242" s="20" t="s">
        <v>625</v>
      </c>
      <c r="T242" s="16">
        <v>5</v>
      </c>
      <c r="U242" s="52">
        <f>SUMIFS(AreaQty!E:E,AreaQty!A:A,TDD!H242,AreaQty!B:B,TDD!I242,AreaQty!D:D,TDD!J242)</f>
        <v>883.93</v>
      </c>
      <c r="V242" s="25" t="s">
        <v>283</v>
      </c>
      <c r="W242" s="16">
        <v>1</v>
      </c>
      <c r="X242" s="52">
        <v>1800</v>
      </c>
      <c r="Z242" s="18">
        <v>1</v>
      </c>
      <c r="AA242" s="24">
        <v>0</v>
      </c>
      <c r="AB242" s="24">
        <v>0</v>
      </c>
      <c r="AC242" s="16">
        <v>0</v>
      </c>
      <c r="AD242" s="24">
        <f>IF(AC242=0,IF(AB242=0,U242*X242*W242*Z242*EXP(-AA242*Others!$A$18),0),0)</f>
        <v>1591074</v>
      </c>
      <c r="AE242" s="24">
        <f>IF(AC242=0,IF(AB242=1,U242*X242*W242*Z242*EXP(-AA242*Others!$A$18),0),0)</f>
        <v>0</v>
      </c>
      <c r="AF242" s="24">
        <f>IF(AC242=1,IF(AB242=0,U242*X242*W242*Z242*EXP(-AA242*Others!$A$18),0),0)</f>
        <v>0</v>
      </c>
    </row>
    <row r="243" spans="1:32" ht="45">
      <c r="A243" s="16" t="s">
        <v>627</v>
      </c>
      <c r="B243" s="16" t="s">
        <v>620</v>
      </c>
      <c r="C243" s="16" t="s">
        <v>621</v>
      </c>
      <c r="D243" s="20" t="s">
        <v>622</v>
      </c>
      <c r="E243" s="20" t="s">
        <v>36</v>
      </c>
      <c r="F243" s="20" t="s">
        <v>37</v>
      </c>
      <c r="G243" s="20" t="s">
        <v>255</v>
      </c>
      <c r="H243" s="20" t="s">
        <v>39</v>
      </c>
      <c r="I243" s="20" t="s">
        <v>120</v>
      </c>
      <c r="J243" s="20" t="s">
        <v>628</v>
      </c>
      <c r="K243" s="16" t="s">
        <v>101</v>
      </c>
      <c r="L243" s="16" t="s">
        <v>624</v>
      </c>
      <c r="M243" s="25">
        <v>1990</v>
      </c>
      <c r="N243" s="25">
        <f t="shared" si="11"/>
        <v>4</v>
      </c>
      <c r="O243" s="25">
        <v>4</v>
      </c>
      <c r="P243" s="25">
        <v>3</v>
      </c>
      <c r="Q243" s="25">
        <v>3</v>
      </c>
      <c r="R243" s="25">
        <v>2</v>
      </c>
      <c r="S243" s="20" t="s">
        <v>625</v>
      </c>
      <c r="T243" s="16">
        <v>5</v>
      </c>
      <c r="U243" s="52">
        <f>SUMIFS(AreaQty!E:E,AreaQty!A:A,TDD!H243,AreaQty!B:B,TDD!I243,AreaQty!D:D,TDD!J243)</f>
        <v>305.83999999999997</v>
      </c>
      <c r="V243" s="25" t="s">
        <v>283</v>
      </c>
      <c r="W243" s="16">
        <v>1</v>
      </c>
      <c r="X243" s="52">
        <v>1800</v>
      </c>
      <c r="Z243" s="18">
        <v>1</v>
      </c>
      <c r="AA243" s="24">
        <v>0</v>
      </c>
      <c r="AB243" s="24">
        <v>0</v>
      </c>
      <c r="AC243" s="16">
        <v>0</v>
      </c>
      <c r="AD243" s="24">
        <f>IF(AC243=0,IF(AB243=0,U243*X243*W243*Z243*EXP(-AA243*Others!$A$18),0),0)</f>
        <v>550512</v>
      </c>
      <c r="AE243" s="24">
        <f>IF(AC243=0,IF(AB243=1,U243*X243*W243*Z243*EXP(-AA243*Others!$A$18),0),0)</f>
        <v>0</v>
      </c>
      <c r="AF243" s="24">
        <f>IF(AC243=1,IF(AB243=0,U243*X243*W243*Z243*EXP(-AA243*Others!$A$18),0),0)</f>
        <v>0</v>
      </c>
    </row>
    <row r="244" spans="1:32" ht="45">
      <c r="A244" s="16" t="s">
        <v>629</v>
      </c>
      <c r="B244" s="16" t="s">
        <v>620</v>
      </c>
      <c r="C244" s="16" t="s">
        <v>621</v>
      </c>
      <c r="D244" s="20" t="s">
        <v>622</v>
      </c>
      <c r="E244" s="20" t="s">
        <v>36</v>
      </c>
      <c r="F244" s="20" t="s">
        <v>37</v>
      </c>
      <c r="G244" s="20" t="s">
        <v>255</v>
      </c>
      <c r="H244" s="20" t="s">
        <v>39</v>
      </c>
      <c r="I244" s="20" t="s">
        <v>120</v>
      </c>
      <c r="J244" s="20" t="s">
        <v>630</v>
      </c>
      <c r="K244" s="16" t="s">
        <v>101</v>
      </c>
      <c r="L244" s="16" t="s">
        <v>624</v>
      </c>
      <c r="M244" s="25">
        <v>1990</v>
      </c>
      <c r="N244" s="25">
        <f t="shared" si="11"/>
        <v>4</v>
      </c>
      <c r="O244" s="25">
        <v>4</v>
      </c>
      <c r="P244" s="25">
        <v>3</v>
      </c>
      <c r="Q244" s="25">
        <v>3</v>
      </c>
      <c r="R244" s="25">
        <v>2</v>
      </c>
      <c r="S244" s="20" t="s">
        <v>625</v>
      </c>
      <c r="T244" s="16">
        <v>5</v>
      </c>
      <c r="U244" s="52">
        <f>SUMIFS(AreaQty!E:E,AreaQty!A:A,TDD!H244,AreaQty!B:B,TDD!I244,AreaQty!D:D,TDD!J244)</f>
        <v>1064.43</v>
      </c>
      <c r="V244" s="25" t="s">
        <v>283</v>
      </c>
      <c r="W244" s="16">
        <v>1</v>
      </c>
      <c r="X244" s="52">
        <v>1800</v>
      </c>
      <c r="Z244" s="18">
        <v>1</v>
      </c>
      <c r="AA244" s="24">
        <v>0</v>
      </c>
      <c r="AB244" s="24">
        <v>0</v>
      </c>
      <c r="AC244" s="16">
        <v>0</v>
      </c>
      <c r="AD244" s="24">
        <f>IF(AC244=0,IF(AB244=0,U244*X244*W244*Z244*EXP(-AA244*Others!$A$18),0),0)</f>
        <v>1915974</v>
      </c>
      <c r="AE244" s="24">
        <f>IF(AC244=0,IF(AB244=1,U244*X244*W244*Z244*EXP(-AA244*Others!$A$18),0),0)</f>
        <v>0</v>
      </c>
      <c r="AF244" s="24">
        <f>IF(AC244=1,IF(AB244=0,U244*X244*W244*Z244*EXP(-AA244*Others!$A$18),0),0)</f>
        <v>0</v>
      </c>
    </row>
    <row r="245" spans="1:32" ht="45">
      <c r="A245" s="16" t="s">
        <v>631</v>
      </c>
      <c r="B245" s="16" t="s">
        <v>620</v>
      </c>
      <c r="C245" s="16" t="s">
        <v>621</v>
      </c>
      <c r="D245" s="20" t="s">
        <v>622</v>
      </c>
      <c r="E245" s="20" t="s">
        <v>36</v>
      </c>
      <c r="F245" s="20" t="s">
        <v>37</v>
      </c>
      <c r="G245" s="20" t="s">
        <v>255</v>
      </c>
      <c r="H245" s="20" t="s">
        <v>39</v>
      </c>
      <c r="I245" s="20" t="s">
        <v>120</v>
      </c>
      <c r="J245" s="20" t="s">
        <v>632</v>
      </c>
      <c r="K245" s="16" t="s">
        <v>101</v>
      </c>
      <c r="L245" s="16" t="s">
        <v>624</v>
      </c>
      <c r="M245" s="25">
        <v>1990</v>
      </c>
      <c r="N245" s="25">
        <f t="shared" si="11"/>
        <v>4</v>
      </c>
      <c r="O245" s="25">
        <v>4</v>
      </c>
      <c r="P245" s="25">
        <v>3</v>
      </c>
      <c r="Q245" s="25">
        <v>3</v>
      </c>
      <c r="R245" s="25">
        <v>2</v>
      </c>
      <c r="S245" s="20" t="s">
        <v>625</v>
      </c>
      <c r="T245" s="16">
        <v>5</v>
      </c>
      <c r="U245" s="52">
        <f>SUMIFS(AreaQty!E:E,AreaQty!A:A,TDD!H245,AreaQty!B:B,TDD!I245,AreaQty!D:D,TDD!J245)</f>
        <v>913.85</v>
      </c>
      <c r="V245" s="25" t="s">
        <v>283</v>
      </c>
      <c r="W245" s="16">
        <v>1</v>
      </c>
      <c r="X245" s="52">
        <v>1800</v>
      </c>
      <c r="Z245" s="18">
        <v>1</v>
      </c>
      <c r="AA245" s="24">
        <v>0</v>
      </c>
      <c r="AB245" s="24">
        <v>0</v>
      </c>
      <c r="AC245" s="16">
        <v>0</v>
      </c>
      <c r="AD245" s="24">
        <f>IF(AC245=0,IF(AB245=0,U245*X245*W245*Z245*EXP(-AA245*Others!$A$18),0),0)</f>
        <v>1644930</v>
      </c>
      <c r="AE245" s="24">
        <f>IF(AC245=0,IF(AB245=1,U245*X245*W245*Z245*EXP(-AA245*Others!$A$18),0),0)</f>
        <v>0</v>
      </c>
      <c r="AF245" s="24">
        <f>IF(AC245=1,IF(AB245=0,U245*X245*W245*Z245*EXP(-AA245*Others!$A$18),0),0)</f>
        <v>0</v>
      </c>
    </row>
    <row r="246" spans="1:32" ht="45">
      <c r="A246" s="16" t="s">
        <v>633</v>
      </c>
      <c r="B246" s="16" t="s">
        <v>620</v>
      </c>
      <c r="C246" s="16" t="s">
        <v>621</v>
      </c>
      <c r="D246" s="20" t="s">
        <v>622</v>
      </c>
      <c r="E246" s="20" t="s">
        <v>36</v>
      </c>
      <c r="F246" s="20" t="s">
        <v>37</v>
      </c>
      <c r="G246" s="20" t="s">
        <v>255</v>
      </c>
      <c r="H246" s="20" t="s">
        <v>39</v>
      </c>
      <c r="I246" s="20" t="s">
        <v>120</v>
      </c>
      <c r="J246" s="20" t="s">
        <v>116</v>
      </c>
      <c r="K246" s="16" t="s">
        <v>101</v>
      </c>
      <c r="L246" s="16" t="s">
        <v>624</v>
      </c>
      <c r="M246" s="25">
        <v>1990</v>
      </c>
      <c r="N246" s="25">
        <f t="shared" si="11"/>
        <v>4</v>
      </c>
      <c r="O246" s="25">
        <v>4</v>
      </c>
      <c r="P246" s="25">
        <v>3</v>
      </c>
      <c r="Q246" s="25">
        <v>3</v>
      </c>
      <c r="R246" s="25">
        <v>2</v>
      </c>
      <c r="S246" s="20" t="s">
        <v>625</v>
      </c>
      <c r="T246" s="16">
        <v>5</v>
      </c>
      <c r="U246" s="52">
        <f>SUMIFS(AreaQty!E:E,AreaQty!A:A,TDD!H246,AreaQty!B:B,TDD!I246,AreaQty!D:D,TDD!J246)</f>
        <v>1383.54</v>
      </c>
      <c r="V246" s="25" t="s">
        <v>283</v>
      </c>
      <c r="W246" s="16">
        <v>1</v>
      </c>
      <c r="X246" s="52">
        <v>1800</v>
      </c>
      <c r="Z246" s="18">
        <v>1</v>
      </c>
      <c r="AA246" s="24">
        <v>0</v>
      </c>
      <c r="AB246" s="24">
        <v>0</v>
      </c>
      <c r="AC246" s="16">
        <v>0</v>
      </c>
      <c r="AD246" s="24">
        <f>IF(AC246=0,IF(AB246=0,U246*X246*W246*Z246*EXP(-AA246*Others!$A$18),0),0)</f>
        <v>2490372</v>
      </c>
      <c r="AE246" s="24">
        <f>IF(AC246=0,IF(AB246=1,U246*X246*W246*Z246*EXP(-AA246*Others!$A$18),0),0)</f>
        <v>0</v>
      </c>
      <c r="AF246" s="24">
        <f>IF(AC246=1,IF(AB246=0,U246*X246*W246*Z246*EXP(-AA246*Others!$A$18),0),0)</f>
        <v>0</v>
      </c>
    </row>
    <row r="247" spans="1:32" ht="45">
      <c r="A247" s="16" t="s">
        <v>634</v>
      </c>
      <c r="B247" s="16" t="s">
        <v>620</v>
      </c>
      <c r="C247" s="16" t="s">
        <v>621</v>
      </c>
      <c r="D247" s="20" t="s">
        <v>622</v>
      </c>
      <c r="E247" s="20" t="s">
        <v>36</v>
      </c>
      <c r="F247" s="20" t="s">
        <v>37</v>
      </c>
      <c r="G247" s="20" t="s">
        <v>255</v>
      </c>
      <c r="H247" s="20" t="s">
        <v>39</v>
      </c>
      <c r="I247" s="20" t="s">
        <v>120</v>
      </c>
      <c r="J247" s="20" t="s">
        <v>635</v>
      </c>
      <c r="K247" s="16" t="s">
        <v>101</v>
      </c>
      <c r="L247" s="16" t="s">
        <v>624</v>
      </c>
      <c r="M247" s="25">
        <v>1990</v>
      </c>
      <c r="N247" s="25">
        <f t="shared" si="11"/>
        <v>4</v>
      </c>
      <c r="O247" s="25">
        <v>4</v>
      </c>
      <c r="P247" s="25">
        <v>3</v>
      </c>
      <c r="Q247" s="25">
        <v>3</v>
      </c>
      <c r="R247" s="25">
        <v>2</v>
      </c>
      <c r="S247" s="20" t="s">
        <v>625</v>
      </c>
      <c r="T247" s="16">
        <v>5</v>
      </c>
      <c r="U247" s="52">
        <f>SUMIFS(AreaQty!E:E,AreaQty!A:A,TDD!H247,AreaQty!B:B,TDD!I247,AreaQty!D:D,TDD!J247)</f>
        <v>1154.06</v>
      </c>
      <c r="V247" s="25" t="s">
        <v>283</v>
      </c>
      <c r="W247" s="16">
        <v>1</v>
      </c>
      <c r="X247" s="52">
        <v>1800</v>
      </c>
      <c r="Z247" s="18">
        <v>1</v>
      </c>
      <c r="AA247" s="24">
        <v>0</v>
      </c>
      <c r="AB247" s="24">
        <v>0</v>
      </c>
      <c r="AC247" s="16">
        <v>0</v>
      </c>
      <c r="AD247" s="24">
        <f>IF(AC247=0,IF(AB247=0,U247*X247*W247*Z247*EXP(-AA247*Others!$A$18),0),0)</f>
        <v>2077308</v>
      </c>
      <c r="AE247" s="24">
        <f>IF(AC247=0,IF(AB247=1,U247*X247*W247*Z247*EXP(-AA247*Others!$A$18),0),0)</f>
        <v>0</v>
      </c>
      <c r="AF247" s="24">
        <f>IF(AC247=1,IF(AB247=0,U247*X247*W247*Z247*EXP(-AA247*Others!$A$18),0),0)</f>
        <v>0</v>
      </c>
    </row>
    <row r="248" spans="1:32" ht="45">
      <c r="A248" s="16" t="s">
        <v>636</v>
      </c>
      <c r="B248" s="16" t="s">
        <v>620</v>
      </c>
      <c r="C248" s="16" t="s">
        <v>621</v>
      </c>
      <c r="D248" s="20" t="s">
        <v>622</v>
      </c>
      <c r="E248" s="20" t="s">
        <v>36</v>
      </c>
      <c r="F248" s="20" t="s">
        <v>37</v>
      </c>
      <c r="G248" s="20" t="s">
        <v>255</v>
      </c>
      <c r="H248" s="20" t="s">
        <v>39</v>
      </c>
      <c r="I248" s="20" t="s">
        <v>120</v>
      </c>
      <c r="J248" s="20" t="s">
        <v>637</v>
      </c>
      <c r="K248" s="16" t="s">
        <v>101</v>
      </c>
      <c r="L248" s="16" t="s">
        <v>624</v>
      </c>
      <c r="M248" s="25">
        <v>1990</v>
      </c>
      <c r="N248" s="25">
        <f t="shared" si="11"/>
        <v>4</v>
      </c>
      <c r="O248" s="25">
        <v>4</v>
      </c>
      <c r="P248" s="25">
        <v>3</v>
      </c>
      <c r="Q248" s="25">
        <v>3</v>
      </c>
      <c r="R248" s="25">
        <v>2</v>
      </c>
      <c r="S248" s="20" t="s">
        <v>625</v>
      </c>
      <c r="T248" s="16">
        <v>5</v>
      </c>
      <c r="U248" s="52">
        <f>SUMIFS(AreaQty!E:E,AreaQty!A:A,TDD!H248,AreaQty!B:B,TDD!I248,AreaQty!D:D,TDD!J248)</f>
        <v>1113.7</v>
      </c>
      <c r="V248" s="25" t="s">
        <v>283</v>
      </c>
      <c r="W248" s="16">
        <v>1</v>
      </c>
      <c r="X248" s="52">
        <v>1800</v>
      </c>
      <c r="Z248" s="18">
        <v>1</v>
      </c>
      <c r="AA248" s="24">
        <v>0</v>
      </c>
      <c r="AB248" s="24">
        <v>0</v>
      </c>
      <c r="AC248" s="16">
        <v>0</v>
      </c>
      <c r="AD248" s="24">
        <f>IF(AC248=0,IF(AB248=0,U248*X248*W248*Z248*EXP(-AA248*Others!$A$18),0),0)</f>
        <v>2004660</v>
      </c>
      <c r="AE248" s="24">
        <f>IF(AC248=0,IF(AB248=1,U248*X248*W248*Z248*EXP(-AA248*Others!$A$18),0),0)</f>
        <v>0</v>
      </c>
      <c r="AF248" s="24">
        <f>IF(AC248=1,IF(AB248=0,U248*X248*W248*Z248*EXP(-AA248*Others!$A$18),0),0)</f>
        <v>0</v>
      </c>
    </row>
    <row r="249" spans="1:32" ht="45">
      <c r="A249" s="16" t="s">
        <v>638</v>
      </c>
      <c r="B249" s="16" t="s">
        <v>620</v>
      </c>
      <c r="C249" s="16" t="s">
        <v>621</v>
      </c>
      <c r="D249" s="20" t="s">
        <v>622</v>
      </c>
      <c r="E249" s="20" t="s">
        <v>36</v>
      </c>
      <c r="F249" s="20" t="s">
        <v>37</v>
      </c>
      <c r="G249" s="20" t="s">
        <v>255</v>
      </c>
      <c r="H249" s="20" t="s">
        <v>39</v>
      </c>
      <c r="I249" s="20" t="s">
        <v>120</v>
      </c>
      <c r="J249" s="20" t="s">
        <v>282</v>
      </c>
      <c r="K249" s="16" t="s">
        <v>101</v>
      </c>
      <c r="L249" s="16" t="s">
        <v>624</v>
      </c>
      <c r="M249" s="25">
        <v>1990</v>
      </c>
      <c r="N249" s="25">
        <f t="shared" si="11"/>
        <v>4</v>
      </c>
      <c r="O249" s="25">
        <v>4</v>
      </c>
      <c r="P249" s="25">
        <v>3</v>
      </c>
      <c r="Q249" s="25">
        <v>3</v>
      </c>
      <c r="R249" s="25">
        <v>2</v>
      </c>
      <c r="S249" s="20" t="s">
        <v>625</v>
      </c>
      <c r="T249" s="16">
        <v>5</v>
      </c>
      <c r="U249" s="52">
        <f>SUMIFS(AreaQty!E:E,AreaQty!A:A,TDD!H249,AreaQty!B:B,TDD!I249,AreaQty!D:D,TDD!J249)</f>
        <v>992.1</v>
      </c>
      <c r="V249" s="25" t="s">
        <v>283</v>
      </c>
      <c r="W249" s="16">
        <v>1</v>
      </c>
      <c r="X249" s="52">
        <v>1800</v>
      </c>
      <c r="Z249" s="18">
        <v>1</v>
      </c>
      <c r="AA249" s="24">
        <v>0</v>
      </c>
      <c r="AB249" s="24">
        <v>0</v>
      </c>
      <c r="AC249" s="16">
        <v>0</v>
      </c>
      <c r="AD249" s="24">
        <f>IF(AC249=0,IF(AB249=0,U249*X249*W249*Z249*EXP(-AA249*Others!$A$18),0),0)</f>
        <v>1785780</v>
      </c>
      <c r="AE249" s="24">
        <f>IF(AC249=0,IF(AB249=1,U249*X249*W249*Z249*EXP(-AA249*Others!$A$18),0),0)</f>
        <v>0</v>
      </c>
      <c r="AF249" s="24">
        <f>IF(AC249=1,IF(AB249=0,U249*X249*W249*Z249*EXP(-AA249*Others!$A$18),0),0)</f>
        <v>0</v>
      </c>
    </row>
    <row r="250" spans="1:32" ht="45">
      <c r="A250" s="16" t="s">
        <v>639</v>
      </c>
      <c r="B250" s="16" t="s">
        <v>620</v>
      </c>
      <c r="C250" s="16" t="s">
        <v>621</v>
      </c>
      <c r="D250" s="20" t="s">
        <v>622</v>
      </c>
      <c r="E250" s="20" t="s">
        <v>36</v>
      </c>
      <c r="F250" s="20" t="s">
        <v>37</v>
      </c>
      <c r="G250" s="20" t="s">
        <v>255</v>
      </c>
      <c r="H250" s="20" t="s">
        <v>39</v>
      </c>
      <c r="I250" s="20" t="s">
        <v>120</v>
      </c>
      <c r="J250" s="20" t="s">
        <v>80</v>
      </c>
      <c r="K250" s="16" t="s">
        <v>101</v>
      </c>
      <c r="L250" s="16" t="s">
        <v>624</v>
      </c>
      <c r="M250" s="25">
        <v>1990</v>
      </c>
      <c r="N250" s="25">
        <f t="shared" si="11"/>
        <v>4</v>
      </c>
      <c r="O250" s="25">
        <v>4</v>
      </c>
      <c r="P250" s="25">
        <v>3</v>
      </c>
      <c r="Q250" s="25">
        <v>3</v>
      </c>
      <c r="R250" s="25">
        <v>2</v>
      </c>
      <c r="S250" s="20" t="s">
        <v>625</v>
      </c>
      <c r="T250" s="16">
        <v>5</v>
      </c>
      <c r="U250" s="52">
        <f>SUMIFS(AreaQty!E:E,AreaQty!A:A,TDD!H250,AreaQty!B:B,TDD!I250,AreaQty!D:D,TDD!J250)</f>
        <v>1382.79</v>
      </c>
      <c r="V250" s="25" t="s">
        <v>283</v>
      </c>
      <c r="W250" s="16">
        <v>1</v>
      </c>
      <c r="X250" s="52">
        <v>1800</v>
      </c>
      <c r="Z250" s="18">
        <v>1</v>
      </c>
      <c r="AA250" s="24">
        <v>0</v>
      </c>
      <c r="AB250" s="24">
        <v>0</v>
      </c>
      <c r="AC250" s="16">
        <v>0</v>
      </c>
      <c r="AD250" s="24">
        <f>IF(AC250=0,IF(AB250=0,U250*X250*W250*Z250*EXP(-AA250*Others!$A$18),0),0)</f>
        <v>2489022</v>
      </c>
      <c r="AE250" s="24">
        <f>IF(AC250=0,IF(AB250=1,U250*X250*W250*Z250*EXP(-AA250*Others!$A$18),0),0)</f>
        <v>0</v>
      </c>
      <c r="AF250" s="24">
        <f>IF(AC250=1,IF(AB250=0,U250*X250*W250*Z250*EXP(-AA250*Others!$A$18),0),0)</f>
        <v>0</v>
      </c>
    </row>
    <row r="251" spans="1:32" ht="45">
      <c r="A251" s="16" t="s">
        <v>640</v>
      </c>
      <c r="B251" s="16" t="s">
        <v>620</v>
      </c>
      <c r="C251" s="16" t="s">
        <v>621</v>
      </c>
      <c r="D251" s="20" t="s">
        <v>622</v>
      </c>
      <c r="E251" s="20" t="s">
        <v>36</v>
      </c>
      <c r="F251" s="20" t="s">
        <v>37</v>
      </c>
      <c r="G251" s="20" t="s">
        <v>255</v>
      </c>
      <c r="H251" s="20" t="s">
        <v>39</v>
      </c>
      <c r="I251" s="20" t="s">
        <v>120</v>
      </c>
      <c r="J251" s="20" t="s">
        <v>309</v>
      </c>
      <c r="K251" s="16" t="s">
        <v>101</v>
      </c>
      <c r="L251" s="16" t="s">
        <v>624</v>
      </c>
      <c r="M251" s="25">
        <v>1990</v>
      </c>
      <c r="N251" s="25">
        <f t="shared" si="11"/>
        <v>4</v>
      </c>
      <c r="O251" s="25">
        <v>4</v>
      </c>
      <c r="P251" s="25">
        <v>3</v>
      </c>
      <c r="Q251" s="25">
        <v>3</v>
      </c>
      <c r="R251" s="25">
        <v>2</v>
      </c>
      <c r="S251" s="20" t="s">
        <v>625</v>
      </c>
      <c r="T251" s="16">
        <v>5</v>
      </c>
      <c r="U251" s="52">
        <f>SUMIFS(AreaQty!E:E,AreaQty!A:A,TDD!H251,AreaQty!B:B,TDD!I251,AreaQty!D:D,TDD!J251)</f>
        <v>1155.58</v>
      </c>
      <c r="V251" s="25" t="s">
        <v>283</v>
      </c>
      <c r="W251" s="16">
        <v>1</v>
      </c>
      <c r="X251" s="52">
        <v>1800</v>
      </c>
      <c r="Z251" s="18">
        <v>1</v>
      </c>
      <c r="AA251" s="24">
        <v>0</v>
      </c>
      <c r="AB251" s="24">
        <v>0</v>
      </c>
      <c r="AC251" s="16">
        <v>0</v>
      </c>
      <c r="AD251" s="24">
        <f>IF(AC251=0,IF(AB251=0,U251*X251*W251*Z251*EXP(-AA251*Others!$A$18),0),0)</f>
        <v>2080043.9999999998</v>
      </c>
      <c r="AE251" s="24">
        <f>IF(AC251=0,IF(AB251=1,U251*X251*W251*Z251*EXP(-AA251*Others!$A$18),0),0)</f>
        <v>0</v>
      </c>
      <c r="AF251" s="24">
        <f>IF(AC251=1,IF(AB251=0,U251*X251*W251*Z251*EXP(-AA251*Others!$A$18),0),0)</f>
        <v>0</v>
      </c>
    </row>
    <row r="252" spans="1:32" ht="45">
      <c r="A252" s="16" t="s">
        <v>641</v>
      </c>
      <c r="B252" s="16" t="s">
        <v>620</v>
      </c>
      <c r="C252" s="16" t="s">
        <v>621</v>
      </c>
      <c r="D252" s="20" t="s">
        <v>622</v>
      </c>
      <c r="E252" s="20" t="s">
        <v>36</v>
      </c>
      <c r="F252" s="20" t="s">
        <v>37</v>
      </c>
      <c r="G252" s="20" t="s">
        <v>255</v>
      </c>
      <c r="H252" s="20" t="s">
        <v>39</v>
      </c>
      <c r="I252" s="20" t="s">
        <v>120</v>
      </c>
      <c r="J252" s="20" t="s">
        <v>288</v>
      </c>
      <c r="K252" s="16" t="s">
        <v>101</v>
      </c>
      <c r="L252" s="16" t="s">
        <v>624</v>
      </c>
      <c r="M252" s="25">
        <v>1990</v>
      </c>
      <c r="N252" s="25">
        <f t="shared" si="11"/>
        <v>4</v>
      </c>
      <c r="O252" s="25">
        <v>4</v>
      </c>
      <c r="P252" s="25">
        <v>3</v>
      </c>
      <c r="Q252" s="25">
        <v>3</v>
      </c>
      <c r="R252" s="25">
        <v>2</v>
      </c>
      <c r="S252" s="20" t="s">
        <v>625</v>
      </c>
      <c r="T252" s="16">
        <v>5</v>
      </c>
      <c r="U252" s="52">
        <f>SUMIFS(AreaQty!E:E,AreaQty!A:A,TDD!H252,AreaQty!B:B,TDD!I252,AreaQty!D:D,TDD!J252)</f>
        <v>1215.21</v>
      </c>
      <c r="V252" s="25" t="s">
        <v>283</v>
      </c>
      <c r="W252" s="16">
        <v>1</v>
      </c>
      <c r="X252" s="52">
        <v>1800</v>
      </c>
      <c r="Z252" s="18">
        <v>1</v>
      </c>
      <c r="AA252" s="24">
        <v>0</v>
      </c>
      <c r="AB252" s="24">
        <v>0</v>
      </c>
      <c r="AC252" s="16">
        <v>0</v>
      </c>
      <c r="AD252" s="24">
        <f>IF(AC252=0,IF(AB252=0,U252*X252*W252*Z252*EXP(-AA252*Others!$A$18),0),0)</f>
        <v>2187378</v>
      </c>
      <c r="AE252" s="24">
        <f>IF(AC252=0,IF(AB252=1,U252*X252*W252*Z252*EXP(-AA252*Others!$A$18),0),0)</f>
        <v>0</v>
      </c>
      <c r="AF252" s="24">
        <f>IF(AC252=1,IF(AB252=0,U252*X252*W252*Z252*EXP(-AA252*Others!$A$18),0),0)</f>
        <v>0</v>
      </c>
    </row>
    <row r="253" spans="1:32" ht="45">
      <c r="A253" s="16" t="s">
        <v>642</v>
      </c>
      <c r="B253" s="16" t="s">
        <v>620</v>
      </c>
      <c r="C253" s="16" t="s">
        <v>621</v>
      </c>
      <c r="D253" s="20" t="s">
        <v>622</v>
      </c>
      <c r="E253" s="20" t="s">
        <v>36</v>
      </c>
      <c r="F253" s="20" t="s">
        <v>37</v>
      </c>
      <c r="G253" s="20" t="s">
        <v>255</v>
      </c>
      <c r="H253" s="20" t="s">
        <v>39</v>
      </c>
      <c r="I253" s="20" t="s">
        <v>120</v>
      </c>
      <c r="J253" s="20" t="s">
        <v>643</v>
      </c>
      <c r="K253" s="16" t="s">
        <v>101</v>
      </c>
      <c r="L253" s="16" t="s">
        <v>624</v>
      </c>
      <c r="M253" s="25">
        <v>1990</v>
      </c>
      <c r="N253" s="25">
        <f t="shared" ref="N253:N316" si="12">ROUNDUP(MAX(O253:Q253),0)</f>
        <v>4</v>
      </c>
      <c r="O253" s="25">
        <v>4</v>
      </c>
      <c r="P253" s="25">
        <v>3</v>
      </c>
      <c r="Q253" s="25">
        <v>3</v>
      </c>
      <c r="R253" s="25">
        <v>2</v>
      </c>
      <c r="S253" s="20" t="s">
        <v>625</v>
      </c>
      <c r="T253" s="16">
        <v>5</v>
      </c>
      <c r="U253" s="52">
        <f>SUMIFS(AreaQty!E:E,AreaQty!A:A,TDD!H253,AreaQty!B:B,TDD!I253,AreaQty!D:D,TDD!J253)</f>
        <v>1016.77</v>
      </c>
      <c r="V253" s="25" t="s">
        <v>283</v>
      </c>
      <c r="W253" s="16">
        <v>1</v>
      </c>
      <c r="X253" s="52">
        <v>1800</v>
      </c>
      <c r="Z253" s="18">
        <v>1</v>
      </c>
      <c r="AA253" s="24">
        <v>0</v>
      </c>
      <c r="AB253" s="24">
        <v>0</v>
      </c>
      <c r="AC253" s="16">
        <v>0</v>
      </c>
      <c r="AD253" s="24">
        <f>IF(AC253=0,IF(AB253=0,U253*X253*W253*Z253*EXP(-AA253*Others!$A$18),0),0)</f>
        <v>1830186</v>
      </c>
      <c r="AE253" s="24">
        <f>IF(AC253=0,IF(AB253=1,U253*X253*W253*Z253*EXP(-AA253*Others!$A$18),0),0)</f>
        <v>0</v>
      </c>
      <c r="AF253" s="24">
        <f>IF(AC253=1,IF(AB253=0,U253*X253*W253*Z253*EXP(-AA253*Others!$A$18),0),0)</f>
        <v>0</v>
      </c>
    </row>
    <row r="254" spans="1:32" ht="45">
      <c r="A254" s="16" t="s">
        <v>644</v>
      </c>
      <c r="B254" s="16" t="s">
        <v>620</v>
      </c>
      <c r="C254" s="16" t="s">
        <v>621</v>
      </c>
      <c r="D254" s="20" t="s">
        <v>622</v>
      </c>
      <c r="E254" s="20" t="s">
        <v>36</v>
      </c>
      <c r="F254" s="20" t="s">
        <v>37</v>
      </c>
      <c r="G254" s="20" t="s">
        <v>255</v>
      </c>
      <c r="H254" s="20" t="s">
        <v>39</v>
      </c>
      <c r="I254" s="20" t="s">
        <v>120</v>
      </c>
      <c r="J254" s="20" t="s">
        <v>203</v>
      </c>
      <c r="K254" s="16" t="s">
        <v>101</v>
      </c>
      <c r="L254" s="16" t="s">
        <v>624</v>
      </c>
      <c r="M254" s="25">
        <v>1990</v>
      </c>
      <c r="N254" s="25">
        <f t="shared" si="12"/>
        <v>4</v>
      </c>
      <c r="O254" s="25">
        <v>4</v>
      </c>
      <c r="P254" s="25">
        <v>3</v>
      </c>
      <c r="Q254" s="25">
        <v>3</v>
      </c>
      <c r="R254" s="25">
        <v>2</v>
      </c>
      <c r="S254" s="20" t="s">
        <v>625</v>
      </c>
      <c r="T254" s="16">
        <v>5</v>
      </c>
      <c r="U254" s="52">
        <f>SUMIFS(AreaQty!E:E,AreaQty!A:A,TDD!H254,AreaQty!B:B,TDD!I254,AreaQty!D:D,TDD!J254)</f>
        <v>1383.41</v>
      </c>
      <c r="V254" s="25" t="s">
        <v>283</v>
      </c>
      <c r="W254" s="16">
        <v>1</v>
      </c>
      <c r="X254" s="52">
        <v>1800</v>
      </c>
      <c r="Z254" s="18">
        <v>1</v>
      </c>
      <c r="AA254" s="24">
        <v>0</v>
      </c>
      <c r="AB254" s="24">
        <v>0</v>
      </c>
      <c r="AC254" s="16">
        <v>0</v>
      </c>
      <c r="AD254" s="24">
        <f>IF(AC254=0,IF(AB254=0,U254*X254*W254*Z254*EXP(-AA254*Others!$A$18),0),0)</f>
        <v>2490138</v>
      </c>
      <c r="AE254" s="24">
        <f>IF(AC254=0,IF(AB254=1,U254*X254*W254*Z254*EXP(-AA254*Others!$A$18),0),0)</f>
        <v>0</v>
      </c>
      <c r="AF254" s="24">
        <f>IF(AC254=1,IF(AB254=0,U254*X254*W254*Z254*EXP(-AA254*Others!$A$18),0),0)</f>
        <v>0</v>
      </c>
    </row>
    <row r="255" spans="1:32" ht="45">
      <c r="A255" s="16" t="s">
        <v>645</v>
      </c>
      <c r="B255" s="16" t="s">
        <v>620</v>
      </c>
      <c r="C255" s="16" t="s">
        <v>621</v>
      </c>
      <c r="D255" s="20" t="s">
        <v>622</v>
      </c>
      <c r="E255" s="20" t="s">
        <v>36</v>
      </c>
      <c r="F255" s="20" t="s">
        <v>37</v>
      </c>
      <c r="G255" s="20" t="s">
        <v>255</v>
      </c>
      <c r="H255" s="20" t="s">
        <v>39</v>
      </c>
      <c r="I255" s="20" t="s">
        <v>120</v>
      </c>
      <c r="J255" s="20" t="s">
        <v>646</v>
      </c>
      <c r="K255" s="16" t="s">
        <v>101</v>
      </c>
      <c r="L255" s="16" t="s">
        <v>624</v>
      </c>
      <c r="M255" s="25">
        <v>1990</v>
      </c>
      <c r="N255" s="25">
        <f t="shared" si="12"/>
        <v>4</v>
      </c>
      <c r="O255" s="25">
        <v>4</v>
      </c>
      <c r="P255" s="25">
        <v>3</v>
      </c>
      <c r="Q255" s="25">
        <v>3</v>
      </c>
      <c r="R255" s="25">
        <v>2</v>
      </c>
      <c r="S255" s="20" t="s">
        <v>625</v>
      </c>
      <c r="T255" s="16">
        <v>5</v>
      </c>
      <c r="U255" s="52">
        <f>SUMIFS(AreaQty!E:E,AreaQty!A:A,TDD!H255,AreaQty!B:B,TDD!I255,AreaQty!D:D,TDD!J255)</f>
        <v>484.55</v>
      </c>
      <c r="V255" s="25" t="s">
        <v>283</v>
      </c>
      <c r="W255" s="16">
        <v>1</v>
      </c>
      <c r="X255" s="52">
        <v>1800</v>
      </c>
      <c r="Z255" s="18">
        <v>1</v>
      </c>
      <c r="AA255" s="24">
        <v>0</v>
      </c>
      <c r="AB255" s="24">
        <v>0</v>
      </c>
      <c r="AC255" s="16">
        <v>0</v>
      </c>
      <c r="AD255" s="24">
        <f>IF(AC255=0,IF(AB255=0,U255*X255*W255*Z255*EXP(-AA255*Others!$A$18),0),0)</f>
        <v>872190</v>
      </c>
      <c r="AE255" s="24">
        <f>IF(AC255=0,IF(AB255=1,U255*X255*W255*Z255*EXP(-AA255*Others!$A$18),0),0)</f>
        <v>0</v>
      </c>
      <c r="AF255" s="24">
        <f>IF(AC255=1,IF(AB255=0,U255*X255*W255*Z255*EXP(-AA255*Others!$A$18),0),0)</f>
        <v>0</v>
      </c>
    </row>
    <row r="256" spans="1:32" ht="45">
      <c r="A256" s="16" t="s">
        <v>647</v>
      </c>
      <c r="B256" s="16" t="s">
        <v>620</v>
      </c>
      <c r="C256" s="16" t="s">
        <v>621</v>
      </c>
      <c r="D256" s="20" t="s">
        <v>622</v>
      </c>
      <c r="E256" s="20" t="s">
        <v>36</v>
      </c>
      <c r="F256" s="20" t="s">
        <v>37</v>
      </c>
      <c r="G256" s="20" t="s">
        <v>255</v>
      </c>
      <c r="H256" s="20" t="s">
        <v>39</v>
      </c>
      <c r="I256" s="20" t="s">
        <v>120</v>
      </c>
      <c r="J256" s="20" t="s">
        <v>162</v>
      </c>
      <c r="K256" s="16" t="s">
        <v>101</v>
      </c>
      <c r="L256" s="16" t="s">
        <v>624</v>
      </c>
      <c r="M256" s="25">
        <v>1990</v>
      </c>
      <c r="N256" s="25">
        <f t="shared" si="12"/>
        <v>4</v>
      </c>
      <c r="O256" s="25">
        <v>4</v>
      </c>
      <c r="P256" s="25">
        <v>3</v>
      </c>
      <c r="Q256" s="25">
        <v>3</v>
      </c>
      <c r="R256" s="25">
        <v>2</v>
      </c>
      <c r="S256" s="20" t="s">
        <v>625</v>
      </c>
      <c r="T256" s="16">
        <v>5</v>
      </c>
      <c r="U256" s="52">
        <f>SUMIFS(AreaQty!E:E,AreaQty!A:A,TDD!H256,AreaQty!B:B,TDD!I256,AreaQty!D:D,TDD!J256)</f>
        <v>1431.54</v>
      </c>
      <c r="V256" s="25" t="s">
        <v>283</v>
      </c>
      <c r="W256" s="16">
        <v>1</v>
      </c>
      <c r="X256" s="52">
        <v>1800</v>
      </c>
      <c r="Z256" s="18">
        <v>1</v>
      </c>
      <c r="AA256" s="24">
        <v>0</v>
      </c>
      <c r="AB256" s="24">
        <v>0</v>
      </c>
      <c r="AC256" s="16">
        <v>0</v>
      </c>
      <c r="AD256" s="24">
        <f>IF(AC256=0,IF(AB256=0,U256*X256*W256*Z256*EXP(-AA256*Others!$A$18),0),0)</f>
        <v>2576772</v>
      </c>
      <c r="AE256" s="24">
        <f>IF(AC256=0,IF(AB256=1,U256*X256*W256*Z256*EXP(-AA256*Others!$A$18),0),0)</f>
        <v>0</v>
      </c>
      <c r="AF256" s="24">
        <f>IF(AC256=1,IF(AB256=0,U256*X256*W256*Z256*EXP(-AA256*Others!$A$18),0),0)</f>
        <v>0</v>
      </c>
    </row>
    <row r="257" spans="1:32" ht="45">
      <c r="A257" s="16" t="s">
        <v>648</v>
      </c>
      <c r="B257" s="16" t="s">
        <v>620</v>
      </c>
      <c r="C257" s="16" t="s">
        <v>621</v>
      </c>
      <c r="D257" s="20" t="s">
        <v>622</v>
      </c>
      <c r="E257" s="20" t="s">
        <v>36</v>
      </c>
      <c r="F257" s="20" t="s">
        <v>37</v>
      </c>
      <c r="G257" s="20" t="s">
        <v>255</v>
      </c>
      <c r="H257" s="20" t="s">
        <v>39</v>
      </c>
      <c r="I257" s="20" t="s">
        <v>120</v>
      </c>
      <c r="J257" s="20" t="s">
        <v>211</v>
      </c>
      <c r="K257" s="16" t="s">
        <v>101</v>
      </c>
      <c r="L257" s="16" t="s">
        <v>624</v>
      </c>
      <c r="M257" s="25">
        <v>1990</v>
      </c>
      <c r="N257" s="25">
        <f t="shared" si="12"/>
        <v>4</v>
      </c>
      <c r="O257" s="25">
        <v>4</v>
      </c>
      <c r="P257" s="25">
        <v>3</v>
      </c>
      <c r="Q257" s="25">
        <v>3</v>
      </c>
      <c r="R257" s="25">
        <v>2</v>
      </c>
      <c r="S257" s="20" t="s">
        <v>625</v>
      </c>
      <c r="T257" s="16">
        <v>5</v>
      </c>
      <c r="U257" s="52">
        <f>SUMIFS(AreaQty!E:E,AreaQty!A:A,TDD!H257,AreaQty!B:B,TDD!I257,AreaQty!D:D,TDD!J257)</f>
        <v>1697.69</v>
      </c>
      <c r="V257" s="25" t="s">
        <v>283</v>
      </c>
      <c r="W257" s="16">
        <v>1</v>
      </c>
      <c r="X257" s="52">
        <v>1800</v>
      </c>
      <c r="Z257" s="18">
        <v>1</v>
      </c>
      <c r="AA257" s="24">
        <v>0</v>
      </c>
      <c r="AB257" s="24">
        <v>0</v>
      </c>
      <c r="AC257" s="16">
        <v>0</v>
      </c>
      <c r="AD257" s="24">
        <f>IF(AC257=0,IF(AB257=0,U257*X257*W257*Z257*EXP(-AA257*Others!$A$18),0),0)</f>
        <v>3055842</v>
      </c>
      <c r="AE257" s="24">
        <f>IF(AC257=0,IF(AB257=1,U257*X257*W257*Z257*EXP(-AA257*Others!$A$18),0),0)</f>
        <v>0</v>
      </c>
      <c r="AF257" s="24">
        <f>IF(AC257=1,IF(AB257=0,U257*X257*W257*Z257*EXP(-AA257*Others!$A$18),0),0)</f>
        <v>0</v>
      </c>
    </row>
    <row r="258" spans="1:32" ht="45">
      <c r="A258" s="16" t="s">
        <v>649</v>
      </c>
      <c r="B258" s="16" t="s">
        <v>620</v>
      </c>
      <c r="C258" s="16" t="s">
        <v>621</v>
      </c>
      <c r="D258" s="20" t="s">
        <v>622</v>
      </c>
      <c r="E258" s="20" t="s">
        <v>36</v>
      </c>
      <c r="F258" s="20" t="s">
        <v>37</v>
      </c>
      <c r="G258" s="20" t="s">
        <v>255</v>
      </c>
      <c r="H258" s="20" t="s">
        <v>39</v>
      </c>
      <c r="I258" s="20" t="s">
        <v>120</v>
      </c>
      <c r="J258" s="20" t="s">
        <v>294</v>
      </c>
      <c r="K258" s="16" t="s">
        <v>101</v>
      </c>
      <c r="L258" s="16" t="s">
        <v>624</v>
      </c>
      <c r="M258" s="25">
        <v>1990</v>
      </c>
      <c r="N258" s="25">
        <f t="shared" si="12"/>
        <v>4</v>
      </c>
      <c r="O258" s="25">
        <v>4</v>
      </c>
      <c r="P258" s="25">
        <v>3</v>
      </c>
      <c r="Q258" s="25">
        <v>3</v>
      </c>
      <c r="R258" s="25">
        <v>2</v>
      </c>
      <c r="S258" s="20" t="s">
        <v>625</v>
      </c>
      <c r="T258" s="16">
        <v>5</v>
      </c>
      <c r="U258" s="52">
        <f>SUMIFS(AreaQty!E:E,AreaQty!A:A,TDD!H258,AreaQty!B:B,TDD!I258,AreaQty!D:D,TDD!J258)</f>
        <v>1700.03</v>
      </c>
      <c r="V258" s="25" t="s">
        <v>283</v>
      </c>
      <c r="W258" s="16">
        <v>1</v>
      </c>
      <c r="X258" s="52">
        <v>1800</v>
      </c>
      <c r="Z258" s="18">
        <v>1</v>
      </c>
      <c r="AA258" s="24">
        <v>0</v>
      </c>
      <c r="AB258" s="24">
        <v>0</v>
      </c>
      <c r="AC258" s="16">
        <v>0</v>
      </c>
      <c r="AD258" s="24">
        <f>IF(AC258=0,IF(AB258=0,U258*X258*W258*Z258*EXP(-AA258*Others!$A$18),0),0)</f>
        <v>3060054</v>
      </c>
      <c r="AE258" s="24">
        <f>IF(AC258=0,IF(AB258=1,U258*X258*W258*Z258*EXP(-AA258*Others!$A$18),0),0)</f>
        <v>0</v>
      </c>
      <c r="AF258" s="24">
        <f>IF(AC258=1,IF(AB258=0,U258*X258*W258*Z258*EXP(-AA258*Others!$A$18),0),0)</f>
        <v>0</v>
      </c>
    </row>
    <row r="259" spans="1:32" ht="45">
      <c r="A259" s="16" t="s">
        <v>650</v>
      </c>
      <c r="B259" s="16" t="s">
        <v>620</v>
      </c>
      <c r="C259" s="16" t="s">
        <v>621</v>
      </c>
      <c r="D259" s="20" t="s">
        <v>622</v>
      </c>
      <c r="E259" s="20" t="s">
        <v>36</v>
      </c>
      <c r="F259" s="20" t="s">
        <v>37</v>
      </c>
      <c r="G259" s="20" t="s">
        <v>255</v>
      </c>
      <c r="H259" s="20" t="s">
        <v>39</v>
      </c>
      <c r="I259" s="20" t="s">
        <v>120</v>
      </c>
      <c r="J259" s="20" t="s">
        <v>297</v>
      </c>
      <c r="K259" s="16" t="s">
        <v>101</v>
      </c>
      <c r="L259" s="16" t="s">
        <v>624</v>
      </c>
      <c r="M259" s="25">
        <v>1990</v>
      </c>
      <c r="N259" s="25">
        <f t="shared" si="12"/>
        <v>4</v>
      </c>
      <c r="O259" s="25">
        <v>4</v>
      </c>
      <c r="P259" s="25">
        <v>3</v>
      </c>
      <c r="Q259" s="25">
        <v>3</v>
      </c>
      <c r="R259" s="25">
        <v>2</v>
      </c>
      <c r="S259" s="20" t="s">
        <v>625</v>
      </c>
      <c r="T259" s="16">
        <v>5</v>
      </c>
      <c r="U259" s="52">
        <f>SUMIFS(AreaQty!E:E,AreaQty!A:A,TDD!H259,AreaQty!B:B,TDD!I259,AreaQty!D:D,TDD!J259)</f>
        <v>1428.08</v>
      </c>
      <c r="V259" s="25" t="s">
        <v>283</v>
      </c>
      <c r="W259" s="16">
        <v>1</v>
      </c>
      <c r="X259" s="52">
        <v>1800</v>
      </c>
      <c r="Z259" s="18">
        <v>1</v>
      </c>
      <c r="AA259" s="24">
        <v>0</v>
      </c>
      <c r="AB259" s="24">
        <v>0</v>
      </c>
      <c r="AC259" s="16">
        <v>0</v>
      </c>
      <c r="AD259" s="24">
        <f>IF(AC259=0,IF(AB259=0,U259*X259*W259*Z259*EXP(-AA259*Others!$A$18),0),0)</f>
        <v>2570544</v>
      </c>
      <c r="AE259" s="24">
        <f>IF(AC259=0,IF(AB259=1,U259*X259*W259*Z259*EXP(-AA259*Others!$A$18),0),0)</f>
        <v>0</v>
      </c>
      <c r="AF259" s="24">
        <f>IF(AC259=1,IF(AB259=0,U259*X259*W259*Z259*EXP(-AA259*Others!$A$18),0),0)</f>
        <v>0</v>
      </c>
    </row>
    <row r="260" spans="1:32" ht="30">
      <c r="A260" s="16" t="s">
        <v>651</v>
      </c>
      <c r="B260" s="16" t="s">
        <v>652</v>
      </c>
      <c r="C260" s="16" t="s">
        <v>653</v>
      </c>
      <c r="D260" s="16" t="s">
        <v>654</v>
      </c>
      <c r="E260" s="57" t="s">
        <v>36</v>
      </c>
      <c r="F260" s="20" t="s">
        <v>37</v>
      </c>
      <c r="G260" s="20" t="s">
        <v>255</v>
      </c>
      <c r="H260" s="20" t="s">
        <v>39</v>
      </c>
      <c r="I260" s="20" t="s">
        <v>120</v>
      </c>
      <c r="J260" s="20" t="s">
        <v>187</v>
      </c>
      <c r="K260" s="16" t="s">
        <v>101</v>
      </c>
      <c r="L260" s="16" t="s">
        <v>624</v>
      </c>
      <c r="M260" s="25">
        <v>1990</v>
      </c>
      <c r="N260" s="25">
        <f t="shared" si="12"/>
        <v>4</v>
      </c>
      <c r="O260" s="25">
        <v>4</v>
      </c>
      <c r="P260" s="25">
        <v>3</v>
      </c>
      <c r="Q260" s="25">
        <v>3</v>
      </c>
      <c r="R260" s="25">
        <v>1</v>
      </c>
      <c r="S260" s="20" t="s">
        <v>655</v>
      </c>
      <c r="T260" s="16">
        <v>4</v>
      </c>
      <c r="U260" s="52">
        <f>SUMIFS(AreaQty!E:E,AreaQty!A:A,TDD!H260,AreaQty!B:B,TDD!I260,AreaQty!D:D,TDD!J260)</f>
        <v>1575.71</v>
      </c>
      <c r="V260" s="25" t="s">
        <v>283</v>
      </c>
      <c r="W260" s="16">
        <v>0.3</v>
      </c>
      <c r="X260" s="52">
        <v>1000</v>
      </c>
      <c r="Z260" s="18">
        <v>1</v>
      </c>
      <c r="AA260" s="24">
        <v>0</v>
      </c>
      <c r="AB260" s="24">
        <v>0</v>
      </c>
      <c r="AC260" s="16">
        <v>0</v>
      </c>
      <c r="AD260" s="24">
        <f>IF(AC260=0,IF(AB260=0,U260*X260*W260*Z260*EXP(-AA260*Others!$A$18),0),0)</f>
        <v>472713</v>
      </c>
      <c r="AE260" s="24">
        <f>IF(AC260=0,IF(AB260=1,U260*X260*W260*Z260*EXP(-AA260*Others!$A$18),0),0)</f>
        <v>0</v>
      </c>
      <c r="AF260" s="24">
        <f>IF(AC260=1,IF(AB260=0,U260*X260*W260*Z260*EXP(-AA260*Others!$A$18),0),0)</f>
        <v>0</v>
      </c>
    </row>
    <row r="261" spans="1:32" ht="30">
      <c r="A261" s="16" t="s">
        <v>656</v>
      </c>
      <c r="B261" s="16" t="s">
        <v>652</v>
      </c>
      <c r="C261" s="16" t="s">
        <v>653</v>
      </c>
      <c r="D261" s="16" t="s">
        <v>654</v>
      </c>
      <c r="E261" s="57" t="s">
        <v>36</v>
      </c>
      <c r="F261" s="20" t="s">
        <v>37</v>
      </c>
      <c r="G261" s="20" t="s">
        <v>255</v>
      </c>
      <c r="H261" s="20" t="s">
        <v>39</v>
      </c>
      <c r="I261" s="20" t="s">
        <v>120</v>
      </c>
      <c r="J261" s="20" t="s">
        <v>657</v>
      </c>
      <c r="K261" s="16" t="s">
        <v>101</v>
      </c>
      <c r="L261" s="16" t="s">
        <v>624</v>
      </c>
      <c r="M261" s="25">
        <v>1990</v>
      </c>
      <c r="N261" s="25">
        <f t="shared" si="12"/>
        <v>4</v>
      </c>
      <c r="O261" s="25">
        <v>4</v>
      </c>
      <c r="P261" s="25">
        <v>3</v>
      </c>
      <c r="Q261" s="25">
        <v>3</v>
      </c>
      <c r="R261" s="25">
        <v>1</v>
      </c>
      <c r="S261" s="20" t="s">
        <v>655</v>
      </c>
      <c r="T261" s="16">
        <v>4</v>
      </c>
      <c r="U261" s="52">
        <f>SUMIFS(AreaQty!E:E,AreaQty!A:A,TDD!H261,AreaQty!B:B,TDD!I261,AreaQty!D:D,TDD!J261)</f>
        <v>1575.04</v>
      </c>
      <c r="V261" s="25" t="s">
        <v>283</v>
      </c>
      <c r="W261" s="16">
        <v>0.3</v>
      </c>
      <c r="X261" s="52">
        <v>1000</v>
      </c>
      <c r="Z261" s="18">
        <v>1</v>
      </c>
      <c r="AA261" s="24">
        <v>0</v>
      </c>
      <c r="AB261" s="24">
        <v>0</v>
      </c>
      <c r="AC261" s="16">
        <v>0</v>
      </c>
      <c r="AD261" s="24">
        <f>IF(AC261=0,IF(AB261=0,U261*X261*W261*Z261*EXP(-AA261*Others!$A$18),0),0)</f>
        <v>472512</v>
      </c>
      <c r="AE261" s="24">
        <f>IF(AC261=0,IF(AB261=1,U261*X261*W261*Z261*EXP(-AA261*Others!$A$18),0),0)</f>
        <v>0</v>
      </c>
      <c r="AF261" s="24">
        <f>IF(AC261=1,IF(AB261=0,U261*X261*W261*Z261*EXP(-AA261*Others!$A$18),0),0)</f>
        <v>0</v>
      </c>
    </row>
    <row r="262" spans="1:32" ht="30">
      <c r="A262" s="16" t="s">
        <v>658</v>
      </c>
      <c r="B262" s="16" t="s">
        <v>659</v>
      </c>
      <c r="C262" s="16" t="s">
        <v>660</v>
      </c>
      <c r="D262" s="16" t="s">
        <v>661</v>
      </c>
      <c r="E262" s="57" t="s">
        <v>60</v>
      </c>
      <c r="F262" s="20" t="s">
        <v>37</v>
      </c>
      <c r="G262" s="20" t="s">
        <v>255</v>
      </c>
      <c r="H262" s="16" t="s">
        <v>39</v>
      </c>
      <c r="I262" s="16" t="s">
        <v>120</v>
      </c>
      <c r="J262" s="20" t="s">
        <v>623</v>
      </c>
      <c r="K262" s="16" t="s">
        <v>101</v>
      </c>
      <c r="L262" s="16" t="s">
        <v>624</v>
      </c>
      <c r="M262" s="25">
        <v>1990</v>
      </c>
      <c r="N262" s="25">
        <f t="shared" si="12"/>
        <v>4</v>
      </c>
      <c r="O262" s="25">
        <v>4</v>
      </c>
      <c r="P262" s="25">
        <v>3</v>
      </c>
      <c r="Q262" s="25">
        <v>3</v>
      </c>
      <c r="R262" s="25">
        <v>1</v>
      </c>
      <c r="S262" s="20" t="s">
        <v>662</v>
      </c>
      <c r="T262" s="16">
        <v>3</v>
      </c>
      <c r="U262" s="52">
        <f>SUMIFS(AreaQty!E:E,AreaQty!A:A,TDD!H262,AreaQty!B:B,TDD!I262,AreaQty!D:D,TDD!J262)</f>
        <v>445.65</v>
      </c>
      <c r="V262" s="25" t="s">
        <v>283</v>
      </c>
      <c r="W262" s="16">
        <v>0.05</v>
      </c>
      <c r="X262" s="52">
        <v>100</v>
      </c>
      <c r="Z262" s="18">
        <v>1</v>
      </c>
      <c r="AA262" s="24">
        <v>0</v>
      </c>
      <c r="AB262" s="24">
        <v>0</v>
      </c>
      <c r="AC262" s="16">
        <v>0</v>
      </c>
      <c r="AD262" s="24">
        <f>IF(AC262=0,IF(AB262=0,U262*X262*W262*Z262*EXP(-AA262*Others!$A$18),0),0)</f>
        <v>2228.25</v>
      </c>
      <c r="AE262" s="24">
        <f>IF(AC262=0,IF(AB262=1,U262*X262*W262*Z262*EXP(-AA262*Others!$A$18),0),0)</f>
        <v>0</v>
      </c>
      <c r="AF262" s="24">
        <f>IF(AC262=1,IF(AB262=0,U262*X262*W262*Z262*EXP(-AA262*Others!$A$18),0),0)</f>
        <v>0</v>
      </c>
    </row>
    <row r="263" spans="1:32" ht="30">
      <c r="A263" s="16" t="s">
        <v>663</v>
      </c>
      <c r="B263" s="16" t="s">
        <v>659</v>
      </c>
      <c r="C263" s="16" t="s">
        <v>660</v>
      </c>
      <c r="D263" s="16" t="s">
        <v>661</v>
      </c>
      <c r="E263" s="57" t="s">
        <v>60</v>
      </c>
      <c r="F263" s="20" t="s">
        <v>37</v>
      </c>
      <c r="G263" s="20" t="s">
        <v>255</v>
      </c>
      <c r="H263" s="16" t="s">
        <v>39</v>
      </c>
      <c r="I263" s="16" t="s">
        <v>120</v>
      </c>
      <c r="J263" s="20" t="s">
        <v>41</v>
      </c>
      <c r="K263" s="16" t="s">
        <v>101</v>
      </c>
      <c r="L263" s="16" t="s">
        <v>624</v>
      </c>
      <c r="M263" s="25">
        <v>1990</v>
      </c>
      <c r="N263" s="25">
        <f t="shared" si="12"/>
        <v>4</v>
      </c>
      <c r="O263" s="25">
        <v>4</v>
      </c>
      <c r="P263" s="25">
        <v>3</v>
      </c>
      <c r="Q263" s="25">
        <v>3</v>
      </c>
      <c r="R263" s="25">
        <v>1</v>
      </c>
      <c r="S263" s="20" t="s">
        <v>662</v>
      </c>
      <c r="T263" s="16">
        <v>3</v>
      </c>
      <c r="U263" s="52">
        <f>SUMIFS(AreaQty!E:E,AreaQty!A:A,TDD!H263,AreaQty!B:B,TDD!I263,AreaQty!D:D,TDD!J263)</f>
        <v>883.93</v>
      </c>
      <c r="V263" s="25" t="s">
        <v>283</v>
      </c>
      <c r="W263" s="16">
        <v>0.05</v>
      </c>
      <c r="X263" s="52">
        <v>100</v>
      </c>
      <c r="Z263" s="18">
        <v>1</v>
      </c>
      <c r="AA263" s="24">
        <v>0</v>
      </c>
      <c r="AB263" s="24">
        <v>0</v>
      </c>
      <c r="AC263" s="16">
        <v>0</v>
      </c>
      <c r="AD263" s="24">
        <f>IF(AC263=0,IF(AB263=0,U263*X263*W263*Z263*EXP(-AA263*Others!$A$18),0),0)</f>
        <v>4419.6500000000005</v>
      </c>
      <c r="AE263" s="24">
        <f>IF(AC263=0,IF(AB263=1,U263*X263*W263*Z263*EXP(-AA263*Others!$A$18),0),0)</f>
        <v>0</v>
      </c>
      <c r="AF263" s="24">
        <f>IF(AC263=1,IF(AB263=0,U263*X263*W263*Z263*EXP(-AA263*Others!$A$18),0),0)</f>
        <v>0</v>
      </c>
    </row>
    <row r="264" spans="1:32" ht="30">
      <c r="A264" s="16" t="s">
        <v>664</v>
      </c>
      <c r="B264" s="16" t="s">
        <v>659</v>
      </c>
      <c r="C264" s="16" t="s">
        <v>660</v>
      </c>
      <c r="D264" s="16" t="s">
        <v>661</v>
      </c>
      <c r="E264" s="57" t="s">
        <v>60</v>
      </c>
      <c r="F264" s="20" t="s">
        <v>37</v>
      </c>
      <c r="G264" s="20" t="s">
        <v>255</v>
      </c>
      <c r="H264" s="16" t="s">
        <v>39</v>
      </c>
      <c r="I264" s="16" t="s">
        <v>120</v>
      </c>
      <c r="J264" s="20" t="s">
        <v>628</v>
      </c>
      <c r="K264" s="16" t="s">
        <v>101</v>
      </c>
      <c r="L264" s="16" t="s">
        <v>624</v>
      </c>
      <c r="M264" s="25">
        <v>1990</v>
      </c>
      <c r="N264" s="25">
        <f t="shared" si="12"/>
        <v>4</v>
      </c>
      <c r="O264" s="25">
        <v>4</v>
      </c>
      <c r="P264" s="25">
        <v>3</v>
      </c>
      <c r="Q264" s="25">
        <v>3</v>
      </c>
      <c r="R264" s="25">
        <v>1</v>
      </c>
      <c r="S264" s="20" t="s">
        <v>662</v>
      </c>
      <c r="T264" s="16">
        <v>3</v>
      </c>
      <c r="U264" s="52">
        <f>SUMIFS(AreaQty!E:E,AreaQty!A:A,TDD!H264,AreaQty!B:B,TDD!I264,AreaQty!D:D,TDD!J264)</f>
        <v>305.83999999999997</v>
      </c>
      <c r="V264" s="25" t="s">
        <v>283</v>
      </c>
      <c r="W264" s="16">
        <v>0.05</v>
      </c>
      <c r="X264" s="52">
        <v>100</v>
      </c>
      <c r="Z264" s="18">
        <v>1</v>
      </c>
      <c r="AA264" s="24">
        <v>0</v>
      </c>
      <c r="AB264" s="24">
        <v>0</v>
      </c>
      <c r="AC264" s="16">
        <v>0</v>
      </c>
      <c r="AD264" s="24">
        <f>IF(AC264=0,IF(AB264=0,U264*X264*W264*Z264*EXP(-AA264*Others!$A$18),0),0)</f>
        <v>1529.1999999999998</v>
      </c>
      <c r="AE264" s="24">
        <f>IF(AC264=0,IF(AB264=1,U264*X264*W264*Z264*EXP(-AA264*Others!$A$18),0),0)</f>
        <v>0</v>
      </c>
      <c r="AF264" s="24">
        <f>IF(AC264=1,IF(AB264=0,U264*X264*W264*Z264*EXP(-AA264*Others!$A$18),0),0)</f>
        <v>0</v>
      </c>
    </row>
    <row r="265" spans="1:32" ht="30">
      <c r="A265" s="16" t="s">
        <v>665</v>
      </c>
      <c r="B265" s="16" t="s">
        <v>659</v>
      </c>
      <c r="C265" s="16" t="s">
        <v>660</v>
      </c>
      <c r="D265" s="16" t="s">
        <v>661</v>
      </c>
      <c r="E265" s="57" t="s">
        <v>60</v>
      </c>
      <c r="F265" s="20" t="s">
        <v>37</v>
      </c>
      <c r="G265" s="20" t="s">
        <v>255</v>
      </c>
      <c r="H265" s="16" t="s">
        <v>39</v>
      </c>
      <c r="I265" s="16" t="s">
        <v>120</v>
      </c>
      <c r="J265" s="20" t="s">
        <v>630</v>
      </c>
      <c r="K265" s="16" t="s">
        <v>101</v>
      </c>
      <c r="L265" s="16" t="s">
        <v>624</v>
      </c>
      <c r="M265" s="25">
        <v>1990</v>
      </c>
      <c r="N265" s="25">
        <f t="shared" si="12"/>
        <v>4</v>
      </c>
      <c r="O265" s="25">
        <v>4</v>
      </c>
      <c r="P265" s="25">
        <v>3</v>
      </c>
      <c r="Q265" s="25">
        <v>3</v>
      </c>
      <c r="R265" s="25">
        <v>1</v>
      </c>
      <c r="S265" s="20" t="s">
        <v>662</v>
      </c>
      <c r="T265" s="16">
        <v>3</v>
      </c>
      <c r="U265" s="52">
        <f>SUMIFS(AreaQty!E:E,AreaQty!A:A,TDD!H265,AreaQty!B:B,TDD!I265,AreaQty!D:D,TDD!J265)</f>
        <v>1064.43</v>
      </c>
      <c r="V265" s="25" t="s">
        <v>283</v>
      </c>
      <c r="W265" s="16">
        <v>0.05</v>
      </c>
      <c r="X265" s="52">
        <v>100</v>
      </c>
      <c r="Z265" s="18">
        <v>1</v>
      </c>
      <c r="AA265" s="24">
        <v>0</v>
      </c>
      <c r="AB265" s="24">
        <v>0</v>
      </c>
      <c r="AC265" s="16">
        <v>0</v>
      </c>
      <c r="AD265" s="24">
        <f>IF(AC265=0,IF(AB265=0,U265*X265*W265*Z265*EXP(-AA265*Others!$A$18),0),0)</f>
        <v>5322.1500000000005</v>
      </c>
      <c r="AE265" s="24">
        <f>IF(AC265=0,IF(AB265=1,U265*X265*W265*Z265*EXP(-AA265*Others!$A$18),0),0)</f>
        <v>0</v>
      </c>
      <c r="AF265" s="24">
        <f>IF(AC265=1,IF(AB265=0,U265*X265*W265*Z265*EXP(-AA265*Others!$A$18),0),0)</f>
        <v>0</v>
      </c>
    </row>
    <row r="266" spans="1:32" ht="30">
      <c r="A266" s="16" t="s">
        <v>666</v>
      </c>
      <c r="B266" s="16" t="s">
        <v>659</v>
      </c>
      <c r="C266" s="16" t="s">
        <v>660</v>
      </c>
      <c r="D266" s="16" t="s">
        <v>661</v>
      </c>
      <c r="E266" s="57" t="s">
        <v>60</v>
      </c>
      <c r="F266" s="20" t="s">
        <v>37</v>
      </c>
      <c r="G266" s="20" t="s">
        <v>255</v>
      </c>
      <c r="H266" s="16" t="s">
        <v>39</v>
      </c>
      <c r="I266" s="16" t="s">
        <v>120</v>
      </c>
      <c r="J266" s="20" t="s">
        <v>632</v>
      </c>
      <c r="K266" s="16" t="s">
        <v>101</v>
      </c>
      <c r="L266" s="16" t="s">
        <v>624</v>
      </c>
      <c r="M266" s="25">
        <v>1990</v>
      </c>
      <c r="N266" s="25">
        <f t="shared" si="12"/>
        <v>4</v>
      </c>
      <c r="O266" s="25">
        <v>4</v>
      </c>
      <c r="P266" s="25">
        <v>3</v>
      </c>
      <c r="Q266" s="25">
        <v>3</v>
      </c>
      <c r="R266" s="25">
        <v>1</v>
      </c>
      <c r="S266" s="20" t="s">
        <v>662</v>
      </c>
      <c r="T266" s="16">
        <v>3</v>
      </c>
      <c r="U266" s="52">
        <f>SUMIFS(AreaQty!E:E,AreaQty!A:A,TDD!H266,AreaQty!B:B,TDD!I266,AreaQty!D:D,TDD!J266)</f>
        <v>913.85</v>
      </c>
      <c r="V266" s="25" t="s">
        <v>283</v>
      </c>
      <c r="W266" s="16">
        <v>0.05</v>
      </c>
      <c r="X266" s="52">
        <v>100</v>
      </c>
      <c r="Z266" s="18">
        <v>1</v>
      </c>
      <c r="AA266" s="24">
        <v>0</v>
      </c>
      <c r="AB266" s="24">
        <v>0</v>
      </c>
      <c r="AC266" s="16">
        <v>0</v>
      </c>
      <c r="AD266" s="24">
        <f>IF(AC266=0,IF(AB266=0,U266*X266*W266*Z266*EXP(-AA266*Others!$A$18),0),0)</f>
        <v>4569.25</v>
      </c>
      <c r="AE266" s="24">
        <f>IF(AC266=0,IF(AB266=1,U266*X266*W266*Z266*EXP(-AA266*Others!$A$18),0),0)</f>
        <v>0</v>
      </c>
      <c r="AF266" s="24">
        <f>IF(AC266=1,IF(AB266=0,U266*X266*W266*Z266*EXP(-AA266*Others!$A$18),0),0)</f>
        <v>0</v>
      </c>
    </row>
    <row r="267" spans="1:32" ht="30">
      <c r="A267" s="16" t="s">
        <v>667</v>
      </c>
      <c r="B267" s="16" t="s">
        <v>659</v>
      </c>
      <c r="C267" s="16" t="s">
        <v>660</v>
      </c>
      <c r="D267" s="16" t="s">
        <v>661</v>
      </c>
      <c r="E267" s="57" t="s">
        <v>60</v>
      </c>
      <c r="F267" s="20" t="s">
        <v>37</v>
      </c>
      <c r="G267" s="20" t="s">
        <v>255</v>
      </c>
      <c r="H267" s="16" t="s">
        <v>39</v>
      </c>
      <c r="I267" s="16" t="s">
        <v>120</v>
      </c>
      <c r="J267" s="20" t="s">
        <v>116</v>
      </c>
      <c r="K267" s="16" t="s">
        <v>101</v>
      </c>
      <c r="L267" s="16" t="s">
        <v>624</v>
      </c>
      <c r="M267" s="25">
        <v>1990</v>
      </c>
      <c r="N267" s="25">
        <f t="shared" si="12"/>
        <v>4</v>
      </c>
      <c r="O267" s="25">
        <v>4</v>
      </c>
      <c r="P267" s="25">
        <v>3</v>
      </c>
      <c r="Q267" s="25">
        <v>3</v>
      </c>
      <c r="R267" s="25">
        <v>1</v>
      </c>
      <c r="S267" s="20" t="s">
        <v>662</v>
      </c>
      <c r="T267" s="16">
        <v>3</v>
      </c>
      <c r="U267" s="52">
        <f>SUMIFS(AreaQty!E:E,AreaQty!A:A,TDD!H267,AreaQty!B:B,TDD!I267,AreaQty!D:D,TDD!J267)</f>
        <v>1383.54</v>
      </c>
      <c r="V267" s="25" t="s">
        <v>283</v>
      </c>
      <c r="W267" s="16">
        <v>0.05</v>
      </c>
      <c r="X267" s="52">
        <v>100</v>
      </c>
      <c r="Z267" s="18">
        <v>1</v>
      </c>
      <c r="AA267" s="24">
        <v>0</v>
      </c>
      <c r="AB267" s="24">
        <v>0</v>
      </c>
      <c r="AC267" s="16">
        <v>0</v>
      </c>
      <c r="AD267" s="24">
        <f>IF(AC267=0,IF(AB267=0,U267*X267*W267*Z267*EXP(-AA267*Others!$A$18),0),0)</f>
        <v>6917.7000000000007</v>
      </c>
      <c r="AE267" s="24">
        <f>IF(AC267=0,IF(AB267=1,U267*X267*W267*Z267*EXP(-AA267*Others!$A$18),0),0)</f>
        <v>0</v>
      </c>
      <c r="AF267" s="24">
        <f>IF(AC267=1,IF(AB267=0,U267*X267*W267*Z267*EXP(-AA267*Others!$A$18),0),0)</f>
        <v>0</v>
      </c>
    </row>
    <row r="268" spans="1:32" ht="30">
      <c r="A268" s="16" t="s">
        <v>668</v>
      </c>
      <c r="B268" s="16" t="s">
        <v>659</v>
      </c>
      <c r="C268" s="16" t="s">
        <v>660</v>
      </c>
      <c r="D268" s="16" t="s">
        <v>661</v>
      </c>
      <c r="E268" s="57" t="s">
        <v>60</v>
      </c>
      <c r="F268" s="20" t="s">
        <v>37</v>
      </c>
      <c r="G268" s="20" t="s">
        <v>255</v>
      </c>
      <c r="H268" s="16" t="s">
        <v>39</v>
      </c>
      <c r="I268" s="16" t="s">
        <v>120</v>
      </c>
      <c r="J268" s="20" t="s">
        <v>635</v>
      </c>
      <c r="K268" s="16" t="s">
        <v>101</v>
      </c>
      <c r="L268" s="16" t="s">
        <v>624</v>
      </c>
      <c r="M268" s="25">
        <v>1990</v>
      </c>
      <c r="N268" s="25">
        <f t="shared" si="12"/>
        <v>4</v>
      </c>
      <c r="O268" s="25">
        <v>4</v>
      </c>
      <c r="P268" s="25">
        <v>3</v>
      </c>
      <c r="Q268" s="25">
        <v>3</v>
      </c>
      <c r="R268" s="25">
        <v>1</v>
      </c>
      <c r="S268" s="20" t="s">
        <v>662</v>
      </c>
      <c r="T268" s="16">
        <v>3</v>
      </c>
      <c r="U268" s="52">
        <f>SUMIFS(AreaQty!E:E,AreaQty!A:A,TDD!H268,AreaQty!B:B,TDD!I268,AreaQty!D:D,TDD!J268)</f>
        <v>1154.06</v>
      </c>
      <c r="V268" s="25" t="s">
        <v>283</v>
      </c>
      <c r="W268" s="16">
        <v>0.05</v>
      </c>
      <c r="X268" s="52">
        <v>100</v>
      </c>
      <c r="Z268" s="18">
        <v>1</v>
      </c>
      <c r="AA268" s="24">
        <v>0</v>
      </c>
      <c r="AB268" s="24">
        <v>0</v>
      </c>
      <c r="AC268" s="16">
        <v>0</v>
      </c>
      <c r="AD268" s="24">
        <f>IF(AC268=0,IF(AB268=0,U268*X268*W268*Z268*EXP(-AA268*Others!$A$18),0),0)</f>
        <v>5770.3</v>
      </c>
      <c r="AE268" s="24">
        <f>IF(AC268=0,IF(AB268=1,U268*X268*W268*Z268*EXP(-AA268*Others!$A$18),0),0)</f>
        <v>0</v>
      </c>
      <c r="AF268" s="24">
        <f>IF(AC268=1,IF(AB268=0,U268*X268*W268*Z268*EXP(-AA268*Others!$A$18),0),0)</f>
        <v>0</v>
      </c>
    </row>
    <row r="269" spans="1:32" ht="30">
      <c r="A269" s="16" t="s">
        <v>669</v>
      </c>
      <c r="B269" s="16" t="s">
        <v>659</v>
      </c>
      <c r="C269" s="16" t="s">
        <v>660</v>
      </c>
      <c r="D269" s="16" t="s">
        <v>661</v>
      </c>
      <c r="E269" s="57" t="s">
        <v>60</v>
      </c>
      <c r="F269" s="20" t="s">
        <v>37</v>
      </c>
      <c r="G269" s="20" t="s">
        <v>255</v>
      </c>
      <c r="H269" s="16" t="s">
        <v>39</v>
      </c>
      <c r="I269" s="16" t="s">
        <v>120</v>
      </c>
      <c r="J269" s="20" t="s">
        <v>637</v>
      </c>
      <c r="K269" s="16" t="s">
        <v>101</v>
      </c>
      <c r="L269" s="16" t="s">
        <v>624</v>
      </c>
      <c r="M269" s="25">
        <v>1990</v>
      </c>
      <c r="N269" s="25">
        <f t="shared" si="12"/>
        <v>4</v>
      </c>
      <c r="O269" s="25">
        <v>4</v>
      </c>
      <c r="P269" s="25">
        <v>3</v>
      </c>
      <c r="Q269" s="25">
        <v>3</v>
      </c>
      <c r="R269" s="25">
        <v>1</v>
      </c>
      <c r="S269" s="20" t="s">
        <v>662</v>
      </c>
      <c r="T269" s="16">
        <v>3</v>
      </c>
      <c r="U269" s="52">
        <f>SUMIFS(AreaQty!E:E,AreaQty!A:A,TDD!H269,AreaQty!B:B,TDD!I269,AreaQty!D:D,TDD!J269)</f>
        <v>1113.7</v>
      </c>
      <c r="V269" s="25" t="s">
        <v>283</v>
      </c>
      <c r="W269" s="16">
        <v>0.05</v>
      </c>
      <c r="X269" s="52">
        <v>100</v>
      </c>
      <c r="Z269" s="18">
        <v>1</v>
      </c>
      <c r="AA269" s="24">
        <v>0</v>
      </c>
      <c r="AB269" s="24">
        <v>0</v>
      </c>
      <c r="AC269" s="16">
        <v>0</v>
      </c>
      <c r="AD269" s="24">
        <f>IF(AC269=0,IF(AB269=0,U269*X269*W269*Z269*EXP(-AA269*Others!$A$18),0),0)</f>
        <v>5568.5</v>
      </c>
      <c r="AE269" s="24">
        <f>IF(AC269=0,IF(AB269=1,U269*X269*W269*Z269*EXP(-AA269*Others!$A$18),0),0)</f>
        <v>0</v>
      </c>
      <c r="AF269" s="24">
        <f>IF(AC269=1,IF(AB269=0,U269*X269*W269*Z269*EXP(-AA269*Others!$A$18),0),0)</f>
        <v>0</v>
      </c>
    </row>
    <row r="270" spans="1:32" ht="30">
      <c r="A270" s="16" t="s">
        <v>670</v>
      </c>
      <c r="B270" s="16" t="s">
        <v>659</v>
      </c>
      <c r="C270" s="16" t="s">
        <v>660</v>
      </c>
      <c r="D270" s="16" t="s">
        <v>661</v>
      </c>
      <c r="E270" s="57" t="s">
        <v>60</v>
      </c>
      <c r="F270" s="20" t="s">
        <v>37</v>
      </c>
      <c r="G270" s="20" t="s">
        <v>255</v>
      </c>
      <c r="H270" s="16" t="s">
        <v>39</v>
      </c>
      <c r="I270" s="16" t="s">
        <v>120</v>
      </c>
      <c r="J270" s="20" t="s">
        <v>282</v>
      </c>
      <c r="K270" s="16" t="s">
        <v>101</v>
      </c>
      <c r="L270" s="16" t="s">
        <v>624</v>
      </c>
      <c r="M270" s="25">
        <v>1990</v>
      </c>
      <c r="N270" s="25">
        <f t="shared" si="12"/>
        <v>4</v>
      </c>
      <c r="O270" s="25">
        <v>4</v>
      </c>
      <c r="P270" s="25">
        <v>3</v>
      </c>
      <c r="Q270" s="25">
        <v>3</v>
      </c>
      <c r="R270" s="25">
        <v>1</v>
      </c>
      <c r="S270" s="20" t="s">
        <v>662</v>
      </c>
      <c r="T270" s="16">
        <v>3</v>
      </c>
      <c r="U270" s="52">
        <f>SUMIFS(AreaQty!E:E,AreaQty!A:A,TDD!H270,AreaQty!B:B,TDD!I270,AreaQty!D:D,TDD!J270)</f>
        <v>992.1</v>
      </c>
      <c r="V270" s="25" t="s">
        <v>283</v>
      </c>
      <c r="W270" s="16">
        <v>0.05</v>
      </c>
      <c r="X270" s="52">
        <v>100</v>
      </c>
      <c r="Z270" s="18">
        <v>1</v>
      </c>
      <c r="AA270" s="24">
        <v>0</v>
      </c>
      <c r="AB270" s="24">
        <v>0</v>
      </c>
      <c r="AC270" s="16">
        <v>0</v>
      </c>
      <c r="AD270" s="24">
        <f>IF(AC270=0,IF(AB270=0,U270*X270*W270*Z270*EXP(-AA270*Others!$A$18),0),0)</f>
        <v>4960.5</v>
      </c>
      <c r="AE270" s="24">
        <f>IF(AC270=0,IF(AB270=1,U270*X270*W270*Z270*EXP(-AA270*Others!$A$18),0),0)</f>
        <v>0</v>
      </c>
      <c r="AF270" s="24">
        <f>IF(AC270=1,IF(AB270=0,U270*X270*W270*Z270*EXP(-AA270*Others!$A$18),0),0)</f>
        <v>0</v>
      </c>
    </row>
    <row r="271" spans="1:32" ht="30">
      <c r="A271" s="16" t="s">
        <v>671</v>
      </c>
      <c r="B271" s="16" t="s">
        <v>659</v>
      </c>
      <c r="C271" s="16" t="s">
        <v>660</v>
      </c>
      <c r="D271" s="16" t="s">
        <v>661</v>
      </c>
      <c r="E271" s="57" t="s">
        <v>60</v>
      </c>
      <c r="F271" s="20" t="s">
        <v>37</v>
      </c>
      <c r="G271" s="20" t="s">
        <v>255</v>
      </c>
      <c r="H271" s="16" t="s">
        <v>39</v>
      </c>
      <c r="I271" s="16" t="s">
        <v>120</v>
      </c>
      <c r="J271" s="20" t="s">
        <v>80</v>
      </c>
      <c r="K271" s="16" t="s">
        <v>101</v>
      </c>
      <c r="L271" s="16" t="s">
        <v>624</v>
      </c>
      <c r="M271" s="25">
        <v>1990</v>
      </c>
      <c r="N271" s="25">
        <f t="shared" si="12"/>
        <v>4</v>
      </c>
      <c r="O271" s="25">
        <v>4</v>
      </c>
      <c r="P271" s="25">
        <v>3</v>
      </c>
      <c r="Q271" s="25">
        <v>3</v>
      </c>
      <c r="R271" s="25">
        <v>1</v>
      </c>
      <c r="S271" s="20" t="s">
        <v>662</v>
      </c>
      <c r="T271" s="16">
        <v>3</v>
      </c>
      <c r="U271" s="52">
        <f>SUMIFS(AreaQty!E:E,AreaQty!A:A,TDD!H271,AreaQty!B:B,TDD!I271,AreaQty!D:D,TDD!J271)</f>
        <v>1382.79</v>
      </c>
      <c r="V271" s="25" t="s">
        <v>283</v>
      </c>
      <c r="W271" s="16">
        <v>0.05</v>
      </c>
      <c r="X271" s="52">
        <v>100</v>
      </c>
      <c r="Z271" s="18">
        <v>1</v>
      </c>
      <c r="AA271" s="24">
        <v>0</v>
      </c>
      <c r="AB271" s="24">
        <v>0</v>
      </c>
      <c r="AC271" s="16">
        <v>0</v>
      </c>
      <c r="AD271" s="24">
        <f>IF(AC271=0,IF(AB271=0,U271*X271*W271*Z271*EXP(-AA271*Others!$A$18),0),0)</f>
        <v>6913.9500000000007</v>
      </c>
      <c r="AE271" s="24">
        <f>IF(AC271=0,IF(AB271=1,U271*X271*W271*Z271*EXP(-AA271*Others!$A$18),0),0)</f>
        <v>0</v>
      </c>
      <c r="AF271" s="24">
        <f>IF(AC271=1,IF(AB271=0,U271*X271*W271*Z271*EXP(-AA271*Others!$A$18),0),0)</f>
        <v>0</v>
      </c>
    </row>
    <row r="272" spans="1:32" ht="30">
      <c r="A272" s="16" t="s">
        <v>672</v>
      </c>
      <c r="B272" s="16" t="s">
        <v>659</v>
      </c>
      <c r="C272" s="16" t="s">
        <v>660</v>
      </c>
      <c r="D272" s="16" t="s">
        <v>661</v>
      </c>
      <c r="E272" s="57" t="s">
        <v>60</v>
      </c>
      <c r="F272" s="20" t="s">
        <v>37</v>
      </c>
      <c r="G272" s="20" t="s">
        <v>255</v>
      </c>
      <c r="H272" s="16" t="s">
        <v>39</v>
      </c>
      <c r="I272" s="16" t="s">
        <v>120</v>
      </c>
      <c r="J272" s="20" t="s">
        <v>309</v>
      </c>
      <c r="K272" s="16" t="s">
        <v>101</v>
      </c>
      <c r="L272" s="16" t="s">
        <v>624</v>
      </c>
      <c r="M272" s="25">
        <v>1990</v>
      </c>
      <c r="N272" s="25">
        <f t="shared" si="12"/>
        <v>4</v>
      </c>
      <c r="O272" s="25">
        <v>4</v>
      </c>
      <c r="P272" s="25">
        <v>3</v>
      </c>
      <c r="Q272" s="25">
        <v>3</v>
      </c>
      <c r="R272" s="25">
        <v>1</v>
      </c>
      <c r="S272" s="20" t="s">
        <v>662</v>
      </c>
      <c r="T272" s="16">
        <v>3</v>
      </c>
      <c r="U272" s="52">
        <f>SUMIFS(AreaQty!E:E,AreaQty!A:A,TDD!H272,AreaQty!B:B,TDD!I272,AreaQty!D:D,TDD!J272)</f>
        <v>1155.58</v>
      </c>
      <c r="V272" s="25" t="s">
        <v>283</v>
      </c>
      <c r="W272" s="16">
        <v>0.05</v>
      </c>
      <c r="X272" s="52">
        <v>100</v>
      </c>
      <c r="Z272" s="18">
        <v>1</v>
      </c>
      <c r="AA272" s="24">
        <v>0</v>
      </c>
      <c r="AB272" s="24">
        <v>0</v>
      </c>
      <c r="AC272" s="16">
        <v>0</v>
      </c>
      <c r="AD272" s="24">
        <f>IF(AC272=0,IF(AB272=0,U272*X272*W272*Z272*EXP(-AA272*Others!$A$18),0),0)</f>
        <v>5777.9000000000005</v>
      </c>
      <c r="AE272" s="24">
        <f>IF(AC272=0,IF(AB272=1,U272*X272*W272*Z272*EXP(-AA272*Others!$A$18),0),0)</f>
        <v>0</v>
      </c>
      <c r="AF272" s="24">
        <f>IF(AC272=1,IF(AB272=0,U272*X272*W272*Z272*EXP(-AA272*Others!$A$18),0),0)</f>
        <v>0</v>
      </c>
    </row>
    <row r="273" spans="1:32" ht="30">
      <c r="A273" s="16" t="s">
        <v>673</v>
      </c>
      <c r="B273" s="16" t="s">
        <v>659</v>
      </c>
      <c r="C273" s="16" t="s">
        <v>660</v>
      </c>
      <c r="D273" s="16" t="s">
        <v>661</v>
      </c>
      <c r="E273" s="57" t="s">
        <v>60</v>
      </c>
      <c r="F273" s="20" t="s">
        <v>37</v>
      </c>
      <c r="G273" s="20" t="s">
        <v>255</v>
      </c>
      <c r="H273" s="16" t="s">
        <v>39</v>
      </c>
      <c r="I273" s="16" t="s">
        <v>120</v>
      </c>
      <c r="J273" s="20" t="s">
        <v>288</v>
      </c>
      <c r="K273" s="16" t="s">
        <v>101</v>
      </c>
      <c r="L273" s="16" t="s">
        <v>624</v>
      </c>
      <c r="M273" s="25">
        <v>1990</v>
      </c>
      <c r="N273" s="25">
        <f t="shared" si="12"/>
        <v>4</v>
      </c>
      <c r="O273" s="25">
        <v>4</v>
      </c>
      <c r="P273" s="25">
        <v>3</v>
      </c>
      <c r="Q273" s="25">
        <v>3</v>
      </c>
      <c r="R273" s="25">
        <v>1</v>
      </c>
      <c r="S273" s="20" t="s">
        <v>662</v>
      </c>
      <c r="T273" s="16">
        <v>3</v>
      </c>
      <c r="U273" s="52">
        <f>SUMIFS(AreaQty!E:E,AreaQty!A:A,TDD!H273,AreaQty!B:B,TDD!I273,AreaQty!D:D,TDD!J273)</f>
        <v>1215.21</v>
      </c>
      <c r="V273" s="25" t="s">
        <v>283</v>
      </c>
      <c r="W273" s="16">
        <v>0.05</v>
      </c>
      <c r="X273" s="52">
        <v>100</v>
      </c>
      <c r="Z273" s="18">
        <v>1</v>
      </c>
      <c r="AA273" s="24">
        <v>0</v>
      </c>
      <c r="AB273" s="24">
        <v>0</v>
      </c>
      <c r="AC273" s="16">
        <v>0</v>
      </c>
      <c r="AD273" s="24">
        <f>IF(AC273=0,IF(AB273=0,U273*X273*W273*Z273*EXP(-AA273*Others!$A$18),0),0)</f>
        <v>6076.05</v>
      </c>
      <c r="AE273" s="24">
        <f>IF(AC273=0,IF(AB273=1,U273*X273*W273*Z273*EXP(-AA273*Others!$A$18),0),0)</f>
        <v>0</v>
      </c>
      <c r="AF273" s="24">
        <f>IF(AC273=1,IF(AB273=0,U273*X273*W273*Z273*EXP(-AA273*Others!$A$18),0),0)</f>
        <v>0</v>
      </c>
    </row>
    <row r="274" spans="1:32" ht="30">
      <c r="A274" s="16" t="s">
        <v>674</v>
      </c>
      <c r="B274" s="16" t="s">
        <v>659</v>
      </c>
      <c r="C274" s="16" t="s">
        <v>660</v>
      </c>
      <c r="D274" s="16" t="s">
        <v>661</v>
      </c>
      <c r="E274" s="57" t="s">
        <v>60</v>
      </c>
      <c r="F274" s="20" t="s">
        <v>37</v>
      </c>
      <c r="G274" s="20" t="s">
        <v>255</v>
      </c>
      <c r="H274" s="16" t="s">
        <v>39</v>
      </c>
      <c r="I274" s="16" t="s">
        <v>120</v>
      </c>
      <c r="J274" s="20" t="s">
        <v>643</v>
      </c>
      <c r="K274" s="16" t="s">
        <v>101</v>
      </c>
      <c r="L274" s="16" t="s">
        <v>624</v>
      </c>
      <c r="M274" s="25">
        <v>1990</v>
      </c>
      <c r="N274" s="25">
        <f t="shared" si="12"/>
        <v>4</v>
      </c>
      <c r="O274" s="25">
        <v>4</v>
      </c>
      <c r="P274" s="25">
        <v>3</v>
      </c>
      <c r="Q274" s="25">
        <v>3</v>
      </c>
      <c r="R274" s="25">
        <v>1</v>
      </c>
      <c r="S274" s="20" t="s">
        <v>662</v>
      </c>
      <c r="T274" s="16">
        <v>3</v>
      </c>
      <c r="U274" s="52">
        <f>SUMIFS(AreaQty!E:E,AreaQty!A:A,TDD!H274,AreaQty!B:B,TDD!I274,AreaQty!D:D,TDD!J274)</f>
        <v>1016.77</v>
      </c>
      <c r="V274" s="25" t="s">
        <v>283</v>
      </c>
      <c r="W274" s="16">
        <v>0.05</v>
      </c>
      <c r="X274" s="52">
        <v>100</v>
      </c>
      <c r="Z274" s="18">
        <v>1</v>
      </c>
      <c r="AA274" s="24">
        <v>0</v>
      </c>
      <c r="AB274" s="24">
        <v>0</v>
      </c>
      <c r="AC274" s="16">
        <v>0</v>
      </c>
      <c r="AD274" s="24">
        <f>IF(AC274=0,IF(AB274=0,U274*X274*W274*Z274*EXP(-AA274*Others!$A$18),0),0)</f>
        <v>5083.8500000000004</v>
      </c>
      <c r="AE274" s="24">
        <f>IF(AC274=0,IF(AB274=1,U274*X274*W274*Z274*EXP(-AA274*Others!$A$18),0),0)</f>
        <v>0</v>
      </c>
      <c r="AF274" s="24">
        <f>IF(AC274=1,IF(AB274=0,U274*X274*W274*Z274*EXP(-AA274*Others!$A$18),0),0)</f>
        <v>0</v>
      </c>
    </row>
    <row r="275" spans="1:32" ht="30">
      <c r="A275" s="16" t="s">
        <v>675</v>
      </c>
      <c r="B275" s="16" t="s">
        <v>659</v>
      </c>
      <c r="C275" s="16" t="s">
        <v>660</v>
      </c>
      <c r="D275" s="16" t="s">
        <v>661</v>
      </c>
      <c r="E275" s="57" t="s">
        <v>60</v>
      </c>
      <c r="F275" s="20" t="s">
        <v>37</v>
      </c>
      <c r="G275" s="20" t="s">
        <v>255</v>
      </c>
      <c r="H275" s="16" t="s">
        <v>39</v>
      </c>
      <c r="I275" s="16" t="s">
        <v>120</v>
      </c>
      <c r="J275" s="20" t="s">
        <v>203</v>
      </c>
      <c r="K275" s="16" t="s">
        <v>101</v>
      </c>
      <c r="L275" s="16" t="s">
        <v>624</v>
      </c>
      <c r="M275" s="25">
        <v>1990</v>
      </c>
      <c r="N275" s="25">
        <f t="shared" si="12"/>
        <v>4</v>
      </c>
      <c r="O275" s="25">
        <v>4</v>
      </c>
      <c r="P275" s="25">
        <v>3</v>
      </c>
      <c r="Q275" s="25">
        <v>3</v>
      </c>
      <c r="R275" s="25">
        <v>1</v>
      </c>
      <c r="S275" s="20" t="s">
        <v>662</v>
      </c>
      <c r="T275" s="16">
        <v>3</v>
      </c>
      <c r="U275" s="52">
        <f>SUMIFS(AreaQty!E:E,AreaQty!A:A,TDD!H275,AreaQty!B:B,TDD!I275,AreaQty!D:D,TDD!J275)</f>
        <v>1383.41</v>
      </c>
      <c r="V275" s="25" t="s">
        <v>283</v>
      </c>
      <c r="W275" s="16">
        <v>0.05</v>
      </c>
      <c r="X275" s="52">
        <v>100</v>
      </c>
      <c r="Z275" s="18">
        <v>1</v>
      </c>
      <c r="AA275" s="24">
        <v>0</v>
      </c>
      <c r="AB275" s="24">
        <v>0</v>
      </c>
      <c r="AC275" s="16">
        <v>0</v>
      </c>
      <c r="AD275" s="24">
        <f>IF(AC275=0,IF(AB275=0,U275*X275*W275*Z275*EXP(-AA275*Others!$A$18),0),0)</f>
        <v>6917.05</v>
      </c>
      <c r="AE275" s="24">
        <f>IF(AC275=0,IF(AB275=1,U275*X275*W275*Z275*EXP(-AA275*Others!$A$18),0),0)</f>
        <v>0</v>
      </c>
      <c r="AF275" s="24">
        <f>IF(AC275=1,IF(AB275=0,U275*X275*W275*Z275*EXP(-AA275*Others!$A$18),0),0)</f>
        <v>0</v>
      </c>
    </row>
    <row r="276" spans="1:32" ht="30">
      <c r="A276" s="16" t="s">
        <v>676</v>
      </c>
      <c r="B276" s="16" t="s">
        <v>659</v>
      </c>
      <c r="C276" s="16" t="s">
        <v>660</v>
      </c>
      <c r="D276" s="16" t="s">
        <v>661</v>
      </c>
      <c r="E276" s="57" t="s">
        <v>60</v>
      </c>
      <c r="F276" s="20" t="s">
        <v>37</v>
      </c>
      <c r="G276" s="20" t="s">
        <v>255</v>
      </c>
      <c r="H276" s="16" t="s">
        <v>39</v>
      </c>
      <c r="I276" s="16" t="s">
        <v>120</v>
      </c>
      <c r="J276" s="20" t="s">
        <v>646</v>
      </c>
      <c r="K276" s="16" t="s">
        <v>101</v>
      </c>
      <c r="L276" s="16" t="s">
        <v>624</v>
      </c>
      <c r="M276" s="25">
        <v>1990</v>
      </c>
      <c r="N276" s="25">
        <f t="shared" si="12"/>
        <v>4</v>
      </c>
      <c r="O276" s="25">
        <v>4</v>
      </c>
      <c r="P276" s="25">
        <v>3</v>
      </c>
      <c r="Q276" s="25">
        <v>3</v>
      </c>
      <c r="R276" s="25">
        <v>1</v>
      </c>
      <c r="S276" s="20" t="s">
        <v>662</v>
      </c>
      <c r="T276" s="16">
        <v>3</v>
      </c>
      <c r="U276" s="52">
        <f>SUMIFS(AreaQty!E:E,AreaQty!A:A,TDD!H276,AreaQty!B:B,TDD!I276,AreaQty!D:D,TDD!J276)</f>
        <v>484.55</v>
      </c>
      <c r="V276" s="25" t="s">
        <v>283</v>
      </c>
      <c r="W276" s="16">
        <v>0.05</v>
      </c>
      <c r="X276" s="52">
        <v>100</v>
      </c>
      <c r="Z276" s="18">
        <v>1</v>
      </c>
      <c r="AA276" s="24">
        <v>0</v>
      </c>
      <c r="AB276" s="24">
        <v>0</v>
      </c>
      <c r="AC276" s="16">
        <v>0</v>
      </c>
      <c r="AD276" s="24">
        <f>IF(AC276=0,IF(AB276=0,U276*X276*W276*Z276*EXP(-AA276*Others!$A$18),0),0)</f>
        <v>2422.75</v>
      </c>
      <c r="AE276" s="24">
        <f>IF(AC276=0,IF(AB276=1,U276*X276*W276*Z276*EXP(-AA276*Others!$A$18),0),0)</f>
        <v>0</v>
      </c>
      <c r="AF276" s="24">
        <f>IF(AC276=1,IF(AB276=0,U276*X276*W276*Z276*EXP(-AA276*Others!$A$18),0),0)</f>
        <v>0</v>
      </c>
    </row>
    <row r="277" spans="1:32" ht="30">
      <c r="A277" s="16" t="s">
        <v>677</v>
      </c>
      <c r="B277" s="16" t="s">
        <v>659</v>
      </c>
      <c r="C277" s="16" t="s">
        <v>660</v>
      </c>
      <c r="D277" s="16" t="s">
        <v>661</v>
      </c>
      <c r="E277" s="57" t="s">
        <v>60</v>
      </c>
      <c r="F277" s="20" t="s">
        <v>37</v>
      </c>
      <c r="G277" s="20" t="s">
        <v>255</v>
      </c>
      <c r="H277" s="16" t="s">
        <v>39</v>
      </c>
      <c r="I277" s="16" t="s">
        <v>120</v>
      </c>
      <c r="J277" s="20" t="s">
        <v>162</v>
      </c>
      <c r="K277" s="16" t="s">
        <v>101</v>
      </c>
      <c r="L277" s="16" t="s">
        <v>624</v>
      </c>
      <c r="M277" s="25">
        <v>1990</v>
      </c>
      <c r="N277" s="25">
        <f t="shared" si="12"/>
        <v>4</v>
      </c>
      <c r="O277" s="25">
        <v>4</v>
      </c>
      <c r="P277" s="25">
        <v>3</v>
      </c>
      <c r="Q277" s="25">
        <v>3</v>
      </c>
      <c r="R277" s="25">
        <v>1</v>
      </c>
      <c r="S277" s="20" t="s">
        <v>662</v>
      </c>
      <c r="T277" s="16">
        <v>3</v>
      </c>
      <c r="U277" s="52">
        <f>SUMIFS(AreaQty!E:E,AreaQty!A:A,TDD!H277,AreaQty!B:B,TDD!I277,AreaQty!D:D,TDD!J277)</f>
        <v>1431.54</v>
      </c>
      <c r="V277" s="25" t="s">
        <v>283</v>
      </c>
      <c r="W277" s="16">
        <v>0.05</v>
      </c>
      <c r="X277" s="52">
        <v>100</v>
      </c>
      <c r="Z277" s="18">
        <v>1</v>
      </c>
      <c r="AA277" s="24">
        <v>0</v>
      </c>
      <c r="AB277" s="24">
        <v>0</v>
      </c>
      <c r="AC277" s="16">
        <v>0</v>
      </c>
      <c r="AD277" s="24">
        <f>IF(AC277=0,IF(AB277=0,U277*X277*W277*Z277*EXP(-AA277*Others!$A$18),0),0)</f>
        <v>7157.7000000000007</v>
      </c>
      <c r="AE277" s="24">
        <f>IF(AC277=0,IF(AB277=1,U277*X277*W277*Z277*EXP(-AA277*Others!$A$18),0),0)</f>
        <v>0</v>
      </c>
      <c r="AF277" s="24">
        <f>IF(AC277=1,IF(AB277=0,U277*X277*W277*Z277*EXP(-AA277*Others!$A$18),0),0)</f>
        <v>0</v>
      </c>
    </row>
    <row r="278" spans="1:32" ht="30">
      <c r="A278" s="16" t="s">
        <v>678</v>
      </c>
      <c r="B278" s="16" t="s">
        <v>659</v>
      </c>
      <c r="C278" s="16" t="s">
        <v>660</v>
      </c>
      <c r="D278" s="16" t="s">
        <v>661</v>
      </c>
      <c r="E278" s="57" t="s">
        <v>60</v>
      </c>
      <c r="F278" s="20" t="s">
        <v>37</v>
      </c>
      <c r="G278" s="20" t="s">
        <v>255</v>
      </c>
      <c r="H278" s="16" t="s">
        <v>39</v>
      </c>
      <c r="I278" s="16" t="s">
        <v>120</v>
      </c>
      <c r="J278" s="20" t="s">
        <v>211</v>
      </c>
      <c r="K278" s="16" t="s">
        <v>101</v>
      </c>
      <c r="L278" s="16" t="s">
        <v>624</v>
      </c>
      <c r="M278" s="25">
        <v>1990</v>
      </c>
      <c r="N278" s="25">
        <f t="shared" si="12"/>
        <v>4</v>
      </c>
      <c r="O278" s="25">
        <v>4</v>
      </c>
      <c r="P278" s="25">
        <v>3</v>
      </c>
      <c r="Q278" s="25">
        <v>3</v>
      </c>
      <c r="R278" s="25">
        <v>1</v>
      </c>
      <c r="S278" s="20" t="s">
        <v>662</v>
      </c>
      <c r="T278" s="16">
        <v>3</v>
      </c>
      <c r="U278" s="52">
        <f>SUMIFS(AreaQty!E:E,AreaQty!A:A,TDD!H278,AreaQty!B:B,TDD!I278,AreaQty!D:D,TDD!J278)</f>
        <v>1697.69</v>
      </c>
      <c r="V278" s="25" t="s">
        <v>283</v>
      </c>
      <c r="W278" s="16">
        <v>0.05</v>
      </c>
      <c r="X278" s="52">
        <v>100</v>
      </c>
      <c r="Z278" s="18">
        <v>1</v>
      </c>
      <c r="AA278" s="24">
        <v>0</v>
      </c>
      <c r="AB278" s="24">
        <v>0</v>
      </c>
      <c r="AC278" s="16">
        <v>0</v>
      </c>
      <c r="AD278" s="24">
        <f>IF(AC278=0,IF(AB278=0,U278*X278*W278*Z278*EXP(-AA278*Others!$A$18),0),0)</f>
        <v>8488.4500000000007</v>
      </c>
      <c r="AE278" s="24">
        <f>IF(AC278=0,IF(AB278=1,U278*X278*W278*Z278*EXP(-AA278*Others!$A$18),0),0)</f>
        <v>0</v>
      </c>
      <c r="AF278" s="24">
        <f>IF(AC278=1,IF(AB278=0,U278*X278*W278*Z278*EXP(-AA278*Others!$A$18),0),0)</f>
        <v>0</v>
      </c>
    </row>
    <row r="279" spans="1:32" ht="30">
      <c r="A279" s="16" t="s">
        <v>679</v>
      </c>
      <c r="B279" s="16" t="s">
        <v>659</v>
      </c>
      <c r="C279" s="16" t="s">
        <v>660</v>
      </c>
      <c r="D279" s="16" t="s">
        <v>661</v>
      </c>
      <c r="E279" s="57" t="s">
        <v>60</v>
      </c>
      <c r="F279" s="20" t="s">
        <v>37</v>
      </c>
      <c r="G279" s="20" t="s">
        <v>255</v>
      </c>
      <c r="H279" s="16" t="s">
        <v>39</v>
      </c>
      <c r="I279" s="16" t="s">
        <v>120</v>
      </c>
      <c r="J279" s="20" t="s">
        <v>294</v>
      </c>
      <c r="K279" s="16" t="s">
        <v>101</v>
      </c>
      <c r="L279" s="16" t="s">
        <v>624</v>
      </c>
      <c r="M279" s="25">
        <v>1990</v>
      </c>
      <c r="N279" s="25">
        <f t="shared" si="12"/>
        <v>4</v>
      </c>
      <c r="O279" s="25">
        <v>4</v>
      </c>
      <c r="P279" s="25">
        <v>3</v>
      </c>
      <c r="Q279" s="25">
        <v>3</v>
      </c>
      <c r="R279" s="25">
        <v>1</v>
      </c>
      <c r="S279" s="20" t="s">
        <v>662</v>
      </c>
      <c r="T279" s="16">
        <v>3</v>
      </c>
      <c r="U279" s="52">
        <f>SUMIFS(AreaQty!E:E,AreaQty!A:A,TDD!H279,AreaQty!B:B,TDD!I279,AreaQty!D:D,TDD!J279)</f>
        <v>1700.03</v>
      </c>
      <c r="V279" s="25" t="s">
        <v>283</v>
      </c>
      <c r="W279" s="16">
        <v>0.05</v>
      </c>
      <c r="X279" s="52">
        <v>100</v>
      </c>
      <c r="Z279" s="18">
        <v>1</v>
      </c>
      <c r="AA279" s="24">
        <v>0</v>
      </c>
      <c r="AB279" s="24">
        <v>0</v>
      </c>
      <c r="AC279" s="16">
        <v>0</v>
      </c>
      <c r="AD279" s="24">
        <f>IF(AC279=0,IF(AB279=0,U279*X279*W279*Z279*EXP(-AA279*Others!$A$18),0),0)</f>
        <v>8500.15</v>
      </c>
      <c r="AE279" s="24">
        <f>IF(AC279=0,IF(AB279=1,U279*X279*W279*Z279*EXP(-AA279*Others!$A$18),0),0)</f>
        <v>0</v>
      </c>
      <c r="AF279" s="24">
        <f>IF(AC279=1,IF(AB279=0,U279*X279*W279*Z279*EXP(-AA279*Others!$A$18),0),0)</f>
        <v>0</v>
      </c>
    </row>
    <row r="280" spans="1:32" ht="30">
      <c r="A280" s="16" t="s">
        <v>680</v>
      </c>
      <c r="B280" s="16" t="s">
        <v>659</v>
      </c>
      <c r="C280" s="16" t="s">
        <v>660</v>
      </c>
      <c r="D280" s="16" t="s">
        <v>661</v>
      </c>
      <c r="E280" s="57" t="s">
        <v>60</v>
      </c>
      <c r="F280" s="20" t="s">
        <v>37</v>
      </c>
      <c r="G280" s="20" t="s">
        <v>255</v>
      </c>
      <c r="H280" s="16" t="s">
        <v>39</v>
      </c>
      <c r="I280" s="16" t="s">
        <v>120</v>
      </c>
      <c r="J280" s="20" t="s">
        <v>297</v>
      </c>
      <c r="K280" s="16" t="s">
        <v>101</v>
      </c>
      <c r="L280" s="16" t="s">
        <v>624</v>
      </c>
      <c r="M280" s="25">
        <v>1990</v>
      </c>
      <c r="N280" s="25">
        <f t="shared" si="12"/>
        <v>4</v>
      </c>
      <c r="O280" s="25">
        <v>4</v>
      </c>
      <c r="P280" s="25">
        <v>3</v>
      </c>
      <c r="Q280" s="25">
        <v>3</v>
      </c>
      <c r="R280" s="25">
        <v>1</v>
      </c>
      <c r="S280" s="20" t="s">
        <v>662</v>
      </c>
      <c r="T280" s="16">
        <v>3</v>
      </c>
      <c r="U280" s="52">
        <f>SUMIFS(AreaQty!E:E,AreaQty!A:A,TDD!H280,AreaQty!B:B,TDD!I280,AreaQty!D:D,TDD!J280)</f>
        <v>1428.08</v>
      </c>
      <c r="V280" s="25" t="s">
        <v>283</v>
      </c>
      <c r="W280" s="16">
        <v>0.05</v>
      </c>
      <c r="X280" s="52">
        <v>100</v>
      </c>
      <c r="Z280" s="18">
        <v>1</v>
      </c>
      <c r="AA280" s="24">
        <v>0</v>
      </c>
      <c r="AB280" s="24">
        <v>0</v>
      </c>
      <c r="AC280" s="16">
        <v>0</v>
      </c>
      <c r="AD280" s="24">
        <f>IF(AC280=0,IF(AB280=0,U280*X280*W280*Z280*EXP(-AA280*Others!$A$18),0),0)</f>
        <v>7140.4000000000005</v>
      </c>
      <c r="AE280" s="24">
        <f>IF(AC280=0,IF(AB280=1,U280*X280*W280*Z280*EXP(-AA280*Others!$A$18),0),0)</f>
        <v>0</v>
      </c>
      <c r="AF280" s="24">
        <f>IF(AC280=1,IF(AB280=0,U280*X280*W280*Z280*EXP(-AA280*Others!$A$18),0),0)</f>
        <v>0</v>
      </c>
    </row>
    <row r="281" spans="1:32" ht="30">
      <c r="A281" s="16" t="s">
        <v>681</v>
      </c>
      <c r="B281" s="16" t="s">
        <v>682</v>
      </c>
      <c r="C281" s="16" t="s">
        <v>683</v>
      </c>
      <c r="D281" s="16" t="s">
        <v>1523</v>
      </c>
      <c r="E281" s="57" t="s">
        <v>60</v>
      </c>
      <c r="F281" s="20" t="s">
        <v>37</v>
      </c>
      <c r="G281" s="20" t="s">
        <v>255</v>
      </c>
      <c r="H281" s="16" t="s">
        <v>39</v>
      </c>
      <c r="I281" s="16" t="s">
        <v>120</v>
      </c>
      <c r="J281" s="20" t="s">
        <v>623</v>
      </c>
      <c r="K281" s="16" t="s">
        <v>101</v>
      </c>
      <c r="L281" s="16" t="s">
        <v>624</v>
      </c>
      <c r="M281" s="25">
        <v>1990</v>
      </c>
      <c r="N281" s="25">
        <f t="shared" si="12"/>
        <v>4</v>
      </c>
      <c r="O281" s="25">
        <v>4</v>
      </c>
      <c r="P281" s="25">
        <v>3</v>
      </c>
      <c r="Q281" s="25">
        <v>3</v>
      </c>
      <c r="R281" s="25">
        <v>1</v>
      </c>
      <c r="S281" s="20" t="s">
        <v>1524</v>
      </c>
      <c r="T281" s="16">
        <v>5</v>
      </c>
      <c r="U281" s="52">
        <f>SUMIFS(AreaQty!E:E,AreaQty!A:A,TDD!H281,AreaQty!B:B,TDD!I281,AreaQty!D:D,TDD!J281)</f>
        <v>445.65</v>
      </c>
      <c r="V281" s="25" t="s">
        <v>283</v>
      </c>
      <c r="W281" s="16">
        <v>0.2</v>
      </c>
      <c r="X281" s="52">
        <v>2000</v>
      </c>
      <c r="Z281" s="18">
        <v>1</v>
      </c>
      <c r="AA281" s="24">
        <v>0</v>
      </c>
      <c r="AB281" s="24">
        <v>0</v>
      </c>
      <c r="AC281" s="16">
        <v>0</v>
      </c>
      <c r="AD281" s="24">
        <f>IF(AC281=0,IF(AB281=0,U281*X281*W281*Z281*EXP(-AA281*Others!$A$18),0),0)</f>
        <v>178260</v>
      </c>
      <c r="AE281" s="24">
        <f>IF(AC281=0,IF(AB281=1,U281*X281*W281*Z281*EXP(-AA281*Others!$A$18),0),0)</f>
        <v>0</v>
      </c>
      <c r="AF281" s="24">
        <f>IF(AC281=1,IF(AB281=0,U281*X281*W281*Z281*EXP(-AA281*Others!$A$18),0),0)</f>
        <v>0</v>
      </c>
    </row>
    <row r="282" spans="1:32" ht="30">
      <c r="A282" s="16" t="s">
        <v>684</v>
      </c>
      <c r="B282" s="16" t="s">
        <v>682</v>
      </c>
      <c r="C282" s="16" t="s">
        <v>683</v>
      </c>
      <c r="D282" s="16" t="s">
        <v>1523</v>
      </c>
      <c r="E282" s="57" t="s">
        <v>60</v>
      </c>
      <c r="F282" s="20" t="s">
        <v>37</v>
      </c>
      <c r="G282" s="20" t="s">
        <v>255</v>
      </c>
      <c r="H282" s="16" t="s">
        <v>39</v>
      </c>
      <c r="I282" s="16" t="s">
        <v>120</v>
      </c>
      <c r="J282" s="20" t="s">
        <v>41</v>
      </c>
      <c r="K282" s="16" t="s">
        <v>101</v>
      </c>
      <c r="L282" s="16" t="s">
        <v>624</v>
      </c>
      <c r="M282" s="25">
        <v>1990</v>
      </c>
      <c r="N282" s="25">
        <f t="shared" si="12"/>
        <v>4</v>
      </c>
      <c r="O282" s="25">
        <v>4</v>
      </c>
      <c r="P282" s="25">
        <v>3</v>
      </c>
      <c r="Q282" s="25">
        <v>3</v>
      </c>
      <c r="R282" s="25">
        <v>1</v>
      </c>
      <c r="S282" s="20" t="s">
        <v>1524</v>
      </c>
      <c r="T282" s="18">
        <v>5</v>
      </c>
      <c r="U282" s="52">
        <f>SUMIFS(AreaQty!E:E,AreaQty!A:A,TDD!H282,AreaQty!B:B,TDD!I282,AreaQty!D:D,TDD!J282)</f>
        <v>883.93</v>
      </c>
      <c r="V282" s="25" t="s">
        <v>283</v>
      </c>
      <c r="W282" s="16">
        <v>0.2</v>
      </c>
      <c r="X282" s="50">
        <v>2000</v>
      </c>
      <c r="Y282" s="18"/>
      <c r="Z282" s="18">
        <v>1</v>
      </c>
      <c r="AA282" s="24">
        <v>0</v>
      </c>
      <c r="AB282" s="24">
        <v>0</v>
      </c>
      <c r="AC282" s="16">
        <v>0</v>
      </c>
      <c r="AD282" s="24">
        <f>IF(AC282=0,IF(AB282=0,U282*X282*W282*Z282*EXP(-AA282*Others!$A$18),0),0)</f>
        <v>353572</v>
      </c>
      <c r="AE282" s="24">
        <f>IF(AC282=0,IF(AB282=1,U282*X282*W282*Z282*EXP(-AA282*Others!$A$18),0),0)</f>
        <v>0</v>
      </c>
      <c r="AF282" s="24">
        <f>IF(AC282=1,IF(AB282=0,U282*X282*W282*Z282*EXP(-AA282*Others!$A$18),0),0)</f>
        <v>0</v>
      </c>
    </row>
    <row r="283" spans="1:32" ht="30">
      <c r="A283" s="16" t="s">
        <v>685</v>
      </c>
      <c r="B283" s="16" t="s">
        <v>682</v>
      </c>
      <c r="C283" s="16" t="s">
        <v>683</v>
      </c>
      <c r="D283" s="16" t="s">
        <v>1523</v>
      </c>
      <c r="E283" s="57" t="s">
        <v>60</v>
      </c>
      <c r="F283" s="20" t="s">
        <v>37</v>
      </c>
      <c r="G283" s="20" t="s">
        <v>255</v>
      </c>
      <c r="H283" s="16" t="s">
        <v>39</v>
      </c>
      <c r="I283" s="16" t="s">
        <v>120</v>
      </c>
      <c r="J283" s="20" t="s">
        <v>628</v>
      </c>
      <c r="K283" s="16" t="s">
        <v>101</v>
      </c>
      <c r="L283" s="16" t="s">
        <v>624</v>
      </c>
      <c r="M283" s="25">
        <v>1990</v>
      </c>
      <c r="N283" s="25">
        <f t="shared" si="12"/>
        <v>4</v>
      </c>
      <c r="O283" s="25">
        <v>4</v>
      </c>
      <c r="P283" s="25">
        <v>3</v>
      </c>
      <c r="Q283" s="25">
        <v>3</v>
      </c>
      <c r="R283" s="25">
        <v>1</v>
      </c>
      <c r="S283" s="20" t="s">
        <v>1524</v>
      </c>
      <c r="T283" s="18">
        <v>5</v>
      </c>
      <c r="U283" s="52">
        <f>SUMIFS(AreaQty!E:E,AreaQty!A:A,TDD!H283,AreaQty!B:B,TDD!I283,AreaQty!D:D,TDD!J283)</f>
        <v>305.83999999999997</v>
      </c>
      <c r="V283" s="25" t="s">
        <v>283</v>
      </c>
      <c r="W283" s="16">
        <v>0.2</v>
      </c>
      <c r="X283" s="50">
        <v>2000</v>
      </c>
      <c r="Y283" s="18"/>
      <c r="Z283" s="18">
        <v>1</v>
      </c>
      <c r="AA283" s="24">
        <v>0</v>
      </c>
      <c r="AB283" s="24">
        <v>0</v>
      </c>
      <c r="AC283" s="16">
        <v>0</v>
      </c>
      <c r="AD283" s="24">
        <f>IF(AC283=0,IF(AB283=0,U283*X283*W283*Z283*EXP(-AA283*Others!$A$18),0),0)</f>
        <v>122336</v>
      </c>
      <c r="AE283" s="24">
        <f>IF(AC283=0,IF(AB283=1,U283*X283*W283*Z283*EXP(-AA283*Others!$A$18),0),0)</f>
        <v>0</v>
      </c>
      <c r="AF283" s="24">
        <f>IF(AC283=1,IF(AB283=0,U283*X283*W283*Z283*EXP(-AA283*Others!$A$18),0),0)</f>
        <v>0</v>
      </c>
    </row>
    <row r="284" spans="1:32" ht="30">
      <c r="A284" s="16" t="s">
        <v>686</v>
      </c>
      <c r="B284" s="16" t="s">
        <v>682</v>
      </c>
      <c r="C284" s="16" t="s">
        <v>683</v>
      </c>
      <c r="D284" s="16" t="s">
        <v>1523</v>
      </c>
      <c r="E284" s="57" t="s">
        <v>60</v>
      </c>
      <c r="F284" s="20" t="s">
        <v>37</v>
      </c>
      <c r="G284" s="20" t="s">
        <v>255</v>
      </c>
      <c r="H284" s="16" t="s">
        <v>39</v>
      </c>
      <c r="I284" s="16" t="s">
        <v>120</v>
      </c>
      <c r="J284" s="20" t="s">
        <v>630</v>
      </c>
      <c r="K284" s="16" t="s">
        <v>101</v>
      </c>
      <c r="L284" s="16" t="s">
        <v>624</v>
      </c>
      <c r="M284" s="25">
        <v>1990</v>
      </c>
      <c r="N284" s="25">
        <f t="shared" si="12"/>
        <v>4</v>
      </c>
      <c r="O284" s="25">
        <v>4</v>
      </c>
      <c r="P284" s="25">
        <v>3</v>
      </c>
      <c r="Q284" s="25">
        <v>3</v>
      </c>
      <c r="R284" s="25">
        <v>1</v>
      </c>
      <c r="S284" s="20" t="s">
        <v>1524</v>
      </c>
      <c r="T284" s="18">
        <v>5</v>
      </c>
      <c r="U284" s="52">
        <f>SUMIFS(AreaQty!E:E,AreaQty!A:A,TDD!H284,AreaQty!B:B,TDD!I284,AreaQty!D:D,TDD!J284)</f>
        <v>1064.43</v>
      </c>
      <c r="V284" s="25" t="s">
        <v>283</v>
      </c>
      <c r="W284" s="16">
        <v>0.2</v>
      </c>
      <c r="X284" s="50">
        <v>2000</v>
      </c>
      <c r="Y284" s="18"/>
      <c r="Z284" s="18">
        <v>1</v>
      </c>
      <c r="AA284" s="24">
        <v>0</v>
      </c>
      <c r="AB284" s="24">
        <v>0</v>
      </c>
      <c r="AC284" s="16">
        <v>0</v>
      </c>
      <c r="AD284" s="24">
        <f>IF(AC284=0,IF(AB284=0,U284*X284*W284*Z284*EXP(-AA284*Others!$A$18),0),0)</f>
        <v>425772</v>
      </c>
      <c r="AE284" s="24">
        <f>IF(AC284=0,IF(AB284=1,U284*X284*W284*Z284*EXP(-AA284*Others!$A$18),0),0)</f>
        <v>0</v>
      </c>
      <c r="AF284" s="24">
        <f>IF(AC284=1,IF(AB284=0,U284*X284*W284*Z284*EXP(-AA284*Others!$A$18),0),0)</f>
        <v>0</v>
      </c>
    </row>
    <row r="285" spans="1:32" ht="30">
      <c r="A285" s="16" t="s">
        <v>687</v>
      </c>
      <c r="B285" s="16" t="s">
        <v>682</v>
      </c>
      <c r="C285" s="16" t="s">
        <v>683</v>
      </c>
      <c r="D285" s="16" t="s">
        <v>1523</v>
      </c>
      <c r="E285" s="57" t="s">
        <v>60</v>
      </c>
      <c r="F285" s="20" t="s">
        <v>37</v>
      </c>
      <c r="G285" s="20" t="s">
        <v>255</v>
      </c>
      <c r="H285" s="16" t="s">
        <v>39</v>
      </c>
      <c r="I285" s="16" t="s">
        <v>120</v>
      </c>
      <c r="J285" s="20" t="s">
        <v>632</v>
      </c>
      <c r="K285" s="16" t="s">
        <v>101</v>
      </c>
      <c r="L285" s="16" t="s">
        <v>624</v>
      </c>
      <c r="M285" s="25">
        <v>1990</v>
      </c>
      <c r="N285" s="25">
        <f t="shared" si="12"/>
        <v>4</v>
      </c>
      <c r="O285" s="25">
        <v>4</v>
      </c>
      <c r="P285" s="25">
        <v>3</v>
      </c>
      <c r="Q285" s="25">
        <v>3</v>
      </c>
      <c r="R285" s="25">
        <v>1</v>
      </c>
      <c r="S285" s="20" t="s">
        <v>1524</v>
      </c>
      <c r="T285" s="18">
        <v>5</v>
      </c>
      <c r="U285" s="52">
        <f>SUMIFS(AreaQty!E:E,AreaQty!A:A,TDD!H285,AreaQty!B:B,TDD!I285,AreaQty!D:D,TDD!J285)</f>
        <v>913.85</v>
      </c>
      <c r="V285" s="25" t="s">
        <v>283</v>
      </c>
      <c r="W285" s="16">
        <v>0.2</v>
      </c>
      <c r="X285" s="50">
        <v>2000</v>
      </c>
      <c r="Y285" s="18"/>
      <c r="Z285" s="18">
        <v>1</v>
      </c>
      <c r="AA285" s="24">
        <v>0</v>
      </c>
      <c r="AB285" s="24">
        <v>0</v>
      </c>
      <c r="AC285" s="16">
        <v>0</v>
      </c>
      <c r="AD285" s="24">
        <f>IF(AC285=0,IF(AB285=0,U285*X285*W285*Z285*EXP(-AA285*Others!$A$18),0),0)</f>
        <v>365540</v>
      </c>
      <c r="AE285" s="24">
        <f>IF(AC285=0,IF(AB285=1,U285*X285*W285*Z285*EXP(-AA285*Others!$A$18),0),0)</f>
        <v>0</v>
      </c>
      <c r="AF285" s="24">
        <f>IF(AC285=1,IF(AB285=0,U285*X285*W285*Z285*EXP(-AA285*Others!$A$18),0),0)</f>
        <v>0</v>
      </c>
    </row>
    <row r="286" spans="1:32" ht="30">
      <c r="A286" s="16" t="s">
        <v>688</v>
      </c>
      <c r="B286" s="16" t="s">
        <v>682</v>
      </c>
      <c r="C286" s="16" t="s">
        <v>683</v>
      </c>
      <c r="D286" s="16" t="s">
        <v>1523</v>
      </c>
      <c r="E286" s="57" t="s">
        <v>60</v>
      </c>
      <c r="F286" s="20" t="s">
        <v>37</v>
      </c>
      <c r="G286" s="20" t="s">
        <v>255</v>
      </c>
      <c r="H286" s="16" t="s">
        <v>39</v>
      </c>
      <c r="I286" s="16" t="s">
        <v>120</v>
      </c>
      <c r="J286" s="20" t="s">
        <v>116</v>
      </c>
      <c r="K286" s="16" t="s">
        <v>101</v>
      </c>
      <c r="L286" s="16" t="s">
        <v>624</v>
      </c>
      <c r="M286" s="25">
        <v>1990</v>
      </c>
      <c r="N286" s="25">
        <f t="shared" si="12"/>
        <v>4</v>
      </c>
      <c r="O286" s="25">
        <v>4</v>
      </c>
      <c r="P286" s="25">
        <v>3</v>
      </c>
      <c r="Q286" s="25">
        <v>3</v>
      </c>
      <c r="R286" s="25">
        <v>1</v>
      </c>
      <c r="S286" s="20" t="s">
        <v>1524</v>
      </c>
      <c r="T286" s="18">
        <v>5</v>
      </c>
      <c r="U286" s="52">
        <f>SUMIFS(AreaQty!E:E,AreaQty!A:A,TDD!H286,AreaQty!B:B,TDD!I286,AreaQty!D:D,TDD!J286)</f>
        <v>1383.54</v>
      </c>
      <c r="V286" s="25" t="s">
        <v>283</v>
      </c>
      <c r="W286" s="16">
        <v>0.2</v>
      </c>
      <c r="X286" s="50">
        <v>2000</v>
      </c>
      <c r="Y286" s="18"/>
      <c r="Z286" s="18">
        <v>1</v>
      </c>
      <c r="AA286" s="24">
        <v>0</v>
      </c>
      <c r="AB286" s="24">
        <v>0</v>
      </c>
      <c r="AC286" s="16">
        <v>0</v>
      </c>
      <c r="AD286" s="24">
        <f>IF(AC286=0,IF(AB286=0,U286*X286*W286*Z286*EXP(-AA286*Others!$A$18),0),0)</f>
        <v>553416</v>
      </c>
      <c r="AE286" s="24">
        <f>IF(AC286=0,IF(AB286=1,U286*X286*W286*Z286*EXP(-AA286*Others!$A$18),0),0)</f>
        <v>0</v>
      </c>
      <c r="AF286" s="24">
        <f>IF(AC286=1,IF(AB286=0,U286*X286*W286*Z286*EXP(-AA286*Others!$A$18),0),0)</f>
        <v>0</v>
      </c>
    </row>
    <row r="287" spans="1:32" ht="30">
      <c r="A287" s="16" t="s">
        <v>689</v>
      </c>
      <c r="B287" s="16" t="s">
        <v>682</v>
      </c>
      <c r="C287" s="16" t="s">
        <v>683</v>
      </c>
      <c r="D287" s="16" t="s">
        <v>1523</v>
      </c>
      <c r="E287" s="57" t="s">
        <v>60</v>
      </c>
      <c r="F287" s="20" t="s">
        <v>37</v>
      </c>
      <c r="G287" s="20" t="s">
        <v>255</v>
      </c>
      <c r="H287" s="16" t="s">
        <v>39</v>
      </c>
      <c r="I287" s="16" t="s">
        <v>120</v>
      </c>
      <c r="J287" s="20" t="s">
        <v>635</v>
      </c>
      <c r="K287" s="16" t="s">
        <v>101</v>
      </c>
      <c r="L287" s="16" t="s">
        <v>624</v>
      </c>
      <c r="M287" s="25">
        <v>1990</v>
      </c>
      <c r="N287" s="25">
        <f t="shared" si="12"/>
        <v>4</v>
      </c>
      <c r="O287" s="25">
        <v>4</v>
      </c>
      <c r="P287" s="25">
        <v>3</v>
      </c>
      <c r="Q287" s="25">
        <v>3</v>
      </c>
      <c r="R287" s="25">
        <v>1</v>
      </c>
      <c r="S287" s="20" t="s">
        <v>1524</v>
      </c>
      <c r="T287" s="18">
        <v>5</v>
      </c>
      <c r="U287" s="52">
        <f>SUMIFS(AreaQty!E:E,AreaQty!A:A,TDD!H287,AreaQty!B:B,TDD!I287,AreaQty!D:D,TDD!J287)</f>
        <v>1154.06</v>
      </c>
      <c r="V287" s="25" t="s">
        <v>283</v>
      </c>
      <c r="W287" s="16">
        <v>0.2</v>
      </c>
      <c r="X287" s="50">
        <v>2000</v>
      </c>
      <c r="Y287" s="18"/>
      <c r="Z287" s="18">
        <v>1</v>
      </c>
      <c r="AA287" s="24">
        <v>0</v>
      </c>
      <c r="AB287" s="24">
        <v>0</v>
      </c>
      <c r="AC287" s="16">
        <v>0</v>
      </c>
      <c r="AD287" s="24">
        <f>IF(AC287=0,IF(AB287=0,U287*X287*W287*Z287*EXP(-AA287*Others!$A$18),0),0)</f>
        <v>461624</v>
      </c>
      <c r="AE287" s="24">
        <f>IF(AC287=0,IF(AB287=1,U287*X287*W287*Z287*EXP(-AA287*Others!$A$18),0),0)</f>
        <v>0</v>
      </c>
      <c r="AF287" s="24">
        <f>IF(AC287=1,IF(AB287=0,U287*X287*W287*Z287*EXP(-AA287*Others!$A$18),0),0)</f>
        <v>0</v>
      </c>
    </row>
    <row r="288" spans="1:32" ht="30">
      <c r="A288" s="16" t="s">
        <v>690</v>
      </c>
      <c r="B288" s="16" t="s">
        <v>682</v>
      </c>
      <c r="C288" s="16" t="s">
        <v>683</v>
      </c>
      <c r="D288" s="16" t="s">
        <v>1523</v>
      </c>
      <c r="E288" s="57" t="s">
        <v>60</v>
      </c>
      <c r="F288" s="20" t="s">
        <v>37</v>
      </c>
      <c r="G288" s="20" t="s">
        <v>255</v>
      </c>
      <c r="H288" s="16" t="s">
        <v>39</v>
      </c>
      <c r="I288" s="16" t="s">
        <v>120</v>
      </c>
      <c r="J288" s="20" t="s">
        <v>637</v>
      </c>
      <c r="K288" s="16" t="s">
        <v>101</v>
      </c>
      <c r="L288" s="16" t="s">
        <v>624</v>
      </c>
      <c r="M288" s="25">
        <v>1990</v>
      </c>
      <c r="N288" s="25">
        <f t="shared" si="12"/>
        <v>4</v>
      </c>
      <c r="O288" s="25">
        <v>4</v>
      </c>
      <c r="P288" s="25">
        <v>3</v>
      </c>
      <c r="Q288" s="25">
        <v>3</v>
      </c>
      <c r="R288" s="25">
        <v>1</v>
      </c>
      <c r="S288" s="20" t="s">
        <v>1524</v>
      </c>
      <c r="T288" s="18">
        <v>5</v>
      </c>
      <c r="U288" s="52">
        <f>SUMIFS(AreaQty!E:E,AreaQty!A:A,TDD!H288,AreaQty!B:B,TDD!I288,AreaQty!D:D,TDD!J288)</f>
        <v>1113.7</v>
      </c>
      <c r="V288" s="25" t="s">
        <v>283</v>
      </c>
      <c r="W288" s="16">
        <v>0.2</v>
      </c>
      <c r="X288" s="50">
        <v>2000</v>
      </c>
      <c r="Y288" s="18"/>
      <c r="Z288" s="18">
        <v>1</v>
      </c>
      <c r="AA288" s="24">
        <v>0</v>
      </c>
      <c r="AB288" s="24">
        <v>0</v>
      </c>
      <c r="AC288" s="16">
        <v>0</v>
      </c>
      <c r="AD288" s="24">
        <f>IF(AC288=0,IF(AB288=0,U288*X288*W288*Z288*EXP(-AA288*Others!$A$18),0),0)</f>
        <v>445480</v>
      </c>
      <c r="AE288" s="24">
        <f>IF(AC288=0,IF(AB288=1,U288*X288*W288*Z288*EXP(-AA288*Others!$A$18),0),0)</f>
        <v>0</v>
      </c>
      <c r="AF288" s="24">
        <f>IF(AC288=1,IF(AB288=0,U288*X288*W288*Z288*EXP(-AA288*Others!$A$18),0),0)</f>
        <v>0</v>
      </c>
    </row>
    <row r="289" spans="1:32" ht="30">
      <c r="A289" s="16" t="s">
        <v>691</v>
      </c>
      <c r="B289" s="16" t="s">
        <v>682</v>
      </c>
      <c r="C289" s="16" t="s">
        <v>683</v>
      </c>
      <c r="D289" s="16" t="s">
        <v>1523</v>
      </c>
      <c r="E289" s="57" t="s">
        <v>60</v>
      </c>
      <c r="F289" s="20" t="s">
        <v>37</v>
      </c>
      <c r="G289" s="20" t="s">
        <v>255</v>
      </c>
      <c r="H289" s="16" t="s">
        <v>39</v>
      </c>
      <c r="I289" s="16" t="s">
        <v>120</v>
      </c>
      <c r="J289" s="20" t="s">
        <v>282</v>
      </c>
      <c r="K289" s="16" t="s">
        <v>101</v>
      </c>
      <c r="L289" s="16" t="s">
        <v>624</v>
      </c>
      <c r="M289" s="25">
        <v>1990</v>
      </c>
      <c r="N289" s="25">
        <f t="shared" si="12"/>
        <v>4</v>
      </c>
      <c r="O289" s="25">
        <v>4</v>
      </c>
      <c r="P289" s="25">
        <v>3</v>
      </c>
      <c r="Q289" s="25">
        <v>3</v>
      </c>
      <c r="R289" s="25">
        <v>1</v>
      </c>
      <c r="S289" s="20" t="s">
        <v>1524</v>
      </c>
      <c r="T289" s="18">
        <v>5</v>
      </c>
      <c r="U289" s="52">
        <f>SUMIFS(AreaQty!E:E,AreaQty!A:A,TDD!H289,AreaQty!B:B,TDD!I289,AreaQty!D:D,TDD!J289)</f>
        <v>992.1</v>
      </c>
      <c r="V289" s="25" t="s">
        <v>283</v>
      </c>
      <c r="W289" s="16">
        <v>0.2</v>
      </c>
      <c r="X289" s="50">
        <v>2000</v>
      </c>
      <c r="Y289" s="18"/>
      <c r="Z289" s="18">
        <v>1</v>
      </c>
      <c r="AA289" s="24">
        <v>0</v>
      </c>
      <c r="AB289" s="24">
        <v>0</v>
      </c>
      <c r="AC289" s="16">
        <v>0</v>
      </c>
      <c r="AD289" s="24">
        <f>IF(AC289=0,IF(AB289=0,U289*X289*W289*Z289*EXP(-AA289*Others!$A$18),0),0)</f>
        <v>396840</v>
      </c>
      <c r="AE289" s="24">
        <f>IF(AC289=0,IF(AB289=1,U289*X289*W289*Z289*EXP(-AA289*Others!$A$18),0),0)</f>
        <v>0</v>
      </c>
      <c r="AF289" s="24">
        <f>IF(AC289=1,IF(AB289=0,U289*X289*W289*Z289*EXP(-AA289*Others!$A$18),0),0)</f>
        <v>0</v>
      </c>
    </row>
    <row r="290" spans="1:32" ht="30">
      <c r="A290" s="16" t="s">
        <v>692</v>
      </c>
      <c r="B290" s="16" t="s">
        <v>682</v>
      </c>
      <c r="C290" s="16" t="s">
        <v>683</v>
      </c>
      <c r="D290" s="16" t="s">
        <v>1523</v>
      </c>
      <c r="E290" s="57" t="s">
        <v>60</v>
      </c>
      <c r="F290" s="20" t="s">
        <v>37</v>
      </c>
      <c r="G290" s="20" t="s">
        <v>255</v>
      </c>
      <c r="H290" s="16" t="s">
        <v>39</v>
      </c>
      <c r="I290" s="16" t="s">
        <v>120</v>
      </c>
      <c r="J290" s="20" t="s">
        <v>80</v>
      </c>
      <c r="K290" s="16" t="s">
        <v>101</v>
      </c>
      <c r="L290" s="16" t="s">
        <v>624</v>
      </c>
      <c r="M290" s="25">
        <v>1990</v>
      </c>
      <c r="N290" s="25">
        <f t="shared" si="12"/>
        <v>4</v>
      </c>
      <c r="O290" s="25">
        <v>4</v>
      </c>
      <c r="P290" s="25">
        <v>3</v>
      </c>
      <c r="Q290" s="25">
        <v>3</v>
      </c>
      <c r="R290" s="25">
        <v>1</v>
      </c>
      <c r="S290" s="20" t="s">
        <v>1524</v>
      </c>
      <c r="T290" s="18">
        <v>5</v>
      </c>
      <c r="U290" s="52">
        <f>SUMIFS(AreaQty!E:E,AreaQty!A:A,TDD!H290,AreaQty!B:B,TDD!I290,AreaQty!D:D,TDD!J290)</f>
        <v>1382.79</v>
      </c>
      <c r="V290" s="25" t="s">
        <v>283</v>
      </c>
      <c r="W290" s="16">
        <v>0.2</v>
      </c>
      <c r="X290" s="50">
        <v>2000</v>
      </c>
      <c r="Y290" s="18"/>
      <c r="Z290" s="18">
        <v>1</v>
      </c>
      <c r="AA290" s="24">
        <v>0</v>
      </c>
      <c r="AB290" s="24">
        <v>0</v>
      </c>
      <c r="AC290" s="16">
        <v>0</v>
      </c>
      <c r="AD290" s="24">
        <f>IF(AC290=0,IF(AB290=0,U290*X290*W290*Z290*EXP(-AA290*Others!$A$18),0),0)</f>
        <v>553116</v>
      </c>
      <c r="AE290" s="24">
        <f>IF(AC290=0,IF(AB290=1,U290*X290*W290*Z290*EXP(-AA290*Others!$A$18),0),0)</f>
        <v>0</v>
      </c>
      <c r="AF290" s="24">
        <f>IF(AC290=1,IF(AB290=0,U290*X290*W290*Z290*EXP(-AA290*Others!$A$18),0),0)</f>
        <v>0</v>
      </c>
    </row>
    <row r="291" spans="1:32" ht="30">
      <c r="A291" s="16" t="s">
        <v>693</v>
      </c>
      <c r="B291" s="16" t="s">
        <v>682</v>
      </c>
      <c r="C291" s="16" t="s">
        <v>683</v>
      </c>
      <c r="D291" s="16" t="s">
        <v>1523</v>
      </c>
      <c r="E291" s="57" t="s">
        <v>60</v>
      </c>
      <c r="F291" s="20" t="s">
        <v>37</v>
      </c>
      <c r="G291" s="20" t="s">
        <v>255</v>
      </c>
      <c r="H291" s="16" t="s">
        <v>39</v>
      </c>
      <c r="I291" s="16" t="s">
        <v>120</v>
      </c>
      <c r="J291" s="20" t="s">
        <v>309</v>
      </c>
      <c r="K291" s="16" t="s">
        <v>101</v>
      </c>
      <c r="L291" s="16" t="s">
        <v>624</v>
      </c>
      <c r="M291" s="25">
        <v>1990</v>
      </c>
      <c r="N291" s="25">
        <f t="shared" si="12"/>
        <v>4</v>
      </c>
      <c r="O291" s="25">
        <v>4</v>
      </c>
      <c r="P291" s="25">
        <v>3</v>
      </c>
      <c r="Q291" s="25">
        <v>3</v>
      </c>
      <c r="R291" s="25">
        <v>1</v>
      </c>
      <c r="S291" s="20" t="s">
        <v>1524</v>
      </c>
      <c r="T291" s="18">
        <v>5</v>
      </c>
      <c r="U291" s="52">
        <f>SUMIFS(AreaQty!E:E,AreaQty!A:A,TDD!H291,AreaQty!B:B,TDD!I291,AreaQty!D:D,TDD!J291)</f>
        <v>1155.58</v>
      </c>
      <c r="V291" s="25" t="s">
        <v>283</v>
      </c>
      <c r="W291" s="16">
        <v>0.2</v>
      </c>
      <c r="X291" s="50">
        <v>2000</v>
      </c>
      <c r="Y291" s="18"/>
      <c r="Z291" s="18">
        <v>1</v>
      </c>
      <c r="AA291" s="24">
        <v>0</v>
      </c>
      <c r="AB291" s="24">
        <v>0</v>
      </c>
      <c r="AC291" s="16">
        <v>0</v>
      </c>
      <c r="AD291" s="24">
        <f>IF(AC291=0,IF(AB291=0,U291*X291*W291*Z291*EXP(-AA291*Others!$A$18),0),0)</f>
        <v>462232</v>
      </c>
      <c r="AE291" s="24">
        <f>IF(AC291=0,IF(AB291=1,U291*X291*W291*Z291*EXP(-AA291*Others!$A$18),0),0)</f>
        <v>0</v>
      </c>
      <c r="AF291" s="24">
        <f>IF(AC291=1,IF(AB291=0,U291*X291*W291*Z291*EXP(-AA291*Others!$A$18),0),0)</f>
        <v>0</v>
      </c>
    </row>
    <row r="292" spans="1:32" ht="30">
      <c r="A292" s="16" t="s">
        <v>694</v>
      </c>
      <c r="B292" s="16" t="s">
        <v>682</v>
      </c>
      <c r="C292" s="16" t="s">
        <v>683</v>
      </c>
      <c r="D292" s="16" t="s">
        <v>1523</v>
      </c>
      <c r="E292" s="57" t="s">
        <v>60</v>
      </c>
      <c r="F292" s="20" t="s">
        <v>37</v>
      </c>
      <c r="G292" s="20" t="s">
        <v>255</v>
      </c>
      <c r="H292" s="16" t="s">
        <v>39</v>
      </c>
      <c r="I292" s="16" t="s">
        <v>120</v>
      </c>
      <c r="J292" s="20" t="s">
        <v>288</v>
      </c>
      <c r="K292" s="16" t="s">
        <v>101</v>
      </c>
      <c r="L292" s="16" t="s">
        <v>624</v>
      </c>
      <c r="M292" s="25">
        <v>1990</v>
      </c>
      <c r="N292" s="25">
        <f t="shared" si="12"/>
        <v>4</v>
      </c>
      <c r="O292" s="25">
        <v>4</v>
      </c>
      <c r="P292" s="25">
        <v>3</v>
      </c>
      <c r="Q292" s="25">
        <v>3</v>
      </c>
      <c r="R292" s="25">
        <v>1</v>
      </c>
      <c r="S292" s="20" t="s">
        <v>1524</v>
      </c>
      <c r="T292" s="18">
        <v>5</v>
      </c>
      <c r="U292" s="52">
        <f>SUMIFS(AreaQty!E:E,AreaQty!A:A,TDD!H292,AreaQty!B:B,TDD!I292,AreaQty!D:D,TDD!J292)</f>
        <v>1215.21</v>
      </c>
      <c r="V292" s="25" t="s">
        <v>283</v>
      </c>
      <c r="W292" s="16">
        <v>0.2</v>
      </c>
      <c r="X292" s="50">
        <v>2000</v>
      </c>
      <c r="Y292" s="18"/>
      <c r="Z292" s="18">
        <v>1</v>
      </c>
      <c r="AA292" s="24">
        <v>0</v>
      </c>
      <c r="AB292" s="24">
        <v>0</v>
      </c>
      <c r="AC292" s="16">
        <v>0</v>
      </c>
      <c r="AD292" s="24">
        <f>IF(AC292=0,IF(AB292=0,U292*X292*W292*Z292*EXP(-AA292*Others!$A$18),0),0)</f>
        <v>486084</v>
      </c>
      <c r="AE292" s="24">
        <f>IF(AC292=0,IF(AB292=1,U292*X292*W292*Z292*EXP(-AA292*Others!$A$18),0),0)</f>
        <v>0</v>
      </c>
      <c r="AF292" s="24">
        <f>IF(AC292=1,IF(AB292=0,U292*X292*W292*Z292*EXP(-AA292*Others!$A$18),0),0)</f>
        <v>0</v>
      </c>
    </row>
    <row r="293" spans="1:32" ht="30">
      <c r="A293" s="16" t="s">
        <v>695</v>
      </c>
      <c r="B293" s="16" t="s">
        <v>682</v>
      </c>
      <c r="C293" s="16" t="s">
        <v>683</v>
      </c>
      <c r="D293" s="16" t="s">
        <v>1523</v>
      </c>
      <c r="E293" s="57" t="s">
        <v>60</v>
      </c>
      <c r="F293" s="20" t="s">
        <v>37</v>
      </c>
      <c r="G293" s="20" t="s">
        <v>255</v>
      </c>
      <c r="H293" s="16" t="s">
        <v>39</v>
      </c>
      <c r="I293" s="16" t="s">
        <v>120</v>
      </c>
      <c r="J293" s="20" t="s">
        <v>643</v>
      </c>
      <c r="K293" s="16" t="s">
        <v>101</v>
      </c>
      <c r="L293" s="16" t="s">
        <v>624</v>
      </c>
      <c r="M293" s="25">
        <v>1990</v>
      </c>
      <c r="N293" s="25">
        <f t="shared" si="12"/>
        <v>4</v>
      </c>
      <c r="O293" s="25">
        <v>4</v>
      </c>
      <c r="P293" s="25">
        <v>3</v>
      </c>
      <c r="Q293" s="25">
        <v>3</v>
      </c>
      <c r="R293" s="25">
        <v>1</v>
      </c>
      <c r="S293" s="20" t="s">
        <v>1524</v>
      </c>
      <c r="T293" s="18">
        <v>5</v>
      </c>
      <c r="U293" s="52">
        <f>SUMIFS(AreaQty!E:E,AreaQty!A:A,TDD!H293,AreaQty!B:B,TDD!I293,AreaQty!D:D,TDD!J293)</f>
        <v>1016.77</v>
      </c>
      <c r="V293" s="25" t="s">
        <v>283</v>
      </c>
      <c r="W293" s="16">
        <v>0.2</v>
      </c>
      <c r="X293" s="50">
        <v>2000</v>
      </c>
      <c r="Y293" s="18"/>
      <c r="Z293" s="18">
        <v>1</v>
      </c>
      <c r="AA293" s="24">
        <v>0</v>
      </c>
      <c r="AB293" s="24">
        <v>0</v>
      </c>
      <c r="AC293" s="16">
        <v>0</v>
      </c>
      <c r="AD293" s="24">
        <f>IF(AC293=0,IF(AB293=0,U293*X293*W293*Z293*EXP(-AA293*Others!$A$18),0),0)</f>
        <v>406708</v>
      </c>
      <c r="AE293" s="24">
        <f>IF(AC293=0,IF(AB293=1,U293*X293*W293*Z293*EXP(-AA293*Others!$A$18),0),0)</f>
        <v>0</v>
      </c>
      <c r="AF293" s="24">
        <f>IF(AC293=1,IF(AB293=0,U293*X293*W293*Z293*EXP(-AA293*Others!$A$18),0),0)</f>
        <v>0</v>
      </c>
    </row>
    <row r="294" spans="1:32" ht="30">
      <c r="A294" s="16" t="s">
        <v>696</v>
      </c>
      <c r="B294" s="16" t="s">
        <v>682</v>
      </c>
      <c r="C294" s="16" t="s">
        <v>683</v>
      </c>
      <c r="D294" s="16" t="s">
        <v>1523</v>
      </c>
      <c r="E294" s="57" t="s">
        <v>60</v>
      </c>
      <c r="F294" s="20" t="s">
        <v>37</v>
      </c>
      <c r="G294" s="20" t="s">
        <v>255</v>
      </c>
      <c r="H294" s="16" t="s">
        <v>39</v>
      </c>
      <c r="I294" s="16" t="s">
        <v>120</v>
      </c>
      <c r="J294" s="20" t="s">
        <v>203</v>
      </c>
      <c r="K294" s="16" t="s">
        <v>101</v>
      </c>
      <c r="L294" s="16" t="s">
        <v>624</v>
      </c>
      <c r="M294" s="25">
        <v>1990</v>
      </c>
      <c r="N294" s="25">
        <f t="shared" si="12"/>
        <v>4</v>
      </c>
      <c r="O294" s="25">
        <v>4</v>
      </c>
      <c r="P294" s="25">
        <v>3</v>
      </c>
      <c r="Q294" s="25">
        <v>3</v>
      </c>
      <c r="R294" s="25">
        <v>1</v>
      </c>
      <c r="S294" s="20" t="s">
        <v>1524</v>
      </c>
      <c r="T294" s="18">
        <v>5</v>
      </c>
      <c r="U294" s="52">
        <f>SUMIFS(AreaQty!E:E,AreaQty!A:A,TDD!H294,AreaQty!B:B,TDD!I294,AreaQty!D:D,TDD!J294)</f>
        <v>1383.41</v>
      </c>
      <c r="V294" s="25" t="s">
        <v>283</v>
      </c>
      <c r="W294" s="16">
        <v>0.2</v>
      </c>
      <c r="X294" s="50">
        <v>2000</v>
      </c>
      <c r="Y294" s="18"/>
      <c r="Z294" s="18">
        <v>1</v>
      </c>
      <c r="AA294" s="24">
        <v>0</v>
      </c>
      <c r="AB294" s="24">
        <v>0</v>
      </c>
      <c r="AC294" s="16">
        <v>0</v>
      </c>
      <c r="AD294" s="24">
        <f>IF(AC294=0,IF(AB294=0,U294*X294*W294*Z294*EXP(-AA294*Others!$A$18),0),0)</f>
        <v>553364</v>
      </c>
      <c r="AE294" s="24">
        <f>IF(AC294=0,IF(AB294=1,U294*X294*W294*Z294*EXP(-AA294*Others!$A$18),0),0)</f>
        <v>0</v>
      </c>
      <c r="AF294" s="24">
        <f>IF(AC294=1,IF(AB294=0,U294*X294*W294*Z294*EXP(-AA294*Others!$A$18),0),0)</f>
        <v>0</v>
      </c>
    </row>
    <row r="295" spans="1:32" ht="30">
      <c r="A295" s="16" t="s">
        <v>697</v>
      </c>
      <c r="B295" s="16" t="s">
        <v>682</v>
      </c>
      <c r="C295" s="16" t="s">
        <v>683</v>
      </c>
      <c r="D295" s="16" t="s">
        <v>1523</v>
      </c>
      <c r="E295" s="57" t="s">
        <v>60</v>
      </c>
      <c r="F295" s="20" t="s">
        <v>37</v>
      </c>
      <c r="G295" s="20" t="s">
        <v>255</v>
      </c>
      <c r="H295" s="16" t="s">
        <v>39</v>
      </c>
      <c r="I295" s="16" t="s">
        <v>120</v>
      </c>
      <c r="J295" s="20" t="s">
        <v>646</v>
      </c>
      <c r="K295" s="16" t="s">
        <v>101</v>
      </c>
      <c r="L295" s="16" t="s">
        <v>624</v>
      </c>
      <c r="M295" s="25">
        <v>1990</v>
      </c>
      <c r="N295" s="25">
        <f t="shared" si="12"/>
        <v>4</v>
      </c>
      <c r="O295" s="25">
        <v>4</v>
      </c>
      <c r="P295" s="25">
        <v>3</v>
      </c>
      <c r="Q295" s="25">
        <v>3</v>
      </c>
      <c r="R295" s="25">
        <v>1</v>
      </c>
      <c r="S295" s="20" t="s">
        <v>1524</v>
      </c>
      <c r="T295" s="18">
        <v>5</v>
      </c>
      <c r="U295" s="52">
        <f>SUMIFS(AreaQty!E:E,AreaQty!A:A,TDD!H295,AreaQty!B:B,TDD!I295,AreaQty!D:D,TDD!J295)</f>
        <v>484.55</v>
      </c>
      <c r="V295" s="25" t="s">
        <v>283</v>
      </c>
      <c r="W295" s="16">
        <v>0.2</v>
      </c>
      <c r="X295" s="50">
        <v>2000</v>
      </c>
      <c r="Y295" s="18"/>
      <c r="Z295" s="18">
        <v>1</v>
      </c>
      <c r="AA295" s="24">
        <v>0</v>
      </c>
      <c r="AB295" s="24">
        <v>0</v>
      </c>
      <c r="AC295" s="16">
        <v>0</v>
      </c>
      <c r="AD295" s="24">
        <f>IF(AC295=0,IF(AB295=0,U295*X295*W295*Z295*EXP(-AA295*Others!$A$18),0),0)</f>
        <v>193820</v>
      </c>
      <c r="AE295" s="24">
        <f>IF(AC295=0,IF(AB295=1,U295*X295*W295*Z295*EXP(-AA295*Others!$A$18),0),0)</f>
        <v>0</v>
      </c>
      <c r="AF295" s="24">
        <f>IF(AC295=1,IF(AB295=0,U295*X295*W295*Z295*EXP(-AA295*Others!$A$18),0),0)</f>
        <v>0</v>
      </c>
    </row>
    <row r="296" spans="1:32" ht="30">
      <c r="A296" s="16" t="s">
        <v>698</v>
      </c>
      <c r="B296" s="16" t="s">
        <v>682</v>
      </c>
      <c r="C296" s="16" t="s">
        <v>683</v>
      </c>
      <c r="D296" s="16" t="s">
        <v>1523</v>
      </c>
      <c r="E296" s="57" t="s">
        <v>60</v>
      </c>
      <c r="F296" s="20" t="s">
        <v>37</v>
      </c>
      <c r="G296" s="20" t="s">
        <v>255</v>
      </c>
      <c r="H296" s="16" t="s">
        <v>39</v>
      </c>
      <c r="I296" s="16" t="s">
        <v>120</v>
      </c>
      <c r="J296" s="20" t="s">
        <v>162</v>
      </c>
      <c r="K296" s="16" t="s">
        <v>101</v>
      </c>
      <c r="L296" s="16" t="s">
        <v>624</v>
      </c>
      <c r="M296" s="25">
        <v>1990</v>
      </c>
      <c r="N296" s="25">
        <f t="shared" si="12"/>
        <v>4</v>
      </c>
      <c r="O296" s="25">
        <v>4</v>
      </c>
      <c r="P296" s="25">
        <v>3</v>
      </c>
      <c r="Q296" s="25">
        <v>3</v>
      </c>
      <c r="R296" s="25">
        <v>1</v>
      </c>
      <c r="S296" s="20" t="s">
        <v>1524</v>
      </c>
      <c r="T296" s="18">
        <v>5</v>
      </c>
      <c r="U296" s="52">
        <f>SUMIFS(AreaQty!E:E,AreaQty!A:A,TDD!H296,AreaQty!B:B,TDD!I296,AreaQty!D:D,TDD!J296)</f>
        <v>1431.54</v>
      </c>
      <c r="V296" s="25" t="s">
        <v>283</v>
      </c>
      <c r="W296" s="16">
        <v>0.2</v>
      </c>
      <c r="X296" s="50">
        <v>2000</v>
      </c>
      <c r="Y296" s="18"/>
      <c r="Z296" s="18">
        <v>1</v>
      </c>
      <c r="AA296" s="24">
        <v>0</v>
      </c>
      <c r="AB296" s="24">
        <v>0</v>
      </c>
      <c r="AC296" s="16">
        <v>0</v>
      </c>
      <c r="AD296" s="24">
        <f>IF(AC296=0,IF(AB296=0,U296*X296*W296*Z296*EXP(-AA296*Others!$A$18),0),0)</f>
        <v>572616</v>
      </c>
      <c r="AE296" s="24">
        <f>IF(AC296=0,IF(AB296=1,U296*X296*W296*Z296*EXP(-AA296*Others!$A$18),0),0)</f>
        <v>0</v>
      </c>
      <c r="AF296" s="24">
        <f>IF(AC296=1,IF(AB296=0,U296*X296*W296*Z296*EXP(-AA296*Others!$A$18),0),0)</f>
        <v>0</v>
      </c>
    </row>
    <row r="297" spans="1:32" ht="30">
      <c r="A297" s="16" t="s">
        <v>699</v>
      </c>
      <c r="B297" s="16" t="s">
        <v>682</v>
      </c>
      <c r="C297" s="16" t="s">
        <v>683</v>
      </c>
      <c r="D297" s="16" t="s">
        <v>1523</v>
      </c>
      <c r="E297" s="57" t="s">
        <v>60</v>
      </c>
      <c r="F297" s="20" t="s">
        <v>37</v>
      </c>
      <c r="G297" s="20" t="s">
        <v>255</v>
      </c>
      <c r="H297" s="16" t="s">
        <v>39</v>
      </c>
      <c r="I297" s="16" t="s">
        <v>120</v>
      </c>
      <c r="J297" s="20" t="s">
        <v>211</v>
      </c>
      <c r="K297" s="16" t="s">
        <v>101</v>
      </c>
      <c r="L297" s="16" t="s">
        <v>624</v>
      </c>
      <c r="M297" s="25">
        <v>1990</v>
      </c>
      <c r="N297" s="25">
        <f t="shared" si="12"/>
        <v>4</v>
      </c>
      <c r="O297" s="25">
        <v>4</v>
      </c>
      <c r="P297" s="25">
        <v>3</v>
      </c>
      <c r="Q297" s="25">
        <v>3</v>
      </c>
      <c r="R297" s="25">
        <v>1</v>
      </c>
      <c r="S297" s="20" t="s">
        <v>1524</v>
      </c>
      <c r="T297" s="18">
        <v>5</v>
      </c>
      <c r="U297" s="52">
        <f>SUMIFS(AreaQty!E:E,AreaQty!A:A,TDD!H297,AreaQty!B:B,TDD!I297,AreaQty!D:D,TDD!J297)</f>
        <v>1697.69</v>
      </c>
      <c r="V297" s="25" t="s">
        <v>283</v>
      </c>
      <c r="W297" s="16">
        <v>0.2</v>
      </c>
      <c r="X297" s="50">
        <v>2000</v>
      </c>
      <c r="Y297" s="18"/>
      <c r="Z297" s="18">
        <v>1</v>
      </c>
      <c r="AA297" s="24">
        <v>0</v>
      </c>
      <c r="AB297" s="24">
        <v>0</v>
      </c>
      <c r="AC297" s="16">
        <v>0</v>
      </c>
      <c r="AD297" s="24">
        <f>IF(AC297=0,IF(AB297=0,U297*X297*W297*Z297*EXP(-AA297*Others!$A$18),0),0)</f>
        <v>679076</v>
      </c>
      <c r="AE297" s="24">
        <f>IF(AC297=0,IF(AB297=1,U297*X297*W297*Z297*EXP(-AA297*Others!$A$18),0),0)</f>
        <v>0</v>
      </c>
      <c r="AF297" s="24">
        <f>IF(AC297=1,IF(AB297=0,U297*X297*W297*Z297*EXP(-AA297*Others!$A$18),0),0)</f>
        <v>0</v>
      </c>
    </row>
    <row r="298" spans="1:32" ht="30">
      <c r="A298" s="16" t="s">
        <v>700</v>
      </c>
      <c r="B298" s="16" t="s">
        <v>682</v>
      </c>
      <c r="C298" s="16" t="s">
        <v>683</v>
      </c>
      <c r="D298" s="16" t="s">
        <v>1523</v>
      </c>
      <c r="E298" s="57" t="s">
        <v>60</v>
      </c>
      <c r="F298" s="20" t="s">
        <v>37</v>
      </c>
      <c r="G298" s="20" t="s">
        <v>255</v>
      </c>
      <c r="H298" s="16" t="s">
        <v>39</v>
      </c>
      <c r="I298" s="16" t="s">
        <v>120</v>
      </c>
      <c r="J298" s="20" t="s">
        <v>294</v>
      </c>
      <c r="K298" s="16" t="s">
        <v>101</v>
      </c>
      <c r="L298" s="16" t="s">
        <v>624</v>
      </c>
      <c r="M298" s="25">
        <v>1990</v>
      </c>
      <c r="N298" s="25">
        <f t="shared" si="12"/>
        <v>4</v>
      </c>
      <c r="O298" s="25">
        <v>4</v>
      </c>
      <c r="P298" s="25">
        <v>3</v>
      </c>
      <c r="Q298" s="25">
        <v>3</v>
      </c>
      <c r="R298" s="25">
        <v>1</v>
      </c>
      <c r="S298" s="20" t="s">
        <v>1524</v>
      </c>
      <c r="T298" s="18">
        <v>5</v>
      </c>
      <c r="U298" s="52">
        <f>SUMIFS(AreaQty!E:E,AreaQty!A:A,TDD!H298,AreaQty!B:B,TDD!I298,AreaQty!D:D,TDD!J298)</f>
        <v>1700.03</v>
      </c>
      <c r="V298" s="25" t="s">
        <v>283</v>
      </c>
      <c r="W298" s="16">
        <v>0.2</v>
      </c>
      <c r="X298" s="50">
        <v>2000</v>
      </c>
      <c r="Y298" s="18"/>
      <c r="Z298" s="18">
        <v>1</v>
      </c>
      <c r="AA298" s="24">
        <v>0</v>
      </c>
      <c r="AB298" s="24">
        <v>0</v>
      </c>
      <c r="AC298" s="16">
        <v>0</v>
      </c>
      <c r="AD298" s="24">
        <f>IF(AC298=0,IF(AB298=0,U298*X298*W298*Z298*EXP(-AA298*Others!$A$18),0),0)</f>
        <v>680012</v>
      </c>
      <c r="AE298" s="24">
        <f>IF(AC298=0,IF(AB298=1,U298*X298*W298*Z298*EXP(-AA298*Others!$A$18),0),0)</f>
        <v>0</v>
      </c>
      <c r="AF298" s="24">
        <f>IF(AC298=1,IF(AB298=0,U298*X298*W298*Z298*EXP(-AA298*Others!$A$18),0),0)</f>
        <v>0</v>
      </c>
    </row>
    <row r="299" spans="1:32" ht="30">
      <c r="A299" s="16" t="s">
        <v>701</v>
      </c>
      <c r="B299" s="16" t="s">
        <v>682</v>
      </c>
      <c r="C299" s="16" t="s">
        <v>683</v>
      </c>
      <c r="D299" s="16" t="s">
        <v>1523</v>
      </c>
      <c r="E299" s="57" t="s">
        <v>60</v>
      </c>
      <c r="F299" s="20" t="s">
        <v>37</v>
      </c>
      <c r="G299" s="20" t="s">
        <v>255</v>
      </c>
      <c r="H299" s="16" t="s">
        <v>39</v>
      </c>
      <c r="I299" s="16" t="s">
        <v>120</v>
      </c>
      <c r="J299" s="18" t="s">
        <v>297</v>
      </c>
      <c r="K299" s="16" t="s">
        <v>101</v>
      </c>
      <c r="L299" s="16" t="s">
        <v>624</v>
      </c>
      <c r="M299" s="25">
        <v>1990</v>
      </c>
      <c r="N299" s="25">
        <f t="shared" si="12"/>
        <v>4</v>
      </c>
      <c r="O299" s="25">
        <v>4</v>
      </c>
      <c r="P299" s="25">
        <v>3</v>
      </c>
      <c r="Q299" s="25">
        <v>3</v>
      </c>
      <c r="R299" s="25">
        <v>1</v>
      </c>
      <c r="S299" s="20" t="s">
        <v>1524</v>
      </c>
      <c r="T299" s="18">
        <v>5</v>
      </c>
      <c r="U299" s="52">
        <f>SUMIFS(AreaQty!E:E,AreaQty!A:A,TDD!H299,AreaQty!B:B,TDD!I299,AreaQty!D:D,TDD!J299)</f>
        <v>1428.08</v>
      </c>
      <c r="V299" s="25" t="s">
        <v>283</v>
      </c>
      <c r="W299" s="16">
        <v>0.2</v>
      </c>
      <c r="X299" s="50">
        <v>2000</v>
      </c>
      <c r="Y299" s="18"/>
      <c r="Z299" s="18">
        <v>1</v>
      </c>
      <c r="AA299" s="24">
        <v>0</v>
      </c>
      <c r="AB299" s="24">
        <v>0</v>
      </c>
      <c r="AC299" s="16">
        <v>0</v>
      </c>
      <c r="AD299" s="24">
        <f>IF(AC299=0,IF(AB299=0,U299*X299*W299*Z299*EXP(-AA299*Others!$A$18),0),0)</f>
        <v>571232</v>
      </c>
      <c r="AE299" s="24">
        <f>IF(AC299=0,IF(AB299=1,U299*X299*W299*Z299*EXP(-AA299*Others!$A$18),0),0)</f>
        <v>0</v>
      </c>
      <c r="AF299" s="24">
        <f>IF(AC299=1,IF(AB299=0,U299*X299*W299*Z299*EXP(-AA299*Others!$A$18),0),0)</f>
        <v>0</v>
      </c>
    </row>
    <row r="300" spans="1:32" ht="60">
      <c r="A300" s="16" t="s">
        <v>702</v>
      </c>
      <c r="B300" s="18" t="s">
        <v>703</v>
      </c>
      <c r="C300" s="16" t="s">
        <v>704</v>
      </c>
      <c r="D300" s="20" t="s">
        <v>705</v>
      </c>
      <c r="E300" s="20" t="s">
        <v>60</v>
      </c>
      <c r="F300" s="20" t="s">
        <v>37</v>
      </c>
      <c r="G300" s="20" t="s">
        <v>255</v>
      </c>
      <c r="H300" s="22" t="s">
        <v>39</v>
      </c>
      <c r="I300" s="22" t="s">
        <v>120</v>
      </c>
      <c r="J300" s="22" t="s">
        <v>628</v>
      </c>
      <c r="K300" s="18" t="s">
        <v>706</v>
      </c>
      <c r="L300" s="18" t="s">
        <v>707</v>
      </c>
      <c r="M300" s="25">
        <v>1990</v>
      </c>
      <c r="N300" s="25">
        <f t="shared" si="12"/>
        <v>4</v>
      </c>
      <c r="O300" s="21">
        <v>4</v>
      </c>
      <c r="P300" s="21">
        <v>3</v>
      </c>
      <c r="Q300" s="21">
        <v>3</v>
      </c>
      <c r="R300" s="25">
        <v>1</v>
      </c>
      <c r="S300" s="20" t="s">
        <v>708</v>
      </c>
      <c r="T300" s="18">
        <v>5</v>
      </c>
      <c r="U300" s="50">
        <f>SUMIFS(AreaQty!E:E,AreaQty!A:A,TDD!H300,AreaQty!B:B,TDD!I300,AreaQty!D:D,TDD!J300)</f>
        <v>305.83999999999997</v>
      </c>
      <c r="V300" s="25" t="s">
        <v>283</v>
      </c>
      <c r="W300" s="16">
        <v>1</v>
      </c>
      <c r="X300" s="55">
        <v>500</v>
      </c>
      <c r="Y300" s="18"/>
      <c r="Z300" s="18">
        <v>1</v>
      </c>
      <c r="AA300" s="24">
        <v>0</v>
      </c>
      <c r="AB300" s="19">
        <v>0</v>
      </c>
      <c r="AC300" s="16">
        <v>0</v>
      </c>
      <c r="AD300" s="24">
        <f>IF(AC300=0,IF(AB300=0,U300*X300*W300*Z300*EXP(-AA300*Others!$A$18),0),0)</f>
        <v>152920</v>
      </c>
      <c r="AE300" s="24">
        <f>IF(AC300=0,IF(AB300=1,U300*X300*W300*Z300*EXP(-AA300*Others!$A$18),0),0)</f>
        <v>0</v>
      </c>
      <c r="AF300" s="24">
        <f>IF(AC300=1,IF(AB300=0,U300*X300*W300*Z300*EXP(-AA300*Others!$A$18),0),0)</f>
        <v>0</v>
      </c>
    </row>
    <row r="301" spans="1:32" ht="30">
      <c r="A301" s="16" t="s">
        <v>709</v>
      </c>
      <c r="B301" s="18" t="s">
        <v>710</v>
      </c>
      <c r="C301" s="16" t="s">
        <v>683</v>
      </c>
      <c r="D301" s="16" t="s">
        <v>711</v>
      </c>
      <c r="E301" s="57" t="s">
        <v>60</v>
      </c>
      <c r="F301" s="20" t="s">
        <v>37</v>
      </c>
      <c r="G301" s="20" t="s">
        <v>255</v>
      </c>
      <c r="H301" s="22" t="s">
        <v>39</v>
      </c>
      <c r="I301" s="22" t="s">
        <v>120</v>
      </c>
      <c r="J301" s="22" t="s">
        <v>628</v>
      </c>
      <c r="K301" s="18" t="s">
        <v>712</v>
      </c>
      <c r="L301" s="18" t="s">
        <v>624</v>
      </c>
      <c r="M301" s="25">
        <v>1990</v>
      </c>
      <c r="N301" s="25">
        <f t="shared" si="12"/>
        <v>3</v>
      </c>
      <c r="O301" s="21">
        <v>3</v>
      </c>
      <c r="P301" s="21">
        <v>3</v>
      </c>
      <c r="Q301" s="21">
        <v>3</v>
      </c>
      <c r="R301" s="25">
        <v>1</v>
      </c>
      <c r="S301" s="20" t="s">
        <v>713</v>
      </c>
      <c r="T301" s="18">
        <v>3</v>
      </c>
      <c r="U301" s="52">
        <f>SUMIFS(AreaQty!E:E,AreaQty!A:A,TDD!H301,AreaQty!B:B,TDD!I301,AreaQty!D:D,TDD!J301)</f>
        <v>305.83999999999997</v>
      </c>
      <c r="V301" s="25" t="s">
        <v>283</v>
      </c>
      <c r="W301" s="16">
        <v>0.3</v>
      </c>
      <c r="X301" s="55">
        <v>80</v>
      </c>
      <c r="Y301" s="18"/>
      <c r="Z301" s="18">
        <v>1</v>
      </c>
      <c r="AA301" s="24">
        <v>0</v>
      </c>
      <c r="AB301" s="24">
        <v>0</v>
      </c>
      <c r="AC301" s="16">
        <v>0</v>
      </c>
      <c r="AD301" s="24">
        <f>IF(AC301=0,IF(AB301=0,U301*X301*W301*Z301*EXP(-AA301*Others!$A$18),0),0)</f>
        <v>7340.1599999999989</v>
      </c>
      <c r="AE301" s="24">
        <f>IF(AC301=0,IF(AB301=1,U301*X301*W301*Z301*EXP(-AA301*Others!$A$18),0),0)</f>
        <v>0</v>
      </c>
      <c r="AF301" s="24">
        <f>IF(AC301=1,IF(AB301=0,U301*X301*W301*Z301*EXP(-AA301*Others!$A$18),0),0)</f>
        <v>0</v>
      </c>
    </row>
    <row r="302" spans="1:32" ht="30">
      <c r="A302" s="16" t="s">
        <v>714</v>
      </c>
      <c r="B302" s="18" t="s">
        <v>710</v>
      </c>
      <c r="C302" s="16" t="s">
        <v>683</v>
      </c>
      <c r="D302" s="16" t="s">
        <v>711</v>
      </c>
      <c r="E302" s="57" t="s">
        <v>60</v>
      </c>
      <c r="F302" s="20" t="s">
        <v>37</v>
      </c>
      <c r="G302" s="20" t="s">
        <v>255</v>
      </c>
      <c r="H302" s="22" t="s">
        <v>39</v>
      </c>
      <c r="I302" s="22" t="s">
        <v>120</v>
      </c>
      <c r="J302" s="22" t="s">
        <v>162</v>
      </c>
      <c r="K302" s="18" t="s">
        <v>712</v>
      </c>
      <c r="L302" s="18" t="s">
        <v>624</v>
      </c>
      <c r="M302" s="25">
        <v>1990</v>
      </c>
      <c r="N302" s="25">
        <f t="shared" si="12"/>
        <v>3</v>
      </c>
      <c r="O302" s="21">
        <v>3</v>
      </c>
      <c r="P302" s="21">
        <v>3</v>
      </c>
      <c r="Q302" s="21">
        <v>3</v>
      </c>
      <c r="R302" s="25">
        <v>1</v>
      </c>
      <c r="S302" s="20" t="s">
        <v>713</v>
      </c>
      <c r="T302" s="18">
        <v>3</v>
      </c>
      <c r="U302" s="52">
        <f>SUMIFS(AreaQty!E:E,AreaQty!A:A,TDD!H302,AreaQty!B:B,TDD!I302,AreaQty!D:D,TDD!J302)</f>
        <v>1431.54</v>
      </c>
      <c r="V302" s="25" t="s">
        <v>283</v>
      </c>
      <c r="W302" s="16">
        <v>0.05</v>
      </c>
      <c r="X302" s="55">
        <v>80</v>
      </c>
      <c r="Y302" s="18"/>
      <c r="Z302" s="18">
        <v>1</v>
      </c>
      <c r="AA302" s="24">
        <v>0</v>
      </c>
      <c r="AB302" s="24">
        <v>0</v>
      </c>
      <c r="AC302" s="16">
        <v>0</v>
      </c>
      <c r="AD302" s="24">
        <f>IF(AC302=0,IF(AB302=0,U302*X302*W302*Z302*EXP(-AA302*Others!$A$18),0),0)</f>
        <v>5726.16</v>
      </c>
      <c r="AE302" s="24">
        <f>IF(AC302=0,IF(AB302=1,U302*X302*W302*Z302*EXP(-AA302*Others!$A$18),0),0)</f>
        <v>0</v>
      </c>
      <c r="AF302" s="24">
        <f>IF(AC302=1,IF(AB302=0,U302*X302*W302*Z302*EXP(-AA302*Others!$A$18),0),0)</f>
        <v>0</v>
      </c>
    </row>
    <row r="303" spans="1:32" ht="45">
      <c r="A303" s="16" t="s">
        <v>715</v>
      </c>
      <c r="B303" s="16" t="s">
        <v>620</v>
      </c>
      <c r="C303" s="16" t="s">
        <v>621</v>
      </c>
      <c r="D303" s="20" t="s">
        <v>622</v>
      </c>
      <c r="E303" s="20" t="s">
        <v>36</v>
      </c>
      <c r="F303" s="20" t="s">
        <v>37</v>
      </c>
      <c r="G303" s="20" t="s">
        <v>255</v>
      </c>
      <c r="H303" s="16" t="s">
        <v>39</v>
      </c>
      <c r="I303" s="20" t="s">
        <v>40</v>
      </c>
      <c r="J303" s="20" t="s">
        <v>623</v>
      </c>
      <c r="K303" s="16" t="s">
        <v>101</v>
      </c>
      <c r="L303" s="16" t="s">
        <v>624</v>
      </c>
      <c r="M303" s="25">
        <v>1990</v>
      </c>
      <c r="N303" s="25">
        <f t="shared" si="12"/>
        <v>4</v>
      </c>
      <c r="O303" s="25">
        <v>4</v>
      </c>
      <c r="P303" s="25">
        <v>3</v>
      </c>
      <c r="Q303" s="25">
        <v>3</v>
      </c>
      <c r="R303" s="25">
        <v>2</v>
      </c>
      <c r="S303" s="20" t="s">
        <v>625</v>
      </c>
      <c r="T303" s="16">
        <v>5</v>
      </c>
      <c r="U303" s="52">
        <f>SUMIFS(AreaQty!E:E,AreaQty!A:A,TDD!H303,AreaQty!B:B,TDD!I303,AreaQty!D:D,TDD!J303)</f>
        <v>620.26</v>
      </c>
      <c r="V303" s="25" t="s">
        <v>283</v>
      </c>
      <c r="W303" s="16">
        <v>1</v>
      </c>
      <c r="X303" s="50">
        <v>1800</v>
      </c>
      <c r="Y303" s="18"/>
      <c r="Z303" s="18">
        <v>1</v>
      </c>
      <c r="AA303" s="24">
        <v>0</v>
      </c>
      <c r="AB303" s="24">
        <v>0</v>
      </c>
      <c r="AC303" s="16">
        <v>0</v>
      </c>
      <c r="AD303" s="24">
        <f>IF(AC303=0,IF(AB303=0,U303*X303*W303*Z303*EXP(-AA303*Others!$A$18),0),0)</f>
        <v>1116468</v>
      </c>
      <c r="AE303" s="24">
        <f>IF(AC303=0,IF(AB303=1,U303*X303*W303*Z303*EXP(-AA303*Others!$A$18),0),0)</f>
        <v>0</v>
      </c>
      <c r="AF303" s="24">
        <f>IF(AC303=1,IF(AB303=0,U303*X303*W303*Z303*EXP(-AA303*Others!$A$18),0),0)</f>
        <v>0</v>
      </c>
    </row>
    <row r="304" spans="1:32" ht="45">
      <c r="A304" s="16" t="s">
        <v>716</v>
      </c>
      <c r="B304" s="16" t="s">
        <v>620</v>
      </c>
      <c r="C304" s="16" t="s">
        <v>621</v>
      </c>
      <c r="D304" s="20" t="s">
        <v>622</v>
      </c>
      <c r="E304" s="20" t="s">
        <v>36</v>
      </c>
      <c r="F304" s="20" t="s">
        <v>37</v>
      </c>
      <c r="G304" s="20" t="s">
        <v>255</v>
      </c>
      <c r="H304" s="16" t="s">
        <v>39</v>
      </c>
      <c r="I304" s="20" t="s">
        <v>40</v>
      </c>
      <c r="J304" s="20" t="s">
        <v>41</v>
      </c>
      <c r="K304" s="16" t="s">
        <v>101</v>
      </c>
      <c r="L304" s="16" t="s">
        <v>624</v>
      </c>
      <c r="M304" s="25">
        <v>1990</v>
      </c>
      <c r="N304" s="25">
        <f t="shared" si="12"/>
        <v>4</v>
      </c>
      <c r="O304" s="25">
        <v>4</v>
      </c>
      <c r="P304" s="25">
        <v>3</v>
      </c>
      <c r="Q304" s="25">
        <v>3</v>
      </c>
      <c r="R304" s="25">
        <v>2</v>
      </c>
      <c r="S304" s="20" t="s">
        <v>625</v>
      </c>
      <c r="T304" s="16">
        <v>5</v>
      </c>
      <c r="U304" s="52">
        <f>SUMIFS(AreaQty!E:E,AreaQty!A:A,TDD!H304,AreaQty!B:B,TDD!I304,AreaQty!D:D,TDD!J304)</f>
        <v>954.61</v>
      </c>
      <c r="V304" s="25" t="s">
        <v>283</v>
      </c>
      <c r="W304" s="16">
        <v>1</v>
      </c>
      <c r="X304" s="50">
        <v>1800</v>
      </c>
      <c r="Y304" s="18"/>
      <c r="Z304" s="18">
        <v>1</v>
      </c>
      <c r="AA304" s="24">
        <v>0</v>
      </c>
      <c r="AB304" s="24">
        <v>0</v>
      </c>
      <c r="AC304" s="16">
        <v>0</v>
      </c>
      <c r="AD304" s="24">
        <f>IF(AC304=0,IF(AB304=0,U304*X304*W304*Z304*EXP(-AA304*Others!$A$18),0),0)</f>
        <v>1718298</v>
      </c>
      <c r="AE304" s="24">
        <f>IF(AC304=0,IF(AB304=1,U304*X304*W304*Z304*EXP(-AA304*Others!$A$18),0),0)</f>
        <v>0</v>
      </c>
      <c r="AF304" s="24">
        <f>IF(AC304=1,IF(AB304=0,U304*X304*W304*Z304*EXP(-AA304*Others!$A$18),0),0)</f>
        <v>0</v>
      </c>
    </row>
    <row r="305" spans="1:32" ht="45">
      <c r="A305" s="16" t="s">
        <v>717</v>
      </c>
      <c r="B305" s="16" t="s">
        <v>620</v>
      </c>
      <c r="C305" s="16" t="s">
        <v>621</v>
      </c>
      <c r="D305" s="20" t="s">
        <v>622</v>
      </c>
      <c r="E305" s="20" t="s">
        <v>36</v>
      </c>
      <c r="F305" s="20" t="s">
        <v>37</v>
      </c>
      <c r="G305" s="20" t="s">
        <v>255</v>
      </c>
      <c r="H305" s="16" t="s">
        <v>39</v>
      </c>
      <c r="I305" s="20" t="s">
        <v>40</v>
      </c>
      <c r="J305" s="20" t="s">
        <v>628</v>
      </c>
      <c r="K305" s="16" t="s">
        <v>101</v>
      </c>
      <c r="L305" s="16" t="s">
        <v>624</v>
      </c>
      <c r="M305" s="25">
        <v>1990</v>
      </c>
      <c r="N305" s="25">
        <f t="shared" si="12"/>
        <v>4</v>
      </c>
      <c r="O305" s="25">
        <v>4</v>
      </c>
      <c r="P305" s="25">
        <v>3</v>
      </c>
      <c r="Q305" s="25">
        <v>3</v>
      </c>
      <c r="R305" s="25">
        <v>2</v>
      </c>
      <c r="S305" s="20" t="s">
        <v>625</v>
      </c>
      <c r="T305" s="16">
        <v>5</v>
      </c>
      <c r="U305" s="52">
        <f>SUMIFS(AreaQty!E:E,AreaQty!A:A,TDD!H305,AreaQty!B:B,TDD!I305,AreaQty!D:D,TDD!J305)</f>
        <v>274.87</v>
      </c>
      <c r="V305" s="25" t="s">
        <v>283</v>
      </c>
      <c r="W305" s="16">
        <v>1</v>
      </c>
      <c r="X305" s="50">
        <v>1800</v>
      </c>
      <c r="Y305" s="18"/>
      <c r="Z305" s="18">
        <v>1</v>
      </c>
      <c r="AA305" s="24">
        <v>0</v>
      </c>
      <c r="AB305" s="24">
        <v>0</v>
      </c>
      <c r="AC305" s="16">
        <v>0</v>
      </c>
      <c r="AD305" s="24">
        <f>IF(AC305=0,IF(AB305=0,U305*X305*W305*Z305*EXP(-AA305*Others!$A$18),0),0)</f>
        <v>494766</v>
      </c>
      <c r="AE305" s="24">
        <f>IF(AC305=0,IF(AB305=1,U305*X305*W305*Z305*EXP(-AA305*Others!$A$18),0),0)</f>
        <v>0</v>
      </c>
      <c r="AF305" s="24">
        <f>IF(AC305=1,IF(AB305=0,U305*X305*W305*Z305*EXP(-AA305*Others!$A$18),0),0)</f>
        <v>0</v>
      </c>
    </row>
    <row r="306" spans="1:32" ht="45">
      <c r="A306" s="16" t="s">
        <v>718</v>
      </c>
      <c r="B306" s="16" t="s">
        <v>620</v>
      </c>
      <c r="C306" s="16" t="s">
        <v>621</v>
      </c>
      <c r="D306" s="20" t="s">
        <v>622</v>
      </c>
      <c r="E306" s="20" t="s">
        <v>36</v>
      </c>
      <c r="F306" s="20" t="s">
        <v>37</v>
      </c>
      <c r="G306" s="20" t="s">
        <v>255</v>
      </c>
      <c r="H306" s="16" t="s">
        <v>39</v>
      </c>
      <c r="I306" s="20" t="s">
        <v>40</v>
      </c>
      <c r="J306" s="20" t="s">
        <v>630</v>
      </c>
      <c r="K306" s="16" t="s">
        <v>101</v>
      </c>
      <c r="L306" s="16" t="s">
        <v>624</v>
      </c>
      <c r="M306" s="25">
        <v>1990</v>
      </c>
      <c r="N306" s="25">
        <f t="shared" si="12"/>
        <v>4</v>
      </c>
      <c r="O306" s="25">
        <v>4</v>
      </c>
      <c r="P306" s="25">
        <v>3</v>
      </c>
      <c r="Q306" s="25">
        <v>3</v>
      </c>
      <c r="R306" s="25">
        <v>2</v>
      </c>
      <c r="S306" s="20" t="s">
        <v>625</v>
      </c>
      <c r="T306" s="16">
        <v>5</v>
      </c>
      <c r="U306" s="52">
        <f>SUMIFS(AreaQty!E:E,AreaQty!A:A,TDD!H306,AreaQty!B:B,TDD!I306,AreaQty!D:D,TDD!J306)</f>
        <v>1146.19</v>
      </c>
      <c r="V306" s="25" t="s">
        <v>283</v>
      </c>
      <c r="W306" s="16">
        <v>1</v>
      </c>
      <c r="X306" s="50">
        <v>1800</v>
      </c>
      <c r="Y306" s="18"/>
      <c r="Z306" s="18">
        <v>1</v>
      </c>
      <c r="AA306" s="24">
        <v>0</v>
      </c>
      <c r="AB306" s="24">
        <v>0</v>
      </c>
      <c r="AC306" s="16">
        <v>0</v>
      </c>
      <c r="AD306" s="24">
        <f>IF(AC306=0,IF(AB306=0,U306*X306*W306*Z306*EXP(-AA306*Others!$A$18),0),0)</f>
        <v>2063142</v>
      </c>
      <c r="AE306" s="24">
        <f>IF(AC306=0,IF(AB306=1,U306*X306*W306*Z306*EXP(-AA306*Others!$A$18),0),0)</f>
        <v>0</v>
      </c>
      <c r="AF306" s="24">
        <f>IF(AC306=1,IF(AB306=0,U306*X306*W306*Z306*EXP(-AA306*Others!$A$18),0),0)</f>
        <v>0</v>
      </c>
    </row>
    <row r="307" spans="1:32" ht="45">
      <c r="A307" s="16" t="s">
        <v>719</v>
      </c>
      <c r="B307" s="16" t="s">
        <v>620</v>
      </c>
      <c r="C307" s="16" t="s">
        <v>621</v>
      </c>
      <c r="D307" s="20" t="s">
        <v>622</v>
      </c>
      <c r="E307" s="20" t="s">
        <v>36</v>
      </c>
      <c r="F307" s="20" t="s">
        <v>37</v>
      </c>
      <c r="G307" s="20" t="s">
        <v>255</v>
      </c>
      <c r="H307" s="16" t="s">
        <v>39</v>
      </c>
      <c r="I307" s="20" t="s">
        <v>40</v>
      </c>
      <c r="J307" s="20" t="s">
        <v>632</v>
      </c>
      <c r="K307" s="16" t="s">
        <v>101</v>
      </c>
      <c r="L307" s="16" t="s">
        <v>624</v>
      </c>
      <c r="M307" s="25">
        <v>1990</v>
      </c>
      <c r="N307" s="25">
        <f t="shared" si="12"/>
        <v>4</v>
      </c>
      <c r="O307" s="25">
        <v>4</v>
      </c>
      <c r="P307" s="25">
        <v>3</v>
      </c>
      <c r="Q307" s="25">
        <v>3</v>
      </c>
      <c r="R307" s="25">
        <v>2</v>
      </c>
      <c r="S307" s="20" t="s">
        <v>625</v>
      </c>
      <c r="T307" s="16">
        <v>5</v>
      </c>
      <c r="U307" s="52">
        <f>SUMIFS(AreaQty!E:E,AreaQty!A:A,TDD!H307,AreaQty!B:B,TDD!I307,AreaQty!D:D,TDD!J307)</f>
        <v>978.22</v>
      </c>
      <c r="V307" s="25" t="s">
        <v>283</v>
      </c>
      <c r="W307" s="16">
        <v>1</v>
      </c>
      <c r="X307" s="50">
        <v>1800</v>
      </c>
      <c r="Y307" s="18"/>
      <c r="Z307" s="18">
        <v>1</v>
      </c>
      <c r="AA307" s="24">
        <v>0</v>
      </c>
      <c r="AB307" s="24">
        <v>0</v>
      </c>
      <c r="AC307" s="16">
        <v>0</v>
      </c>
      <c r="AD307" s="24">
        <f>IF(AC307=0,IF(AB307=0,U307*X307*W307*Z307*EXP(-AA307*Others!$A$18),0),0)</f>
        <v>1760796</v>
      </c>
      <c r="AE307" s="24">
        <f>IF(AC307=0,IF(AB307=1,U307*X307*W307*Z307*EXP(-AA307*Others!$A$18),0),0)</f>
        <v>0</v>
      </c>
      <c r="AF307" s="24">
        <f>IF(AC307=1,IF(AB307=0,U307*X307*W307*Z307*EXP(-AA307*Others!$A$18),0),0)</f>
        <v>0</v>
      </c>
    </row>
    <row r="308" spans="1:32" ht="45">
      <c r="A308" s="16" t="s">
        <v>720</v>
      </c>
      <c r="B308" s="16" t="s">
        <v>620</v>
      </c>
      <c r="C308" s="16" t="s">
        <v>621</v>
      </c>
      <c r="D308" s="20" t="s">
        <v>622</v>
      </c>
      <c r="E308" s="20" t="s">
        <v>36</v>
      </c>
      <c r="F308" s="20" t="s">
        <v>37</v>
      </c>
      <c r="G308" s="20" t="s">
        <v>255</v>
      </c>
      <c r="H308" s="16" t="s">
        <v>39</v>
      </c>
      <c r="I308" s="20" t="s">
        <v>40</v>
      </c>
      <c r="J308" s="20" t="s">
        <v>116</v>
      </c>
      <c r="K308" s="16" t="s">
        <v>101</v>
      </c>
      <c r="L308" s="16" t="s">
        <v>624</v>
      </c>
      <c r="M308" s="25">
        <v>1990</v>
      </c>
      <c r="N308" s="25">
        <f t="shared" si="12"/>
        <v>4</v>
      </c>
      <c r="O308" s="25">
        <v>4</v>
      </c>
      <c r="P308" s="25">
        <v>3</v>
      </c>
      <c r="Q308" s="25">
        <v>3</v>
      </c>
      <c r="R308" s="25">
        <v>2</v>
      </c>
      <c r="S308" s="20" t="s">
        <v>625</v>
      </c>
      <c r="T308" s="16">
        <v>5</v>
      </c>
      <c r="U308" s="52">
        <f>SUMIFS(AreaQty!E:E,AreaQty!A:A,TDD!H308,AreaQty!B:B,TDD!I308,AreaQty!D:D,TDD!J308)</f>
        <v>1389.9</v>
      </c>
      <c r="V308" s="25" t="s">
        <v>283</v>
      </c>
      <c r="W308" s="16">
        <v>1</v>
      </c>
      <c r="X308" s="50">
        <v>1800</v>
      </c>
      <c r="Y308" s="18"/>
      <c r="Z308" s="18">
        <v>1</v>
      </c>
      <c r="AA308" s="24">
        <v>0</v>
      </c>
      <c r="AB308" s="24">
        <v>0</v>
      </c>
      <c r="AC308" s="16">
        <v>0</v>
      </c>
      <c r="AD308" s="24">
        <f>IF(AC308=0,IF(AB308=0,U308*X308*W308*Z308*EXP(-AA308*Others!$A$18),0),0)</f>
        <v>2501820</v>
      </c>
      <c r="AE308" s="24">
        <f>IF(AC308=0,IF(AB308=1,U308*X308*W308*Z308*EXP(-AA308*Others!$A$18),0),0)</f>
        <v>0</v>
      </c>
      <c r="AF308" s="24">
        <f>IF(AC308=1,IF(AB308=0,U308*X308*W308*Z308*EXP(-AA308*Others!$A$18),0),0)</f>
        <v>0</v>
      </c>
    </row>
    <row r="309" spans="1:32" ht="45">
      <c r="A309" s="16" t="s">
        <v>721</v>
      </c>
      <c r="B309" s="16" t="s">
        <v>620</v>
      </c>
      <c r="C309" s="16" t="s">
        <v>621</v>
      </c>
      <c r="D309" s="20" t="s">
        <v>622</v>
      </c>
      <c r="E309" s="20" t="s">
        <v>36</v>
      </c>
      <c r="F309" s="20" t="s">
        <v>37</v>
      </c>
      <c r="G309" s="20" t="s">
        <v>255</v>
      </c>
      <c r="H309" s="16" t="s">
        <v>39</v>
      </c>
      <c r="I309" s="20" t="s">
        <v>40</v>
      </c>
      <c r="J309" s="20" t="s">
        <v>635</v>
      </c>
      <c r="K309" s="16" t="s">
        <v>101</v>
      </c>
      <c r="L309" s="16" t="s">
        <v>624</v>
      </c>
      <c r="M309" s="25">
        <v>1990</v>
      </c>
      <c r="N309" s="25">
        <f t="shared" si="12"/>
        <v>4</v>
      </c>
      <c r="O309" s="25">
        <v>4</v>
      </c>
      <c r="P309" s="25">
        <v>3</v>
      </c>
      <c r="Q309" s="25">
        <v>3</v>
      </c>
      <c r="R309" s="25">
        <v>2</v>
      </c>
      <c r="S309" s="20" t="s">
        <v>625</v>
      </c>
      <c r="T309" s="16">
        <v>5</v>
      </c>
      <c r="U309" s="52">
        <f>SUMIFS(AreaQty!E:E,AreaQty!A:A,TDD!H309,AreaQty!B:B,TDD!I309,AreaQty!D:D,TDD!J309)</f>
        <v>1157.5899999999999</v>
      </c>
      <c r="V309" s="25" t="s">
        <v>283</v>
      </c>
      <c r="W309" s="16">
        <v>1</v>
      </c>
      <c r="X309" s="50">
        <v>1800</v>
      </c>
      <c r="Y309" s="18"/>
      <c r="Z309" s="18">
        <v>1</v>
      </c>
      <c r="AA309" s="24">
        <v>0</v>
      </c>
      <c r="AB309" s="24">
        <v>0</v>
      </c>
      <c r="AC309" s="16">
        <v>0</v>
      </c>
      <c r="AD309" s="24">
        <f>IF(AC309=0,IF(AB309=0,U309*X309*W309*Z309*EXP(-AA309*Others!$A$18),0),0)</f>
        <v>2083661.9999999998</v>
      </c>
      <c r="AE309" s="24">
        <f>IF(AC309=0,IF(AB309=1,U309*X309*W309*Z309*EXP(-AA309*Others!$A$18),0),0)</f>
        <v>0</v>
      </c>
      <c r="AF309" s="24">
        <f>IF(AC309=1,IF(AB309=0,U309*X309*W309*Z309*EXP(-AA309*Others!$A$18),0),0)</f>
        <v>0</v>
      </c>
    </row>
    <row r="310" spans="1:32" ht="45">
      <c r="A310" s="16" t="s">
        <v>722</v>
      </c>
      <c r="B310" s="16" t="s">
        <v>620</v>
      </c>
      <c r="C310" s="16" t="s">
        <v>621</v>
      </c>
      <c r="D310" s="20" t="s">
        <v>622</v>
      </c>
      <c r="E310" s="20" t="s">
        <v>36</v>
      </c>
      <c r="F310" s="20" t="s">
        <v>37</v>
      </c>
      <c r="G310" s="20" t="s">
        <v>255</v>
      </c>
      <c r="H310" s="16" t="s">
        <v>39</v>
      </c>
      <c r="I310" s="20" t="s">
        <v>40</v>
      </c>
      <c r="J310" s="20" t="s">
        <v>637</v>
      </c>
      <c r="K310" s="16" t="s">
        <v>101</v>
      </c>
      <c r="L310" s="16" t="s">
        <v>624</v>
      </c>
      <c r="M310" s="25">
        <v>1990</v>
      </c>
      <c r="N310" s="25">
        <f t="shared" si="12"/>
        <v>4</v>
      </c>
      <c r="O310" s="25">
        <v>4</v>
      </c>
      <c r="P310" s="25">
        <v>3</v>
      </c>
      <c r="Q310" s="25">
        <v>3</v>
      </c>
      <c r="R310" s="25">
        <v>2</v>
      </c>
      <c r="S310" s="20" t="s">
        <v>625</v>
      </c>
      <c r="T310" s="16">
        <v>5</v>
      </c>
      <c r="U310" s="52">
        <f>SUMIFS(AreaQty!E:E,AreaQty!A:A,TDD!H310,AreaQty!B:B,TDD!I310,AreaQty!D:D,TDD!J310)</f>
        <v>1128.74</v>
      </c>
      <c r="V310" s="25" t="s">
        <v>283</v>
      </c>
      <c r="W310" s="16">
        <v>1</v>
      </c>
      <c r="X310" s="50">
        <v>1800</v>
      </c>
      <c r="Y310" s="18"/>
      <c r="Z310" s="18">
        <v>1</v>
      </c>
      <c r="AA310" s="24">
        <v>0</v>
      </c>
      <c r="AB310" s="24">
        <v>0</v>
      </c>
      <c r="AC310" s="16">
        <v>0</v>
      </c>
      <c r="AD310" s="24">
        <f>IF(AC310=0,IF(AB310=0,U310*X310*W310*Z310*EXP(-AA310*Others!$A$18),0),0)</f>
        <v>2031732</v>
      </c>
      <c r="AE310" s="24">
        <f>IF(AC310=0,IF(AB310=1,U310*X310*W310*Z310*EXP(-AA310*Others!$A$18),0),0)</f>
        <v>0</v>
      </c>
      <c r="AF310" s="24">
        <f>IF(AC310=1,IF(AB310=0,U310*X310*W310*Z310*EXP(-AA310*Others!$A$18),0),0)</f>
        <v>0</v>
      </c>
    </row>
    <row r="311" spans="1:32" ht="45">
      <c r="A311" s="16" t="s">
        <v>723</v>
      </c>
      <c r="B311" s="16" t="s">
        <v>620</v>
      </c>
      <c r="C311" s="16" t="s">
        <v>621</v>
      </c>
      <c r="D311" s="20" t="s">
        <v>622</v>
      </c>
      <c r="E311" s="20" t="s">
        <v>36</v>
      </c>
      <c r="F311" s="20" t="s">
        <v>37</v>
      </c>
      <c r="G311" s="20" t="s">
        <v>255</v>
      </c>
      <c r="H311" s="16" t="s">
        <v>39</v>
      </c>
      <c r="I311" s="20" t="s">
        <v>40</v>
      </c>
      <c r="J311" s="20" t="s">
        <v>282</v>
      </c>
      <c r="K311" s="16" t="s">
        <v>101</v>
      </c>
      <c r="L311" s="16" t="s">
        <v>624</v>
      </c>
      <c r="M311" s="25">
        <v>1990</v>
      </c>
      <c r="N311" s="25">
        <f t="shared" si="12"/>
        <v>4</v>
      </c>
      <c r="O311" s="25">
        <v>4</v>
      </c>
      <c r="P311" s="25">
        <v>3</v>
      </c>
      <c r="Q311" s="25">
        <v>3</v>
      </c>
      <c r="R311" s="25">
        <v>2</v>
      </c>
      <c r="S311" s="20" t="s">
        <v>625</v>
      </c>
      <c r="T311" s="16">
        <v>5</v>
      </c>
      <c r="U311" s="52">
        <f>SUMIFS(AreaQty!E:E,AreaQty!A:A,TDD!H311,AreaQty!B:B,TDD!I311,AreaQty!D:D,TDD!J311)</f>
        <v>1000.72</v>
      </c>
      <c r="V311" s="25" t="s">
        <v>283</v>
      </c>
      <c r="W311" s="16">
        <v>1</v>
      </c>
      <c r="X311" s="50">
        <v>1800</v>
      </c>
      <c r="Y311" s="18"/>
      <c r="Z311" s="18">
        <v>1</v>
      </c>
      <c r="AA311" s="24">
        <v>0</v>
      </c>
      <c r="AB311" s="24">
        <v>0</v>
      </c>
      <c r="AC311" s="16">
        <v>0</v>
      </c>
      <c r="AD311" s="24">
        <f>IF(AC311=0,IF(AB311=0,U311*X311*W311*Z311*EXP(-AA311*Others!$A$18),0),0)</f>
        <v>1801296</v>
      </c>
      <c r="AE311" s="24">
        <f>IF(AC311=0,IF(AB311=1,U311*X311*W311*Z311*EXP(-AA311*Others!$A$18),0),0)</f>
        <v>0</v>
      </c>
      <c r="AF311" s="24">
        <f>IF(AC311=1,IF(AB311=0,U311*X311*W311*Z311*EXP(-AA311*Others!$A$18),0),0)</f>
        <v>0</v>
      </c>
    </row>
    <row r="312" spans="1:32" ht="45">
      <c r="A312" s="16" t="s">
        <v>724</v>
      </c>
      <c r="B312" s="16" t="s">
        <v>620</v>
      </c>
      <c r="C312" s="16" t="s">
        <v>621</v>
      </c>
      <c r="D312" s="20" t="s">
        <v>622</v>
      </c>
      <c r="E312" s="20" t="s">
        <v>36</v>
      </c>
      <c r="F312" s="20" t="s">
        <v>37</v>
      </c>
      <c r="G312" s="20" t="s">
        <v>255</v>
      </c>
      <c r="H312" s="16" t="s">
        <v>39</v>
      </c>
      <c r="I312" s="20" t="s">
        <v>40</v>
      </c>
      <c r="J312" s="20" t="s">
        <v>80</v>
      </c>
      <c r="K312" s="16" t="s">
        <v>101</v>
      </c>
      <c r="L312" s="16" t="s">
        <v>624</v>
      </c>
      <c r="M312" s="25">
        <v>1990</v>
      </c>
      <c r="N312" s="25">
        <f t="shared" si="12"/>
        <v>4</v>
      </c>
      <c r="O312" s="25">
        <v>4</v>
      </c>
      <c r="P312" s="25">
        <v>3</v>
      </c>
      <c r="Q312" s="25">
        <v>3</v>
      </c>
      <c r="R312" s="25">
        <v>2</v>
      </c>
      <c r="S312" s="20" t="s">
        <v>625</v>
      </c>
      <c r="T312" s="16">
        <v>5</v>
      </c>
      <c r="U312" s="52">
        <f>SUMIFS(AreaQty!E:E,AreaQty!A:A,TDD!H312,AreaQty!B:B,TDD!I312,AreaQty!D:D,TDD!J312)</f>
        <v>1390.72</v>
      </c>
      <c r="V312" s="25" t="s">
        <v>283</v>
      </c>
      <c r="W312" s="16">
        <v>1</v>
      </c>
      <c r="X312" s="50">
        <v>1800</v>
      </c>
      <c r="Y312" s="18"/>
      <c r="Z312" s="18">
        <v>1</v>
      </c>
      <c r="AA312" s="24">
        <v>0</v>
      </c>
      <c r="AB312" s="24">
        <v>0</v>
      </c>
      <c r="AC312" s="16">
        <v>0</v>
      </c>
      <c r="AD312" s="24">
        <f>IF(AC312=0,IF(AB312=0,U312*X312*W312*Z312*EXP(-AA312*Others!$A$18),0),0)</f>
        <v>2503296</v>
      </c>
      <c r="AE312" s="24">
        <f>IF(AC312=0,IF(AB312=1,U312*X312*W312*Z312*EXP(-AA312*Others!$A$18),0),0)</f>
        <v>0</v>
      </c>
      <c r="AF312" s="24">
        <f>IF(AC312=1,IF(AB312=0,U312*X312*W312*Z312*EXP(-AA312*Others!$A$18),0),0)</f>
        <v>0</v>
      </c>
    </row>
    <row r="313" spans="1:32" ht="45">
      <c r="A313" s="16" t="s">
        <v>725</v>
      </c>
      <c r="B313" s="16" t="s">
        <v>620</v>
      </c>
      <c r="C313" s="16" t="s">
        <v>621</v>
      </c>
      <c r="D313" s="20" t="s">
        <v>622</v>
      </c>
      <c r="E313" s="20" t="s">
        <v>36</v>
      </c>
      <c r="F313" s="20" t="s">
        <v>37</v>
      </c>
      <c r="G313" s="20" t="s">
        <v>255</v>
      </c>
      <c r="H313" s="16" t="s">
        <v>39</v>
      </c>
      <c r="I313" s="20" t="s">
        <v>40</v>
      </c>
      <c r="J313" s="20" t="s">
        <v>309</v>
      </c>
      <c r="K313" s="16" t="s">
        <v>101</v>
      </c>
      <c r="L313" s="16" t="s">
        <v>624</v>
      </c>
      <c r="M313" s="25">
        <v>1990</v>
      </c>
      <c r="N313" s="25">
        <f t="shared" si="12"/>
        <v>4</v>
      </c>
      <c r="O313" s="25">
        <v>4</v>
      </c>
      <c r="P313" s="25">
        <v>3</v>
      </c>
      <c r="Q313" s="25">
        <v>3</v>
      </c>
      <c r="R313" s="25">
        <v>2</v>
      </c>
      <c r="S313" s="20" t="s">
        <v>625</v>
      </c>
      <c r="T313" s="16">
        <v>5</v>
      </c>
      <c r="U313" s="52">
        <f>SUMIFS(AreaQty!E:E,AreaQty!A:A,TDD!H313,AreaQty!B:B,TDD!I313,AreaQty!D:D,TDD!J313)</f>
        <v>1157.8699999999999</v>
      </c>
      <c r="V313" s="25" t="s">
        <v>283</v>
      </c>
      <c r="W313" s="16">
        <v>1</v>
      </c>
      <c r="X313" s="50">
        <v>1800</v>
      </c>
      <c r="Y313" s="18"/>
      <c r="Z313" s="18">
        <v>1</v>
      </c>
      <c r="AA313" s="24">
        <v>0</v>
      </c>
      <c r="AB313" s="24">
        <v>0</v>
      </c>
      <c r="AC313" s="16">
        <v>0</v>
      </c>
      <c r="AD313" s="24">
        <f>IF(AC313=0,IF(AB313=0,U313*X313*W313*Z313*EXP(-AA313*Others!$A$18),0),0)</f>
        <v>2084165.9999999998</v>
      </c>
      <c r="AE313" s="24">
        <f>IF(AC313=0,IF(AB313=1,U313*X313*W313*Z313*EXP(-AA313*Others!$A$18),0),0)</f>
        <v>0</v>
      </c>
      <c r="AF313" s="24">
        <f>IF(AC313=1,IF(AB313=0,U313*X313*W313*Z313*EXP(-AA313*Others!$A$18),0),0)</f>
        <v>0</v>
      </c>
    </row>
    <row r="314" spans="1:32" ht="45">
      <c r="A314" s="16" t="s">
        <v>726</v>
      </c>
      <c r="B314" s="16" t="s">
        <v>620</v>
      </c>
      <c r="C314" s="16" t="s">
        <v>621</v>
      </c>
      <c r="D314" s="20" t="s">
        <v>622</v>
      </c>
      <c r="E314" s="20" t="s">
        <v>36</v>
      </c>
      <c r="F314" s="20" t="s">
        <v>37</v>
      </c>
      <c r="G314" s="20" t="s">
        <v>255</v>
      </c>
      <c r="H314" s="16" t="s">
        <v>39</v>
      </c>
      <c r="I314" s="20" t="s">
        <v>40</v>
      </c>
      <c r="J314" s="20" t="s">
        <v>288</v>
      </c>
      <c r="K314" s="16" t="s">
        <v>101</v>
      </c>
      <c r="L314" s="16" t="s">
        <v>624</v>
      </c>
      <c r="M314" s="25">
        <v>1990</v>
      </c>
      <c r="N314" s="25">
        <f t="shared" si="12"/>
        <v>4</v>
      </c>
      <c r="O314" s="25">
        <v>4</v>
      </c>
      <c r="P314" s="25">
        <v>3</v>
      </c>
      <c r="Q314" s="25">
        <v>3</v>
      </c>
      <c r="R314" s="25">
        <v>2</v>
      </c>
      <c r="S314" s="20" t="s">
        <v>625</v>
      </c>
      <c r="T314" s="16">
        <v>5</v>
      </c>
      <c r="U314" s="52">
        <f>SUMIFS(AreaQty!E:E,AreaQty!A:A,TDD!H314,AreaQty!B:B,TDD!I314,AreaQty!D:D,TDD!J314)</f>
        <v>1250.95</v>
      </c>
      <c r="V314" s="25" t="s">
        <v>283</v>
      </c>
      <c r="W314" s="16">
        <v>1</v>
      </c>
      <c r="X314" s="50">
        <v>1800</v>
      </c>
      <c r="Y314" s="18"/>
      <c r="Z314" s="18">
        <v>1</v>
      </c>
      <c r="AA314" s="24">
        <v>0</v>
      </c>
      <c r="AB314" s="24">
        <v>0</v>
      </c>
      <c r="AC314" s="16">
        <v>0</v>
      </c>
      <c r="AD314" s="24">
        <f>IF(AC314=0,IF(AB314=0,U314*X314*W314*Z314*EXP(-AA314*Others!$A$18),0),0)</f>
        <v>2251710</v>
      </c>
      <c r="AE314" s="24">
        <f>IF(AC314=0,IF(AB314=1,U314*X314*W314*Z314*EXP(-AA314*Others!$A$18),0),0)</f>
        <v>0</v>
      </c>
      <c r="AF314" s="24">
        <f>IF(AC314=1,IF(AB314=0,U314*X314*W314*Z314*EXP(-AA314*Others!$A$18),0),0)</f>
        <v>0</v>
      </c>
    </row>
    <row r="315" spans="1:32" ht="45">
      <c r="A315" s="16" t="s">
        <v>727</v>
      </c>
      <c r="B315" s="16" t="s">
        <v>620</v>
      </c>
      <c r="C315" s="16" t="s">
        <v>621</v>
      </c>
      <c r="D315" s="20" t="s">
        <v>622</v>
      </c>
      <c r="E315" s="20" t="s">
        <v>36</v>
      </c>
      <c r="F315" s="20" t="s">
        <v>37</v>
      </c>
      <c r="G315" s="20" t="s">
        <v>255</v>
      </c>
      <c r="H315" s="16" t="s">
        <v>39</v>
      </c>
      <c r="I315" s="20" t="s">
        <v>40</v>
      </c>
      <c r="J315" s="20" t="s">
        <v>643</v>
      </c>
      <c r="K315" s="16" t="s">
        <v>101</v>
      </c>
      <c r="L315" s="16" t="s">
        <v>624</v>
      </c>
      <c r="M315" s="25">
        <v>1990</v>
      </c>
      <c r="N315" s="25">
        <f t="shared" si="12"/>
        <v>4</v>
      </c>
      <c r="O315" s="25">
        <v>4</v>
      </c>
      <c r="P315" s="25">
        <v>3</v>
      </c>
      <c r="Q315" s="25">
        <v>3</v>
      </c>
      <c r="R315" s="25">
        <v>2</v>
      </c>
      <c r="S315" s="20" t="s">
        <v>625</v>
      </c>
      <c r="T315" s="16">
        <v>5</v>
      </c>
      <c r="U315" s="52">
        <f>SUMIFS(AreaQty!E:E,AreaQty!A:A,TDD!H315,AreaQty!B:B,TDD!I315,AreaQty!D:D,TDD!J315)</f>
        <v>1054.2</v>
      </c>
      <c r="V315" s="25" t="s">
        <v>283</v>
      </c>
      <c r="W315" s="16">
        <v>1</v>
      </c>
      <c r="X315" s="50">
        <v>1800</v>
      </c>
      <c r="Y315" s="18"/>
      <c r="Z315" s="18">
        <v>1</v>
      </c>
      <c r="AA315" s="24">
        <v>0</v>
      </c>
      <c r="AB315" s="24">
        <v>0</v>
      </c>
      <c r="AC315" s="16">
        <v>0</v>
      </c>
      <c r="AD315" s="24">
        <f>IF(AC315=0,IF(AB315=0,U315*X315*W315*Z315*EXP(-AA315*Others!$A$18),0),0)</f>
        <v>1897560</v>
      </c>
      <c r="AE315" s="24">
        <f>IF(AC315=0,IF(AB315=1,U315*X315*W315*Z315*EXP(-AA315*Others!$A$18),0),0)</f>
        <v>0</v>
      </c>
      <c r="AF315" s="24">
        <f>IF(AC315=1,IF(AB315=0,U315*X315*W315*Z315*EXP(-AA315*Others!$A$18),0),0)</f>
        <v>0</v>
      </c>
    </row>
    <row r="316" spans="1:32" ht="45">
      <c r="A316" s="16" t="s">
        <v>728</v>
      </c>
      <c r="B316" s="16" t="s">
        <v>620</v>
      </c>
      <c r="C316" s="16" t="s">
        <v>621</v>
      </c>
      <c r="D316" s="20" t="s">
        <v>622</v>
      </c>
      <c r="E316" s="20" t="s">
        <v>36</v>
      </c>
      <c r="F316" s="20" t="s">
        <v>37</v>
      </c>
      <c r="G316" s="20" t="s">
        <v>255</v>
      </c>
      <c r="H316" s="16" t="s">
        <v>39</v>
      </c>
      <c r="I316" s="20" t="s">
        <v>40</v>
      </c>
      <c r="J316" s="20" t="s">
        <v>203</v>
      </c>
      <c r="K316" s="16" t="s">
        <v>101</v>
      </c>
      <c r="L316" s="16" t="s">
        <v>624</v>
      </c>
      <c r="M316" s="25">
        <v>1990</v>
      </c>
      <c r="N316" s="25">
        <f t="shared" si="12"/>
        <v>4</v>
      </c>
      <c r="O316" s="25">
        <v>4</v>
      </c>
      <c r="P316" s="25">
        <v>3</v>
      </c>
      <c r="Q316" s="25">
        <v>3</v>
      </c>
      <c r="R316" s="25">
        <v>2</v>
      </c>
      <c r="S316" s="20" t="s">
        <v>625</v>
      </c>
      <c r="T316" s="16">
        <v>5</v>
      </c>
      <c r="U316" s="52">
        <f>SUMIFS(AreaQty!E:E,AreaQty!A:A,TDD!H316,AreaQty!B:B,TDD!I316,AreaQty!D:D,TDD!J316)</f>
        <v>1389.08</v>
      </c>
      <c r="V316" s="25" t="s">
        <v>283</v>
      </c>
      <c r="W316" s="16">
        <v>1</v>
      </c>
      <c r="X316" s="50">
        <v>1800</v>
      </c>
      <c r="Y316" s="18"/>
      <c r="Z316" s="18">
        <v>1</v>
      </c>
      <c r="AA316" s="24">
        <v>0</v>
      </c>
      <c r="AB316" s="24">
        <v>0</v>
      </c>
      <c r="AC316" s="16">
        <v>0</v>
      </c>
      <c r="AD316" s="24">
        <f>IF(AC316=0,IF(AB316=0,U316*X316*W316*Z316*EXP(-AA316*Others!$A$18),0),0)</f>
        <v>2500344</v>
      </c>
      <c r="AE316" s="24">
        <f>IF(AC316=0,IF(AB316=1,U316*X316*W316*Z316*EXP(-AA316*Others!$A$18),0),0)</f>
        <v>0</v>
      </c>
      <c r="AF316" s="24">
        <f>IF(AC316=1,IF(AB316=0,U316*X316*W316*Z316*EXP(-AA316*Others!$A$18),0),0)</f>
        <v>0</v>
      </c>
    </row>
    <row r="317" spans="1:32" ht="45">
      <c r="A317" s="16" t="s">
        <v>729</v>
      </c>
      <c r="B317" s="16" t="s">
        <v>620</v>
      </c>
      <c r="C317" s="16" t="s">
        <v>621</v>
      </c>
      <c r="D317" s="20" t="s">
        <v>622</v>
      </c>
      <c r="E317" s="20" t="s">
        <v>36</v>
      </c>
      <c r="F317" s="20" t="s">
        <v>37</v>
      </c>
      <c r="G317" s="20" t="s">
        <v>255</v>
      </c>
      <c r="H317" s="16" t="s">
        <v>39</v>
      </c>
      <c r="I317" s="20" t="s">
        <v>40</v>
      </c>
      <c r="J317" s="20" t="s">
        <v>646</v>
      </c>
      <c r="K317" s="16" t="s">
        <v>101</v>
      </c>
      <c r="L317" s="16" t="s">
        <v>624</v>
      </c>
      <c r="M317" s="25">
        <v>1990</v>
      </c>
      <c r="N317" s="25">
        <f t="shared" ref="N317:N362" si="13">ROUNDUP(MAX(O317:Q317),0)</f>
        <v>4</v>
      </c>
      <c r="O317" s="25">
        <v>4</v>
      </c>
      <c r="P317" s="25">
        <v>3</v>
      </c>
      <c r="Q317" s="25">
        <v>3</v>
      </c>
      <c r="R317" s="25">
        <v>2</v>
      </c>
      <c r="S317" s="20" t="s">
        <v>625</v>
      </c>
      <c r="T317" s="16">
        <v>5</v>
      </c>
      <c r="U317" s="52">
        <f>SUMIFS(AreaQty!E:E,AreaQty!A:A,TDD!H317,AreaQty!B:B,TDD!I317,AreaQty!D:D,TDD!J317)</f>
        <v>309.04999999999995</v>
      </c>
      <c r="V317" s="25" t="s">
        <v>283</v>
      </c>
      <c r="W317" s="16">
        <v>1</v>
      </c>
      <c r="X317" s="50">
        <v>1800</v>
      </c>
      <c r="Y317" s="18"/>
      <c r="Z317" s="18">
        <v>1</v>
      </c>
      <c r="AA317" s="24">
        <v>0</v>
      </c>
      <c r="AB317" s="24">
        <v>0</v>
      </c>
      <c r="AC317" s="16">
        <v>0</v>
      </c>
      <c r="AD317" s="24">
        <f>IF(AC317=0,IF(AB317=0,U317*X317*W317*Z317*EXP(-AA317*Others!$A$18),0),0)</f>
        <v>556289.99999999988</v>
      </c>
      <c r="AE317" s="24">
        <f>IF(AC317=0,IF(AB317=1,U317*X317*W317*Z317*EXP(-AA317*Others!$A$18),0),0)</f>
        <v>0</v>
      </c>
      <c r="AF317" s="24">
        <f>IF(AC317=1,IF(AB317=0,U317*X317*W317*Z317*EXP(-AA317*Others!$A$18),0),0)</f>
        <v>0</v>
      </c>
    </row>
    <row r="318" spans="1:32" ht="45">
      <c r="A318" s="16" t="s">
        <v>730</v>
      </c>
      <c r="B318" s="16" t="s">
        <v>620</v>
      </c>
      <c r="C318" s="16" t="s">
        <v>621</v>
      </c>
      <c r="D318" s="20" t="s">
        <v>622</v>
      </c>
      <c r="E318" s="20" t="s">
        <v>36</v>
      </c>
      <c r="F318" s="20" t="s">
        <v>37</v>
      </c>
      <c r="G318" s="20" t="s">
        <v>255</v>
      </c>
      <c r="H318" s="16" t="s">
        <v>39</v>
      </c>
      <c r="I318" s="20" t="s">
        <v>40</v>
      </c>
      <c r="J318" s="20" t="s">
        <v>162</v>
      </c>
      <c r="K318" s="16" t="s">
        <v>101</v>
      </c>
      <c r="L318" s="16" t="s">
        <v>624</v>
      </c>
      <c r="M318" s="25">
        <v>1990</v>
      </c>
      <c r="N318" s="25">
        <f t="shared" si="13"/>
        <v>4</v>
      </c>
      <c r="O318" s="25">
        <v>4</v>
      </c>
      <c r="P318" s="25">
        <v>3</v>
      </c>
      <c r="Q318" s="25">
        <v>3</v>
      </c>
      <c r="R318" s="25">
        <v>2</v>
      </c>
      <c r="S318" s="20" t="s">
        <v>625</v>
      </c>
      <c r="T318" s="16">
        <v>5</v>
      </c>
      <c r="U318" s="52">
        <f>SUMIFS(AreaQty!E:E,AreaQty!A:A,TDD!H318,AreaQty!B:B,TDD!I318,AreaQty!D:D,TDD!J318)</f>
        <v>1356.4</v>
      </c>
      <c r="V318" s="25" t="s">
        <v>283</v>
      </c>
      <c r="W318" s="16">
        <v>1</v>
      </c>
      <c r="X318" s="50">
        <v>1800</v>
      </c>
      <c r="Y318" s="18"/>
      <c r="Z318" s="18">
        <v>1</v>
      </c>
      <c r="AA318" s="24">
        <v>0</v>
      </c>
      <c r="AB318" s="24">
        <v>0</v>
      </c>
      <c r="AC318" s="16">
        <v>0</v>
      </c>
      <c r="AD318" s="24">
        <f>IF(AC318=0,IF(AB318=0,U318*X318*W318*Z318*EXP(-AA318*Others!$A$18),0),0)</f>
        <v>2441520</v>
      </c>
      <c r="AE318" s="24">
        <f>IF(AC318=0,IF(AB318=1,U318*X318*W318*Z318*EXP(-AA318*Others!$A$18),0),0)</f>
        <v>0</v>
      </c>
      <c r="AF318" s="24">
        <f>IF(AC318=1,IF(AB318=0,U318*X318*W318*Z318*EXP(-AA318*Others!$A$18),0),0)</f>
        <v>0</v>
      </c>
    </row>
    <row r="319" spans="1:32" ht="45">
      <c r="A319" s="16" t="s">
        <v>731</v>
      </c>
      <c r="B319" s="16" t="s">
        <v>620</v>
      </c>
      <c r="C319" s="16" t="s">
        <v>621</v>
      </c>
      <c r="D319" s="20" t="s">
        <v>622</v>
      </c>
      <c r="E319" s="20" t="s">
        <v>36</v>
      </c>
      <c r="F319" s="20" t="s">
        <v>37</v>
      </c>
      <c r="G319" s="20" t="s">
        <v>255</v>
      </c>
      <c r="H319" s="16" t="s">
        <v>39</v>
      </c>
      <c r="I319" s="20" t="s">
        <v>40</v>
      </c>
      <c r="J319" s="20" t="s">
        <v>211</v>
      </c>
      <c r="K319" s="16" t="s">
        <v>101</v>
      </c>
      <c r="L319" s="16" t="s">
        <v>624</v>
      </c>
      <c r="M319" s="25">
        <v>1990</v>
      </c>
      <c r="N319" s="25">
        <f t="shared" si="13"/>
        <v>4</v>
      </c>
      <c r="O319" s="25">
        <v>4</v>
      </c>
      <c r="P319" s="25">
        <v>3</v>
      </c>
      <c r="Q319" s="25">
        <v>3</v>
      </c>
      <c r="R319" s="25">
        <v>2</v>
      </c>
      <c r="S319" s="20" t="s">
        <v>625</v>
      </c>
      <c r="T319" s="16">
        <v>5</v>
      </c>
      <c r="U319" s="52">
        <f>SUMIFS(AreaQty!E:E,AreaQty!A:A,TDD!H319,AreaQty!B:B,TDD!I319,AreaQty!D:D,TDD!J319)</f>
        <v>1705.18</v>
      </c>
      <c r="V319" s="25" t="s">
        <v>283</v>
      </c>
      <c r="W319" s="16">
        <v>1</v>
      </c>
      <c r="X319" s="50">
        <v>1800</v>
      </c>
      <c r="Y319" s="18"/>
      <c r="Z319" s="18">
        <v>1</v>
      </c>
      <c r="AA319" s="24">
        <v>0</v>
      </c>
      <c r="AB319" s="24">
        <v>0</v>
      </c>
      <c r="AC319" s="16">
        <v>0</v>
      </c>
      <c r="AD319" s="24">
        <f>IF(AC319=0,IF(AB319=0,U319*X319*W319*Z319*EXP(-AA319*Others!$A$18),0),0)</f>
        <v>3069324</v>
      </c>
      <c r="AE319" s="24">
        <f>IF(AC319=0,IF(AB319=1,U319*X319*W319*Z319*EXP(-AA319*Others!$A$18),0),0)</f>
        <v>0</v>
      </c>
      <c r="AF319" s="24">
        <f>IF(AC319=1,IF(AB319=0,U319*X319*W319*Z319*EXP(-AA319*Others!$A$18),0),0)</f>
        <v>0</v>
      </c>
    </row>
    <row r="320" spans="1:32" ht="45">
      <c r="A320" s="16" t="s">
        <v>732</v>
      </c>
      <c r="B320" s="16" t="s">
        <v>620</v>
      </c>
      <c r="C320" s="16" t="s">
        <v>621</v>
      </c>
      <c r="D320" s="20" t="s">
        <v>622</v>
      </c>
      <c r="E320" s="20" t="s">
        <v>36</v>
      </c>
      <c r="F320" s="20" t="s">
        <v>37</v>
      </c>
      <c r="G320" s="20" t="s">
        <v>255</v>
      </c>
      <c r="H320" s="16" t="s">
        <v>39</v>
      </c>
      <c r="I320" s="20" t="s">
        <v>40</v>
      </c>
      <c r="J320" s="20" t="s">
        <v>294</v>
      </c>
      <c r="K320" s="16" t="s">
        <v>101</v>
      </c>
      <c r="L320" s="16" t="s">
        <v>624</v>
      </c>
      <c r="M320" s="25">
        <v>1990</v>
      </c>
      <c r="N320" s="25">
        <f t="shared" si="13"/>
        <v>4</v>
      </c>
      <c r="O320" s="25">
        <v>4</v>
      </c>
      <c r="P320" s="25">
        <v>3</v>
      </c>
      <c r="Q320" s="25">
        <v>3</v>
      </c>
      <c r="R320" s="25">
        <v>2</v>
      </c>
      <c r="S320" s="20" t="s">
        <v>625</v>
      </c>
      <c r="T320" s="16">
        <v>5</v>
      </c>
      <c r="U320" s="52">
        <f>SUMIFS(AreaQty!E:E,AreaQty!A:A,TDD!H320,AreaQty!B:B,TDD!I320,AreaQty!D:D,TDD!J320)</f>
        <v>1705.04</v>
      </c>
      <c r="V320" s="25" t="s">
        <v>283</v>
      </c>
      <c r="W320" s="16">
        <v>1</v>
      </c>
      <c r="X320" s="50">
        <v>1800</v>
      </c>
      <c r="Y320" s="18"/>
      <c r="Z320" s="18">
        <v>1</v>
      </c>
      <c r="AA320" s="24">
        <v>0</v>
      </c>
      <c r="AB320" s="24">
        <v>0</v>
      </c>
      <c r="AC320" s="16">
        <v>0</v>
      </c>
      <c r="AD320" s="24">
        <f>IF(AC320=0,IF(AB320=0,U320*X320*W320*Z320*EXP(-AA320*Others!$A$18),0),0)</f>
        <v>3069072</v>
      </c>
      <c r="AE320" s="24">
        <f>IF(AC320=0,IF(AB320=1,U320*X320*W320*Z320*EXP(-AA320*Others!$A$18),0),0)</f>
        <v>0</v>
      </c>
      <c r="AF320" s="24">
        <f>IF(AC320=1,IF(AB320=0,U320*X320*W320*Z320*EXP(-AA320*Others!$A$18),0),0)</f>
        <v>0</v>
      </c>
    </row>
    <row r="321" spans="1:32" ht="45">
      <c r="A321" s="16" t="s">
        <v>733</v>
      </c>
      <c r="B321" s="16" t="s">
        <v>620</v>
      </c>
      <c r="C321" s="16" t="s">
        <v>621</v>
      </c>
      <c r="D321" s="20" t="s">
        <v>622</v>
      </c>
      <c r="E321" s="20" t="s">
        <v>36</v>
      </c>
      <c r="F321" s="20" t="s">
        <v>37</v>
      </c>
      <c r="G321" s="20" t="s">
        <v>255</v>
      </c>
      <c r="H321" s="16" t="s">
        <v>39</v>
      </c>
      <c r="I321" s="20" t="s">
        <v>40</v>
      </c>
      <c r="J321" s="20" t="s">
        <v>297</v>
      </c>
      <c r="K321" s="16" t="s">
        <v>101</v>
      </c>
      <c r="L321" s="16" t="s">
        <v>624</v>
      </c>
      <c r="M321" s="25">
        <v>1990</v>
      </c>
      <c r="N321" s="25">
        <f t="shared" si="13"/>
        <v>4</v>
      </c>
      <c r="O321" s="25">
        <v>4</v>
      </c>
      <c r="P321" s="25">
        <v>3</v>
      </c>
      <c r="Q321" s="25">
        <v>3</v>
      </c>
      <c r="R321" s="25">
        <v>2</v>
      </c>
      <c r="S321" s="20" t="s">
        <v>625</v>
      </c>
      <c r="T321" s="16">
        <v>5</v>
      </c>
      <c r="U321" s="52">
        <f>SUMIFS(AreaQty!E:E,AreaQty!A:A,TDD!H321,AreaQty!B:B,TDD!I321,AreaQty!D:D,TDD!J321)</f>
        <v>1321.57</v>
      </c>
      <c r="V321" s="25" t="s">
        <v>283</v>
      </c>
      <c r="W321" s="16">
        <v>1</v>
      </c>
      <c r="X321" s="50">
        <v>1800</v>
      </c>
      <c r="Y321" s="18"/>
      <c r="Z321" s="18">
        <v>1</v>
      </c>
      <c r="AA321" s="24">
        <v>0</v>
      </c>
      <c r="AB321" s="24">
        <v>0</v>
      </c>
      <c r="AC321" s="16">
        <v>0</v>
      </c>
      <c r="AD321" s="24">
        <f>IF(AC321=0,IF(AB321=0,U321*X321*W321*Z321*EXP(-AA321*Others!$A$18),0),0)</f>
        <v>2378826</v>
      </c>
      <c r="AE321" s="24">
        <f>IF(AC321=0,IF(AB321=1,U321*X321*W321*Z321*EXP(-AA321*Others!$A$18),0),0)</f>
        <v>0</v>
      </c>
      <c r="AF321" s="24">
        <f>IF(AC321=1,IF(AB321=0,U321*X321*W321*Z321*EXP(-AA321*Others!$A$18),0),0)</f>
        <v>0</v>
      </c>
    </row>
    <row r="322" spans="1:32" ht="30">
      <c r="A322" s="16" t="s">
        <v>734</v>
      </c>
      <c r="B322" s="16" t="s">
        <v>659</v>
      </c>
      <c r="C322" s="16" t="s">
        <v>660</v>
      </c>
      <c r="D322" s="16" t="s">
        <v>661</v>
      </c>
      <c r="E322" s="57" t="s">
        <v>60</v>
      </c>
      <c r="F322" s="20" t="s">
        <v>37</v>
      </c>
      <c r="G322" s="20" t="s">
        <v>255</v>
      </c>
      <c r="H322" s="16" t="s">
        <v>39</v>
      </c>
      <c r="I322" s="20" t="s">
        <v>40</v>
      </c>
      <c r="J322" s="20" t="s">
        <v>623</v>
      </c>
      <c r="K322" s="16" t="s">
        <v>101</v>
      </c>
      <c r="L322" s="16" t="s">
        <v>624</v>
      </c>
      <c r="M322" s="25">
        <v>1990</v>
      </c>
      <c r="N322" s="25">
        <f t="shared" si="13"/>
        <v>4</v>
      </c>
      <c r="O322" s="25">
        <v>4</v>
      </c>
      <c r="P322" s="25">
        <v>3</v>
      </c>
      <c r="Q322" s="25">
        <v>3</v>
      </c>
      <c r="R322" s="25">
        <v>1</v>
      </c>
      <c r="S322" s="20" t="s">
        <v>662</v>
      </c>
      <c r="T322" s="16">
        <v>3</v>
      </c>
      <c r="U322" s="52">
        <f>SUMIFS(AreaQty!E:E,AreaQty!A:A,TDD!H322,AreaQty!B:B,TDD!I322,AreaQty!D:D,TDD!J322)</f>
        <v>620.26</v>
      </c>
      <c r="V322" s="25" t="s">
        <v>283</v>
      </c>
      <c r="W322" s="16">
        <v>0.05</v>
      </c>
      <c r="X322" s="50">
        <v>100</v>
      </c>
      <c r="Y322" s="18"/>
      <c r="Z322" s="18">
        <v>1</v>
      </c>
      <c r="AA322" s="24">
        <v>0</v>
      </c>
      <c r="AB322" s="24">
        <v>0</v>
      </c>
      <c r="AC322" s="16">
        <v>0</v>
      </c>
      <c r="AD322" s="24">
        <f>IF(AC322=0,IF(AB322=0,U322*X322*W322*Z322*EXP(-AA322*Others!$A$18),0),0)</f>
        <v>3101.3</v>
      </c>
      <c r="AE322" s="24">
        <f>IF(AC322=0,IF(AB322=1,U322*X322*W322*Z322*EXP(-AA322*Others!$A$18),0),0)</f>
        <v>0</v>
      </c>
      <c r="AF322" s="24">
        <f>IF(AC322=1,IF(AB322=0,U322*X322*W322*Z322*EXP(-AA322*Others!$A$18),0),0)</f>
        <v>0</v>
      </c>
    </row>
    <row r="323" spans="1:32" ht="30">
      <c r="A323" s="16" t="s">
        <v>735</v>
      </c>
      <c r="B323" s="16" t="s">
        <v>659</v>
      </c>
      <c r="C323" s="16" t="s">
        <v>660</v>
      </c>
      <c r="D323" s="16" t="s">
        <v>661</v>
      </c>
      <c r="E323" s="57" t="s">
        <v>60</v>
      </c>
      <c r="F323" s="20" t="s">
        <v>37</v>
      </c>
      <c r="G323" s="20" t="s">
        <v>255</v>
      </c>
      <c r="H323" s="16" t="s">
        <v>39</v>
      </c>
      <c r="I323" s="20" t="s">
        <v>40</v>
      </c>
      <c r="J323" s="20" t="s">
        <v>41</v>
      </c>
      <c r="K323" s="16" t="s">
        <v>101</v>
      </c>
      <c r="L323" s="16" t="s">
        <v>624</v>
      </c>
      <c r="M323" s="25">
        <v>1990</v>
      </c>
      <c r="N323" s="25">
        <f t="shared" si="13"/>
        <v>4</v>
      </c>
      <c r="O323" s="25">
        <v>4</v>
      </c>
      <c r="P323" s="25">
        <v>3</v>
      </c>
      <c r="Q323" s="25">
        <v>3</v>
      </c>
      <c r="R323" s="25">
        <v>1</v>
      </c>
      <c r="S323" s="20" t="s">
        <v>662</v>
      </c>
      <c r="T323" s="16">
        <v>3</v>
      </c>
      <c r="U323" s="52">
        <f>SUMIFS(AreaQty!E:E,AreaQty!A:A,TDD!H323,AreaQty!B:B,TDD!I323,AreaQty!D:D,TDD!J323)</f>
        <v>954.61</v>
      </c>
      <c r="V323" s="25" t="s">
        <v>283</v>
      </c>
      <c r="W323" s="16">
        <v>0.05</v>
      </c>
      <c r="X323" s="52">
        <v>100</v>
      </c>
      <c r="Y323" s="18"/>
      <c r="Z323" s="18">
        <v>1</v>
      </c>
      <c r="AA323" s="24">
        <v>0</v>
      </c>
      <c r="AB323" s="24">
        <v>0</v>
      </c>
      <c r="AC323" s="16">
        <v>0</v>
      </c>
      <c r="AD323" s="24">
        <f>IF(AC323=0,IF(AB323=0,U323*X323*W323*Z323*EXP(-AA323*Others!$A$18),0),0)</f>
        <v>4773.05</v>
      </c>
      <c r="AE323" s="24">
        <f>IF(AC323=0,IF(AB323=1,U323*X323*W323*Z323*EXP(-AA323*Others!$A$18),0),0)</f>
        <v>0</v>
      </c>
      <c r="AF323" s="24">
        <f>IF(AC323=1,IF(AB323=0,U323*X323*W323*Z323*EXP(-AA323*Others!$A$18),0),0)</f>
        <v>0</v>
      </c>
    </row>
    <row r="324" spans="1:32" ht="30">
      <c r="A324" s="16" t="s">
        <v>736</v>
      </c>
      <c r="B324" s="16" t="s">
        <v>659</v>
      </c>
      <c r="C324" s="16" t="s">
        <v>660</v>
      </c>
      <c r="D324" s="16" t="s">
        <v>661</v>
      </c>
      <c r="E324" s="57" t="s">
        <v>60</v>
      </c>
      <c r="F324" s="20" t="s">
        <v>37</v>
      </c>
      <c r="G324" s="20" t="s">
        <v>255</v>
      </c>
      <c r="H324" s="16" t="s">
        <v>39</v>
      </c>
      <c r="I324" s="20" t="s">
        <v>40</v>
      </c>
      <c r="J324" s="20" t="s">
        <v>628</v>
      </c>
      <c r="K324" s="16" t="s">
        <v>101</v>
      </c>
      <c r="L324" s="16" t="s">
        <v>624</v>
      </c>
      <c r="M324" s="25">
        <v>1990</v>
      </c>
      <c r="N324" s="25">
        <f t="shared" si="13"/>
        <v>4</v>
      </c>
      <c r="O324" s="25">
        <v>4</v>
      </c>
      <c r="P324" s="25">
        <v>3</v>
      </c>
      <c r="Q324" s="25">
        <v>3</v>
      </c>
      <c r="R324" s="25">
        <v>1</v>
      </c>
      <c r="S324" s="20" t="s">
        <v>662</v>
      </c>
      <c r="T324" s="16">
        <v>3</v>
      </c>
      <c r="U324" s="52">
        <f>SUMIFS(AreaQty!E:E,AreaQty!A:A,TDD!H324,AreaQty!B:B,TDD!I324,AreaQty!D:D,TDD!J324)</f>
        <v>274.87</v>
      </c>
      <c r="V324" s="25" t="s">
        <v>283</v>
      </c>
      <c r="W324" s="16">
        <v>0.05</v>
      </c>
      <c r="X324" s="50">
        <v>100</v>
      </c>
      <c r="Y324" s="18"/>
      <c r="Z324" s="18">
        <v>1</v>
      </c>
      <c r="AA324" s="24">
        <v>0</v>
      </c>
      <c r="AB324" s="24">
        <v>0</v>
      </c>
      <c r="AC324" s="16">
        <v>0</v>
      </c>
      <c r="AD324" s="24">
        <f>IF(AC324=0,IF(AB324=0,U324*X324*W324*Z324*EXP(-AA324*Others!$A$18),0),0)</f>
        <v>1374.3500000000001</v>
      </c>
      <c r="AE324" s="24">
        <f>IF(AC324=0,IF(AB324=1,U324*X324*W324*Z324*EXP(-AA324*Others!$A$18),0),0)</f>
        <v>0</v>
      </c>
      <c r="AF324" s="24">
        <f>IF(AC324=1,IF(AB324=0,U324*X324*W324*Z324*EXP(-AA324*Others!$A$18),0),0)</f>
        <v>0</v>
      </c>
    </row>
    <row r="325" spans="1:32" ht="30">
      <c r="A325" s="16" t="s">
        <v>737</v>
      </c>
      <c r="B325" s="16" t="s">
        <v>659</v>
      </c>
      <c r="C325" s="16" t="s">
        <v>660</v>
      </c>
      <c r="D325" s="16" t="s">
        <v>661</v>
      </c>
      <c r="E325" s="57" t="s">
        <v>60</v>
      </c>
      <c r="F325" s="20" t="s">
        <v>37</v>
      </c>
      <c r="G325" s="20" t="s">
        <v>255</v>
      </c>
      <c r="H325" s="16" t="s">
        <v>39</v>
      </c>
      <c r="I325" s="20" t="s">
        <v>40</v>
      </c>
      <c r="J325" s="20" t="s">
        <v>630</v>
      </c>
      <c r="K325" s="16" t="s">
        <v>101</v>
      </c>
      <c r="L325" s="16" t="s">
        <v>624</v>
      </c>
      <c r="M325" s="25">
        <v>1990</v>
      </c>
      <c r="N325" s="25">
        <f t="shared" si="13"/>
        <v>4</v>
      </c>
      <c r="O325" s="25">
        <v>4</v>
      </c>
      <c r="P325" s="25">
        <v>3</v>
      </c>
      <c r="Q325" s="25">
        <v>3</v>
      </c>
      <c r="R325" s="25">
        <v>1</v>
      </c>
      <c r="S325" s="20" t="s">
        <v>662</v>
      </c>
      <c r="T325" s="16">
        <v>3</v>
      </c>
      <c r="U325" s="52">
        <f>SUMIFS(AreaQty!E:E,AreaQty!A:A,TDD!H325,AreaQty!B:B,TDD!I325,AreaQty!D:D,TDD!J325)</f>
        <v>1146.19</v>
      </c>
      <c r="V325" s="25" t="s">
        <v>283</v>
      </c>
      <c r="W325" s="16">
        <v>0.05</v>
      </c>
      <c r="X325" s="50">
        <v>100</v>
      </c>
      <c r="Y325" s="18"/>
      <c r="Z325" s="18">
        <v>1</v>
      </c>
      <c r="AA325" s="24">
        <v>0</v>
      </c>
      <c r="AB325" s="24">
        <v>0</v>
      </c>
      <c r="AC325" s="16">
        <v>0</v>
      </c>
      <c r="AD325" s="24">
        <f>IF(AC325=0,IF(AB325=0,U325*X325*W325*Z325*EXP(-AA325*Others!$A$18),0),0)</f>
        <v>5730.9500000000007</v>
      </c>
      <c r="AE325" s="24">
        <f>IF(AC325=0,IF(AB325=1,U325*X325*W325*Z325*EXP(-AA325*Others!$A$18),0),0)</f>
        <v>0</v>
      </c>
      <c r="AF325" s="24">
        <f>IF(AC325=1,IF(AB325=0,U325*X325*W325*Z325*EXP(-AA325*Others!$A$18),0),0)</f>
        <v>0</v>
      </c>
    </row>
    <row r="326" spans="1:32" ht="30">
      <c r="A326" s="16" t="s">
        <v>738</v>
      </c>
      <c r="B326" s="16" t="s">
        <v>659</v>
      </c>
      <c r="C326" s="16" t="s">
        <v>660</v>
      </c>
      <c r="D326" s="16" t="s">
        <v>661</v>
      </c>
      <c r="E326" s="57" t="s">
        <v>60</v>
      </c>
      <c r="F326" s="20" t="s">
        <v>37</v>
      </c>
      <c r="G326" s="20" t="s">
        <v>255</v>
      </c>
      <c r="H326" s="16" t="s">
        <v>39</v>
      </c>
      <c r="I326" s="20" t="s">
        <v>40</v>
      </c>
      <c r="J326" s="20" t="s">
        <v>632</v>
      </c>
      <c r="K326" s="16" t="s">
        <v>101</v>
      </c>
      <c r="L326" s="16" t="s">
        <v>624</v>
      </c>
      <c r="M326" s="25">
        <v>1990</v>
      </c>
      <c r="N326" s="25">
        <f t="shared" si="13"/>
        <v>4</v>
      </c>
      <c r="O326" s="25">
        <v>4</v>
      </c>
      <c r="P326" s="25">
        <v>3</v>
      </c>
      <c r="Q326" s="25">
        <v>3</v>
      </c>
      <c r="R326" s="25">
        <v>1</v>
      </c>
      <c r="S326" s="20" t="s">
        <v>662</v>
      </c>
      <c r="T326" s="16">
        <v>3</v>
      </c>
      <c r="U326" s="52">
        <f>SUMIFS(AreaQty!E:E,AreaQty!A:A,TDD!H326,AreaQty!B:B,TDD!I326,AreaQty!D:D,TDD!J326)</f>
        <v>978.22</v>
      </c>
      <c r="V326" s="25" t="s">
        <v>283</v>
      </c>
      <c r="W326" s="16">
        <v>0.05</v>
      </c>
      <c r="X326" s="50">
        <v>100</v>
      </c>
      <c r="Y326" s="18"/>
      <c r="Z326" s="18">
        <v>1</v>
      </c>
      <c r="AA326" s="24">
        <v>0</v>
      </c>
      <c r="AB326" s="24">
        <v>0</v>
      </c>
      <c r="AC326" s="16">
        <v>0</v>
      </c>
      <c r="AD326" s="24">
        <f>IF(AC326=0,IF(AB326=0,U326*X326*W326*Z326*EXP(-AA326*Others!$A$18),0),0)</f>
        <v>4891.1000000000004</v>
      </c>
      <c r="AE326" s="24">
        <f>IF(AC326=0,IF(AB326=1,U326*X326*W326*Z326*EXP(-AA326*Others!$A$18),0),0)</f>
        <v>0</v>
      </c>
      <c r="AF326" s="24">
        <f>IF(AC326=1,IF(AB326=0,U326*X326*W326*Z326*EXP(-AA326*Others!$A$18),0),0)</f>
        <v>0</v>
      </c>
    </row>
    <row r="327" spans="1:32" ht="30">
      <c r="A327" s="16" t="s">
        <v>739</v>
      </c>
      <c r="B327" s="16" t="s">
        <v>659</v>
      </c>
      <c r="C327" s="16" t="s">
        <v>660</v>
      </c>
      <c r="D327" s="16" t="s">
        <v>661</v>
      </c>
      <c r="E327" s="57" t="s">
        <v>60</v>
      </c>
      <c r="F327" s="20" t="s">
        <v>37</v>
      </c>
      <c r="G327" s="20" t="s">
        <v>255</v>
      </c>
      <c r="H327" s="16" t="s">
        <v>39</v>
      </c>
      <c r="I327" s="20" t="s">
        <v>40</v>
      </c>
      <c r="J327" s="20" t="s">
        <v>116</v>
      </c>
      <c r="K327" s="16" t="s">
        <v>101</v>
      </c>
      <c r="L327" s="16" t="s">
        <v>624</v>
      </c>
      <c r="M327" s="25">
        <v>1990</v>
      </c>
      <c r="N327" s="25">
        <f t="shared" si="13"/>
        <v>4</v>
      </c>
      <c r="O327" s="25">
        <v>4</v>
      </c>
      <c r="P327" s="25">
        <v>3</v>
      </c>
      <c r="Q327" s="25">
        <v>3</v>
      </c>
      <c r="R327" s="25">
        <v>1</v>
      </c>
      <c r="S327" s="20" t="s">
        <v>662</v>
      </c>
      <c r="T327" s="16">
        <v>3</v>
      </c>
      <c r="U327" s="52">
        <f>SUMIFS(AreaQty!E:E,AreaQty!A:A,TDD!H327,AreaQty!B:B,TDD!I327,AreaQty!D:D,TDD!J327)</f>
        <v>1389.9</v>
      </c>
      <c r="V327" s="25" t="s">
        <v>283</v>
      </c>
      <c r="W327" s="16">
        <v>0.05</v>
      </c>
      <c r="X327" s="50">
        <v>100</v>
      </c>
      <c r="Y327" s="18"/>
      <c r="Z327" s="18">
        <v>1</v>
      </c>
      <c r="AA327" s="24">
        <v>0</v>
      </c>
      <c r="AB327" s="24">
        <v>0</v>
      </c>
      <c r="AC327" s="16">
        <v>0</v>
      </c>
      <c r="AD327" s="24">
        <f>IF(AC327=0,IF(AB327=0,U327*X327*W327*Z327*EXP(-AA327*Others!$A$18),0),0)</f>
        <v>6949.5</v>
      </c>
      <c r="AE327" s="24">
        <f>IF(AC327=0,IF(AB327=1,U327*X327*W327*Z327*EXP(-AA327*Others!$A$18),0),0)</f>
        <v>0</v>
      </c>
      <c r="AF327" s="24">
        <f>IF(AC327=1,IF(AB327=0,U327*X327*W327*Z327*EXP(-AA327*Others!$A$18),0),0)</f>
        <v>0</v>
      </c>
    </row>
    <row r="328" spans="1:32" ht="30">
      <c r="A328" s="16" t="s">
        <v>740</v>
      </c>
      <c r="B328" s="16" t="s">
        <v>659</v>
      </c>
      <c r="C328" s="16" t="s">
        <v>660</v>
      </c>
      <c r="D328" s="16" t="s">
        <v>661</v>
      </c>
      <c r="E328" s="57" t="s">
        <v>60</v>
      </c>
      <c r="F328" s="20" t="s">
        <v>37</v>
      </c>
      <c r="G328" s="20" t="s">
        <v>255</v>
      </c>
      <c r="H328" s="16" t="s">
        <v>39</v>
      </c>
      <c r="I328" s="20" t="s">
        <v>40</v>
      </c>
      <c r="J328" s="20" t="s">
        <v>635</v>
      </c>
      <c r="K328" s="16" t="s">
        <v>101</v>
      </c>
      <c r="L328" s="16" t="s">
        <v>624</v>
      </c>
      <c r="M328" s="25">
        <v>1990</v>
      </c>
      <c r="N328" s="25">
        <f t="shared" si="13"/>
        <v>4</v>
      </c>
      <c r="O328" s="25">
        <v>4</v>
      </c>
      <c r="P328" s="25">
        <v>3</v>
      </c>
      <c r="Q328" s="25">
        <v>3</v>
      </c>
      <c r="R328" s="25">
        <v>1</v>
      </c>
      <c r="S328" s="20" t="s">
        <v>662</v>
      </c>
      <c r="T328" s="16">
        <v>3</v>
      </c>
      <c r="U328" s="52">
        <f>SUMIFS(AreaQty!E:E,AreaQty!A:A,TDD!H328,AreaQty!B:B,TDD!I328,AreaQty!D:D,TDD!J328)</f>
        <v>1157.5899999999999</v>
      </c>
      <c r="V328" s="25" t="s">
        <v>283</v>
      </c>
      <c r="W328" s="16">
        <v>0.05</v>
      </c>
      <c r="X328" s="50">
        <v>100</v>
      </c>
      <c r="Y328" s="18"/>
      <c r="Z328" s="18">
        <v>1</v>
      </c>
      <c r="AA328" s="24">
        <v>0</v>
      </c>
      <c r="AB328" s="24">
        <v>0</v>
      </c>
      <c r="AC328" s="16">
        <v>0</v>
      </c>
      <c r="AD328" s="24">
        <f>IF(AC328=0,IF(AB328=0,U328*X328*W328*Z328*EXP(-AA328*Others!$A$18),0),0)</f>
        <v>5787.95</v>
      </c>
      <c r="AE328" s="24">
        <f>IF(AC328=0,IF(AB328=1,U328*X328*W328*Z328*EXP(-AA328*Others!$A$18),0),0)</f>
        <v>0</v>
      </c>
      <c r="AF328" s="24">
        <f>IF(AC328=1,IF(AB328=0,U328*X328*W328*Z328*EXP(-AA328*Others!$A$18),0),0)</f>
        <v>0</v>
      </c>
    </row>
    <row r="329" spans="1:32" ht="30">
      <c r="A329" s="16" t="s">
        <v>741</v>
      </c>
      <c r="B329" s="16" t="s">
        <v>659</v>
      </c>
      <c r="C329" s="16" t="s">
        <v>660</v>
      </c>
      <c r="D329" s="16" t="s">
        <v>661</v>
      </c>
      <c r="E329" s="57" t="s">
        <v>60</v>
      </c>
      <c r="F329" s="20" t="s">
        <v>37</v>
      </c>
      <c r="G329" s="20" t="s">
        <v>255</v>
      </c>
      <c r="H329" s="16" t="s">
        <v>39</v>
      </c>
      <c r="I329" s="20" t="s">
        <v>40</v>
      </c>
      <c r="J329" s="20" t="s">
        <v>637</v>
      </c>
      <c r="K329" s="16" t="s">
        <v>101</v>
      </c>
      <c r="L329" s="16" t="s">
        <v>624</v>
      </c>
      <c r="M329" s="25">
        <v>1990</v>
      </c>
      <c r="N329" s="25">
        <f t="shared" si="13"/>
        <v>4</v>
      </c>
      <c r="O329" s="25">
        <v>4</v>
      </c>
      <c r="P329" s="25">
        <v>3</v>
      </c>
      <c r="Q329" s="25">
        <v>3</v>
      </c>
      <c r="R329" s="25">
        <v>1</v>
      </c>
      <c r="S329" s="20" t="s">
        <v>662</v>
      </c>
      <c r="T329" s="16">
        <v>3</v>
      </c>
      <c r="U329" s="52">
        <f>SUMIFS(AreaQty!E:E,AreaQty!A:A,TDD!H329,AreaQty!B:B,TDD!I329,AreaQty!D:D,TDD!J329)</f>
        <v>1128.74</v>
      </c>
      <c r="V329" s="25" t="s">
        <v>283</v>
      </c>
      <c r="W329" s="16">
        <v>0.05</v>
      </c>
      <c r="X329" s="50">
        <v>100</v>
      </c>
      <c r="Y329" s="18"/>
      <c r="Z329" s="18">
        <v>1</v>
      </c>
      <c r="AA329" s="24">
        <v>0</v>
      </c>
      <c r="AB329" s="24">
        <v>0</v>
      </c>
      <c r="AC329" s="16">
        <v>0</v>
      </c>
      <c r="AD329" s="24">
        <f>IF(AC329=0,IF(AB329=0,U329*X329*W329*Z329*EXP(-AA329*Others!$A$18),0),0)</f>
        <v>5643.7000000000007</v>
      </c>
      <c r="AE329" s="24">
        <f>IF(AC329=0,IF(AB329=1,U329*X329*W329*Z329*EXP(-AA329*Others!$A$18),0),0)</f>
        <v>0</v>
      </c>
      <c r="AF329" s="24">
        <f>IF(AC329=1,IF(AB329=0,U329*X329*W329*Z329*EXP(-AA329*Others!$A$18),0),0)</f>
        <v>0</v>
      </c>
    </row>
    <row r="330" spans="1:32" ht="30">
      <c r="A330" s="16" t="s">
        <v>742</v>
      </c>
      <c r="B330" s="16" t="s">
        <v>659</v>
      </c>
      <c r="C330" s="16" t="s">
        <v>660</v>
      </c>
      <c r="D330" s="16" t="s">
        <v>661</v>
      </c>
      <c r="E330" s="57" t="s">
        <v>60</v>
      </c>
      <c r="F330" s="20" t="s">
        <v>37</v>
      </c>
      <c r="G330" s="20" t="s">
        <v>255</v>
      </c>
      <c r="H330" s="16" t="s">
        <v>39</v>
      </c>
      <c r="I330" s="20" t="s">
        <v>40</v>
      </c>
      <c r="J330" s="20" t="s">
        <v>282</v>
      </c>
      <c r="K330" s="16" t="s">
        <v>101</v>
      </c>
      <c r="L330" s="16" t="s">
        <v>624</v>
      </c>
      <c r="M330" s="25">
        <v>1990</v>
      </c>
      <c r="N330" s="25">
        <f t="shared" si="13"/>
        <v>4</v>
      </c>
      <c r="O330" s="25">
        <v>4</v>
      </c>
      <c r="P330" s="25">
        <v>3</v>
      </c>
      <c r="Q330" s="25">
        <v>3</v>
      </c>
      <c r="R330" s="25">
        <v>1</v>
      </c>
      <c r="S330" s="20" t="s">
        <v>662</v>
      </c>
      <c r="T330" s="16">
        <v>3</v>
      </c>
      <c r="U330" s="52">
        <f>SUMIFS(AreaQty!E:E,AreaQty!A:A,TDD!H330,AreaQty!B:B,TDD!I330,AreaQty!D:D,TDD!J330)</f>
        <v>1000.72</v>
      </c>
      <c r="V330" s="25" t="s">
        <v>283</v>
      </c>
      <c r="W330" s="16">
        <v>0.05</v>
      </c>
      <c r="X330" s="50">
        <v>100</v>
      </c>
      <c r="Y330" s="18"/>
      <c r="Z330" s="18">
        <v>1</v>
      </c>
      <c r="AA330" s="24">
        <v>0</v>
      </c>
      <c r="AB330" s="24">
        <v>0</v>
      </c>
      <c r="AC330" s="16">
        <v>0</v>
      </c>
      <c r="AD330" s="24">
        <f>IF(AC330=0,IF(AB330=0,U330*X330*W330*Z330*EXP(-AA330*Others!$A$18),0),0)</f>
        <v>5003.6000000000004</v>
      </c>
      <c r="AE330" s="24">
        <f>IF(AC330=0,IF(AB330=1,U330*X330*W330*Z330*EXP(-AA330*Others!$A$18),0),0)</f>
        <v>0</v>
      </c>
      <c r="AF330" s="24">
        <f>IF(AC330=1,IF(AB330=0,U330*X330*W330*Z330*EXP(-AA330*Others!$A$18),0),0)</f>
        <v>0</v>
      </c>
    </row>
    <row r="331" spans="1:32" ht="30">
      <c r="A331" s="16" t="s">
        <v>743</v>
      </c>
      <c r="B331" s="16" t="s">
        <v>659</v>
      </c>
      <c r="C331" s="16" t="s">
        <v>660</v>
      </c>
      <c r="D331" s="16" t="s">
        <v>661</v>
      </c>
      <c r="E331" s="57" t="s">
        <v>60</v>
      </c>
      <c r="F331" s="20" t="s">
        <v>37</v>
      </c>
      <c r="G331" s="20" t="s">
        <v>255</v>
      </c>
      <c r="H331" s="16" t="s">
        <v>39</v>
      </c>
      <c r="I331" s="20" t="s">
        <v>40</v>
      </c>
      <c r="J331" s="20" t="s">
        <v>80</v>
      </c>
      <c r="K331" s="16" t="s">
        <v>101</v>
      </c>
      <c r="L331" s="16" t="s">
        <v>624</v>
      </c>
      <c r="M331" s="25">
        <v>1990</v>
      </c>
      <c r="N331" s="25">
        <f t="shared" si="13"/>
        <v>4</v>
      </c>
      <c r="O331" s="25">
        <v>4</v>
      </c>
      <c r="P331" s="25">
        <v>3</v>
      </c>
      <c r="Q331" s="25">
        <v>3</v>
      </c>
      <c r="R331" s="25">
        <v>1</v>
      </c>
      <c r="S331" s="20" t="s">
        <v>662</v>
      </c>
      <c r="T331" s="16">
        <v>3</v>
      </c>
      <c r="U331" s="52">
        <f>SUMIFS(AreaQty!E:E,AreaQty!A:A,TDD!H331,AreaQty!B:B,TDD!I331,AreaQty!D:D,TDD!J331)</f>
        <v>1390.72</v>
      </c>
      <c r="V331" s="25" t="s">
        <v>283</v>
      </c>
      <c r="W331" s="16">
        <v>0.05</v>
      </c>
      <c r="X331" s="50">
        <v>100</v>
      </c>
      <c r="Y331" s="18"/>
      <c r="Z331" s="18">
        <v>1</v>
      </c>
      <c r="AA331" s="24">
        <v>0</v>
      </c>
      <c r="AB331" s="24">
        <v>0</v>
      </c>
      <c r="AC331" s="16">
        <v>0</v>
      </c>
      <c r="AD331" s="24">
        <f>IF(AC331=0,IF(AB331=0,U331*X331*W331*Z331*EXP(-AA331*Others!$A$18),0),0)</f>
        <v>6953.6</v>
      </c>
      <c r="AE331" s="24">
        <f>IF(AC331=0,IF(AB331=1,U331*X331*W331*Z331*EXP(-AA331*Others!$A$18),0),0)</f>
        <v>0</v>
      </c>
      <c r="AF331" s="24">
        <f>IF(AC331=1,IF(AB331=0,U331*X331*W331*Z331*EXP(-AA331*Others!$A$18),0),0)</f>
        <v>0</v>
      </c>
    </row>
    <row r="332" spans="1:32" ht="30">
      <c r="A332" s="16" t="s">
        <v>744</v>
      </c>
      <c r="B332" s="16" t="s">
        <v>659</v>
      </c>
      <c r="C332" s="16" t="s">
        <v>660</v>
      </c>
      <c r="D332" s="16" t="s">
        <v>661</v>
      </c>
      <c r="E332" s="57" t="s">
        <v>60</v>
      </c>
      <c r="F332" s="20" t="s">
        <v>37</v>
      </c>
      <c r="G332" s="20" t="s">
        <v>255</v>
      </c>
      <c r="H332" s="16" t="s">
        <v>39</v>
      </c>
      <c r="I332" s="20" t="s">
        <v>40</v>
      </c>
      <c r="J332" s="20" t="s">
        <v>309</v>
      </c>
      <c r="K332" s="16" t="s">
        <v>101</v>
      </c>
      <c r="L332" s="16" t="s">
        <v>624</v>
      </c>
      <c r="M332" s="25">
        <v>1990</v>
      </c>
      <c r="N332" s="25">
        <f t="shared" si="13"/>
        <v>4</v>
      </c>
      <c r="O332" s="25">
        <v>4</v>
      </c>
      <c r="P332" s="25">
        <v>3</v>
      </c>
      <c r="Q332" s="25">
        <v>3</v>
      </c>
      <c r="R332" s="25">
        <v>1</v>
      </c>
      <c r="S332" s="20" t="s">
        <v>662</v>
      </c>
      <c r="T332" s="16">
        <v>3</v>
      </c>
      <c r="U332" s="52">
        <f>SUMIFS(AreaQty!E:E,AreaQty!A:A,TDD!H332,AreaQty!B:B,TDD!I332,AreaQty!D:D,TDD!J332)</f>
        <v>1157.8699999999999</v>
      </c>
      <c r="V332" s="25" t="s">
        <v>283</v>
      </c>
      <c r="W332" s="16">
        <v>0.05</v>
      </c>
      <c r="X332" s="50">
        <v>100</v>
      </c>
      <c r="Y332" s="18"/>
      <c r="Z332" s="18">
        <v>1</v>
      </c>
      <c r="AA332" s="24">
        <v>0</v>
      </c>
      <c r="AB332" s="24">
        <v>0</v>
      </c>
      <c r="AC332" s="16">
        <v>0</v>
      </c>
      <c r="AD332" s="24">
        <f>IF(AC332=0,IF(AB332=0,U332*X332*W332*Z332*EXP(-AA332*Others!$A$18),0),0)</f>
        <v>5789.3499999999995</v>
      </c>
      <c r="AE332" s="24">
        <f>IF(AC332=0,IF(AB332=1,U332*X332*W332*Z332*EXP(-AA332*Others!$A$18),0),0)</f>
        <v>0</v>
      </c>
      <c r="AF332" s="24">
        <f>IF(AC332=1,IF(AB332=0,U332*X332*W332*Z332*EXP(-AA332*Others!$A$18),0),0)</f>
        <v>0</v>
      </c>
    </row>
    <row r="333" spans="1:32" ht="30">
      <c r="A333" s="16" t="s">
        <v>745</v>
      </c>
      <c r="B333" s="16" t="s">
        <v>659</v>
      </c>
      <c r="C333" s="16" t="s">
        <v>660</v>
      </c>
      <c r="D333" s="16" t="s">
        <v>661</v>
      </c>
      <c r="E333" s="57" t="s">
        <v>60</v>
      </c>
      <c r="F333" s="20" t="s">
        <v>37</v>
      </c>
      <c r="G333" s="20" t="s">
        <v>255</v>
      </c>
      <c r="H333" s="16" t="s">
        <v>39</v>
      </c>
      <c r="I333" s="20" t="s">
        <v>40</v>
      </c>
      <c r="J333" s="20" t="s">
        <v>288</v>
      </c>
      <c r="K333" s="16" t="s">
        <v>101</v>
      </c>
      <c r="L333" s="16" t="s">
        <v>624</v>
      </c>
      <c r="M333" s="25">
        <v>1990</v>
      </c>
      <c r="N333" s="25">
        <f t="shared" si="13"/>
        <v>4</v>
      </c>
      <c r="O333" s="25">
        <v>4</v>
      </c>
      <c r="P333" s="25">
        <v>3</v>
      </c>
      <c r="Q333" s="25">
        <v>3</v>
      </c>
      <c r="R333" s="25">
        <v>1</v>
      </c>
      <c r="S333" s="20" t="s">
        <v>662</v>
      </c>
      <c r="T333" s="16">
        <v>3</v>
      </c>
      <c r="U333" s="52">
        <f>SUMIFS(AreaQty!E:E,AreaQty!A:A,TDD!H333,AreaQty!B:B,TDD!I333,AreaQty!D:D,TDD!J333)</f>
        <v>1250.95</v>
      </c>
      <c r="V333" s="25" t="s">
        <v>283</v>
      </c>
      <c r="W333" s="16">
        <v>0.05</v>
      </c>
      <c r="X333" s="50">
        <v>100</v>
      </c>
      <c r="Y333" s="18"/>
      <c r="Z333" s="18">
        <v>1</v>
      </c>
      <c r="AA333" s="24">
        <v>0</v>
      </c>
      <c r="AB333" s="24">
        <v>0</v>
      </c>
      <c r="AC333" s="16">
        <v>0</v>
      </c>
      <c r="AD333" s="24">
        <f>IF(AC333=0,IF(AB333=0,U333*X333*W333*Z333*EXP(-AA333*Others!$A$18),0),0)</f>
        <v>6254.75</v>
      </c>
      <c r="AE333" s="24">
        <f>IF(AC333=0,IF(AB333=1,U333*X333*W333*Z333*EXP(-AA333*Others!$A$18),0),0)</f>
        <v>0</v>
      </c>
      <c r="AF333" s="24">
        <f>IF(AC333=1,IF(AB333=0,U333*X333*W333*Z333*EXP(-AA333*Others!$A$18),0),0)</f>
        <v>0</v>
      </c>
    </row>
    <row r="334" spans="1:32" ht="30">
      <c r="A334" s="16" t="s">
        <v>746</v>
      </c>
      <c r="B334" s="16" t="s">
        <v>659</v>
      </c>
      <c r="C334" s="16" t="s">
        <v>660</v>
      </c>
      <c r="D334" s="16" t="s">
        <v>661</v>
      </c>
      <c r="E334" s="57" t="s">
        <v>60</v>
      </c>
      <c r="F334" s="20" t="s">
        <v>37</v>
      </c>
      <c r="G334" s="20" t="s">
        <v>255</v>
      </c>
      <c r="H334" s="16" t="s">
        <v>39</v>
      </c>
      <c r="I334" s="20" t="s">
        <v>40</v>
      </c>
      <c r="J334" s="20" t="s">
        <v>643</v>
      </c>
      <c r="K334" s="16" t="s">
        <v>101</v>
      </c>
      <c r="L334" s="16" t="s">
        <v>624</v>
      </c>
      <c r="M334" s="25">
        <v>1990</v>
      </c>
      <c r="N334" s="25">
        <f t="shared" si="13"/>
        <v>4</v>
      </c>
      <c r="O334" s="25">
        <v>4</v>
      </c>
      <c r="P334" s="25">
        <v>3</v>
      </c>
      <c r="Q334" s="25">
        <v>3</v>
      </c>
      <c r="R334" s="25">
        <v>1</v>
      </c>
      <c r="S334" s="20" t="s">
        <v>662</v>
      </c>
      <c r="T334" s="16">
        <v>3</v>
      </c>
      <c r="U334" s="52">
        <f>SUMIFS(AreaQty!E:E,AreaQty!A:A,TDD!H334,AreaQty!B:B,TDD!I334,AreaQty!D:D,TDD!J334)</f>
        <v>1054.2</v>
      </c>
      <c r="V334" s="25" t="s">
        <v>283</v>
      </c>
      <c r="W334" s="16">
        <v>0.05</v>
      </c>
      <c r="X334" s="50">
        <v>100</v>
      </c>
      <c r="Y334" s="18"/>
      <c r="Z334" s="18">
        <v>1</v>
      </c>
      <c r="AA334" s="24">
        <v>0</v>
      </c>
      <c r="AB334" s="24">
        <v>0</v>
      </c>
      <c r="AC334" s="16">
        <v>0</v>
      </c>
      <c r="AD334" s="24">
        <f>IF(AC334=0,IF(AB334=0,U334*X334*W334*Z334*EXP(-AA334*Others!$A$18),0),0)</f>
        <v>5271</v>
      </c>
      <c r="AE334" s="24">
        <f>IF(AC334=0,IF(AB334=1,U334*X334*W334*Z334*EXP(-AA334*Others!$A$18),0),0)</f>
        <v>0</v>
      </c>
      <c r="AF334" s="24">
        <f>IF(AC334=1,IF(AB334=0,U334*X334*W334*Z334*EXP(-AA334*Others!$A$18),0),0)</f>
        <v>0</v>
      </c>
    </row>
    <row r="335" spans="1:32" ht="30">
      <c r="A335" s="16" t="s">
        <v>747</v>
      </c>
      <c r="B335" s="16" t="s">
        <v>659</v>
      </c>
      <c r="C335" s="16" t="s">
        <v>660</v>
      </c>
      <c r="D335" s="16" t="s">
        <v>661</v>
      </c>
      <c r="E335" s="57" t="s">
        <v>60</v>
      </c>
      <c r="F335" s="20" t="s">
        <v>37</v>
      </c>
      <c r="G335" s="20" t="s">
        <v>255</v>
      </c>
      <c r="H335" s="16" t="s">
        <v>39</v>
      </c>
      <c r="I335" s="20" t="s">
        <v>40</v>
      </c>
      <c r="J335" s="20" t="s">
        <v>203</v>
      </c>
      <c r="K335" s="16" t="s">
        <v>101</v>
      </c>
      <c r="L335" s="16" t="s">
        <v>624</v>
      </c>
      <c r="M335" s="25">
        <v>1990</v>
      </c>
      <c r="N335" s="25">
        <f t="shared" si="13"/>
        <v>4</v>
      </c>
      <c r="O335" s="25">
        <v>4</v>
      </c>
      <c r="P335" s="25">
        <v>3</v>
      </c>
      <c r="Q335" s="25">
        <v>3</v>
      </c>
      <c r="R335" s="25">
        <v>1</v>
      </c>
      <c r="S335" s="20" t="s">
        <v>662</v>
      </c>
      <c r="T335" s="16">
        <v>3</v>
      </c>
      <c r="U335" s="52">
        <f>SUMIFS(AreaQty!E:E,AreaQty!A:A,TDD!H335,AreaQty!B:B,TDD!I335,AreaQty!D:D,TDD!J335)</f>
        <v>1389.08</v>
      </c>
      <c r="V335" s="25" t="s">
        <v>283</v>
      </c>
      <c r="W335" s="16">
        <v>0.05</v>
      </c>
      <c r="X335" s="50">
        <v>100</v>
      </c>
      <c r="Y335" s="18"/>
      <c r="Z335" s="18">
        <v>1</v>
      </c>
      <c r="AA335" s="24">
        <v>0</v>
      </c>
      <c r="AB335" s="24">
        <v>0</v>
      </c>
      <c r="AC335" s="16">
        <v>0</v>
      </c>
      <c r="AD335" s="24">
        <f>IF(AC335=0,IF(AB335=0,U335*X335*W335*Z335*EXP(-AA335*Others!$A$18),0),0)</f>
        <v>6945.4000000000005</v>
      </c>
      <c r="AE335" s="24">
        <f>IF(AC335=0,IF(AB335=1,U335*X335*W335*Z335*EXP(-AA335*Others!$A$18),0),0)</f>
        <v>0</v>
      </c>
      <c r="AF335" s="24">
        <f>IF(AC335=1,IF(AB335=0,U335*X335*W335*Z335*EXP(-AA335*Others!$A$18),0),0)</f>
        <v>0</v>
      </c>
    </row>
    <row r="336" spans="1:32" ht="30">
      <c r="A336" s="16" t="s">
        <v>748</v>
      </c>
      <c r="B336" s="16" t="s">
        <v>659</v>
      </c>
      <c r="C336" s="16" t="s">
        <v>660</v>
      </c>
      <c r="D336" s="16" t="s">
        <v>661</v>
      </c>
      <c r="E336" s="57" t="s">
        <v>60</v>
      </c>
      <c r="F336" s="20" t="s">
        <v>37</v>
      </c>
      <c r="G336" s="20" t="s">
        <v>255</v>
      </c>
      <c r="H336" s="16" t="s">
        <v>39</v>
      </c>
      <c r="I336" s="20" t="s">
        <v>40</v>
      </c>
      <c r="J336" s="20" t="s">
        <v>646</v>
      </c>
      <c r="K336" s="16" t="s">
        <v>101</v>
      </c>
      <c r="L336" s="16" t="s">
        <v>624</v>
      </c>
      <c r="M336" s="25">
        <v>1990</v>
      </c>
      <c r="N336" s="25">
        <f t="shared" si="13"/>
        <v>4</v>
      </c>
      <c r="O336" s="25">
        <v>4</v>
      </c>
      <c r="P336" s="25">
        <v>3</v>
      </c>
      <c r="Q336" s="25">
        <v>3</v>
      </c>
      <c r="R336" s="25">
        <v>1</v>
      </c>
      <c r="S336" s="20" t="s">
        <v>662</v>
      </c>
      <c r="T336" s="16">
        <v>3</v>
      </c>
      <c r="U336" s="52">
        <f>SUMIFS(AreaQty!E:E,AreaQty!A:A,TDD!H336,AreaQty!B:B,TDD!I336,AreaQty!D:D,TDD!J336)</f>
        <v>309.04999999999995</v>
      </c>
      <c r="V336" s="25" t="s">
        <v>283</v>
      </c>
      <c r="W336" s="16">
        <v>0.05</v>
      </c>
      <c r="X336" s="50">
        <v>100</v>
      </c>
      <c r="Y336" s="18"/>
      <c r="Z336" s="18">
        <v>1</v>
      </c>
      <c r="AA336" s="24">
        <v>0</v>
      </c>
      <c r="AB336" s="24">
        <v>0</v>
      </c>
      <c r="AC336" s="16">
        <v>0</v>
      </c>
      <c r="AD336" s="24">
        <f>IF(AC336=0,IF(AB336=0,U336*X336*W336*Z336*EXP(-AA336*Others!$A$18),0),0)</f>
        <v>1545.25</v>
      </c>
      <c r="AE336" s="24">
        <f>IF(AC336=0,IF(AB336=1,U336*X336*W336*Z336*EXP(-AA336*Others!$A$18),0),0)</f>
        <v>0</v>
      </c>
      <c r="AF336" s="24">
        <f>IF(AC336=1,IF(AB336=0,U336*X336*W336*Z336*EXP(-AA336*Others!$A$18),0),0)</f>
        <v>0</v>
      </c>
    </row>
    <row r="337" spans="1:32" ht="30">
      <c r="A337" s="16" t="s">
        <v>749</v>
      </c>
      <c r="B337" s="16" t="s">
        <v>659</v>
      </c>
      <c r="C337" s="16" t="s">
        <v>660</v>
      </c>
      <c r="D337" s="16" t="s">
        <v>661</v>
      </c>
      <c r="E337" s="57" t="s">
        <v>60</v>
      </c>
      <c r="F337" s="20" t="s">
        <v>37</v>
      </c>
      <c r="G337" s="20" t="s">
        <v>255</v>
      </c>
      <c r="H337" s="16" t="s">
        <v>39</v>
      </c>
      <c r="I337" s="20" t="s">
        <v>40</v>
      </c>
      <c r="J337" s="20" t="s">
        <v>162</v>
      </c>
      <c r="K337" s="16" t="s">
        <v>101</v>
      </c>
      <c r="L337" s="16" t="s">
        <v>624</v>
      </c>
      <c r="M337" s="25">
        <v>1990</v>
      </c>
      <c r="N337" s="25">
        <f t="shared" si="13"/>
        <v>4</v>
      </c>
      <c r="O337" s="25">
        <v>4</v>
      </c>
      <c r="P337" s="25">
        <v>3</v>
      </c>
      <c r="Q337" s="25">
        <v>3</v>
      </c>
      <c r="R337" s="25">
        <v>1</v>
      </c>
      <c r="S337" s="20" t="s">
        <v>662</v>
      </c>
      <c r="T337" s="16">
        <v>3</v>
      </c>
      <c r="U337" s="52">
        <f>SUMIFS(AreaQty!E:E,AreaQty!A:A,TDD!H337,AreaQty!B:B,TDD!I337,AreaQty!D:D,TDD!J337)</f>
        <v>1356.4</v>
      </c>
      <c r="V337" s="25" t="s">
        <v>283</v>
      </c>
      <c r="W337" s="16">
        <v>0.05</v>
      </c>
      <c r="X337" s="50">
        <v>100</v>
      </c>
      <c r="Y337" s="18"/>
      <c r="Z337" s="18">
        <v>1</v>
      </c>
      <c r="AA337" s="24">
        <v>0</v>
      </c>
      <c r="AB337" s="24">
        <v>0</v>
      </c>
      <c r="AC337" s="16">
        <v>0</v>
      </c>
      <c r="AD337" s="24">
        <f>IF(AC337=0,IF(AB337=0,U337*X337*W337*Z337*EXP(-AA337*Others!$A$18),0),0)</f>
        <v>6782</v>
      </c>
      <c r="AE337" s="24">
        <f>IF(AC337=0,IF(AB337=1,U337*X337*W337*Z337*EXP(-AA337*Others!$A$18),0),0)</f>
        <v>0</v>
      </c>
      <c r="AF337" s="24">
        <f>IF(AC337=1,IF(AB337=0,U337*X337*W337*Z337*EXP(-AA337*Others!$A$18),0),0)</f>
        <v>0</v>
      </c>
    </row>
    <row r="338" spans="1:32" ht="30">
      <c r="A338" s="16" t="s">
        <v>750</v>
      </c>
      <c r="B338" s="16" t="s">
        <v>659</v>
      </c>
      <c r="C338" s="16" t="s">
        <v>660</v>
      </c>
      <c r="D338" s="16" t="s">
        <v>661</v>
      </c>
      <c r="E338" s="57" t="s">
        <v>60</v>
      </c>
      <c r="F338" s="20" t="s">
        <v>37</v>
      </c>
      <c r="G338" s="20" t="s">
        <v>255</v>
      </c>
      <c r="H338" s="16" t="s">
        <v>39</v>
      </c>
      <c r="I338" s="20" t="s">
        <v>40</v>
      </c>
      <c r="J338" s="20" t="s">
        <v>211</v>
      </c>
      <c r="K338" s="16" t="s">
        <v>101</v>
      </c>
      <c r="L338" s="16" t="s">
        <v>624</v>
      </c>
      <c r="M338" s="25">
        <v>1990</v>
      </c>
      <c r="N338" s="25">
        <f t="shared" si="13"/>
        <v>4</v>
      </c>
      <c r="O338" s="25">
        <v>4</v>
      </c>
      <c r="P338" s="25">
        <v>3</v>
      </c>
      <c r="Q338" s="25">
        <v>3</v>
      </c>
      <c r="R338" s="25">
        <v>1</v>
      </c>
      <c r="S338" s="20" t="s">
        <v>662</v>
      </c>
      <c r="T338" s="16">
        <v>3</v>
      </c>
      <c r="U338" s="52">
        <f>SUMIFS(AreaQty!E:E,AreaQty!A:A,TDD!H338,AreaQty!B:B,TDD!I338,AreaQty!D:D,TDD!J338)</f>
        <v>1705.18</v>
      </c>
      <c r="V338" s="25" t="s">
        <v>283</v>
      </c>
      <c r="W338" s="16">
        <v>0.05</v>
      </c>
      <c r="X338" s="50">
        <v>100</v>
      </c>
      <c r="Y338" s="18"/>
      <c r="Z338" s="18">
        <v>1</v>
      </c>
      <c r="AA338" s="24">
        <v>0</v>
      </c>
      <c r="AB338" s="24">
        <v>0</v>
      </c>
      <c r="AC338" s="16">
        <v>0</v>
      </c>
      <c r="AD338" s="24">
        <f>IF(AC338=0,IF(AB338=0,U338*X338*W338*Z338*EXP(-AA338*Others!$A$18),0),0)</f>
        <v>8525.9</v>
      </c>
      <c r="AE338" s="24">
        <f>IF(AC338=0,IF(AB338=1,U338*X338*W338*Z338*EXP(-AA338*Others!$A$18),0),0)</f>
        <v>0</v>
      </c>
      <c r="AF338" s="24">
        <f>IF(AC338=1,IF(AB338=0,U338*X338*W338*Z338*EXP(-AA338*Others!$A$18),0),0)</f>
        <v>0</v>
      </c>
    </row>
    <row r="339" spans="1:32" ht="30">
      <c r="A339" s="16" t="s">
        <v>751</v>
      </c>
      <c r="B339" s="16" t="s">
        <v>659</v>
      </c>
      <c r="C339" s="16" t="s">
        <v>660</v>
      </c>
      <c r="D339" s="16" t="s">
        <v>661</v>
      </c>
      <c r="E339" s="57" t="s">
        <v>60</v>
      </c>
      <c r="F339" s="20" t="s">
        <v>37</v>
      </c>
      <c r="G339" s="20" t="s">
        <v>255</v>
      </c>
      <c r="H339" s="16" t="s">
        <v>39</v>
      </c>
      <c r="I339" s="20" t="s">
        <v>40</v>
      </c>
      <c r="J339" s="20" t="s">
        <v>294</v>
      </c>
      <c r="K339" s="16" t="s">
        <v>101</v>
      </c>
      <c r="L339" s="16" t="s">
        <v>624</v>
      </c>
      <c r="M339" s="25">
        <v>1990</v>
      </c>
      <c r="N339" s="25">
        <f t="shared" si="13"/>
        <v>4</v>
      </c>
      <c r="O339" s="25">
        <v>4</v>
      </c>
      <c r="P339" s="25">
        <v>3</v>
      </c>
      <c r="Q339" s="25">
        <v>3</v>
      </c>
      <c r="R339" s="25">
        <v>1</v>
      </c>
      <c r="S339" s="20" t="s">
        <v>662</v>
      </c>
      <c r="T339" s="16">
        <v>3</v>
      </c>
      <c r="U339" s="52">
        <f>SUMIFS(AreaQty!E:E,AreaQty!A:A,TDD!H339,AreaQty!B:B,TDD!I339,AreaQty!D:D,TDD!J339)</f>
        <v>1705.04</v>
      </c>
      <c r="V339" s="25" t="s">
        <v>283</v>
      </c>
      <c r="W339" s="16">
        <v>0.05</v>
      </c>
      <c r="X339" s="50">
        <v>100</v>
      </c>
      <c r="Y339" s="18"/>
      <c r="Z339" s="18">
        <v>1</v>
      </c>
      <c r="AA339" s="24">
        <v>0</v>
      </c>
      <c r="AB339" s="24">
        <v>0</v>
      </c>
      <c r="AC339" s="16">
        <v>0</v>
      </c>
      <c r="AD339" s="24">
        <f>IF(AC339=0,IF(AB339=0,U339*X339*W339*Z339*EXP(-AA339*Others!$A$18),0),0)</f>
        <v>8525.2000000000007</v>
      </c>
      <c r="AE339" s="24">
        <f>IF(AC339=0,IF(AB339=1,U339*X339*W339*Z339*EXP(-AA339*Others!$A$18),0),0)</f>
        <v>0</v>
      </c>
      <c r="AF339" s="24">
        <f>IF(AC339=1,IF(AB339=0,U339*X339*W339*Z339*EXP(-AA339*Others!$A$18),0),0)</f>
        <v>0</v>
      </c>
    </row>
    <row r="340" spans="1:32" ht="30">
      <c r="A340" s="16" t="s">
        <v>752</v>
      </c>
      <c r="B340" s="16" t="s">
        <v>659</v>
      </c>
      <c r="C340" s="16" t="s">
        <v>660</v>
      </c>
      <c r="D340" s="16" t="s">
        <v>661</v>
      </c>
      <c r="E340" s="57" t="s">
        <v>60</v>
      </c>
      <c r="F340" s="20" t="s">
        <v>37</v>
      </c>
      <c r="G340" s="20" t="s">
        <v>255</v>
      </c>
      <c r="H340" s="16" t="s">
        <v>39</v>
      </c>
      <c r="I340" s="20" t="s">
        <v>40</v>
      </c>
      <c r="J340" s="20" t="s">
        <v>297</v>
      </c>
      <c r="K340" s="16" t="s">
        <v>101</v>
      </c>
      <c r="L340" s="16" t="s">
        <v>624</v>
      </c>
      <c r="M340" s="25">
        <v>1990</v>
      </c>
      <c r="N340" s="25">
        <f t="shared" si="13"/>
        <v>4</v>
      </c>
      <c r="O340" s="25">
        <v>4</v>
      </c>
      <c r="P340" s="25">
        <v>3</v>
      </c>
      <c r="Q340" s="25">
        <v>3</v>
      </c>
      <c r="R340" s="25">
        <v>1</v>
      </c>
      <c r="S340" s="20" t="s">
        <v>662</v>
      </c>
      <c r="T340" s="16">
        <v>3</v>
      </c>
      <c r="U340" s="52">
        <f>SUMIFS(AreaQty!E:E,AreaQty!A:A,TDD!H340,AreaQty!B:B,TDD!I340,AreaQty!D:D,TDD!J340)</f>
        <v>1321.57</v>
      </c>
      <c r="V340" s="25" t="s">
        <v>283</v>
      </c>
      <c r="W340" s="16">
        <v>0.05</v>
      </c>
      <c r="X340" s="50">
        <v>100</v>
      </c>
      <c r="Y340" s="18"/>
      <c r="Z340" s="18">
        <v>1</v>
      </c>
      <c r="AA340" s="24">
        <v>0</v>
      </c>
      <c r="AB340" s="24">
        <v>0</v>
      </c>
      <c r="AC340" s="16">
        <v>0</v>
      </c>
      <c r="AD340" s="24">
        <f>IF(AC340=0,IF(AB340=0,U340*X340*W340*Z340*EXP(-AA340*Others!$A$18),0),0)</f>
        <v>6607.85</v>
      </c>
      <c r="AE340" s="24">
        <f>IF(AC340=0,IF(AB340=1,U340*X340*W340*Z340*EXP(-AA340*Others!$A$18),0),0)</f>
        <v>0</v>
      </c>
      <c r="AF340" s="24">
        <f>IF(AC340=1,IF(AB340=0,U340*X340*W340*Z340*EXP(-AA340*Others!$A$18),0),0)</f>
        <v>0</v>
      </c>
    </row>
    <row r="341" spans="1:32" ht="30">
      <c r="A341" s="16" t="s">
        <v>753</v>
      </c>
      <c r="B341" s="16" t="s">
        <v>682</v>
      </c>
      <c r="C341" s="16" t="s">
        <v>683</v>
      </c>
      <c r="D341" s="16" t="s">
        <v>1523</v>
      </c>
      <c r="E341" s="57" t="s">
        <v>60</v>
      </c>
      <c r="F341" s="20" t="s">
        <v>37</v>
      </c>
      <c r="G341" s="20" t="s">
        <v>255</v>
      </c>
      <c r="H341" s="16" t="s">
        <v>39</v>
      </c>
      <c r="I341" s="20" t="s">
        <v>40</v>
      </c>
      <c r="J341" s="20" t="s">
        <v>623</v>
      </c>
      <c r="K341" s="16" t="s">
        <v>101</v>
      </c>
      <c r="L341" s="16" t="s">
        <v>624</v>
      </c>
      <c r="M341" s="25">
        <v>1990</v>
      </c>
      <c r="N341" s="25">
        <f t="shared" si="13"/>
        <v>4</v>
      </c>
      <c r="O341" s="25">
        <v>4</v>
      </c>
      <c r="P341" s="25">
        <v>3</v>
      </c>
      <c r="Q341" s="25">
        <v>3</v>
      </c>
      <c r="R341" s="25">
        <v>1</v>
      </c>
      <c r="S341" s="20" t="s">
        <v>1525</v>
      </c>
      <c r="T341" s="16">
        <v>5</v>
      </c>
      <c r="U341" s="52">
        <f>SUMIFS(AreaQty!E:E,AreaQty!A:A,TDD!H341,AreaQty!B:B,TDD!I341,AreaQty!D:D,TDD!J341)</f>
        <v>620.26</v>
      </c>
      <c r="V341" s="25" t="s">
        <v>283</v>
      </c>
      <c r="W341" s="16">
        <v>0.2</v>
      </c>
      <c r="X341" s="50">
        <v>2000</v>
      </c>
      <c r="Y341" s="18"/>
      <c r="Z341" s="18">
        <v>1</v>
      </c>
      <c r="AA341" s="24">
        <v>0</v>
      </c>
      <c r="AB341" s="24">
        <v>0</v>
      </c>
      <c r="AC341" s="16">
        <v>0</v>
      </c>
      <c r="AD341" s="24">
        <f>IF(AC341=0,IF(AB341=0,U341*X341*W341*Z341*EXP(-AA341*Others!$A$18),0),0)</f>
        <v>248104</v>
      </c>
      <c r="AE341" s="24">
        <f>IF(AC341=0,IF(AB341=1,U341*X341*W341*Z341*EXP(-AA341*Others!$A$18),0),0)</f>
        <v>0</v>
      </c>
      <c r="AF341" s="24">
        <f>IF(AC341=1,IF(AB341=0,U341*X341*W341*Z341*EXP(-AA341*Others!$A$18),0),0)</f>
        <v>0</v>
      </c>
    </row>
    <row r="342" spans="1:32" ht="30">
      <c r="A342" s="16" t="s">
        <v>754</v>
      </c>
      <c r="B342" s="16" t="s">
        <v>682</v>
      </c>
      <c r="C342" s="16" t="s">
        <v>683</v>
      </c>
      <c r="D342" s="16" t="s">
        <v>1523</v>
      </c>
      <c r="E342" s="57" t="s">
        <v>60</v>
      </c>
      <c r="F342" s="20" t="s">
        <v>37</v>
      </c>
      <c r="G342" s="20" t="s">
        <v>255</v>
      </c>
      <c r="H342" s="16" t="s">
        <v>39</v>
      </c>
      <c r="I342" s="20" t="s">
        <v>40</v>
      </c>
      <c r="J342" s="20" t="s">
        <v>41</v>
      </c>
      <c r="K342" s="16" t="s">
        <v>101</v>
      </c>
      <c r="L342" s="16" t="s">
        <v>624</v>
      </c>
      <c r="M342" s="25">
        <v>1990</v>
      </c>
      <c r="N342" s="25">
        <f t="shared" si="13"/>
        <v>4</v>
      </c>
      <c r="O342" s="25">
        <v>4</v>
      </c>
      <c r="P342" s="25">
        <v>3</v>
      </c>
      <c r="Q342" s="25">
        <v>3</v>
      </c>
      <c r="R342" s="25">
        <v>1</v>
      </c>
      <c r="S342" s="20" t="s">
        <v>1525</v>
      </c>
      <c r="T342" s="18">
        <v>5</v>
      </c>
      <c r="U342" s="52">
        <f>SUMIFS(AreaQty!E:E,AreaQty!A:A,TDD!H342,AreaQty!B:B,TDD!I342,AreaQty!D:D,TDD!J342)</f>
        <v>954.61</v>
      </c>
      <c r="V342" s="25" t="s">
        <v>283</v>
      </c>
      <c r="W342" s="16">
        <v>0.2</v>
      </c>
      <c r="X342" s="50">
        <v>2000</v>
      </c>
      <c r="Y342" s="18"/>
      <c r="Z342" s="18">
        <v>1</v>
      </c>
      <c r="AA342" s="24">
        <v>0</v>
      </c>
      <c r="AB342" s="24">
        <v>0</v>
      </c>
      <c r="AC342" s="16">
        <v>0</v>
      </c>
      <c r="AD342" s="24">
        <f>IF(AC342=0,IF(AB342=0,U342*X342*W342*Z342*EXP(-AA342*Others!$A$18),0),0)</f>
        <v>381844</v>
      </c>
      <c r="AE342" s="24">
        <f>IF(AC342=0,IF(AB342=1,U342*X342*W342*Z342*EXP(-AA342*Others!$A$18),0),0)</f>
        <v>0</v>
      </c>
      <c r="AF342" s="24">
        <f>IF(AC342=1,IF(AB342=0,U342*X342*W342*Z342*EXP(-AA342*Others!$A$18),0),0)</f>
        <v>0</v>
      </c>
    </row>
    <row r="343" spans="1:32" ht="30">
      <c r="A343" s="16" t="s">
        <v>755</v>
      </c>
      <c r="B343" s="16" t="s">
        <v>682</v>
      </c>
      <c r="C343" s="16" t="s">
        <v>683</v>
      </c>
      <c r="D343" s="16" t="s">
        <v>1523</v>
      </c>
      <c r="E343" s="57" t="s">
        <v>60</v>
      </c>
      <c r="F343" s="20" t="s">
        <v>37</v>
      </c>
      <c r="G343" s="20" t="s">
        <v>255</v>
      </c>
      <c r="H343" s="16" t="s">
        <v>39</v>
      </c>
      <c r="I343" s="20" t="s">
        <v>40</v>
      </c>
      <c r="J343" s="20" t="s">
        <v>628</v>
      </c>
      <c r="K343" s="16" t="s">
        <v>101</v>
      </c>
      <c r="L343" s="16" t="s">
        <v>624</v>
      </c>
      <c r="M343" s="25">
        <v>1990</v>
      </c>
      <c r="N343" s="25">
        <f t="shared" si="13"/>
        <v>4</v>
      </c>
      <c r="O343" s="25">
        <v>4</v>
      </c>
      <c r="P343" s="25">
        <v>3</v>
      </c>
      <c r="Q343" s="25">
        <v>3</v>
      </c>
      <c r="R343" s="25">
        <v>1</v>
      </c>
      <c r="S343" s="20" t="s">
        <v>1525</v>
      </c>
      <c r="T343" s="18">
        <v>5</v>
      </c>
      <c r="U343" s="52">
        <f>SUMIFS(AreaQty!E:E,AreaQty!A:A,TDD!H343,AreaQty!B:B,TDD!I343,AreaQty!D:D,TDD!J343)</f>
        <v>274.87</v>
      </c>
      <c r="V343" s="25" t="s">
        <v>283</v>
      </c>
      <c r="W343" s="16">
        <v>0.2</v>
      </c>
      <c r="X343" s="50">
        <v>2000</v>
      </c>
      <c r="Y343" s="18"/>
      <c r="Z343" s="18">
        <v>1</v>
      </c>
      <c r="AA343" s="24">
        <v>0</v>
      </c>
      <c r="AB343" s="24">
        <v>0</v>
      </c>
      <c r="AC343" s="16">
        <v>0</v>
      </c>
      <c r="AD343" s="24">
        <f>IF(AC343=0,IF(AB343=0,U343*X343*W343*Z343*EXP(-AA343*Others!$A$18),0),0)</f>
        <v>109948</v>
      </c>
      <c r="AE343" s="24">
        <f>IF(AC343=0,IF(AB343=1,U343*X343*W343*Z343*EXP(-AA343*Others!$A$18),0),0)</f>
        <v>0</v>
      </c>
      <c r="AF343" s="24">
        <f>IF(AC343=1,IF(AB343=0,U343*X343*W343*Z343*EXP(-AA343*Others!$A$18),0),0)</f>
        <v>0</v>
      </c>
    </row>
    <row r="344" spans="1:32" ht="30">
      <c r="A344" s="16" t="s">
        <v>756</v>
      </c>
      <c r="B344" s="16" t="s">
        <v>682</v>
      </c>
      <c r="C344" s="16" t="s">
        <v>683</v>
      </c>
      <c r="D344" s="16" t="s">
        <v>1523</v>
      </c>
      <c r="E344" s="57" t="s">
        <v>60</v>
      </c>
      <c r="F344" s="20" t="s">
        <v>37</v>
      </c>
      <c r="G344" s="20" t="s">
        <v>255</v>
      </c>
      <c r="H344" s="16" t="s">
        <v>39</v>
      </c>
      <c r="I344" s="20" t="s">
        <v>40</v>
      </c>
      <c r="J344" s="20" t="s">
        <v>630</v>
      </c>
      <c r="K344" s="16" t="s">
        <v>101</v>
      </c>
      <c r="L344" s="16" t="s">
        <v>624</v>
      </c>
      <c r="M344" s="25">
        <v>1990</v>
      </c>
      <c r="N344" s="25">
        <f t="shared" si="13"/>
        <v>4</v>
      </c>
      <c r="O344" s="25">
        <v>4</v>
      </c>
      <c r="P344" s="25">
        <v>3</v>
      </c>
      <c r="Q344" s="25">
        <v>3</v>
      </c>
      <c r="R344" s="25">
        <v>1</v>
      </c>
      <c r="S344" s="20" t="s">
        <v>1525</v>
      </c>
      <c r="T344" s="18">
        <v>5</v>
      </c>
      <c r="U344" s="52">
        <f>SUMIFS(AreaQty!E:E,AreaQty!A:A,TDD!H344,AreaQty!B:B,TDD!I344,AreaQty!D:D,TDD!J344)</f>
        <v>1146.19</v>
      </c>
      <c r="V344" s="25" t="s">
        <v>283</v>
      </c>
      <c r="W344" s="16">
        <v>0.2</v>
      </c>
      <c r="X344" s="50">
        <v>2000</v>
      </c>
      <c r="Y344" s="18"/>
      <c r="Z344" s="18">
        <v>1</v>
      </c>
      <c r="AA344" s="24">
        <v>0</v>
      </c>
      <c r="AB344" s="24">
        <v>0</v>
      </c>
      <c r="AC344" s="16">
        <v>0</v>
      </c>
      <c r="AD344" s="24">
        <f>IF(AC344=0,IF(AB344=0,U344*X344*W344*Z344*EXP(-AA344*Others!$A$18),0),0)</f>
        <v>458476</v>
      </c>
      <c r="AE344" s="24">
        <f>IF(AC344=0,IF(AB344=1,U344*X344*W344*Z344*EXP(-AA344*Others!$A$18),0),0)</f>
        <v>0</v>
      </c>
      <c r="AF344" s="24">
        <f>IF(AC344=1,IF(AB344=0,U344*X344*W344*Z344*EXP(-AA344*Others!$A$18),0),0)</f>
        <v>0</v>
      </c>
    </row>
    <row r="345" spans="1:32" ht="30">
      <c r="A345" s="16" t="s">
        <v>757</v>
      </c>
      <c r="B345" s="16" t="s">
        <v>682</v>
      </c>
      <c r="C345" s="16" t="s">
        <v>683</v>
      </c>
      <c r="D345" s="16" t="s">
        <v>1523</v>
      </c>
      <c r="E345" s="57" t="s">
        <v>60</v>
      </c>
      <c r="F345" s="20" t="s">
        <v>37</v>
      </c>
      <c r="G345" s="20" t="s">
        <v>255</v>
      </c>
      <c r="H345" s="16" t="s">
        <v>39</v>
      </c>
      <c r="I345" s="20" t="s">
        <v>40</v>
      </c>
      <c r="J345" s="20" t="s">
        <v>632</v>
      </c>
      <c r="K345" s="16" t="s">
        <v>101</v>
      </c>
      <c r="L345" s="16" t="s">
        <v>624</v>
      </c>
      <c r="M345" s="25">
        <v>1990</v>
      </c>
      <c r="N345" s="25">
        <f t="shared" si="13"/>
        <v>4</v>
      </c>
      <c r="O345" s="25">
        <v>4</v>
      </c>
      <c r="P345" s="25">
        <v>3</v>
      </c>
      <c r="Q345" s="25">
        <v>3</v>
      </c>
      <c r="R345" s="25">
        <v>1</v>
      </c>
      <c r="S345" s="20" t="s">
        <v>1525</v>
      </c>
      <c r="T345" s="18">
        <v>5</v>
      </c>
      <c r="U345" s="52">
        <f>SUMIFS(AreaQty!E:E,AreaQty!A:A,TDD!H345,AreaQty!B:B,TDD!I345,AreaQty!D:D,TDD!J345)</f>
        <v>978.22</v>
      </c>
      <c r="V345" s="25" t="s">
        <v>283</v>
      </c>
      <c r="W345" s="16">
        <v>0.2</v>
      </c>
      <c r="X345" s="50">
        <v>2000</v>
      </c>
      <c r="Y345" s="18"/>
      <c r="Z345" s="18">
        <v>1</v>
      </c>
      <c r="AA345" s="24">
        <v>0</v>
      </c>
      <c r="AB345" s="24">
        <v>0</v>
      </c>
      <c r="AC345" s="16">
        <v>0</v>
      </c>
      <c r="AD345" s="24">
        <f>IF(AC345=0,IF(AB345=0,U345*X345*W345*Z345*EXP(-AA345*Others!$A$18),0),0)</f>
        <v>391288</v>
      </c>
      <c r="AE345" s="24">
        <f>IF(AC345=0,IF(AB345=1,U345*X345*W345*Z345*EXP(-AA345*Others!$A$18),0),0)</f>
        <v>0</v>
      </c>
      <c r="AF345" s="24">
        <f>IF(AC345=1,IF(AB345=0,U345*X345*W345*Z345*EXP(-AA345*Others!$A$18),0),0)</f>
        <v>0</v>
      </c>
    </row>
    <row r="346" spans="1:32" ht="30">
      <c r="A346" s="16" t="s">
        <v>758</v>
      </c>
      <c r="B346" s="16" t="s">
        <v>682</v>
      </c>
      <c r="C346" s="16" t="s">
        <v>683</v>
      </c>
      <c r="D346" s="16" t="s">
        <v>1523</v>
      </c>
      <c r="E346" s="57" t="s">
        <v>60</v>
      </c>
      <c r="F346" s="20" t="s">
        <v>37</v>
      </c>
      <c r="G346" s="20" t="s">
        <v>255</v>
      </c>
      <c r="H346" s="16" t="s">
        <v>39</v>
      </c>
      <c r="I346" s="20" t="s">
        <v>40</v>
      </c>
      <c r="J346" s="20" t="s">
        <v>116</v>
      </c>
      <c r="K346" s="16" t="s">
        <v>101</v>
      </c>
      <c r="L346" s="16" t="s">
        <v>624</v>
      </c>
      <c r="M346" s="25">
        <v>1990</v>
      </c>
      <c r="N346" s="25">
        <f t="shared" si="13"/>
        <v>4</v>
      </c>
      <c r="O346" s="25">
        <v>4</v>
      </c>
      <c r="P346" s="25">
        <v>3</v>
      </c>
      <c r="Q346" s="25">
        <v>3</v>
      </c>
      <c r="R346" s="25">
        <v>1</v>
      </c>
      <c r="S346" s="20" t="s">
        <v>1525</v>
      </c>
      <c r="T346" s="18">
        <v>5</v>
      </c>
      <c r="U346" s="52">
        <f>SUMIFS(AreaQty!E:E,AreaQty!A:A,TDD!H346,AreaQty!B:B,TDD!I346,AreaQty!D:D,TDD!J346)</f>
        <v>1389.9</v>
      </c>
      <c r="V346" s="25" t="s">
        <v>283</v>
      </c>
      <c r="W346" s="16">
        <v>0.2</v>
      </c>
      <c r="X346" s="50">
        <v>2000</v>
      </c>
      <c r="Y346" s="18"/>
      <c r="Z346" s="18">
        <v>1</v>
      </c>
      <c r="AA346" s="24">
        <v>0</v>
      </c>
      <c r="AB346" s="24">
        <v>0</v>
      </c>
      <c r="AC346" s="16">
        <v>0</v>
      </c>
      <c r="AD346" s="24">
        <f>IF(AC346=0,IF(AB346=0,U346*X346*W346*Z346*EXP(-AA346*Others!$A$18),0),0)</f>
        <v>555960</v>
      </c>
      <c r="AE346" s="24">
        <f>IF(AC346=0,IF(AB346=1,U346*X346*W346*Z346*EXP(-AA346*Others!$A$18),0),0)</f>
        <v>0</v>
      </c>
      <c r="AF346" s="24">
        <f>IF(AC346=1,IF(AB346=0,U346*X346*W346*Z346*EXP(-AA346*Others!$A$18),0),0)</f>
        <v>0</v>
      </c>
    </row>
    <row r="347" spans="1:32" ht="30">
      <c r="A347" s="16" t="s">
        <v>759</v>
      </c>
      <c r="B347" s="16" t="s">
        <v>682</v>
      </c>
      <c r="C347" s="16" t="s">
        <v>683</v>
      </c>
      <c r="D347" s="16" t="s">
        <v>1523</v>
      </c>
      <c r="E347" s="57" t="s">
        <v>60</v>
      </c>
      <c r="F347" s="20" t="s">
        <v>37</v>
      </c>
      <c r="G347" s="20" t="s">
        <v>255</v>
      </c>
      <c r="H347" s="16" t="s">
        <v>39</v>
      </c>
      <c r="I347" s="20" t="s">
        <v>40</v>
      </c>
      <c r="J347" s="20" t="s">
        <v>635</v>
      </c>
      <c r="K347" s="16" t="s">
        <v>101</v>
      </c>
      <c r="L347" s="16" t="s">
        <v>624</v>
      </c>
      <c r="M347" s="25">
        <v>1990</v>
      </c>
      <c r="N347" s="25">
        <f t="shared" si="13"/>
        <v>4</v>
      </c>
      <c r="O347" s="25">
        <v>4</v>
      </c>
      <c r="P347" s="25">
        <v>3</v>
      </c>
      <c r="Q347" s="25">
        <v>3</v>
      </c>
      <c r="R347" s="25">
        <v>1</v>
      </c>
      <c r="S347" s="20" t="s">
        <v>1525</v>
      </c>
      <c r="T347" s="18">
        <v>5</v>
      </c>
      <c r="U347" s="52">
        <f>SUMIFS(AreaQty!E:E,AreaQty!A:A,TDD!H347,AreaQty!B:B,TDD!I347,AreaQty!D:D,TDD!J347)</f>
        <v>1157.5899999999999</v>
      </c>
      <c r="V347" s="25" t="s">
        <v>283</v>
      </c>
      <c r="W347" s="16">
        <v>0.2</v>
      </c>
      <c r="X347" s="50">
        <v>2000</v>
      </c>
      <c r="Y347" s="18"/>
      <c r="Z347" s="18">
        <v>1</v>
      </c>
      <c r="AA347" s="24">
        <v>0</v>
      </c>
      <c r="AB347" s="24">
        <v>0</v>
      </c>
      <c r="AC347" s="16">
        <v>0</v>
      </c>
      <c r="AD347" s="24">
        <f>IF(AC347=0,IF(AB347=0,U347*X347*W347*Z347*EXP(-AA347*Others!$A$18),0),0)</f>
        <v>463036</v>
      </c>
      <c r="AE347" s="24">
        <f>IF(AC347=0,IF(AB347=1,U347*X347*W347*Z347*EXP(-AA347*Others!$A$18),0),0)</f>
        <v>0</v>
      </c>
      <c r="AF347" s="24">
        <f>IF(AC347=1,IF(AB347=0,U347*X347*W347*Z347*EXP(-AA347*Others!$A$18),0),0)</f>
        <v>0</v>
      </c>
    </row>
    <row r="348" spans="1:32" ht="30">
      <c r="A348" s="16" t="s">
        <v>760</v>
      </c>
      <c r="B348" s="16" t="s">
        <v>682</v>
      </c>
      <c r="C348" s="16" t="s">
        <v>683</v>
      </c>
      <c r="D348" s="16" t="s">
        <v>1523</v>
      </c>
      <c r="E348" s="57" t="s">
        <v>60</v>
      </c>
      <c r="F348" s="20" t="s">
        <v>37</v>
      </c>
      <c r="G348" s="20" t="s">
        <v>255</v>
      </c>
      <c r="H348" s="16" t="s">
        <v>39</v>
      </c>
      <c r="I348" s="20" t="s">
        <v>40</v>
      </c>
      <c r="J348" s="20" t="s">
        <v>637</v>
      </c>
      <c r="K348" s="16" t="s">
        <v>101</v>
      </c>
      <c r="L348" s="16" t="s">
        <v>624</v>
      </c>
      <c r="M348" s="25">
        <v>1990</v>
      </c>
      <c r="N348" s="25">
        <f t="shared" si="13"/>
        <v>4</v>
      </c>
      <c r="O348" s="25">
        <v>4</v>
      </c>
      <c r="P348" s="25">
        <v>3</v>
      </c>
      <c r="Q348" s="25">
        <v>3</v>
      </c>
      <c r="R348" s="25">
        <v>1</v>
      </c>
      <c r="S348" s="20" t="s">
        <v>1525</v>
      </c>
      <c r="T348" s="18">
        <v>5</v>
      </c>
      <c r="U348" s="52">
        <f>SUMIFS(AreaQty!E:E,AreaQty!A:A,TDD!H348,AreaQty!B:B,TDD!I348,AreaQty!D:D,TDD!J348)</f>
        <v>1128.74</v>
      </c>
      <c r="V348" s="25" t="s">
        <v>283</v>
      </c>
      <c r="W348" s="16">
        <v>0.2</v>
      </c>
      <c r="X348" s="50">
        <v>2000</v>
      </c>
      <c r="Y348" s="18"/>
      <c r="Z348" s="18">
        <v>1</v>
      </c>
      <c r="AA348" s="24">
        <v>0</v>
      </c>
      <c r="AB348" s="24">
        <v>0</v>
      </c>
      <c r="AC348" s="16">
        <v>0</v>
      </c>
      <c r="AD348" s="24">
        <f>IF(AC348=0,IF(AB348=0,U348*X348*W348*Z348*EXP(-AA348*Others!$A$18),0),0)</f>
        <v>451496</v>
      </c>
      <c r="AE348" s="24">
        <f>IF(AC348=0,IF(AB348=1,U348*X348*W348*Z348*EXP(-AA348*Others!$A$18),0),0)</f>
        <v>0</v>
      </c>
      <c r="AF348" s="24">
        <f>IF(AC348=1,IF(AB348=0,U348*X348*W348*Z348*EXP(-AA348*Others!$A$18),0),0)</f>
        <v>0</v>
      </c>
    </row>
    <row r="349" spans="1:32" ht="30">
      <c r="A349" s="16" t="s">
        <v>761</v>
      </c>
      <c r="B349" s="16" t="s">
        <v>682</v>
      </c>
      <c r="C349" s="16" t="s">
        <v>683</v>
      </c>
      <c r="D349" s="16" t="s">
        <v>1523</v>
      </c>
      <c r="E349" s="57" t="s">
        <v>60</v>
      </c>
      <c r="F349" s="20" t="s">
        <v>37</v>
      </c>
      <c r="G349" s="20" t="s">
        <v>255</v>
      </c>
      <c r="H349" s="16" t="s">
        <v>39</v>
      </c>
      <c r="I349" s="20" t="s">
        <v>40</v>
      </c>
      <c r="J349" s="20" t="s">
        <v>282</v>
      </c>
      <c r="K349" s="16" t="s">
        <v>101</v>
      </c>
      <c r="L349" s="16" t="s">
        <v>624</v>
      </c>
      <c r="M349" s="25">
        <v>1990</v>
      </c>
      <c r="N349" s="25">
        <f t="shared" si="13"/>
        <v>4</v>
      </c>
      <c r="O349" s="25">
        <v>4</v>
      </c>
      <c r="P349" s="25">
        <v>3</v>
      </c>
      <c r="Q349" s="25">
        <v>3</v>
      </c>
      <c r="R349" s="25">
        <v>1</v>
      </c>
      <c r="S349" s="20" t="s">
        <v>1525</v>
      </c>
      <c r="T349" s="18">
        <v>5</v>
      </c>
      <c r="U349" s="52">
        <f>SUMIFS(AreaQty!E:E,AreaQty!A:A,TDD!H349,AreaQty!B:B,TDD!I349,AreaQty!D:D,TDD!J349)</f>
        <v>1000.72</v>
      </c>
      <c r="V349" s="25" t="s">
        <v>283</v>
      </c>
      <c r="W349" s="16">
        <v>0.2</v>
      </c>
      <c r="X349" s="50">
        <v>2000</v>
      </c>
      <c r="Y349" s="18"/>
      <c r="Z349" s="18">
        <v>1</v>
      </c>
      <c r="AA349" s="24">
        <v>0</v>
      </c>
      <c r="AB349" s="24">
        <v>0</v>
      </c>
      <c r="AC349" s="16">
        <v>0</v>
      </c>
      <c r="AD349" s="24">
        <f>IF(AC349=0,IF(AB349=0,U349*X349*W349*Z349*EXP(-AA349*Others!$A$18),0),0)</f>
        <v>400288</v>
      </c>
      <c r="AE349" s="24">
        <f>IF(AC349=0,IF(AB349=1,U349*X349*W349*Z349*EXP(-AA349*Others!$A$18),0),0)</f>
        <v>0</v>
      </c>
      <c r="AF349" s="24">
        <f>IF(AC349=1,IF(AB349=0,U349*X349*W349*Z349*EXP(-AA349*Others!$A$18),0),0)</f>
        <v>0</v>
      </c>
    </row>
    <row r="350" spans="1:32" ht="30">
      <c r="A350" s="16" t="s">
        <v>762</v>
      </c>
      <c r="B350" s="16" t="s">
        <v>682</v>
      </c>
      <c r="C350" s="16" t="s">
        <v>683</v>
      </c>
      <c r="D350" s="16" t="s">
        <v>1523</v>
      </c>
      <c r="E350" s="57" t="s">
        <v>60</v>
      </c>
      <c r="F350" s="20" t="s">
        <v>37</v>
      </c>
      <c r="G350" s="20" t="s">
        <v>255</v>
      </c>
      <c r="H350" s="16" t="s">
        <v>39</v>
      </c>
      <c r="I350" s="20" t="s">
        <v>40</v>
      </c>
      <c r="J350" s="20" t="s">
        <v>80</v>
      </c>
      <c r="K350" s="16" t="s">
        <v>101</v>
      </c>
      <c r="L350" s="16" t="s">
        <v>624</v>
      </c>
      <c r="M350" s="25">
        <v>1990</v>
      </c>
      <c r="N350" s="25">
        <f t="shared" si="13"/>
        <v>4</v>
      </c>
      <c r="O350" s="25">
        <v>4</v>
      </c>
      <c r="P350" s="25">
        <v>3</v>
      </c>
      <c r="Q350" s="25">
        <v>3</v>
      </c>
      <c r="R350" s="25">
        <v>1</v>
      </c>
      <c r="S350" s="20" t="s">
        <v>1525</v>
      </c>
      <c r="T350" s="18">
        <v>5</v>
      </c>
      <c r="U350" s="52">
        <f>SUMIFS(AreaQty!E:E,AreaQty!A:A,TDD!H350,AreaQty!B:B,TDD!I350,AreaQty!D:D,TDD!J350)</f>
        <v>1390.72</v>
      </c>
      <c r="V350" s="25" t="s">
        <v>283</v>
      </c>
      <c r="W350" s="16">
        <v>0.2</v>
      </c>
      <c r="X350" s="50">
        <v>2000</v>
      </c>
      <c r="Y350" s="18"/>
      <c r="Z350" s="18">
        <v>1</v>
      </c>
      <c r="AA350" s="24">
        <v>0</v>
      </c>
      <c r="AB350" s="24">
        <v>0</v>
      </c>
      <c r="AC350" s="16">
        <v>0</v>
      </c>
      <c r="AD350" s="24">
        <f>IF(AC350=0,IF(AB350=0,U350*X350*W350*Z350*EXP(-AA350*Others!$A$18),0),0)</f>
        <v>556288</v>
      </c>
      <c r="AE350" s="24">
        <f>IF(AC350=0,IF(AB350=1,U350*X350*W350*Z350*EXP(-AA350*Others!$A$18),0),0)</f>
        <v>0</v>
      </c>
      <c r="AF350" s="24">
        <f>IF(AC350=1,IF(AB350=0,U350*X350*W350*Z350*EXP(-AA350*Others!$A$18),0),0)</f>
        <v>0</v>
      </c>
    </row>
    <row r="351" spans="1:32" ht="30">
      <c r="A351" s="16" t="s">
        <v>763</v>
      </c>
      <c r="B351" s="16" t="s">
        <v>682</v>
      </c>
      <c r="C351" s="16" t="s">
        <v>683</v>
      </c>
      <c r="D351" s="16" t="s">
        <v>1523</v>
      </c>
      <c r="E351" s="57" t="s">
        <v>60</v>
      </c>
      <c r="F351" s="20" t="s">
        <v>37</v>
      </c>
      <c r="G351" s="20" t="s">
        <v>255</v>
      </c>
      <c r="H351" s="16" t="s">
        <v>39</v>
      </c>
      <c r="I351" s="20" t="s">
        <v>40</v>
      </c>
      <c r="J351" s="20" t="s">
        <v>309</v>
      </c>
      <c r="K351" s="16" t="s">
        <v>101</v>
      </c>
      <c r="L351" s="16" t="s">
        <v>624</v>
      </c>
      <c r="M351" s="25">
        <v>1990</v>
      </c>
      <c r="N351" s="25">
        <f t="shared" si="13"/>
        <v>4</v>
      </c>
      <c r="O351" s="25">
        <v>4</v>
      </c>
      <c r="P351" s="25">
        <v>3</v>
      </c>
      <c r="Q351" s="25">
        <v>3</v>
      </c>
      <c r="R351" s="25">
        <v>1</v>
      </c>
      <c r="S351" s="20" t="s">
        <v>1525</v>
      </c>
      <c r="T351" s="18">
        <v>5</v>
      </c>
      <c r="U351" s="52">
        <f>SUMIFS(AreaQty!E:E,AreaQty!A:A,TDD!H351,AreaQty!B:B,TDD!I351,AreaQty!D:D,TDD!J351)</f>
        <v>1157.8699999999999</v>
      </c>
      <c r="V351" s="25" t="s">
        <v>283</v>
      </c>
      <c r="W351" s="16">
        <v>0.2</v>
      </c>
      <c r="X351" s="50">
        <v>2000</v>
      </c>
      <c r="Y351" s="18"/>
      <c r="Z351" s="18">
        <v>1</v>
      </c>
      <c r="AA351" s="24">
        <v>0</v>
      </c>
      <c r="AB351" s="24">
        <v>0</v>
      </c>
      <c r="AC351" s="16">
        <v>0</v>
      </c>
      <c r="AD351" s="24">
        <f>IF(AC351=0,IF(AB351=0,U351*X351*W351*Z351*EXP(-AA351*Others!$A$18),0),0)</f>
        <v>463148</v>
      </c>
      <c r="AE351" s="24">
        <f>IF(AC351=0,IF(AB351=1,U351*X351*W351*Z351*EXP(-AA351*Others!$A$18),0),0)</f>
        <v>0</v>
      </c>
      <c r="AF351" s="24">
        <f>IF(AC351=1,IF(AB351=0,U351*X351*W351*Z351*EXP(-AA351*Others!$A$18),0),0)</f>
        <v>0</v>
      </c>
    </row>
    <row r="352" spans="1:32" ht="30">
      <c r="A352" s="16" t="s">
        <v>764</v>
      </c>
      <c r="B352" s="16" t="s">
        <v>682</v>
      </c>
      <c r="C352" s="16" t="s">
        <v>683</v>
      </c>
      <c r="D352" s="16" t="s">
        <v>1523</v>
      </c>
      <c r="E352" s="57" t="s">
        <v>60</v>
      </c>
      <c r="F352" s="20" t="s">
        <v>37</v>
      </c>
      <c r="G352" s="20" t="s">
        <v>255</v>
      </c>
      <c r="H352" s="16" t="s">
        <v>39</v>
      </c>
      <c r="I352" s="20" t="s">
        <v>40</v>
      </c>
      <c r="J352" s="20" t="s">
        <v>288</v>
      </c>
      <c r="K352" s="16" t="s">
        <v>101</v>
      </c>
      <c r="L352" s="16" t="s">
        <v>624</v>
      </c>
      <c r="M352" s="25">
        <v>1990</v>
      </c>
      <c r="N352" s="25">
        <f t="shared" si="13"/>
        <v>4</v>
      </c>
      <c r="O352" s="25">
        <v>4</v>
      </c>
      <c r="P352" s="25">
        <v>3</v>
      </c>
      <c r="Q352" s="25">
        <v>3</v>
      </c>
      <c r="R352" s="25">
        <v>1</v>
      </c>
      <c r="S352" s="20" t="s">
        <v>1525</v>
      </c>
      <c r="T352" s="18">
        <v>5</v>
      </c>
      <c r="U352" s="52">
        <f>SUMIFS(AreaQty!E:E,AreaQty!A:A,TDD!H352,AreaQty!B:B,TDD!I352,AreaQty!D:D,TDD!J352)</f>
        <v>1250.95</v>
      </c>
      <c r="V352" s="25" t="s">
        <v>283</v>
      </c>
      <c r="W352" s="16">
        <v>0.2</v>
      </c>
      <c r="X352" s="50">
        <v>2000</v>
      </c>
      <c r="Y352" s="18"/>
      <c r="Z352" s="18">
        <v>1</v>
      </c>
      <c r="AA352" s="24">
        <v>0</v>
      </c>
      <c r="AB352" s="24">
        <v>0</v>
      </c>
      <c r="AC352" s="16">
        <v>0</v>
      </c>
      <c r="AD352" s="24">
        <f>IF(AC352=0,IF(AB352=0,U352*X352*W352*Z352*EXP(-AA352*Others!$A$18),0),0)</f>
        <v>500380</v>
      </c>
      <c r="AE352" s="24">
        <f>IF(AC352=0,IF(AB352=1,U352*X352*W352*Z352*EXP(-AA352*Others!$A$18),0),0)</f>
        <v>0</v>
      </c>
      <c r="AF352" s="24">
        <f>IF(AC352=1,IF(AB352=0,U352*X352*W352*Z352*EXP(-AA352*Others!$A$18),0),0)</f>
        <v>0</v>
      </c>
    </row>
    <row r="353" spans="1:32" ht="30">
      <c r="A353" s="16" t="s">
        <v>765</v>
      </c>
      <c r="B353" s="16" t="s">
        <v>682</v>
      </c>
      <c r="C353" s="16" t="s">
        <v>683</v>
      </c>
      <c r="D353" s="16" t="s">
        <v>1523</v>
      </c>
      <c r="E353" s="57" t="s">
        <v>60</v>
      </c>
      <c r="F353" s="20" t="s">
        <v>37</v>
      </c>
      <c r="G353" s="20" t="s">
        <v>255</v>
      </c>
      <c r="H353" s="16" t="s">
        <v>39</v>
      </c>
      <c r="I353" s="20" t="s">
        <v>40</v>
      </c>
      <c r="J353" s="20" t="s">
        <v>643</v>
      </c>
      <c r="K353" s="16" t="s">
        <v>101</v>
      </c>
      <c r="L353" s="16" t="s">
        <v>624</v>
      </c>
      <c r="M353" s="25">
        <v>1990</v>
      </c>
      <c r="N353" s="25">
        <f t="shared" si="13"/>
        <v>4</v>
      </c>
      <c r="O353" s="25">
        <v>4</v>
      </c>
      <c r="P353" s="25">
        <v>3</v>
      </c>
      <c r="Q353" s="25">
        <v>3</v>
      </c>
      <c r="R353" s="25">
        <v>1</v>
      </c>
      <c r="S353" s="20" t="s">
        <v>1525</v>
      </c>
      <c r="T353" s="18">
        <v>5</v>
      </c>
      <c r="U353" s="52">
        <f>SUMIFS(AreaQty!E:E,AreaQty!A:A,TDD!H353,AreaQty!B:B,TDD!I353,AreaQty!D:D,TDD!J353)</f>
        <v>1054.2</v>
      </c>
      <c r="V353" s="25" t="s">
        <v>283</v>
      </c>
      <c r="W353" s="16">
        <v>0.2</v>
      </c>
      <c r="X353" s="50">
        <v>2000</v>
      </c>
      <c r="Y353" s="18"/>
      <c r="Z353" s="18">
        <v>1</v>
      </c>
      <c r="AA353" s="24">
        <v>0</v>
      </c>
      <c r="AB353" s="24">
        <v>0</v>
      </c>
      <c r="AC353" s="16">
        <v>0</v>
      </c>
      <c r="AD353" s="24">
        <f>IF(AC353=0,IF(AB353=0,U353*X353*W353*Z353*EXP(-AA353*Others!$A$18),0),0)</f>
        <v>421680</v>
      </c>
      <c r="AE353" s="24">
        <f>IF(AC353=0,IF(AB353=1,U353*X353*W353*Z353*EXP(-AA353*Others!$A$18),0),0)</f>
        <v>0</v>
      </c>
      <c r="AF353" s="24">
        <f>IF(AC353=1,IF(AB353=0,U353*X353*W353*Z353*EXP(-AA353*Others!$A$18),0),0)</f>
        <v>0</v>
      </c>
    </row>
    <row r="354" spans="1:32" ht="30">
      <c r="A354" s="16" t="s">
        <v>766</v>
      </c>
      <c r="B354" s="16" t="s">
        <v>682</v>
      </c>
      <c r="C354" s="16" t="s">
        <v>683</v>
      </c>
      <c r="D354" s="16" t="s">
        <v>1523</v>
      </c>
      <c r="E354" s="57" t="s">
        <v>60</v>
      </c>
      <c r="F354" s="20" t="s">
        <v>37</v>
      </c>
      <c r="G354" s="20" t="s">
        <v>255</v>
      </c>
      <c r="H354" s="16" t="s">
        <v>39</v>
      </c>
      <c r="I354" s="20" t="s">
        <v>40</v>
      </c>
      <c r="J354" s="20" t="s">
        <v>203</v>
      </c>
      <c r="K354" s="16" t="s">
        <v>101</v>
      </c>
      <c r="L354" s="16" t="s">
        <v>624</v>
      </c>
      <c r="M354" s="25">
        <v>1990</v>
      </c>
      <c r="N354" s="25">
        <f t="shared" si="13"/>
        <v>4</v>
      </c>
      <c r="O354" s="25">
        <v>4</v>
      </c>
      <c r="P354" s="25">
        <v>3</v>
      </c>
      <c r="Q354" s="25">
        <v>3</v>
      </c>
      <c r="R354" s="25">
        <v>1</v>
      </c>
      <c r="S354" s="20" t="s">
        <v>1525</v>
      </c>
      <c r="T354" s="18">
        <v>5</v>
      </c>
      <c r="U354" s="52">
        <f>SUMIFS(AreaQty!E:E,AreaQty!A:A,TDD!H354,AreaQty!B:B,TDD!I354,AreaQty!D:D,TDD!J354)</f>
        <v>1389.08</v>
      </c>
      <c r="V354" s="25" t="s">
        <v>283</v>
      </c>
      <c r="W354" s="16">
        <v>0.2</v>
      </c>
      <c r="X354" s="50">
        <v>2000</v>
      </c>
      <c r="Y354" s="18"/>
      <c r="Z354" s="18">
        <v>1</v>
      </c>
      <c r="AA354" s="24">
        <v>0</v>
      </c>
      <c r="AB354" s="24">
        <v>0</v>
      </c>
      <c r="AC354" s="16">
        <v>0</v>
      </c>
      <c r="AD354" s="24">
        <f>IF(AC354=0,IF(AB354=0,U354*X354*W354*Z354*EXP(-AA354*Others!$A$18),0),0)</f>
        <v>555632</v>
      </c>
      <c r="AE354" s="24">
        <f>IF(AC354=0,IF(AB354=1,U354*X354*W354*Z354*EXP(-AA354*Others!$A$18),0),0)</f>
        <v>0</v>
      </c>
      <c r="AF354" s="24">
        <f>IF(AC354=1,IF(AB354=0,U354*X354*W354*Z354*EXP(-AA354*Others!$A$18),0),0)</f>
        <v>0</v>
      </c>
    </row>
    <row r="355" spans="1:32" ht="30">
      <c r="A355" s="16" t="s">
        <v>767</v>
      </c>
      <c r="B355" s="16" t="s">
        <v>682</v>
      </c>
      <c r="C355" s="16" t="s">
        <v>683</v>
      </c>
      <c r="D355" s="16" t="s">
        <v>1523</v>
      </c>
      <c r="E355" s="57" t="s">
        <v>60</v>
      </c>
      <c r="F355" s="20" t="s">
        <v>37</v>
      </c>
      <c r="G355" s="20" t="s">
        <v>255</v>
      </c>
      <c r="H355" s="16" t="s">
        <v>39</v>
      </c>
      <c r="I355" s="20" t="s">
        <v>40</v>
      </c>
      <c r="J355" s="20" t="s">
        <v>646</v>
      </c>
      <c r="K355" s="16" t="s">
        <v>101</v>
      </c>
      <c r="L355" s="16" t="s">
        <v>624</v>
      </c>
      <c r="M355" s="25">
        <v>1990</v>
      </c>
      <c r="N355" s="25">
        <f t="shared" si="13"/>
        <v>4</v>
      </c>
      <c r="O355" s="25">
        <v>4</v>
      </c>
      <c r="P355" s="25">
        <v>3</v>
      </c>
      <c r="Q355" s="25">
        <v>3</v>
      </c>
      <c r="R355" s="25">
        <v>1</v>
      </c>
      <c r="S355" s="20" t="s">
        <v>1525</v>
      </c>
      <c r="T355" s="18">
        <v>5</v>
      </c>
      <c r="U355" s="52">
        <f>SUMIFS(AreaQty!E:E,AreaQty!A:A,TDD!H355,AreaQty!B:B,TDD!I355,AreaQty!D:D,TDD!J355)</f>
        <v>309.04999999999995</v>
      </c>
      <c r="V355" s="25" t="s">
        <v>283</v>
      </c>
      <c r="W355" s="16">
        <v>0.2</v>
      </c>
      <c r="X355" s="50">
        <v>2000</v>
      </c>
      <c r="Y355" s="18"/>
      <c r="Z355" s="18">
        <v>1</v>
      </c>
      <c r="AA355" s="24">
        <v>0</v>
      </c>
      <c r="AB355" s="24">
        <v>0</v>
      </c>
      <c r="AC355" s="16">
        <v>0</v>
      </c>
      <c r="AD355" s="24">
        <f>IF(AC355=0,IF(AB355=0,U355*X355*W355*Z355*EXP(-AA355*Others!$A$18),0),0)</f>
        <v>123619.99999999999</v>
      </c>
      <c r="AE355" s="24">
        <f>IF(AC355=0,IF(AB355=1,U355*X355*W355*Z355*EXP(-AA355*Others!$A$18),0),0)</f>
        <v>0</v>
      </c>
      <c r="AF355" s="24">
        <f>IF(AC355=1,IF(AB355=0,U355*X355*W355*Z355*EXP(-AA355*Others!$A$18),0),0)</f>
        <v>0</v>
      </c>
    </row>
    <row r="356" spans="1:32" ht="30">
      <c r="A356" s="16" t="s">
        <v>768</v>
      </c>
      <c r="B356" s="16" t="s">
        <v>682</v>
      </c>
      <c r="C356" s="16" t="s">
        <v>683</v>
      </c>
      <c r="D356" s="16" t="s">
        <v>1523</v>
      </c>
      <c r="E356" s="57" t="s">
        <v>60</v>
      </c>
      <c r="F356" s="20" t="s">
        <v>37</v>
      </c>
      <c r="G356" s="20" t="s">
        <v>255</v>
      </c>
      <c r="H356" s="16" t="s">
        <v>39</v>
      </c>
      <c r="I356" s="20" t="s">
        <v>40</v>
      </c>
      <c r="J356" s="20" t="s">
        <v>162</v>
      </c>
      <c r="K356" s="16" t="s">
        <v>101</v>
      </c>
      <c r="L356" s="16" t="s">
        <v>624</v>
      </c>
      <c r="M356" s="25">
        <v>1990</v>
      </c>
      <c r="N356" s="25">
        <f t="shared" si="13"/>
        <v>4</v>
      </c>
      <c r="O356" s="25">
        <v>4</v>
      </c>
      <c r="P356" s="25">
        <v>3</v>
      </c>
      <c r="Q356" s="25">
        <v>3</v>
      </c>
      <c r="R356" s="25">
        <v>1</v>
      </c>
      <c r="S356" s="20" t="s">
        <v>1525</v>
      </c>
      <c r="T356" s="18">
        <v>5</v>
      </c>
      <c r="U356" s="52">
        <f>SUMIFS(AreaQty!E:E,AreaQty!A:A,TDD!H356,AreaQty!B:B,TDD!I356,AreaQty!D:D,TDD!J356)</f>
        <v>1356.4</v>
      </c>
      <c r="V356" s="25" t="s">
        <v>283</v>
      </c>
      <c r="W356" s="16">
        <v>0.2</v>
      </c>
      <c r="X356" s="50">
        <v>2000</v>
      </c>
      <c r="Y356" s="18"/>
      <c r="Z356" s="18">
        <v>1</v>
      </c>
      <c r="AA356" s="24">
        <v>0</v>
      </c>
      <c r="AB356" s="24">
        <v>0</v>
      </c>
      <c r="AC356" s="16">
        <v>0</v>
      </c>
      <c r="AD356" s="24">
        <f>IF(AC356=0,IF(AB356=0,U356*X356*W356*Z356*EXP(-AA356*Others!$A$18),0),0)</f>
        <v>542560</v>
      </c>
      <c r="AE356" s="24">
        <f>IF(AC356=0,IF(AB356=1,U356*X356*W356*Z356*EXP(-AA356*Others!$A$18),0),0)</f>
        <v>0</v>
      </c>
      <c r="AF356" s="24">
        <f>IF(AC356=1,IF(AB356=0,U356*X356*W356*Z356*EXP(-AA356*Others!$A$18),0),0)</f>
        <v>0</v>
      </c>
    </row>
    <row r="357" spans="1:32" ht="30">
      <c r="A357" s="16" t="s">
        <v>769</v>
      </c>
      <c r="B357" s="16" t="s">
        <v>682</v>
      </c>
      <c r="C357" s="16" t="s">
        <v>683</v>
      </c>
      <c r="D357" s="16" t="s">
        <v>1523</v>
      </c>
      <c r="E357" s="57" t="s">
        <v>60</v>
      </c>
      <c r="F357" s="20" t="s">
        <v>37</v>
      </c>
      <c r="G357" s="20" t="s">
        <v>255</v>
      </c>
      <c r="H357" s="16" t="s">
        <v>39</v>
      </c>
      <c r="I357" s="20" t="s">
        <v>40</v>
      </c>
      <c r="J357" s="20" t="s">
        <v>211</v>
      </c>
      <c r="K357" s="16" t="s">
        <v>101</v>
      </c>
      <c r="L357" s="16" t="s">
        <v>624</v>
      </c>
      <c r="M357" s="25">
        <v>1990</v>
      </c>
      <c r="N357" s="25">
        <f t="shared" si="13"/>
        <v>4</v>
      </c>
      <c r="O357" s="25">
        <v>4</v>
      </c>
      <c r="P357" s="25">
        <v>3</v>
      </c>
      <c r="Q357" s="25">
        <v>3</v>
      </c>
      <c r="R357" s="25">
        <v>1</v>
      </c>
      <c r="S357" s="20" t="s">
        <v>1525</v>
      </c>
      <c r="T357" s="18">
        <v>5</v>
      </c>
      <c r="U357" s="52">
        <f>SUMIFS(AreaQty!E:E,AreaQty!A:A,TDD!H357,AreaQty!B:B,TDD!I357,AreaQty!D:D,TDD!J357)</f>
        <v>1705.18</v>
      </c>
      <c r="V357" s="25" t="s">
        <v>283</v>
      </c>
      <c r="W357" s="16">
        <v>0.2</v>
      </c>
      <c r="X357" s="50">
        <v>2000</v>
      </c>
      <c r="Y357" s="18"/>
      <c r="Z357" s="18">
        <v>1</v>
      </c>
      <c r="AA357" s="24">
        <v>0</v>
      </c>
      <c r="AB357" s="24">
        <v>0</v>
      </c>
      <c r="AC357" s="16">
        <v>0</v>
      </c>
      <c r="AD357" s="24">
        <f>IF(AC357=0,IF(AB357=0,U357*X357*W357*Z357*EXP(-AA357*Others!$A$18),0),0)</f>
        <v>682072</v>
      </c>
      <c r="AE357" s="24">
        <f>IF(AC357=0,IF(AB357=1,U357*X357*W357*Z357*EXP(-AA357*Others!$A$18),0),0)</f>
        <v>0</v>
      </c>
      <c r="AF357" s="24">
        <f>IF(AC357=1,IF(AB357=0,U357*X357*W357*Z357*EXP(-AA357*Others!$A$18),0),0)</f>
        <v>0</v>
      </c>
    </row>
    <row r="358" spans="1:32" ht="30">
      <c r="A358" s="16" t="s">
        <v>770</v>
      </c>
      <c r="B358" s="16" t="s">
        <v>682</v>
      </c>
      <c r="C358" s="16" t="s">
        <v>683</v>
      </c>
      <c r="D358" s="16" t="s">
        <v>1523</v>
      </c>
      <c r="E358" s="57" t="s">
        <v>60</v>
      </c>
      <c r="F358" s="20" t="s">
        <v>37</v>
      </c>
      <c r="G358" s="20" t="s">
        <v>255</v>
      </c>
      <c r="H358" s="16" t="s">
        <v>39</v>
      </c>
      <c r="I358" s="20" t="s">
        <v>40</v>
      </c>
      <c r="J358" s="20" t="s">
        <v>294</v>
      </c>
      <c r="K358" s="16" t="s">
        <v>101</v>
      </c>
      <c r="L358" s="16" t="s">
        <v>624</v>
      </c>
      <c r="M358" s="25">
        <v>1990</v>
      </c>
      <c r="N358" s="25">
        <f t="shared" si="13"/>
        <v>4</v>
      </c>
      <c r="O358" s="25">
        <v>4</v>
      </c>
      <c r="P358" s="25">
        <v>3</v>
      </c>
      <c r="Q358" s="25">
        <v>3</v>
      </c>
      <c r="R358" s="25">
        <v>1</v>
      </c>
      <c r="S358" s="20" t="s">
        <v>1525</v>
      </c>
      <c r="T358" s="18">
        <v>5</v>
      </c>
      <c r="U358" s="52">
        <f>SUMIFS(AreaQty!E:E,AreaQty!A:A,TDD!H358,AreaQty!B:B,TDD!I358,AreaQty!D:D,TDD!J358)</f>
        <v>1705.04</v>
      </c>
      <c r="V358" s="25" t="s">
        <v>283</v>
      </c>
      <c r="W358" s="16">
        <v>0.2</v>
      </c>
      <c r="X358" s="50">
        <v>2000</v>
      </c>
      <c r="Y358" s="18"/>
      <c r="Z358" s="18">
        <v>1</v>
      </c>
      <c r="AA358" s="24">
        <v>0</v>
      </c>
      <c r="AB358" s="24">
        <v>0</v>
      </c>
      <c r="AC358" s="16">
        <v>0</v>
      </c>
      <c r="AD358" s="24">
        <f>IF(AC358=0,IF(AB358=0,U358*X358*W358*Z358*EXP(-AA358*Others!$A$18),0),0)</f>
        <v>682016</v>
      </c>
      <c r="AE358" s="24">
        <f>IF(AC358=0,IF(AB358=1,U358*X358*W358*Z358*EXP(-AA358*Others!$A$18),0),0)</f>
        <v>0</v>
      </c>
      <c r="AF358" s="24">
        <f>IF(AC358=1,IF(AB358=0,U358*X358*W358*Z358*EXP(-AA358*Others!$A$18),0),0)</f>
        <v>0</v>
      </c>
    </row>
    <row r="359" spans="1:32" ht="30">
      <c r="A359" s="16" t="s">
        <v>771</v>
      </c>
      <c r="B359" s="16" t="s">
        <v>682</v>
      </c>
      <c r="C359" s="16" t="s">
        <v>683</v>
      </c>
      <c r="D359" s="16" t="s">
        <v>1523</v>
      </c>
      <c r="E359" s="57" t="s">
        <v>60</v>
      </c>
      <c r="F359" s="20" t="s">
        <v>37</v>
      </c>
      <c r="G359" s="20" t="s">
        <v>255</v>
      </c>
      <c r="H359" s="16" t="s">
        <v>39</v>
      </c>
      <c r="I359" s="20" t="s">
        <v>40</v>
      </c>
      <c r="J359" s="18" t="s">
        <v>297</v>
      </c>
      <c r="K359" s="16" t="s">
        <v>101</v>
      </c>
      <c r="L359" s="16" t="s">
        <v>624</v>
      </c>
      <c r="M359" s="25">
        <v>1990</v>
      </c>
      <c r="N359" s="25">
        <f t="shared" si="13"/>
        <v>4</v>
      </c>
      <c r="O359" s="25">
        <v>4</v>
      </c>
      <c r="P359" s="25">
        <v>3</v>
      </c>
      <c r="Q359" s="25">
        <v>3</v>
      </c>
      <c r="R359" s="25">
        <v>1</v>
      </c>
      <c r="S359" s="20" t="s">
        <v>1525</v>
      </c>
      <c r="T359" s="18">
        <v>5</v>
      </c>
      <c r="U359" s="52">
        <f>SUMIFS(AreaQty!E:E,AreaQty!A:A,TDD!H359,AreaQty!B:B,TDD!I359,AreaQty!D:D,TDD!J359)</f>
        <v>1321.57</v>
      </c>
      <c r="V359" s="25" t="s">
        <v>283</v>
      </c>
      <c r="W359" s="16">
        <v>0.2</v>
      </c>
      <c r="X359" s="50">
        <v>2000</v>
      </c>
      <c r="Y359" s="18"/>
      <c r="Z359" s="18">
        <v>1</v>
      </c>
      <c r="AA359" s="24">
        <v>0</v>
      </c>
      <c r="AB359" s="24">
        <v>0</v>
      </c>
      <c r="AC359" s="16">
        <v>0</v>
      </c>
      <c r="AD359" s="24">
        <f>IF(AC359=0,IF(AB359=0,U359*X359*W359*Z359*EXP(-AA359*Others!$A$18),0),0)</f>
        <v>528628</v>
      </c>
      <c r="AE359" s="24">
        <f>IF(AC359=0,IF(AB359=1,U359*X359*W359*Z359*EXP(-AA359*Others!$A$18),0),0)</f>
        <v>0</v>
      </c>
      <c r="AF359" s="24">
        <f>IF(AC359=1,IF(AB359=0,U359*X359*W359*Z359*EXP(-AA359*Others!$A$18),0),0)</f>
        <v>0</v>
      </c>
    </row>
    <row r="360" spans="1:32" ht="30">
      <c r="A360" s="16" t="s">
        <v>772</v>
      </c>
      <c r="B360" s="18" t="s">
        <v>773</v>
      </c>
      <c r="C360" s="18" t="s">
        <v>774</v>
      </c>
      <c r="D360" s="20" t="s">
        <v>775</v>
      </c>
      <c r="E360" s="20" t="s">
        <v>97</v>
      </c>
      <c r="F360" s="20" t="s">
        <v>37</v>
      </c>
      <c r="G360" s="20" t="s">
        <v>255</v>
      </c>
      <c r="H360" s="22" t="s">
        <v>39</v>
      </c>
      <c r="I360" s="22" t="s">
        <v>158</v>
      </c>
      <c r="J360" s="22" t="s">
        <v>187</v>
      </c>
      <c r="K360" s="16" t="s">
        <v>101</v>
      </c>
      <c r="L360" s="18" t="s">
        <v>624</v>
      </c>
      <c r="M360" s="25">
        <v>1990</v>
      </c>
      <c r="N360" s="25">
        <f t="shared" si="13"/>
        <v>5</v>
      </c>
      <c r="O360" s="21">
        <v>5</v>
      </c>
      <c r="P360" s="21">
        <v>3</v>
      </c>
      <c r="Q360" s="21">
        <v>3</v>
      </c>
      <c r="R360" s="25">
        <v>2</v>
      </c>
      <c r="S360" s="20" t="s">
        <v>1522</v>
      </c>
      <c r="T360" s="18">
        <v>6</v>
      </c>
      <c r="U360" s="52">
        <f>SUMIFS(AreaQty!E:E,AreaQty!A:A,TDD!H360,AreaQty!B:B,TDD!I360,AreaQty!D:D,TDD!J360)</f>
        <v>1575.71</v>
      </c>
      <c r="V360" s="25" t="s">
        <v>283</v>
      </c>
      <c r="W360" s="16">
        <v>0.2</v>
      </c>
      <c r="X360" s="55">
        <v>2000</v>
      </c>
      <c r="Y360" s="18"/>
      <c r="Z360" s="18">
        <v>1</v>
      </c>
      <c r="AA360" s="24">
        <v>0</v>
      </c>
      <c r="AB360" s="24">
        <v>0</v>
      </c>
      <c r="AC360" s="16">
        <v>0</v>
      </c>
      <c r="AD360" s="24">
        <f>IF(AC360=0,IF(AB360=0,U360*X360*W360*Z360*EXP(-AA360*Others!$A$18),0),0)</f>
        <v>630284</v>
      </c>
      <c r="AE360" s="24">
        <f>IF(AC360=0,IF(AB360=1,U360*X360*W360*Z360*EXP(-AA360*Others!$A$18),0),0)</f>
        <v>0</v>
      </c>
      <c r="AF360" s="24">
        <f>IF(AC360=1,IF(AB360=0,U360*X360*W360*Z360*EXP(-AA360*Others!$A$18),0),0)</f>
        <v>0</v>
      </c>
    </row>
    <row r="361" spans="1:32" ht="30">
      <c r="A361" s="16" t="s">
        <v>776</v>
      </c>
      <c r="B361" s="18" t="s">
        <v>773</v>
      </c>
      <c r="C361" s="18" t="s">
        <v>774</v>
      </c>
      <c r="D361" s="20" t="s">
        <v>775</v>
      </c>
      <c r="E361" s="20" t="s">
        <v>97</v>
      </c>
      <c r="F361" s="20" t="s">
        <v>37</v>
      </c>
      <c r="G361" s="20" t="s">
        <v>255</v>
      </c>
      <c r="H361" s="22" t="s">
        <v>39</v>
      </c>
      <c r="I361" s="22" t="s">
        <v>158</v>
      </c>
      <c r="J361" s="22" t="s">
        <v>657</v>
      </c>
      <c r="K361" s="16" t="s">
        <v>101</v>
      </c>
      <c r="L361" s="18" t="s">
        <v>624</v>
      </c>
      <c r="M361" s="25">
        <v>1990</v>
      </c>
      <c r="N361" s="25">
        <f t="shared" si="13"/>
        <v>5</v>
      </c>
      <c r="O361" s="21">
        <v>5</v>
      </c>
      <c r="P361" s="21">
        <v>3</v>
      </c>
      <c r="Q361" s="21">
        <v>3</v>
      </c>
      <c r="R361" s="25">
        <v>2</v>
      </c>
      <c r="S361" s="20" t="s">
        <v>1522</v>
      </c>
      <c r="T361" s="18">
        <v>6</v>
      </c>
      <c r="U361" s="52">
        <f>SUMIFS(AreaQty!E:E,AreaQty!A:A,TDD!H361,AreaQty!B:B,TDD!I361,AreaQty!D:D,TDD!J361)</f>
        <v>1575.04</v>
      </c>
      <c r="V361" s="25" t="s">
        <v>283</v>
      </c>
      <c r="W361" s="16">
        <v>0.2</v>
      </c>
      <c r="X361" s="55">
        <v>2000</v>
      </c>
      <c r="Y361" s="18"/>
      <c r="Z361" s="18">
        <v>1</v>
      </c>
      <c r="AA361" s="24">
        <v>0</v>
      </c>
      <c r="AB361" s="24">
        <v>0</v>
      </c>
      <c r="AC361" s="16">
        <v>0</v>
      </c>
      <c r="AD361" s="24">
        <f>IF(AC361=0,IF(AB361=0,U361*X361*W361*Z361*EXP(-AA361*Others!$A$18),0),0)</f>
        <v>630016</v>
      </c>
      <c r="AE361" s="24">
        <f>IF(AC361=0,IF(AB361=1,U361*X361*W361*Z361*EXP(-AA361*Others!$A$18),0),0)</f>
        <v>0</v>
      </c>
      <c r="AF361" s="24">
        <f>IF(AC361=1,IF(AB361=0,U361*X361*W361*Z361*EXP(-AA361*Others!$A$18),0),0)</f>
        <v>0</v>
      </c>
    </row>
    <row r="362" spans="1:32" ht="75">
      <c r="A362" s="16" t="s">
        <v>777</v>
      </c>
      <c r="B362" s="18" t="s">
        <v>778</v>
      </c>
      <c r="C362" s="18" t="s">
        <v>779</v>
      </c>
      <c r="D362" s="20" t="s">
        <v>780</v>
      </c>
      <c r="E362" s="20" t="s">
        <v>36</v>
      </c>
      <c r="F362" s="20" t="s">
        <v>37</v>
      </c>
      <c r="G362" s="20" t="s">
        <v>255</v>
      </c>
      <c r="H362" s="22" t="s">
        <v>39</v>
      </c>
      <c r="I362" s="22" t="s">
        <v>158</v>
      </c>
      <c r="J362" s="20" t="s">
        <v>100</v>
      </c>
      <c r="K362" s="16" t="s">
        <v>101</v>
      </c>
      <c r="L362" s="18" t="s">
        <v>624</v>
      </c>
      <c r="M362" s="25">
        <v>1990</v>
      </c>
      <c r="N362" s="25">
        <f t="shared" si="13"/>
        <v>4</v>
      </c>
      <c r="O362" s="21">
        <v>4</v>
      </c>
      <c r="P362" s="21">
        <v>3</v>
      </c>
      <c r="Q362" s="21">
        <v>3</v>
      </c>
      <c r="R362" s="25">
        <v>2</v>
      </c>
      <c r="S362" s="20" t="s">
        <v>781</v>
      </c>
      <c r="T362" s="18">
        <v>7</v>
      </c>
      <c r="U362" s="52">
        <v>1</v>
      </c>
      <c r="V362" s="25" t="s">
        <v>75</v>
      </c>
      <c r="W362" s="16">
        <v>1</v>
      </c>
      <c r="X362" s="55">
        <v>25000000</v>
      </c>
      <c r="Y362" s="18"/>
      <c r="Z362" s="18">
        <v>1</v>
      </c>
      <c r="AA362" s="24">
        <v>0</v>
      </c>
      <c r="AB362" s="24">
        <v>0</v>
      </c>
      <c r="AC362" s="16">
        <v>0</v>
      </c>
      <c r="AD362" s="24">
        <f>IF(AC362=0,IF(AB362=0,U362*X362*W362*Z362*EXP(-AA362*Others!$A$18),0),0)</f>
        <v>25000000</v>
      </c>
      <c r="AE362" s="24">
        <f>IF(AC362=0,IF(AB362=1,U362*X362*W362*Z362*EXP(-AA362*Others!$A$18),0),0)</f>
        <v>0</v>
      </c>
      <c r="AF362" s="24">
        <f>IF(AC362=1,IF(AB362=0,U362*X362*W362*Z362*EXP(-AA362*Others!$A$18),0),0)</f>
        <v>0</v>
      </c>
    </row>
    <row r="363" spans="1:32">
      <c r="A363" s="16" t="s">
        <v>782</v>
      </c>
      <c r="B363" s="18" t="s">
        <v>783</v>
      </c>
      <c r="C363" s="18" t="s">
        <v>784</v>
      </c>
      <c r="D363" s="20" t="s">
        <v>785</v>
      </c>
      <c r="E363" s="20" t="s">
        <v>60</v>
      </c>
      <c r="F363" s="20" t="s">
        <v>138</v>
      </c>
      <c r="G363" s="20" t="s">
        <v>255</v>
      </c>
      <c r="H363" s="22" t="s">
        <v>39</v>
      </c>
      <c r="I363" s="22" t="s">
        <v>101</v>
      </c>
      <c r="J363" s="22" t="s">
        <v>100</v>
      </c>
      <c r="K363" s="16" t="s">
        <v>101</v>
      </c>
      <c r="L363" s="18" t="s">
        <v>707</v>
      </c>
      <c r="M363" s="25">
        <v>1994</v>
      </c>
      <c r="N363" s="25">
        <v>3</v>
      </c>
      <c r="O363" s="21">
        <v>3</v>
      </c>
      <c r="P363" s="21">
        <v>3</v>
      </c>
      <c r="Q363" s="21">
        <v>3</v>
      </c>
      <c r="R363" s="25">
        <v>3</v>
      </c>
      <c r="S363" s="20" t="s">
        <v>1526</v>
      </c>
      <c r="T363" s="18">
        <v>4</v>
      </c>
      <c r="U363" s="52">
        <v>1</v>
      </c>
      <c r="V363" s="25" t="s">
        <v>75</v>
      </c>
      <c r="W363" s="16">
        <v>1</v>
      </c>
      <c r="X363" s="55">
        <f>5000*21000</f>
        <v>105000000</v>
      </c>
      <c r="Y363" s="18"/>
      <c r="Z363" s="18">
        <v>1</v>
      </c>
      <c r="AA363" s="24">
        <v>0</v>
      </c>
      <c r="AB363" s="24">
        <v>0</v>
      </c>
      <c r="AC363" s="32">
        <v>1</v>
      </c>
      <c r="AD363" s="23">
        <f>IF(AC363=0,IF(AB363=0,U363*X363*W363*Z363*EXP(-AA363*Others!$A$18),0),0)</f>
        <v>0</v>
      </c>
      <c r="AE363" s="23">
        <f>IF(AC363=0,IF(AB363=1,U363*X363*W363*Z363*EXP(-AA363*Others!$A$18),0),0)</f>
        <v>0</v>
      </c>
      <c r="AF363" s="23">
        <f>IF(AC363=1,IF(AB363=0,U363*X363*W363*Z363*EXP(-AA363*Others!$A$18),0),0)</f>
        <v>105000000</v>
      </c>
    </row>
    <row r="364" spans="1:32" ht="111.75" customHeight="1">
      <c r="A364" s="16" t="s">
        <v>786</v>
      </c>
      <c r="B364" s="18" t="s">
        <v>682</v>
      </c>
      <c r="C364" s="18" t="s">
        <v>683</v>
      </c>
      <c r="D364" s="16" t="s">
        <v>787</v>
      </c>
      <c r="E364" s="57" t="s">
        <v>36</v>
      </c>
      <c r="F364" s="20" t="s">
        <v>37</v>
      </c>
      <c r="G364" s="20" t="s">
        <v>255</v>
      </c>
      <c r="H364" s="18" t="s">
        <v>161</v>
      </c>
      <c r="I364" s="18" t="s">
        <v>99</v>
      </c>
      <c r="J364" s="18" t="s">
        <v>100</v>
      </c>
      <c r="K364" s="16" t="s">
        <v>101</v>
      </c>
      <c r="L364" s="18" t="s">
        <v>624</v>
      </c>
      <c r="M364" s="25">
        <v>2018</v>
      </c>
      <c r="N364" s="25">
        <f t="shared" ref="N364:N386" si="14">ROUNDUP(MAX(O364:Q364),0)</f>
        <v>3</v>
      </c>
      <c r="O364" s="21">
        <v>3</v>
      </c>
      <c r="P364" s="21">
        <v>3</v>
      </c>
      <c r="Q364" s="21">
        <v>3</v>
      </c>
      <c r="R364" s="25">
        <v>1</v>
      </c>
      <c r="S364" s="20" t="s">
        <v>1527</v>
      </c>
      <c r="T364" s="18">
        <v>7</v>
      </c>
      <c r="U364" s="52">
        <v>1</v>
      </c>
      <c r="V364" s="25" t="s">
        <v>75</v>
      </c>
      <c r="W364" s="16">
        <v>1</v>
      </c>
      <c r="X364" s="50">
        <v>2000000</v>
      </c>
      <c r="Y364" s="18"/>
      <c r="Z364" s="18">
        <v>1</v>
      </c>
      <c r="AA364" s="24">
        <v>0</v>
      </c>
      <c r="AB364" s="24">
        <v>0</v>
      </c>
      <c r="AC364" s="16">
        <v>0</v>
      </c>
      <c r="AD364" s="24">
        <f>IF(AC364=0,IF(AB364=0,U364*X364*W364*Z364*EXP(-AA364*Others!$A$18),0),0)</f>
        <v>2000000</v>
      </c>
      <c r="AE364" s="24">
        <f>IF(AC364=0,IF(AB364=1,U364*X364*W364*Z364*EXP(-AA364*Others!$A$18),0),0)</f>
        <v>0</v>
      </c>
      <c r="AF364" s="24">
        <f>IF(AC364=1,IF(AB364=0,U364*X364*W364*Z364*EXP(-AA364*Others!$A$18),0),0)</f>
        <v>0</v>
      </c>
    </row>
    <row r="365" spans="1:32" ht="45">
      <c r="A365" s="16" t="s">
        <v>788</v>
      </c>
      <c r="B365" s="18" t="s">
        <v>789</v>
      </c>
      <c r="C365" s="18" t="s">
        <v>779</v>
      </c>
      <c r="D365" s="16" t="s">
        <v>790</v>
      </c>
      <c r="E365" s="57" t="s">
        <v>60</v>
      </c>
      <c r="F365" s="20" t="s">
        <v>37</v>
      </c>
      <c r="G365" s="20" t="s">
        <v>255</v>
      </c>
      <c r="H365" s="18" t="s">
        <v>161</v>
      </c>
      <c r="I365" s="18" t="s">
        <v>99</v>
      </c>
      <c r="J365" s="18" t="s">
        <v>41</v>
      </c>
      <c r="K365" s="16" t="s">
        <v>101</v>
      </c>
      <c r="L365" s="18" t="s">
        <v>707</v>
      </c>
      <c r="M365" s="25">
        <v>2018</v>
      </c>
      <c r="N365" s="25">
        <f t="shared" si="14"/>
        <v>3</v>
      </c>
      <c r="O365" s="21">
        <v>3</v>
      </c>
      <c r="P365" s="21">
        <v>2</v>
      </c>
      <c r="Q365" s="21">
        <v>2</v>
      </c>
      <c r="R365" s="25">
        <v>1</v>
      </c>
      <c r="S365" s="20" t="s">
        <v>791</v>
      </c>
      <c r="T365" s="18">
        <v>3</v>
      </c>
      <c r="U365" s="52">
        <f>SUMIFS(AreaQty!E:E,AreaQty!A:A,TDD!H365,AreaQty!B:B,TDD!I365,AreaQty!D:D,TDD!J365)</f>
        <v>550.29</v>
      </c>
      <c r="V365" s="25" t="s">
        <v>283</v>
      </c>
      <c r="W365" s="16">
        <v>0.05</v>
      </c>
      <c r="X365" s="55">
        <v>2000</v>
      </c>
      <c r="Y365" s="18"/>
      <c r="Z365" s="18">
        <v>1</v>
      </c>
      <c r="AA365" s="24">
        <v>0</v>
      </c>
      <c r="AB365" s="24">
        <v>0</v>
      </c>
      <c r="AC365" s="16">
        <v>0</v>
      </c>
      <c r="AD365" s="24">
        <f>IF(AC365=0,IF(AB365=0,U365*X365*W365*Z365*EXP(-AA365*Others!$A$18),0),0)</f>
        <v>55029</v>
      </c>
      <c r="AE365" s="24">
        <f>IF(AC365=0,IF(AB365=1,U365*X365*W365*Z365*EXP(-AA365*Others!$A$18),0),0)</f>
        <v>0</v>
      </c>
      <c r="AF365" s="24">
        <f>IF(AC365=1,IF(AB365=0,U365*X365*W365*Z365*EXP(-AA365*Others!$A$18),0),0)</f>
        <v>0</v>
      </c>
    </row>
    <row r="366" spans="1:32" ht="45">
      <c r="A366" s="16" t="s">
        <v>792</v>
      </c>
      <c r="B366" s="18" t="s">
        <v>789</v>
      </c>
      <c r="C366" s="18" t="s">
        <v>779</v>
      </c>
      <c r="D366" s="16" t="s">
        <v>790</v>
      </c>
      <c r="E366" s="57" t="s">
        <v>60</v>
      </c>
      <c r="F366" s="20" t="s">
        <v>37</v>
      </c>
      <c r="G366" s="20" t="s">
        <v>255</v>
      </c>
      <c r="H366" s="18" t="s">
        <v>161</v>
      </c>
      <c r="I366" s="18" t="s">
        <v>99</v>
      </c>
      <c r="J366" s="18" t="s">
        <v>630</v>
      </c>
      <c r="K366" s="16" t="s">
        <v>101</v>
      </c>
      <c r="L366" s="18" t="s">
        <v>707</v>
      </c>
      <c r="M366" s="25">
        <v>2018</v>
      </c>
      <c r="N366" s="25">
        <f t="shared" si="14"/>
        <v>3</v>
      </c>
      <c r="O366" s="21">
        <v>3</v>
      </c>
      <c r="P366" s="21">
        <v>2</v>
      </c>
      <c r="Q366" s="21">
        <v>2</v>
      </c>
      <c r="R366" s="25">
        <v>1</v>
      </c>
      <c r="S366" s="20" t="s">
        <v>791</v>
      </c>
      <c r="T366" s="18">
        <v>3</v>
      </c>
      <c r="U366" s="52">
        <f>SUMIFS(AreaQty!E:E,AreaQty!A:A,TDD!H366,AreaQty!B:B,TDD!I366,AreaQty!D:D,TDD!J366)</f>
        <v>589.71</v>
      </c>
      <c r="V366" s="25" t="s">
        <v>283</v>
      </c>
      <c r="W366" s="16">
        <v>0.05</v>
      </c>
      <c r="X366" s="55">
        <v>2000</v>
      </c>
      <c r="Y366" s="18"/>
      <c r="Z366" s="18">
        <v>1</v>
      </c>
      <c r="AA366" s="24">
        <v>0</v>
      </c>
      <c r="AB366" s="24">
        <v>0</v>
      </c>
      <c r="AC366" s="16">
        <v>0</v>
      </c>
      <c r="AD366" s="24">
        <f>IF(AC366=0,IF(AB366=0,U366*X366*W366*Z366*EXP(-AA366*Others!$A$18),0),0)</f>
        <v>58971</v>
      </c>
      <c r="AE366" s="24">
        <f>IF(AC366=0,IF(AB366=1,U366*X366*W366*Z366*EXP(-AA366*Others!$A$18),0),0)</f>
        <v>0</v>
      </c>
      <c r="AF366" s="24">
        <f>IF(AC366=1,IF(AB366=0,U366*X366*W366*Z366*EXP(-AA366*Others!$A$18),0),0)</f>
        <v>0</v>
      </c>
    </row>
    <row r="367" spans="1:32" ht="45">
      <c r="A367" s="16" t="s">
        <v>793</v>
      </c>
      <c r="B367" s="18" t="s">
        <v>789</v>
      </c>
      <c r="C367" s="18" t="s">
        <v>779</v>
      </c>
      <c r="D367" s="16" t="s">
        <v>790</v>
      </c>
      <c r="E367" s="57" t="s">
        <v>60</v>
      </c>
      <c r="F367" s="20" t="s">
        <v>37</v>
      </c>
      <c r="G367" s="20" t="s">
        <v>255</v>
      </c>
      <c r="H367" s="18" t="s">
        <v>161</v>
      </c>
      <c r="I367" s="18" t="s">
        <v>99</v>
      </c>
      <c r="J367" s="18" t="s">
        <v>628</v>
      </c>
      <c r="K367" s="16" t="s">
        <v>101</v>
      </c>
      <c r="L367" s="18" t="s">
        <v>707</v>
      </c>
      <c r="M367" s="25">
        <v>2018</v>
      </c>
      <c r="N367" s="25">
        <f t="shared" si="14"/>
        <v>3</v>
      </c>
      <c r="O367" s="21">
        <v>3</v>
      </c>
      <c r="P367" s="21">
        <v>2</v>
      </c>
      <c r="Q367" s="21">
        <v>2</v>
      </c>
      <c r="R367" s="25">
        <v>1</v>
      </c>
      <c r="S367" s="20" t="s">
        <v>791</v>
      </c>
      <c r="T367" s="18">
        <v>3</v>
      </c>
      <c r="U367" s="52">
        <f>SUMIFS(AreaQty!E:E,AreaQty!A:A,TDD!H367,AreaQty!B:B,TDD!I367,AreaQty!D:D,TDD!J367)</f>
        <v>1439.77</v>
      </c>
      <c r="V367" s="25" t="s">
        <v>283</v>
      </c>
      <c r="W367" s="16">
        <v>0.05</v>
      </c>
      <c r="X367" s="55">
        <v>2000</v>
      </c>
      <c r="Y367" s="18"/>
      <c r="Z367" s="18">
        <v>1</v>
      </c>
      <c r="AA367" s="24">
        <v>0</v>
      </c>
      <c r="AB367" s="24">
        <v>0</v>
      </c>
      <c r="AC367" s="16">
        <v>0</v>
      </c>
      <c r="AD367" s="24">
        <f>IF(AC367=0,IF(AB367=0,U367*X367*W367*Z367*EXP(-AA367*Others!$A$18),0),0)</f>
        <v>143977</v>
      </c>
      <c r="AE367" s="24">
        <f>IF(AC367=0,IF(AB367=1,U367*X367*W367*Z367*EXP(-AA367*Others!$A$18),0),0)</f>
        <v>0</v>
      </c>
      <c r="AF367" s="24">
        <f>IF(AC367=1,IF(AB367=0,U367*X367*W367*Z367*EXP(-AA367*Others!$A$18),0),0)</f>
        <v>0</v>
      </c>
    </row>
    <row r="368" spans="1:32" ht="45">
      <c r="A368" s="16" t="s">
        <v>794</v>
      </c>
      <c r="B368" s="18" t="s">
        <v>789</v>
      </c>
      <c r="C368" s="18" t="s">
        <v>779</v>
      </c>
      <c r="D368" s="16" t="s">
        <v>790</v>
      </c>
      <c r="E368" s="57" t="s">
        <v>60</v>
      </c>
      <c r="F368" s="20" t="s">
        <v>37</v>
      </c>
      <c r="G368" s="20" t="s">
        <v>255</v>
      </c>
      <c r="H368" s="18" t="s">
        <v>161</v>
      </c>
      <c r="I368" s="18" t="s">
        <v>99</v>
      </c>
      <c r="J368" s="18" t="s">
        <v>116</v>
      </c>
      <c r="K368" s="16" t="s">
        <v>101</v>
      </c>
      <c r="L368" s="18" t="s">
        <v>707</v>
      </c>
      <c r="M368" s="25">
        <v>2018</v>
      </c>
      <c r="N368" s="25">
        <f t="shared" si="14"/>
        <v>3</v>
      </c>
      <c r="O368" s="21">
        <v>3</v>
      </c>
      <c r="P368" s="21">
        <v>2</v>
      </c>
      <c r="Q368" s="21">
        <v>2</v>
      </c>
      <c r="R368" s="25">
        <v>1</v>
      </c>
      <c r="S368" s="20" t="s">
        <v>791</v>
      </c>
      <c r="T368" s="18">
        <v>3</v>
      </c>
      <c r="U368" s="52">
        <f>SUMIFS(AreaQty!E:E,AreaQty!A:A,TDD!H368,AreaQty!B:B,TDD!I368,AreaQty!D:D,TDD!J368)</f>
        <v>1509.96</v>
      </c>
      <c r="V368" s="25" t="s">
        <v>283</v>
      </c>
      <c r="W368" s="16">
        <v>0.05</v>
      </c>
      <c r="X368" s="55">
        <v>2000</v>
      </c>
      <c r="Y368" s="18"/>
      <c r="Z368" s="18">
        <v>1</v>
      </c>
      <c r="AA368" s="24">
        <v>0</v>
      </c>
      <c r="AB368" s="24">
        <v>0</v>
      </c>
      <c r="AC368" s="16">
        <v>0</v>
      </c>
      <c r="AD368" s="24">
        <f>IF(AC368=0,IF(AB368=0,U368*X368*W368*Z368*EXP(-AA368*Others!$A$18),0),0)</f>
        <v>150996</v>
      </c>
      <c r="AE368" s="24">
        <f>IF(AC368=0,IF(AB368=1,U368*X368*W368*Z368*EXP(-AA368*Others!$A$18),0),0)</f>
        <v>0</v>
      </c>
      <c r="AF368" s="24">
        <f>IF(AC368=1,IF(AB368=0,U368*X368*W368*Z368*EXP(-AA368*Others!$A$18),0),0)</f>
        <v>0</v>
      </c>
    </row>
    <row r="369" spans="1:32" ht="45">
      <c r="A369" s="16" t="s">
        <v>795</v>
      </c>
      <c r="B369" s="18" t="s">
        <v>796</v>
      </c>
      <c r="C369" s="18" t="s">
        <v>779</v>
      </c>
      <c r="D369" s="16" t="s">
        <v>797</v>
      </c>
      <c r="E369" s="57" t="s">
        <v>60</v>
      </c>
      <c r="F369" s="20" t="s">
        <v>37</v>
      </c>
      <c r="G369" s="20" t="s">
        <v>255</v>
      </c>
      <c r="H369" s="18" t="s">
        <v>161</v>
      </c>
      <c r="I369" s="18" t="s">
        <v>99</v>
      </c>
      <c r="J369" s="18" t="s">
        <v>41</v>
      </c>
      <c r="K369" s="16" t="s">
        <v>101</v>
      </c>
      <c r="L369" s="18" t="s">
        <v>707</v>
      </c>
      <c r="M369" s="25">
        <v>2018</v>
      </c>
      <c r="N369" s="25">
        <f t="shared" si="14"/>
        <v>3</v>
      </c>
      <c r="O369" s="21">
        <v>3</v>
      </c>
      <c r="P369" s="21">
        <v>2</v>
      </c>
      <c r="Q369" s="21">
        <v>2</v>
      </c>
      <c r="R369" s="25">
        <v>1</v>
      </c>
      <c r="S369" s="20" t="s">
        <v>791</v>
      </c>
      <c r="T369" s="18">
        <v>3</v>
      </c>
      <c r="U369" s="52">
        <f>SUMIFS(AreaQty!E:E,AreaQty!A:A,TDD!H369,AreaQty!B:B,TDD!I369,AreaQty!D:D,TDD!J369)</f>
        <v>550.29</v>
      </c>
      <c r="V369" s="25" t="s">
        <v>283</v>
      </c>
      <c r="W369" s="16">
        <v>0.1</v>
      </c>
      <c r="X369" s="55">
        <v>2000</v>
      </c>
      <c r="Y369" s="18"/>
      <c r="Z369" s="18">
        <v>1</v>
      </c>
      <c r="AA369" s="24">
        <v>0</v>
      </c>
      <c r="AB369" s="24">
        <v>0</v>
      </c>
      <c r="AC369" s="16">
        <v>0</v>
      </c>
      <c r="AD369" s="24">
        <f>IF(AC369=0,IF(AB369=0,U369*X369*W369*Z369*EXP(-AA369*Others!$A$18),0),0)</f>
        <v>110058</v>
      </c>
      <c r="AE369" s="24">
        <f>IF(AC369=0,IF(AB369=1,U369*X369*W369*Z369*EXP(-AA369*Others!$A$18),0),0)</f>
        <v>0</v>
      </c>
      <c r="AF369" s="24">
        <f>IF(AC369=1,IF(AB369=0,U369*X369*W369*Z369*EXP(-AA369*Others!$A$18),0),0)</f>
        <v>0</v>
      </c>
    </row>
    <row r="370" spans="1:32" ht="45">
      <c r="A370" s="16" t="s">
        <v>798</v>
      </c>
      <c r="B370" s="18" t="s">
        <v>796</v>
      </c>
      <c r="C370" s="18" t="s">
        <v>779</v>
      </c>
      <c r="D370" s="16" t="s">
        <v>797</v>
      </c>
      <c r="E370" s="57" t="s">
        <v>60</v>
      </c>
      <c r="F370" s="20" t="s">
        <v>37</v>
      </c>
      <c r="G370" s="20" t="s">
        <v>255</v>
      </c>
      <c r="H370" s="18" t="s">
        <v>161</v>
      </c>
      <c r="I370" s="18" t="s">
        <v>99</v>
      </c>
      <c r="J370" s="18" t="s">
        <v>630</v>
      </c>
      <c r="K370" s="16" t="s">
        <v>101</v>
      </c>
      <c r="L370" s="18" t="s">
        <v>707</v>
      </c>
      <c r="M370" s="25">
        <v>2018</v>
      </c>
      <c r="N370" s="25">
        <f t="shared" si="14"/>
        <v>3</v>
      </c>
      <c r="O370" s="21">
        <v>3</v>
      </c>
      <c r="P370" s="21">
        <v>2</v>
      </c>
      <c r="Q370" s="21">
        <v>2</v>
      </c>
      <c r="R370" s="25">
        <v>1</v>
      </c>
      <c r="S370" s="20" t="s">
        <v>791</v>
      </c>
      <c r="T370" s="18">
        <v>3</v>
      </c>
      <c r="U370" s="52">
        <f>SUMIFS(AreaQty!E:E,AreaQty!A:A,TDD!H370,AreaQty!B:B,TDD!I370,AreaQty!D:D,TDD!J370)</f>
        <v>589.71</v>
      </c>
      <c r="V370" s="25" t="s">
        <v>283</v>
      </c>
      <c r="W370" s="16">
        <v>0.1</v>
      </c>
      <c r="X370" s="55">
        <v>2000</v>
      </c>
      <c r="Y370" s="18"/>
      <c r="Z370" s="18">
        <v>1</v>
      </c>
      <c r="AA370" s="24">
        <v>0</v>
      </c>
      <c r="AB370" s="24">
        <v>0</v>
      </c>
      <c r="AC370" s="16">
        <v>0</v>
      </c>
      <c r="AD370" s="24">
        <f>IF(AC370=0,IF(AB370=0,U370*X370*W370*Z370*EXP(-AA370*Others!$A$18),0),0)</f>
        <v>117942</v>
      </c>
      <c r="AE370" s="24">
        <f>IF(AC370=0,IF(AB370=1,U370*X370*W370*Z370*EXP(-AA370*Others!$A$18),0),0)</f>
        <v>0</v>
      </c>
      <c r="AF370" s="24">
        <f>IF(AC370=1,IF(AB370=0,U370*X370*W370*Z370*EXP(-AA370*Others!$A$18),0),0)</f>
        <v>0</v>
      </c>
    </row>
    <row r="371" spans="1:32" ht="45">
      <c r="A371" s="16" t="s">
        <v>799</v>
      </c>
      <c r="B371" s="18" t="s">
        <v>796</v>
      </c>
      <c r="C371" s="18" t="s">
        <v>779</v>
      </c>
      <c r="D371" s="16" t="s">
        <v>797</v>
      </c>
      <c r="E371" s="57" t="s">
        <v>60</v>
      </c>
      <c r="F371" s="20" t="s">
        <v>37</v>
      </c>
      <c r="G371" s="20" t="s">
        <v>255</v>
      </c>
      <c r="H371" s="18" t="s">
        <v>161</v>
      </c>
      <c r="I371" s="18" t="s">
        <v>99</v>
      </c>
      <c r="J371" s="18" t="s">
        <v>628</v>
      </c>
      <c r="K371" s="16" t="s">
        <v>101</v>
      </c>
      <c r="L371" s="18" t="s">
        <v>707</v>
      </c>
      <c r="M371" s="25">
        <v>2018</v>
      </c>
      <c r="N371" s="25">
        <f t="shared" si="14"/>
        <v>3</v>
      </c>
      <c r="O371" s="21">
        <v>3</v>
      </c>
      <c r="P371" s="21">
        <v>2</v>
      </c>
      <c r="Q371" s="21">
        <v>2</v>
      </c>
      <c r="R371" s="25">
        <v>1</v>
      </c>
      <c r="S371" s="20" t="s">
        <v>791</v>
      </c>
      <c r="T371" s="18">
        <v>3</v>
      </c>
      <c r="U371" s="52">
        <f>SUMIFS(AreaQty!E:E,AreaQty!A:A,TDD!H371,AreaQty!B:B,TDD!I371,AreaQty!D:D,TDD!J371)</f>
        <v>1439.77</v>
      </c>
      <c r="V371" s="25" t="s">
        <v>283</v>
      </c>
      <c r="W371" s="16">
        <v>0.1</v>
      </c>
      <c r="X371" s="55">
        <v>2000</v>
      </c>
      <c r="Y371" s="18"/>
      <c r="Z371" s="18">
        <v>1</v>
      </c>
      <c r="AA371" s="24">
        <v>0</v>
      </c>
      <c r="AB371" s="24">
        <v>0</v>
      </c>
      <c r="AC371" s="16">
        <v>0</v>
      </c>
      <c r="AD371" s="24">
        <f>IF(AC371=0,IF(AB371=0,U371*X371*W371*Z371*EXP(-AA371*Others!$A$18),0),0)</f>
        <v>287954</v>
      </c>
      <c r="AE371" s="24">
        <f>IF(AC371=0,IF(AB371=1,U371*X371*W371*Z371*EXP(-AA371*Others!$A$18),0),0)</f>
        <v>0</v>
      </c>
      <c r="AF371" s="24">
        <f>IF(AC371=1,IF(AB371=0,U371*X371*W371*Z371*EXP(-AA371*Others!$A$18),0),0)</f>
        <v>0</v>
      </c>
    </row>
    <row r="372" spans="1:32" ht="45">
      <c r="A372" s="16" t="s">
        <v>800</v>
      </c>
      <c r="B372" s="18" t="s">
        <v>796</v>
      </c>
      <c r="C372" s="18" t="s">
        <v>779</v>
      </c>
      <c r="D372" s="16" t="s">
        <v>797</v>
      </c>
      <c r="E372" s="57" t="s">
        <v>60</v>
      </c>
      <c r="F372" s="20" t="s">
        <v>37</v>
      </c>
      <c r="G372" s="20" t="s">
        <v>255</v>
      </c>
      <c r="H372" s="18" t="s">
        <v>161</v>
      </c>
      <c r="I372" s="18" t="s">
        <v>99</v>
      </c>
      <c r="J372" s="18" t="s">
        <v>211</v>
      </c>
      <c r="K372" s="16" t="s">
        <v>101</v>
      </c>
      <c r="L372" s="18" t="s">
        <v>707</v>
      </c>
      <c r="M372" s="25">
        <v>2018</v>
      </c>
      <c r="N372" s="25">
        <f t="shared" si="14"/>
        <v>3</v>
      </c>
      <c r="O372" s="21">
        <v>3</v>
      </c>
      <c r="P372" s="21">
        <v>2</v>
      </c>
      <c r="Q372" s="21">
        <v>2</v>
      </c>
      <c r="R372" s="25">
        <v>1</v>
      </c>
      <c r="S372" s="20" t="s">
        <v>791</v>
      </c>
      <c r="T372" s="18">
        <v>3</v>
      </c>
      <c r="U372" s="52">
        <f>SUMIFS(AreaQty!E:E,AreaQty!A:A,TDD!H372,AreaQty!B:B,TDD!I372,AreaQty!D:D,TDD!J372)</f>
        <v>647.47</v>
      </c>
      <c r="V372" s="25" t="s">
        <v>283</v>
      </c>
      <c r="W372" s="16">
        <v>0.1</v>
      </c>
      <c r="X372" s="55">
        <v>2000</v>
      </c>
      <c r="Y372" s="18"/>
      <c r="Z372" s="18">
        <v>1</v>
      </c>
      <c r="AA372" s="24">
        <v>0</v>
      </c>
      <c r="AB372" s="24">
        <v>0</v>
      </c>
      <c r="AC372" s="16">
        <v>0</v>
      </c>
      <c r="AD372" s="24">
        <f>IF(AC372=0,IF(AB372=0,U372*X372*W372*Z372*EXP(-AA372*Others!$A$18),0),0)</f>
        <v>129494</v>
      </c>
      <c r="AE372" s="24">
        <f>IF(AC372=0,IF(AB372=1,U372*X372*W372*Z372*EXP(-AA372*Others!$A$18),0),0)</f>
        <v>0</v>
      </c>
      <c r="AF372" s="24">
        <f>IF(AC372=1,IF(AB372=0,U372*X372*W372*Z372*EXP(-AA372*Others!$A$18),0),0)</f>
        <v>0</v>
      </c>
    </row>
    <row r="373" spans="1:32" ht="45">
      <c r="A373" s="16" t="s">
        <v>801</v>
      </c>
      <c r="B373" s="18" t="s">
        <v>796</v>
      </c>
      <c r="C373" s="18" t="s">
        <v>779</v>
      </c>
      <c r="D373" s="16" t="s">
        <v>797</v>
      </c>
      <c r="E373" s="57" t="s">
        <v>60</v>
      </c>
      <c r="F373" s="20" t="s">
        <v>37</v>
      </c>
      <c r="G373" s="20" t="s">
        <v>255</v>
      </c>
      <c r="H373" s="18" t="s">
        <v>161</v>
      </c>
      <c r="I373" s="18" t="s">
        <v>99</v>
      </c>
      <c r="J373" s="18" t="s">
        <v>187</v>
      </c>
      <c r="K373" s="16" t="s">
        <v>101</v>
      </c>
      <c r="L373" s="18" t="s">
        <v>707</v>
      </c>
      <c r="M373" s="25">
        <v>2018</v>
      </c>
      <c r="N373" s="25">
        <f t="shared" si="14"/>
        <v>3</v>
      </c>
      <c r="O373" s="21">
        <v>3</v>
      </c>
      <c r="P373" s="21">
        <v>2</v>
      </c>
      <c r="Q373" s="21">
        <v>2</v>
      </c>
      <c r="R373" s="25">
        <v>1</v>
      </c>
      <c r="S373" s="20" t="s">
        <v>791</v>
      </c>
      <c r="T373" s="18">
        <v>3</v>
      </c>
      <c r="U373" s="52">
        <f>SUMIFS(AreaQty!E:E,AreaQty!A:A,TDD!H373,AreaQty!B:B,TDD!I373,AreaQty!D:D,TDD!J373)</f>
        <v>697.8</v>
      </c>
      <c r="V373" s="25" t="s">
        <v>283</v>
      </c>
      <c r="W373" s="16">
        <v>0.1</v>
      </c>
      <c r="X373" s="55">
        <v>2000</v>
      </c>
      <c r="Y373" s="18"/>
      <c r="Z373" s="18">
        <v>1</v>
      </c>
      <c r="AA373" s="24">
        <v>0</v>
      </c>
      <c r="AB373" s="24">
        <v>0</v>
      </c>
      <c r="AC373" s="16">
        <v>0</v>
      </c>
      <c r="AD373" s="24">
        <f>IF(AC373=0,IF(AB373=0,U373*X373*W373*Z373*EXP(-AA373*Others!$A$18),0),0)</f>
        <v>139560</v>
      </c>
      <c r="AE373" s="24">
        <f>IF(AC373=0,IF(AB373=1,U373*X373*W373*Z373*EXP(-AA373*Others!$A$18),0),0)</f>
        <v>0</v>
      </c>
      <c r="AF373" s="24">
        <f>IF(AC373=1,IF(AB373=0,U373*X373*W373*Z373*EXP(-AA373*Others!$A$18),0),0)</f>
        <v>0</v>
      </c>
    </row>
    <row r="374" spans="1:32" ht="45">
      <c r="A374" s="16" t="s">
        <v>802</v>
      </c>
      <c r="B374" s="18" t="s">
        <v>796</v>
      </c>
      <c r="C374" s="18" t="s">
        <v>779</v>
      </c>
      <c r="D374" s="16" t="s">
        <v>797</v>
      </c>
      <c r="E374" s="57" t="s">
        <v>60</v>
      </c>
      <c r="F374" s="20" t="s">
        <v>37</v>
      </c>
      <c r="G374" s="20" t="s">
        <v>255</v>
      </c>
      <c r="H374" s="18" t="s">
        <v>161</v>
      </c>
      <c r="I374" s="18" t="s">
        <v>99</v>
      </c>
      <c r="J374" s="18" t="s">
        <v>294</v>
      </c>
      <c r="K374" s="16" t="s">
        <v>101</v>
      </c>
      <c r="L374" s="18" t="s">
        <v>707</v>
      </c>
      <c r="M374" s="25">
        <v>2018</v>
      </c>
      <c r="N374" s="25">
        <f t="shared" si="14"/>
        <v>3</v>
      </c>
      <c r="O374" s="21">
        <v>3</v>
      </c>
      <c r="P374" s="21">
        <v>2</v>
      </c>
      <c r="Q374" s="21">
        <v>2</v>
      </c>
      <c r="R374" s="25">
        <v>1</v>
      </c>
      <c r="S374" s="20" t="s">
        <v>791</v>
      </c>
      <c r="T374" s="18">
        <v>3</v>
      </c>
      <c r="U374" s="52">
        <f>SUMIFS(AreaQty!E:E,AreaQty!A:A,TDD!H374,AreaQty!B:B,TDD!I374,AreaQty!D:D,TDD!J374)</f>
        <v>1502.34</v>
      </c>
      <c r="V374" s="25" t="s">
        <v>283</v>
      </c>
      <c r="W374" s="16">
        <v>0.1</v>
      </c>
      <c r="X374" s="55">
        <v>2000</v>
      </c>
      <c r="Y374" s="18"/>
      <c r="Z374" s="18">
        <v>1</v>
      </c>
      <c r="AA374" s="24">
        <v>0</v>
      </c>
      <c r="AB374" s="24">
        <v>0</v>
      </c>
      <c r="AC374" s="16">
        <v>0</v>
      </c>
      <c r="AD374" s="24">
        <f>IF(AC374=0,IF(AB374=0,U374*X374*W374*Z374*EXP(-AA374*Others!$A$18),0),0)</f>
        <v>300468</v>
      </c>
      <c r="AE374" s="24">
        <f>IF(AC374=0,IF(AB374=1,U374*X374*W374*Z374*EXP(-AA374*Others!$A$18),0),0)</f>
        <v>0</v>
      </c>
      <c r="AF374" s="24">
        <f>IF(AC374=1,IF(AB374=0,U374*X374*W374*Z374*EXP(-AA374*Others!$A$18),0),0)</f>
        <v>0</v>
      </c>
    </row>
    <row r="375" spans="1:32" ht="45">
      <c r="A375" s="16" t="s">
        <v>803</v>
      </c>
      <c r="B375" s="18" t="s">
        <v>796</v>
      </c>
      <c r="C375" s="18" t="s">
        <v>779</v>
      </c>
      <c r="D375" s="16" t="s">
        <v>797</v>
      </c>
      <c r="E375" s="57" t="s">
        <v>60</v>
      </c>
      <c r="F375" s="20" t="s">
        <v>37</v>
      </c>
      <c r="G375" s="20" t="s">
        <v>255</v>
      </c>
      <c r="H375" s="18" t="s">
        <v>161</v>
      </c>
      <c r="I375" s="18" t="s">
        <v>99</v>
      </c>
      <c r="J375" s="18" t="s">
        <v>297</v>
      </c>
      <c r="K375" s="16" t="s">
        <v>101</v>
      </c>
      <c r="L375" s="18" t="s">
        <v>707</v>
      </c>
      <c r="M375" s="25">
        <v>2018</v>
      </c>
      <c r="N375" s="25">
        <f t="shared" si="14"/>
        <v>3</v>
      </c>
      <c r="O375" s="21">
        <v>3</v>
      </c>
      <c r="P375" s="21">
        <v>2</v>
      </c>
      <c r="Q375" s="21">
        <v>2</v>
      </c>
      <c r="R375" s="25">
        <v>1</v>
      </c>
      <c r="S375" s="20" t="s">
        <v>791</v>
      </c>
      <c r="T375" s="18">
        <v>3</v>
      </c>
      <c r="U375" s="52">
        <f>SUMIFS(AreaQty!E:E,AreaQty!A:A,TDD!H375,AreaQty!B:B,TDD!I375,AreaQty!D:D,TDD!J375)</f>
        <v>1464.13</v>
      </c>
      <c r="V375" s="25" t="s">
        <v>283</v>
      </c>
      <c r="W375" s="16">
        <v>0.1</v>
      </c>
      <c r="X375" s="55">
        <v>2000</v>
      </c>
      <c r="Y375" s="18"/>
      <c r="Z375" s="18">
        <v>1</v>
      </c>
      <c r="AA375" s="24">
        <v>0</v>
      </c>
      <c r="AB375" s="24">
        <v>0</v>
      </c>
      <c r="AC375" s="16">
        <v>0</v>
      </c>
      <c r="AD375" s="24">
        <f>IF(AC375=0,IF(AB375=0,U375*X375*W375*Z375*EXP(-AA375*Others!$A$18),0),0)</f>
        <v>292826</v>
      </c>
      <c r="AE375" s="24">
        <f>IF(AC375=0,IF(AB375=1,U375*X375*W375*Z375*EXP(-AA375*Others!$A$18),0),0)</f>
        <v>0</v>
      </c>
      <c r="AF375" s="24">
        <f>IF(AC375=1,IF(AB375=0,U375*X375*W375*Z375*EXP(-AA375*Others!$A$18),0),0)</f>
        <v>0</v>
      </c>
    </row>
    <row r="376" spans="1:32" ht="45">
      <c r="A376" s="16" t="s">
        <v>804</v>
      </c>
      <c r="B376" s="18" t="s">
        <v>796</v>
      </c>
      <c r="C376" s="18" t="s">
        <v>779</v>
      </c>
      <c r="D376" s="16" t="s">
        <v>797</v>
      </c>
      <c r="E376" s="57" t="s">
        <v>60</v>
      </c>
      <c r="F376" s="20" t="s">
        <v>37</v>
      </c>
      <c r="G376" s="20" t="s">
        <v>255</v>
      </c>
      <c r="H376" s="18" t="s">
        <v>161</v>
      </c>
      <c r="I376" s="18" t="s">
        <v>99</v>
      </c>
      <c r="J376" s="18" t="s">
        <v>301</v>
      </c>
      <c r="K376" s="16" t="s">
        <v>101</v>
      </c>
      <c r="L376" s="18" t="s">
        <v>707</v>
      </c>
      <c r="M376" s="25">
        <v>2018</v>
      </c>
      <c r="N376" s="25">
        <f t="shared" si="14"/>
        <v>3</v>
      </c>
      <c r="O376" s="21">
        <v>3</v>
      </c>
      <c r="P376" s="21">
        <v>2</v>
      </c>
      <c r="Q376" s="21">
        <v>2</v>
      </c>
      <c r="R376" s="25">
        <v>1</v>
      </c>
      <c r="S376" s="20" t="s">
        <v>791</v>
      </c>
      <c r="T376" s="18">
        <v>3</v>
      </c>
      <c r="U376" s="52">
        <f>SUMIFS(AreaQty!E:E,AreaQty!A:A,TDD!H376,AreaQty!B:B,TDD!I376,AreaQty!D:D,TDD!J376)</f>
        <v>1591.09</v>
      </c>
      <c r="V376" s="25" t="s">
        <v>283</v>
      </c>
      <c r="W376" s="16">
        <v>0.1</v>
      </c>
      <c r="X376" s="55">
        <v>2000</v>
      </c>
      <c r="Y376" s="18"/>
      <c r="Z376" s="18">
        <v>1</v>
      </c>
      <c r="AA376" s="24">
        <v>0</v>
      </c>
      <c r="AB376" s="24">
        <v>0</v>
      </c>
      <c r="AC376" s="16">
        <v>0</v>
      </c>
      <c r="AD376" s="24">
        <f>IF(AC376=0,IF(AB376=0,U376*X376*W376*Z376*EXP(-AA376*Others!$A$18),0),0)</f>
        <v>318218</v>
      </c>
      <c r="AE376" s="24">
        <f>IF(AC376=0,IF(AB376=1,U376*X376*W376*Z376*EXP(-AA376*Others!$A$18),0),0)</f>
        <v>0</v>
      </c>
      <c r="AF376" s="24">
        <f>IF(AC376=1,IF(AB376=0,U376*X376*W376*Z376*EXP(-AA376*Others!$A$18),0),0)</f>
        <v>0</v>
      </c>
    </row>
    <row r="377" spans="1:32" ht="45">
      <c r="A377" s="16" t="s">
        <v>805</v>
      </c>
      <c r="B377" s="18" t="s">
        <v>796</v>
      </c>
      <c r="C377" s="18" t="s">
        <v>779</v>
      </c>
      <c r="D377" s="16" t="s">
        <v>797</v>
      </c>
      <c r="E377" s="57" t="s">
        <v>60</v>
      </c>
      <c r="F377" s="20" t="s">
        <v>37</v>
      </c>
      <c r="G377" s="20" t="s">
        <v>255</v>
      </c>
      <c r="H377" s="18" t="s">
        <v>161</v>
      </c>
      <c r="I377" s="18" t="s">
        <v>99</v>
      </c>
      <c r="J377" s="18" t="s">
        <v>320</v>
      </c>
      <c r="K377" s="16" t="s">
        <v>101</v>
      </c>
      <c r="L377" s="18" t="s">
        <v>707</v>
      </c>
      <c r="M377" s="25">
        <v>2018</v>
      </c>
      <c r="N377" s="25">
        <f t="shared" si="14"/>
        <v>3</v>
      </c>
      <c r="O377" s="21">
        <v>3</v>
      </c>
      <c r="P377" s="21">
        <v>2</v>
      </c>
      <c r="Q377" s="21">
        <v>2</v>
      </c>
      <c r="R377" s="25">
        <v>1</v>
      </c>
      <c r="S377" s="20" t="s">
        <v>791</v>
      </c>
      <c r="T377" s="18">
        <v>3</v>
      </c>
      <c r="U377" s="52">
        <f>SUMIFS(AreaQty!E:E,AreaQty!A:A,TDD!H377,AreaQty!B:B,TDD!I377,AreaQty!D:D,TDD!J377)</f>
        <v>1594.09</v>
      </c>
      <c r="V377" s="25" t="s">
        <v>283</v>
      </c>
      <c r="W377" s="16">
        <v>0.1</v>
      </c>
      <c r="X377" s="55">
        <v>2000</v>
      </c>
      <c r="Y377" s="18"/>
      <c r="Z377" s="18">
        <v>1</v>
      </c>
      <c r="AA377" s="24">
        <v>0</v>
      </c>
      <c r="AB377" s="24">
        <v>0</v>
      </c>
      <c r="AC377" s="16">
        <v>0</v>
      </c>
      <c r="AD377" s="24">
        <f>IF(AC377=0,IF(AB377=0,U377*X377*W377*Z377*EXP(-AA377*Others!$A$18),0),0)</f>
        <v>318818</v>
      </c>
      <c r="AE377" s="24">
        <f>IF(AC377=0,IF(AB377=1,U377*X377*W377*Z377*EXP(-AA377*Others!$A$18),0),0)</f>
        <v>0</v>
      </c>
      <c r="AF377" s="24">
        <f>IF(AC377=1,IF(AB377=0,U377*X377*W377*Z377*EXP(-AA377*Others!$A$18),0),0)</f>
        <v>0</v>
      </c>
    </row>
    <row r="378" spans="1:32" ht="45">
      <c r="A378" s="16" t="s">
        <v>806</v>
      </c>
      <c r="B378" s="18" t="s">
        <v>796</v>
      </c>
      <c r="C378" s="18" t="s">
        <v>779</v>
      </c>
      <c r="D378" s="16" t="s">
        <v>797</v>
      </c>
      <c r="E378" s="57" t="s">
        <v>60</v>
      </c>
      <c r="F378" s="20" t="s">
        <v>37</v>
      </c>
      <c r="G378" s="20" t="s">
        <v>255</v>
      </c>
      <c r="H378" s="18" t="s">
        <v>161</v>
      </c>
      <c r="I378" s="18" t="s">
        <v>99</v>
      </c>
      <c r="J378" s="18" t="s">
        <v>334</v>
      </c>
      <c r="K378" s="16" t="s">
        <v>101</v>
      </c>
      <c r="L378" s="18" t="s">
        <v>707</v>
      </c>
      <c r="M378" s="25">
        <v>2018</v>
      </c>
      <c r="N378" s="25">
        <f t="shared" si="14"/>
        <v>3</v>
      </c>
      <c r="O378" s="21">
        <v>3</v>
      </c>
      <c r="P378" s="21">
        <v>2</v>
      </c>
      <c r="Q378" s="21">
        <v>2</v>
      </c>
      <c r="R378" s="25">
        <v>1</v>
      </c>
      <c r="S378" s="20" t="s">
        <v>791</v>
      </c>
      <c r="T378" s="18">
        <v>3</v>
      </c>
      <c r="U378" s="52">
        <f>SUMIFS(AreaQty!E:E,AreaQty!A:A,TDD!H378,AreaQty!B:B,TDD!I378,AreaQty!D:D,TDD!J378)</f>
        <v>1128.22</v>
      </c>
      <c r="V378" s="25" t="s">
        <v>283</v>
      </c>
      <c r="W378" s="16">
        <v>0.1</v>
      </c>
      <c r="X378" s="55">
        <v>2000</v>
      </c>
      <c r="Y378" s="18"/>
      <c r="Z378" s="18">
        <v>1</v>
      </c>
      <c r="AA378" s="24">
        <v>0</v>
      </c>
      <c r="AB378" s="24">
        <v>0</v>
      </c>
      <c r="AC378" s="16">
        <v>0</v>
      </c>
      <c r="AD378" s="24">
        <f>IF(AC378=0,IF(AB378=0,U378*X378*W378*Z378*EXP(-AA378*Others!$A$18),0),0)</f>
        <v>225644</v>
      </c>
      <c r="AE378" s="24">
        <f>IF(AC378=0,IF(AB378=1,U378*X378*W378*Z378*EXP(-AA378*Others!$A$18),0),0)</f>
        <v>0</v>
      </c>
      <c r="AF378" s="24">
        <f>IF(AC378=1,IF(AB378=0,U378*X378*W378*Z378*EXP(-AA378*Others!$A$18),0),0)</f>
        <v>0</v>
      </c>
    </row>
    <row r="379" spans="1:32" ht="45">
      <c r="A379" s="16" t="s">
        <v>807</v>
      </c>
      <c r="B379" s="18" t="s">
        <v>796</v>
      </c>
      <c r="C379" s="18" t="s">
        <v>779</v>
      </c>
      <c r="D379" s="16" t="s">
        <v>797</v>
      </c>
      <c r="E379" s="57" t="s">
        <v>60</v>
      </c>
      <c r="F379" s="20" t="s">
        <v>37</v>
      </c>
      <c r="G379" s="20" t="s">
        <v>255</v>
      </c>
      <c r="H379" s="18" t="s">
        <v>161</v>
      </c>
      <c r="I379" s="18" t="s">
        <v>99</v>
      </c>
      <c r="J379" s="18" t="s">
        <v>808</v>
      </c>
      <c r="K379" s="16" t="s">
        <v>101</v>
      </c>
      <c r="L379" s="18" t="s">
        <v>707</v>
      </c>
      <c r="M379" s="25">
        <v>2018</v>
      </c>
      <c r="N379" s="25">
        <f t="shared" si="14"/>
        <v>3</v>
      </c>
      <c r="O379" s="21">
        <v>3</v>
      </c>
      <c r="P379" s="21">
        <v>2</v>
      </c>
      <c r="Q379" s="21">
        <v>2</v>
      </c>
      <c r="R379" s="25">
        <v>1</v>
      </c>
      <c r="S379" s="20" t="s">
        <v>791</v>
      </c>
      <c r="T379" s="18">
        <v>3</v>
      </c>
      <c r="U379" s="52">
        <f>SUMIFS(AreaQty!E:E,AreaQty!A:A,TDD!H379,AreaQty!B:B,TDD!I379,AreaQty!D:D,TDD!J379)</f>
        <v>1130.82</v>
      </c>
      <c r="V379" s="25" t="s">
        <v>283</v>
      </c>
      <c r="W379" s="16">
        <v>0.1</v>
      </c>
      <c r="X379" s="55">
        <v>2000</v>
      </c>
      <c r="Y379" s="18"/>
      <c r="Z379" s="18">
        <v>1</v>
      </c>
      <c r="AA379" s="24">
        <v>0</v>
      </c>
      <c r="AB379" s="24">
        <v>0</v>
      </c>
      <c r="AC379" s="16">
        <v>0</v>
      </c>
      <c r="AD379" s="24">
        <f>IF(AC379=0,IF(AB379=0,U379*X379*W379*Z379*EXP(-AA379*Others!$A$18),0),0)</f>
        <v>226164</v>
      </c>
      <c r="AE379" s="24">
        <f>IF(AC379=0,IF(AB379=1,U379*X379*W379*Z379*EXP(-AA379*Others!$A$18),0),0)</f>
        <v>0</v>
      </c>
      <c r="AF379" s="24">
        <f>IF(AC379=1,IF(AB379=0,U379*X379*W379*Z379*EXP(-AA379*Others!$A$18),0),0)</f>
        <v>0</v>
      </c>
    </row>
    <row r="380" spans="1:32" ht="45">
      <c r="A380" s="16" t="s">
        <v>809</v>
      </c>
      <c r="B380" s="18" t="s">
        <v>796</v>
      </c>
      <c r="C380" s="18" t="s">
        <v>779</v>
      </c>
      <c r="D380" s="16" t="s">
        <v>797</v>
      </c>
      <c r="E380" s="57" t="s">
        <v>60</v>
      </c>
      <c r="F380" s="20" t="s">
        <v>37</v>
      </c>
      <c r="G380" s="20" t="s">
        <v>255</v>
      </c>
      <c r="H380" s="18" t="s">
        <v>161</v>
      </c>
      <c r="I380" s="18" t="s">
        <v>99</v>
      </c>
      <c r="J380" s="18" t="s">
        <v>810</v>
      </c>
      <c r="K380" s="16" t="s">
        <v>101</v>
      </c>
      <c r="L380" s="18" t="s">
        <v>707</v>
      </c>
      <c r="M380" s="25">
        <v>2018</v>
      </c>
      <c r="N380" s="25">
        <f t="shared" si="14"/>
        <v>3</v>
      </c>
      <c r="O380" s="21">
        <v>3</v>
      </c>
      <c r="P380" s="21">
        <v>2</v>
      </c>
      <c r="Q380" s="21">
        <v>2</v>
      </c>
      <c r="R380" s="25">
        <v>1</v>
      </c>
      <c r="S380" s="20" t="s">
        <v>791</v>
      </c>
      <c r="T380" s="18">
        <v>3</v>
      </c>
      <c r="U380" s="52">
        <f>SUMIFS(AreaQty!E:E,AreaQty!A:A,TDD!H380,AreaQty!B:B,TDD!I380,AreaQty!D:D,TDD!J380)</f>
        <v>756.73</v>
      </c>
      <c r="V380" s="25" t="s">
        <v>283</v>
      </c>
      <c r="W380" s="16">
        <v>0.1</v>
      </c>
      <c r="X380" s="55">
        <v>2000</v>
      </c>
      <c r="Y380" s="18"/>
      <c r="Z380" s="18">
        <v>1</v>
      </c>
      <c r="AA380" s="24">
        <v>0</v>
      </c>
      <c r="AB380" s="24">
        <v>0</v>
      </c>
      <c r="AC380" s="16">
        <v>0</v>
      </c>
      <c r="AD380" s="24">
        <f>IF(AC380=0,IF(AB380=0,U380*X380*W380*Z380*EXP(-AA380*Others!$A$18),0),0)</f>
        <v>151346</v>
      </c>
      <c r="AE380" s="24">
        <f>IF(AC380=0,IF(AB380=1,U380*X380*W380*Z380*EXP(-AA380*Others!$A$18),0),0)</f>
        <v>0</v>
      </c>
      <c r="AF380" s="24">
        <f>IF(AC380=1,IF(AB380=0,U380*X380*W380*Z380*EXP(-AA380*Others!$A$18),0),0)</f>
        <v>0</v>
      </c>
    </row>
    <row r="381" spans="1:32" ht="75">
      <c r="A381" s="16" t="s">
        <v>811</v>
      </c>
      <c r="B381" s="18" t="s">
        <v>796</v>
      </c>
      <c r="C381" s="18" t="s">
        <v>779</v>
      </c>
      <c r="D381" s="16" t="s">
        <v>1528</v>
      </c>
      <c r="E381" s="57" t="s">
        <v>60</v>
      </c>
      <c r="F381" s="20" t="s">
        <v>37</v>
      </c>
      <c r="G381" s="20" t="s">
        <v>255</v>
      </c>
      <c r="H381" s="18" t="s">
        <v>161</v>
      </c>
      <c r="I381" s="18" t="s">
        <v>99</v>
      </c>
      <c r="J381" s="18" t="s">
        <v>630</v>
      </c>
      <c r="K381" s="16" t="s">
        <v>101</v>
      </c>
      <c r="L381" s="18" t="s">
        <v>707</v>
      </c>
      <c r="M381" s="25">
        <v>2018</v>
      </c>
      <c r="N381" s="25">
        <f t="shared" si="14"/>
        <v>5</v>
      </c>
      <c r="O381" s="21">
        <v>5</v>
      </c>
      <c r="P381" s="21">
        <v>4</v>
      </c>
      <c r="Q381" s="21">
        <v>4</v>
      </c>
      <c r="R381" s="21">
        <v>2</v>
      </c>
      <c r="S381" s="20" t="s">
        <v>812</v>
      </c>
      <c r="T381" s="18">
        <v>3</v>
      </c>
      <c r="U381" s="52">
        <f>SUMIFS(AreaQty!E:E,AreaQty!A:A,TDD!H381,AreaQty!B:B,TDD!I381,AreaQty!D:D,TDD!J381)</f>
        <v>589.71</v>
      </c>
      <c r="V381" s="25" t="s">
        <v>283</v>
      </c>
      <c r="W381" s="16">
        <v>0.1</v>
      </c>
      <c r="X381" s="55">
        <v>2000</v>
      </c>
      <c r="Y381" s="18"/>
      <c r="Z381" s="18">
        <v>1</v>
      </c>
      <c r="AA381" s="24">
        <v>0</v>
      </c>
      <c r="AB381" s="24">
        <v>0</v>
      </c>
      <c r="AC381" s="16">
        <v>0</v>
      </c>
      <c r="AD381" s="24">
        <f>IF(AC381=0,IF(AB381=0,U381*X381*W381*Z381*EXP(-AA381*Others!$A$18),0),0)</f>
        <v>117942</v>
      </c>
      <c r="AE381" s="24">
        <f>IF(AC381=0,IF(AB381=1,U381*X381*W381*Z381*EXP(-AA381*Others!$A$18),0),0)</f>
        <v>0</v>
      </c>
      <c r="AF381" s="24">
        <f>IF(AC381=1,IF(AB381=0,U381*X381*W381*Z381*EXP(-AA381*Others!$A$18),0),0)</f>
        <v>0</v>
      </c>
    </row>
    <row r="382" spans="1:32" ht="30">
      <c r="A382" s="16" t="s">
        <v>813</v>
      </c>
      <c r="B382" s="18" t="s">
        <v>814</v>
      </c>
      <c r="C382" s="18" t="s">
        <v>815</v>
      </c>
      <c r="D382" s="20" t="s">
        <v>816</v>
      </c>
      <c r="E382" s="20" t="s">
        <v>36</v>
      </c>
      <c r="F382" s="20" t="s">
        <v>37</v>
      </c>
      <c r="G382" s="20" t="s">
        <v>255</v>
      </c>
      <c r="H382" s="18" t="s">
        <v>161</v>
      </c>
      <c r="I382" s="18" t="s">
        <v>99</v>
      </c>
      <c r="J382" s="18" t="s">
        <v>630</v>
      </c>
      <c r="K382" s="16" t="s">
        <v>101</v>
      </c>
      <c r="L382" s="18" t="s">
        <v>707</v>
      </c>
      <c r="M382" s="25">
        <v>2018</v>
      </c>
      <c r="N382" s="25">
        <f t="shared" si="14"/>
        <v>3</v>
      </c>
      <c r="O382" s="21">
        <v>3</v>
      </c>
      <c r="P382" s="21">
        <v>1</v>
      </c>
      <c r="Q382" s="21">
        <v>1</v>
      </c>
      <c r="R382" s="25">
        <v>1</v>
      </c>
      <c r="S382" s="20" t="s">
        <v>817</v>
      </c>
      <c r="T382" s="18">
        <v>3</v>
      </c>
      <c r="U382" s="52">
        <f>SUMIFS(AreaQty!E:E,AreaQty!A:A,TDD!H382,AreaQty!B:B,TDD!I382,AreaQty!D:D,TDD!J382)</f>
        <v>589.71</v>
      </c>
      <c r="V382" s="25" t="s">
        <v>283</v>
      </c>
      <c r="W382" s="16">
        <v>0.1</v>
      </c>
      <c r="X382" s="55">
        <v>100</v>
      </c>
      <c r="Y382" s="18"/>
      <c r="Z382" s="18">
        <v>1</v>
      </c>
      <c r="AA382" s="24">
        <v>0</v>
      </c>
      <c r="AB382" s="24">
        <v>0</v>
      </c>
      <c r="AC382" s="16">
        <v>0</v>
      </c>
      <c r="AD382" s="24">
        <f>IF(AC382=0,IF(AB382=0,U382*X382*W382*Z382*EXP(-AA382*Others!$A$18),0),0)</f>
        <v>5897.1</v>
      </c>
      <c r="AE382" s="24">
        <f>IF(AC382=0,IF(AB382=1,U382*X382*W382*Z382*EXP(-AA382*Others!$A$18),0),0)</f>
        <v>0</v>
      </c>
      <c r="AF382" s="24">
        <f>IF(AC382=1,IF(AB382=0,U382*X382*W382*Z382*EXP(-AA382*Others!$A$18),0),0)</f>
        <v>0</v>
      </c>
    </row>
    <row r="383" spans="1:32" ht="30">
      <c r="A383" s="16" t="s">
        <v>818</v>
      </c>
      <c r="B383" s="18" t="s">
        <v>814</v>
      </c>
      <c r="C383" s="18" t="s">
        <v>815</v>
      </c>
      <c r="D383" s="20" t="s">
        <v>816</v>
      </c>
      <c r="E383" s="20" t="s">
        <v>36</v>
      </c>
      <c r="F383" s="20" t="s">
        <v>37</v>
      </c>
      <c r="G383" s="20" t="s">
        <v>255</v>
      </c>
      <c r="H383" s="18" t="s">
        <v>161</v>
      </c>
      <c r="I383" s="18" t="s">
        <v>99</v>
      </c>
      <c r="J383" s="18" t="s">
        <v>41</v>
      </c>
      <c r="K383" s="16" t="s">
        <v>101</v>
      </c>
      <c r="L383" s="18" t="s">
        <v>707</v>
      </c>
      <c r="M383" s="25">
        <v>2018</v>
      </c>
      <c r="N383" s="25">
        <f t="shared" si="14"/>
        <v>3</v>
      </c>
      <c r="O383" s="21">
        <v>3</v>
      </c>
      <c r="P383" s="21">
        <v>1</v>
      </c>
      <c r="Q383" s="21">
        <v>1</v>
      </c>
      <c r="R383" s="25">
        <v>1</v>
      </c>
      <c r="S383" s="20" t="s">
        <v>817</v>
      </c>
      <c r="T383" s="18">
        <v>3</v>
      </c>
      <c r="U383" s="52">
        <f>SUMIFS(AreaQty!E:E,AreaQty!A:A,TDD!H383,AreaQty!B:B,TDD!I383,AreaQty!D:D,TDD!J383)</f>
        <v>550.29</v>
      </c>
      <c r="V383" s="25" t="s">
        <v>283</v>
      </c>
      <c r="W383" s="16">
        <v>0.1</v>
      </c>
      <c r="X383" s="55">
        <v>100</v>
      </c>
      <c r="Y383" s="18"/>
      <c r="Z383" s="18">
        <v>1</v>
      </c>
      <c r="AA383" s="24">
        <v>0</v>
      </c>
      <c r="AB383" s="24">
        <v>0</v>
      </c>
      <c r="AC383" s="16">
        <v>0</v>
      </c>
      <c r="AD383" s="24">
        <f>IF(AC383=0,IF(AB383=0,U383*X383*W383*Z383*EXP(-AA383*Others!$A$18),0),0)</f>
        <v>5502.9000000000005</v>
      </c>
      <c r="AE383" s="24">
        <f>IF(AC383=0,IF(AB383=1,U383*X383*W383*Z383*EXP(-AA383*Others!$A$18),0),0)</f>
        <v>0</v>
      </c>
      <c r="AF383" s="24">
        <f>IF(AC383=1,IF(AB383=0,U383*X383*W383*Z383*EXP(-AA383*Others!$A$18),0),0)</f>
        <v>0</v>
      </c>
    </row>
    <row r="384" spans="1:32" ht="30">
      <c r="A384" s="16" t="s">
        <v>819</v>
      </c>
      <c r="B384" s="18" t="s">
        <v>820</v>
      </c>
      <c r="C384" s="18" t="s">
        <v>653</v>
      </c>
      <c r="D384" s="16" t="s">
        <v>821</v>
      </c>
      <c r="E384" s="57" t="s">
        <v>97</v>
      </c>
      <c r="F384" s="20" t="s">
        <v>37</v>
      </c>
      <c r="G384" s="20" t="s">
        <v>255</v>
      </c>
      <c r="H384" s="18" t="s">
        <v>161</v>
      </c>
      <c r="I384" s="18" t="s">
        <v>99</v>
      </c>
      <c r="J384" s="18" t="s">
        <v>822</v>
      </c>
      <c r="K384" s="16" t="s">
        <v>101</v>
      </c>
      <c r="L384" s="18" t="s">
        <v>624</v>
      </c>
      <c r="M384" s="25">
        <v>2018</v>
      </c>
      <c r="N384" s="25">
        <f t="shared" si="14"/>
        <v>4</v>
      </c>
      <c r="O384" s="21">
        <v>4</v>
      </c>
      <c r="P384" s="21">
        <v>3</v>
      </c>
      <c r="Q384" s="21">
        <v>3</v>
      </c>
      <c r="R384" s="25">
        <v>1</v>
      </c>
      <c r="S384" s="20" t="s">
        <v>823</v>
      </c>
      <c r="T384" s="18">
        <v>5</v>
      </c>
      <c r="U384" s="52">
        <f>SUMIFS(AreaQty!E:E,AreaQty!A:A,TDD!H384,AreaQty!B:B,TDD!I384,AreaQty!D:D,TDD!J384)</f>
        <v>474.94</v>
      </c>
      <c r="V384" s="25" t="s">
        <v>283</v>
      </c>
      <c r="W384" s="16">
        <v>0.1</v>
      </c>
      <c r="X384" s="55">
        <v>500</v>
      </c>
      <c r="Y384" s="18"/>
      <c r="Z384" s="18">
        <v>1</v>
      </c>
      <c r="AA384" s="24">
        <v>0</v>
      </c>
      <c r="AB384" s="24">
        <v>0</v>
      </c>
      <c r="AC384" s="16">
        <v>0</v>
      </c>
      <c r="AD384" s="24">
        <f>IF(AC384=0,IF(AB384=0,U384*X384*W384*Z384*EXP(-AA384*Others!$A$18),0),0)</f>
        <v>23747</v>
      </c>
      <c r="AE384" s="24">
        <f>IF(AC384=0,IF(AB384=1,U384*X384*W384*Z384*EXP(-AA384*Others!$A$18),0),0)</f>
        <v>0</v>
      </c>
      <c r="AF384" s="24">
        <f>IF(AC384=1,IF(AB384=0,U384*X384*W384*Z384*EXP(-AA384*Others!$A$18),0),0)</f>
        <v>0</v>
      </c>
    </row>
    <row r="385" spans="1:32" ht="30">
      <c r="A385" s="16" t="s">
        <v>824</v>
      </c>
      <c r="B385" s="18" t="s">
        <v>820</v>
      </c>
      <c r="C385" s="18" t="s">
        <v>653</v>
      </c>
      <c r="D385" s="16" t="s">
        <v>821</v>
      </c>
      <c r="E385" s="57" t="s">
        <v>97</v>
      </c>
      <c r="F385" s="20" t="s">
        <v>37</v>
      </c>
      <c r="G385" s="20" t="s">
        <v>255</v>
      </c>
      <c r="H385" s="18" t="s">
        <v>161</v>
      </c>
      <c r="I385" s="18" t="s">
        <v>99</v>
      </c>
      <c r="J385" s="18" t="s">
        <v>637</v>
      </c>
      <c r="K385" s="16" t="s">
        <v>101</v>
      </c>
      <c r="L385" s="18" t="s">
        <v>624</v>
      </c>
      <c r="M385" s="25">
        <v>2018</v>
      </c>
      <c r="N385" s="25">
        <f t="shared" si="14"/>
        <v>4</v>
      </c>
      <c r="O385" s="21">
        <v>4</v>
      </c>
      <c r="P385" s="21">
        <v>3</v>
      </c>
      <c r="Q385" s="21">
        <v>3</v>
      </c>
      <c r="R385" s="25">
        <v>1</v>
      </c>
      <c r="S385" s="20" t="s">
        <v>823</v>
      </c>
      <c r="T385" s="18">
        <v>5</v>
      </c>
      <c r="U385" s="52">
        <f>SUMIFS(AreaQty!E:E,AreaQty!A:A,TDD!H385,AreaQty!B:B,TDD!I385,AreaQty!D:D,TDD!J385)</f>
        <v>518.69000000000005</v>
      </c>
      <c r="V385" s="25" t="s">
        <v>283</v>
      </c>
      <c r="W385" s="16">
        <v>0.1</v>
      </c>
      <c r="X385" s="55">
        <v>500</v>
      </c>
      <c r="Y385" s="18"/>
      <c r="Z385" s="18">
        <v>1</v>
      </c>
      <c r="AA385" s="24">
        <v>0</v>
      </c>
      <c r="AB385" s="24">
        <v>0</v>
      </c>
      <c r="AC385" s="16">
        <v>0</v>
      </c>
      <c r="AD385" s="24">
        <f>IF(AC385=0,IF(AB385=0,U385*X385*W385*Z385*EXP(-AA385*Others!$A$18),0),0)</f>
        <v>25934.500000000004</v>
      </c>
      <c r="AE385" s="24">
        <f>IF(AC385=0,IF(AB385=1,U385*X385*W385*Z385*EXP(-AA385*Others!$A$18),0),0)</f>
        <v>0</v>
      </c>
      <c r="AF385" s="24">
        <f>IF(AC385=1,IF(AB385=0,U385*X385*W385*Z385*EXP(-AA385*Others!$A$18),0),0)</f>
        <v>0</v>
      </c>
    </row>
    <row r="386" spans="1:32" ht="30">
      <c r="A386" s="16" t="s">
        <v>825</v>
      </c>
      <c r="B386" s="18" t="s">
        <v>820</v>
      </c>
      <c r="C386" s="18" t="s">
        <v>653</v>
      </c>
      <c r="D386" s="16" t="s">
        <v>821</v>
      </c>
      <c r="E386" s="57" t="s">
        <v>97</v>
      </c>
      <c r="F386" s="20" t="s">
        <v>37</v>
      </c>
      <c r="G386" s="20" t="s">
        <v>255</v>
      </c>
      <c r="H386" s="18" t="s">
        <v>161</v>
      </c>
      <c r="I386" s="18" t="s">
        <v>99</v>
      </c>
      <c r="J386" s="18" t="s">
        <v>80</v>
      </c>
      <c r="K386" s="16" t="s">
        <v>101</v>
      </c>
      <c r="L386" s="18" t="s">
        <v>624</v>
      </c>
      <c r="M386" s="25">
        <v>2018</v>
      </c>
      <c r="N386" s="25">
        <f t="shared" si="14"/>
        <v>4</v>
      </c>
      <c r="O386" s="21">
        <v>4</v>
      </c>
      <c r="P386" s="21">
        <v>3</v>
      </c>
      <c r="Q386" s="21">
        <v>3</v>
      </c>
      <c r="R386" s="25">
        <v>1</v>
      </c>
      <c r="S386" s="20" t="s">
        <v>823</v>
      </c>
      <c r="T386" s="18">
        <v>3</v>
      </c>
      <c r="U386" s="52">
        <f>SUMIFS(AreaQty!E:E,AreaQty!A:A,TDD!H386,AreaQty!B:B,TDD!I386,AreaQty!D:D,TDD!J386)</f>
        <v>712.12</v>
      </c>
      <c r="V386" s="25" t="s">
        <v>283</v>
      </c>
      <c r="W386" s="16">
        <v>0.1</v>
      </c>
      <c r="X386" s="55">
        <v>500</v>
      </c>
      <c r="Y386" s="18"/>
      <c r="Z386" s="18">
        <v>1</v>
      </c>
      <c r="AA386" s="24">
        <v>0</v>
      </c>
      <c r="AB386" s="24">
        <v>0</v>
      </c>
      <c r="AC386" s="16">
        <v>0</v>
      </c>
      <c r="AD386" s="24">
        <f>IF(AC386=0,IF(AB386=0,U386*X386*W386*Z386*EXP(-AA386*Others!$A$18),0),0)</f>
        <v>35606</v>
      </c>
      <c r="AE386" s="24">
        <f>IF(AC386=0,IF(AB386=1,U386*X386*W386*Z386*EXP(-AA386*Others!$A$18),0),0)</f>
        <v>0</v>
      </c>
      <c r="AF386" s="24">
        <f>IF(AC386=1,IF(AB386=0,U386*X386*W386*Z386*EXP(-AA386*Others!$A$18),0),0)</f>
        <v>0</v>
      </c>
    </row>
    <row r="387" spans="1:32" ht="30">
      <c r="A387" s="16" t="s">
        <v>826</v>
      </c>
      <c r="B387" s="18" t="s">
        <v>827</v>
      </c>
      <c r="C387" s="18" t="s">
        <v>683</v>
      </c>
      <c r="D387" s="20" t="s">
        <v>828</v>
      </c>
      <c r="E387" s="20" t="s">
        <v>60</v>
      </c>
      <c r="F387" s="20" t="s">
        <v>37</v>
      </c>
      <c r="G387" s="20" t="s">
        <v>255</v>
      </c>
      <c r="H387" s="22" t="s">
        <v>161</v>
      </c>
      <c r="I387" s="22" t="s">
        <v>99</v>
      </c>
      <c r="J387" s="22" t="s">
        <v>288</v>
      </c>
      <c r="K387" s="16" t="s">
        <v>101</v>
      </c>
      <c r="L387" s="18" t="s">
        <v>624</v>
      </c>
      <c r="M387" s="25">
        <v>2018</v>
      </c>
      <c r="N387" s="25">
        <f t="shared" ref="N387:N450" si="15">ROUNDUP(MAX(O387:Q387),0)</f>
        <v>3</v>
      </c>
      <c r="O387" s="21">
        <v>3</v>
      </c>
      <c r="P387" s="21">
        <v>1</v>
      </c>
      <c r="Q387" s="21">
        <v>1</v>
      </c>
      <c r="R387" s="25">
        <v>2</v>
      </c>
      <c r="S387" s="20" t="s">
        <v>829</v>
      </c>
      <c r="T387" s="18">
        <v>3</v>
      </c>
      <c r="U387" s="52">
        <f>SUMIFS(AreaQty!E:E,AreaQty!A:A,TDD!H387,AreaQty!B:B,TDD!I387,AreaQty!D:D,TDD!J387)</f>
        <v>1420.77</v>
      </c>
      <c r="V387" s="25" t="s">
        <v>283</v>
      </c>
      <c r="W387" s="16">
        <v>0.02</v>
      </c>
      <c r="X387" s="55">
        <v>1000</v>
      </c>
      <c r="Y387" s="18"/>
      <c r="Z387" s="18">
        <v>1</v>
      </c>
      <c r="AA387" s="24">
        <v>0</v>
      </c>
      <c r="AB387" s="24">
        <v>0</v>
      </c>
      <c r="AC387" s="16">
        <v>0</v>
      </c>
      <c r="AD387" s="24">
        <f>IF(AC387=0,IF(AB387=0,U387*X387*W387*Z387*EXP(-AA387*Others!$A$18),0),0)</f>
        <v>28415.4</v>
      </c>
      <c r="AE387" s="24">
        <f>IF(AC387=0,IF(AB387=1,U387*X387*W387*Z387*EXP(-AA387*Others!$A$18),0),0)</f>
        <v>0</v>
      </c>
      <c r="AF387" s="24">
        <f>IF(AC387=1,IF(AB387=0,U387*X387*W387*Z387*EXP(-AA387*Others!$A$18),0),0)</f>
        <v>0</v>
      </c>
    </row>
    <row r="388" spans="1:32" ht="30">
      <c r="A388" s="16" t="s">
        <v>830</v>
      </c>
      <c r="B388" s="18" t="s">
        <v>827</v>
      </c>
      <c r="C388" s="18" t="s">
        <v>683</v>
      </c>
      <c r="D388" s="20" t="s">
        <v>828</v>
      </c>
      <c r="E388" s="20" t="s">
        <v>60</v>
      </c>
      <c r="F388" s="20" t="s">
        <v>37</v>
      </c>
      <c r="G388" s="20" t="s">
        <v>255</v>
      </c>
      <c r="H388" s="22" t="s">
        <v>161</v>
      </c>
      <c r="I388" s="22" t="s">
        <v>99</v>
      </c>
      <c r="J388" s="22" t="s">
        <v>203</v>
      </c>
      <c r="K388" s="16" t="s">
        <v>101</v>
      </c>
      <c r="L388" s="18" t="s">
        <v>624</v>
      </c>
      <c r="M388" s="25">
        <v>2018</v>
      </c>
      <c r="N388" s="25">
        <f t="shared" si="15"/>
        <v>3</v>
      </c>
      <c r="O388" s="21">
        <v>3</v>
      </c>
      <c r="P388" s="21">
        <v>1</v>
      </c>
      <c r="Q388" s="21">
        <v>1</v>
      </c>
      <c r="R388" s="25">
        <v>2</v>
      </c>
      <c r="S388" s="20" t="s">
        <v>829</v>
      </c>
      <c r="T388" s="18">
        <v>3</v>
      </c>
      <c r="U388" s="52">
        <f>SUMIFS(AreaQty!E:E,AreaQty!A:A,TDD!H388,AreaQty!B:B,TDD!I388,AreaQty!D:D,TDD!J388)</f>
        <v>1417.29</v>
      </c>
      <c r="V388" s="25" t="s">
        <v>283</v>
      </c>
      <c r="W388" s="16">
        <v>0.02</v>
      </c>
      <c r="X388" s="55">
        <v>1000</v>
      </c>
      <c r="Y388" s="18"/>
      <c r="Z388" s="18">
        <v>1</v>
      </c>
      <c r="AA388" s="24">
        <v>0</v>
      </c>
      <c r="AB388" s="24">
        <v>0</v>
      </c>
      <c r="AC388" s="16">
        <v>0</v>
      </c>
      <c r="AD388" s="24">
        <f>IF(AC388=0,IF(AB388=0,U388*X388*W388*Z388*EXP(-AA388*Others!$A$18),0),0)</f>
        <v>28345.8</v>
      </c>
      <c r="AE388" s="24">
        <f>IF(AC388=0,IF(AB388=1,U388*X388*W388*Z388*EXP(-AA388*Others!$A$18),0),0)</f>
        <v>0</v>
      </c>
      <c r="AF388" s="24">
        <f>IF(AC388=1,IF(AB388=0,U388*X388*W388*Z388*EXP(-AA388*Others!$A$18),0),0)</f>
        <v>0</v>
      </c>
    </row>
    <row r="389" spans="1:32" ht="30">
      <c r="A389" s="16" t="s">
        <v>831</v>
      </c>
      <c r="B389" s="18" t="s">
        <v>827</v>
      </c>
      <c r="C389" s="18" t="s">
        <v>683</v>
      </c>
      <c r="D389" s="20" t="s">
        <v>828</v>
      </c>
      <c r="E389" s="20" t="s">
        <v>60</v>
      </c>
      <c r="F389" s="20" t="s">
        <v>37</v>
      </c>
      <c r="G389" s="20" t="s">
        <v>255</v>
      </c>
      <c r="H389" s="22" t="s">
        <v>161</v>
      </c>
      <c r="I389" s="22" t="s">
        <v>99</v>
      </c>
      <c r="J389" s="22" t="s">
        <v>637</v>
      </c>
      <c r="K389" s="16" t="s">
        <v>101</v>
      </c>
      <c r="L389" s="18" t="s">
        <v>624</v>
      </c>
      <c r="M389" s="25">
        <v>2018</v>
      </c>
      <c r="N389" s="25">
        <f t="shared" si="15"/>
        <v>3</v>
      </c>
      <c r="O389" s="21">
        <v>3</v>
      </c>
      <c r="P389" s="21">
        <v>1</v>
      </c>
      <c r="Q389" s="21">
        <v>1</v>
      </c>
      <c r="R389" s="25">
        <v>2</v>
      </c>
      <c r="S389" s="20" t="s">
        <v>829</v>
      </c>
      <c r="T389" s="18">
        <v>3</v>
      </c>
      <c r="U389" s="52">
        <f>SUMIFS(AreaQty!E:E,AreaQty!A:A,TDD!H389,AreaQty!B:B,TDD!I389,AreaQty!D:D,TDD!J389)</f>
        <v>518.69000000000005</v>
      </c>
      <c r="V389" s="25" t="s">
        <v>283</v>
      </c>
      <c r="W389" s="16">
        <v>0.1</v>
      </c>
      <c r="X389" s="55">
        <v>1000</v>
      </c>
      <c r="Y389" s="18"/>
      <c r="Z389" s="18">
        <v>1</v>
      </c>
      <c r="AA389" s="24">
        <v>0</v>
      </c>
      <c r="AB389" s="24">
        <v>0</v>
      </c>
      <c r="AC389" s="16">
        <v>0</v>
      </c>
      <c r="AD389" s="24">
        <f>IF(AC389=0,IF(AB389=0,U389*X389*W389*Z389*EXP(-AA389*Others!$A$18),0),0)</f>
        <v>51869.000000000007</v>
      </c>
      <c r="AE389" s="24">
        <f>IF(AC389=0,IF(AB389=1,U389*X389*W389*Z389*EXP(-AA389*Others!$A$18),0),0)</f>
        <v>0</v>
      </c>
      <c r="AF389" s="24">
        <f>IF(AC389=1,IF(AB389=0,U389*X389*W389*Z389*EXP(-AA389*Others!$A$18),0),0)</f>
        <v>0</v>
      </c>
    </row>
    <row r="390" spans="1:32" ht="30">
      <c r="A390" s="16" t="s">
        <v>832</v>
      </c>
      <c r="B390" s="18" t="s">
        <v>827</v>
      </c>
      <c r="C390" s="18" t="s">
        <v>683</v>
      </c>
      <c r="D390" s="20" t="s">
        <v>828</v>
      </c>
      <c r="E390" s="20" t="s">
        <v>60</v>
      </c>
      <c r="F390" s="20" t="s">
        <v>37</v>
      </c>
      <c r="G390" s="20" t="s">
        <v>255</v>
      </c>
      <c r="H390" s="22" t="s">
        <v>161</v>
      </c>
      <c r="I390" s="22" t="s">
        <v>99</v>
      </c>
      <c r="J390" s="22" t="s">
        <v>80</v>
      </c>
      <c r="K390" s="16" t="s">
        <v>101</v>
      </c>
      <c r="L390" s="18" t="s">
        <v>624</v>
      </c>
      <c r="M390" s="25">
        <v>2018</v>
      </c>
      <c r="N390" s="25">
        <f t="shared" si="15"/>
        <v>3</v>
      </c>
      <c r="O390" s="21">
        <v>3</v>
      </c>
      <c r="P390" s="21">
        <v>1</v>
      </c>
      <c r="Q390" s="21">
        <v>1</v>
      </c>
      <c r="R390" s="25">
        <v>2</v>
      </c>
      <c r="S390" s="20" t="s">
        <v>829</v>
      </c>
      <c r="T390" s="18">
        <v>3</v>
      </c>
      <c r="U390" s="52">
        <f>SUMIFS(AreaQty!E:E,AreaQty!A:A,TDD!H390,AreaQty!B:B,TDD!I390,AreaQty!D:D,TDD!J390)</f>
        <v>712.12</v>
      </c>
      <c r="V390" s="25" t="s">
        <v>283</v>
      </c>
      <c r="W390" s="16">
        <v>0.1</v>
      </c>
      <c r="X390" s="55">
        <v>1000</v>
      </c>
      <c r="Y390" s="18"/>
      <c r="Z390" s="18">
        <v>1</v>
      </c>
      <c r="AA390" s="24">
        <v>0</v>
      </c>
      <c r="AB390" s="24">
        <v>0</v>
      </c>
      <c r="AC390" s="16">
        <v>0</v>
      </c>
      <c r="AD390" s="24">
        <f>IF(AC390=0,IF(AB390=0,U390*X390*W390*Z390*EXP(-AA390*Others!$A$18),0),0)</f>
        <v>71212</v>
      </c>
      <c r="AE390" s="24">
        <f>IF(AC390=0,IF(AB390=1,U390*X390*W390*Z390*EXP(-AA390*Others!$A$18),0),0)</f>
        <v>0</v>
      </c>
      <c r="AF390" s="24">
        <f>IF(AC390=1,IF(AB390=0,U390*X390*W390*Z390*EXP(-AA390*Others!$A$18),0),0)</f>
        <v>0</v>
      </c>
    </row>
    <row r="391" spans="1:32" ht="30">
      <c r="A391" s="16" t="s">
        <v>833</v>
      </c>
      <c r="B391" s="18" t="s">
        <v>834</v>
      </c>
      <c r="C391" s="18" t="s">
        <v>621</v>
      </c>
      <c r="D391" s="16" t="s">
        <v>835</v>
      </c>
      <c r="E391" s="57" t="s">
        <v>60</v>
      </c>
      <c r="F391" s="20" t="s">
        <v>37</v>
      </c>
      <c r="G391" s="20" t="s">
        <v>255</v>
      </c>
      <c r="H391" s="18" t="s">
        <v>161</v>
      </c>
      <c r="I391" s="18" t="s">
        <v>99</v>
      </c>
      <c r="J391" s="18" t="s">
        <v>628</v>
      </c>
      <c r="K391" s="16" t="s">
        <v>101</v>
      </c>
      <c r="L391" s="18" t="s">
        <v>624</v>
      </c>
      <c r="M391" s="25">
        <v>2018</v>
      </c>
      <c r="N391" s="25">
        <f t="shared" si="15"/>
        <v>3</v>
      </c>
      <c r="O391" s="21">
        <v>3</v>
      </c>
      <c r="P391" s="21">
        <v>1</v>
      </c>
      <c r="Q391" s="21">
        <v>1</v>
      </c>
      <c r="R391" s="25">
        <v>1</v>
      </c>
      <c r="S391" s="20" t="s">
        <v>836</v>
      </c>
      <c r="T391" s="18">
        <v>3</v>
      </c>
      <c r="U391" s="52">
        <f>SUMIFS(AreaQty!E:E,AreaQty!A:A,TDD!H391,AreaQty!B:B,TDD!I391,AreaQty!D:D,TDD!J391)</f>
        <v>1439.77</v>
      </c>
      <c r="V391" s="25" t="s">
        <v>283</v>
      </c>
      <c r="W391" s="16">
        <v>0.02</v>
      </c>
      <c r="X391" s="55">
        <v>100</v>
      </c>
      <c r="Y391" s="18"/>
      <c r="Z391" s="18">
        <v>1</v>
      </c>
      <c r="AA391" s="24">
        <v>0</v>
      </c>
      <c r="AB391" s="24">
        <v>0</v>
      </c>
      <c r="AC391" s="16">
        <v>0</v>
      </c>
      <c r="AD391" s="24">
        <f>IF(AC391=0,IF(AB391=0,U391*X391*W391*Z391*EXP(-AA391*Others!$A$18),0),0)</f>
        <v>2879.54</v>
      </c>
      <c r="AE391" s="24">
        <f>IF(AC391=0,IF(AB391=1,U391*X391*W391*Z391*EXP(-AA391*Others!$A$18),0),0)</f>
        <v>0</v>
      </c>
      <c r="AF391" s="24">
        <f>IF(AC391=1,IF(AB391=0,U391*X391*W391*Z391*EXP(-AA391*Others!$A$18),0),0)</f>
        <v>0</v>
      </c>
    </row>
    <row r="392" spans="1:32" ht="30">
      <c r="A392" s="16" t="s">
        <v>837</v>
      </c>
      <c r="B392" s="18" t="s">
        <v>834</v>
      </c>
      <c r="C392" s="18" t="s">
        <v>621</v>
      </c>
      <c r="D392" s="16" t="s">
        <v>838</v>
      </c>
      <c r="E392" s="57" t="s">
        <v>97</v>
      </c>
      <c r="F392" s="20" t="s">
        <v>37</v>
      </c>
      <c r="G392" s="20" t="s">
        <v>255</v>
      </c>
      <c r="H392" s="18" t="s">
        <v>161</v>
      </c>
      <c r="I392" s="18" t="s">
        <v>99</v>
      </c>
      <c r="J392" s="18" t="s">
        <v>116</v>
      </c>
      <c r="K392" s="16" t="s">
        <v>101</v>
      </c>
      <c r="L392" s="18" t="s">
        <v>624</v>
      </c>
      <c r="M392" s="25">
        <v>2018</v>
      </c>
      <c r="N392" s="25">
        <f t="shared" si="15"/>
        <v>2</v>
      </c>
      <c r="O392" s="21">
        <v>2</v>
      </c>
      <c r="P392" s="21">
        <v>1</v>
      </c>
      <c r="Q392" s="21">
        <v>1</v>
      </c>
      <c r="R392" s="25">
        <v>1</v>
      </c>
      <c r="S392" s="20" t="s">
        <v>823</v>
      </c>
      <c r="T392" s="18">
        <v>4</v>
      </c>
      <c r="U392" s="52">
        <f>SUMIFS(AreaQty!E:E,AreaQty!A:A,TDD!H392,AreaQty!B:B,TDD!I392,AreaQty!D:D,TDD!J392)</f>
        <v>1509.96</v>
      </c>
      <c r="V392" s="25" t="s">
        <v>283</v>
      </c>
      <c r="W392" s="16">
        <v>0.15</v>
      </c>
      <c r="X392" s="55">
        <v>500</v>
      </c>
      <c r="Y392" s="18"/>
      <c r="Z392" s="18">
        <v>1</v>
      </c>
      <c r="AA392" s="24">
        <v>0</v>
      </c>
      <c r="AB392" s="24">
        <v>0</v>
      </c>
      <c r="AC392" s="16">
        <v>0</v>
      </c>
      <c r="AD392" s="24">
        <f>IF(AC392=0,IF(AB392=0,U392*X392*W392*Z392*EXP(-AA392*Others!$A$18),0),0)</f>
        <v>113247</v>
      </c>
      <c r="AE392" s="24">
        <f>IF(AC392=0,IF(AB392=1,U392*X392*W392*Z392*EXP(-AA392*Others!$A$18),0),0)</f>
        <v>0</v>
      </c>
      <c r="AF392" s="24">
        <f>IF(AC392=1,IF(AB392=0,U392*X392*W392*Z392*EXP(-AA392*Others!$A$18),0),0)</f>
        <v>0</v>
      </c>
    </row>
    <row r="393" spans="1:32" ht="30">
      <c r="A393" s="16" t="s">
        <v>839</v>
      </c>
      <c r="B393" s="18" t="s">
        <v>796</v>
      </c>
      <c r="C393" s="18" t="s">
        <v>779</v>
      </c>
      <c r="D393" s="20" t="s">
        <v>840</v>
      </c>
      <c r="E393" s="20" t="s">
        <v>60</v>
      </c>
      <c r="F393" s="20" t="s">
        <v>37</v>
      </c>
      <c r="G393" s="20" t="s">
        <v>255</v>
      </c>
      <c r="H393" s="22" t="s">
        <v>161</v>
      </c>
      <c r="I393" s="22" t="s">
        <v>99</v>
      </c>
      <c r="J393" s="22" t="s">
        <v>628</v>
      </c>
      <c r="K393" s="16" t="s">
        <v>101</v>
      </c>
      <c r="L393" s="18" t="s">
        <v>707</v>
      </c>
      <c r="M393" s="25">
        <v>2018</v>
      </c>
      <c r="N393" s="25">
        <f t="shared" si="15"/>
        <v>3</v>
      </c>
      <c r="O393" s="21">
        <v>3</v>
      </c>
      <c r="P393" s="21">
        <v>2</v>
      </c>
      <c r="Q393" s="21">
        <v>2</v>
      </c>
      <c r="R393" s="25">
        <v>1</v>
      </c>
      <c r="S393" s="20" t="s">
        <v>1529</v>
      </c>
      <c r="T393" s="18">
        <v>3</v>
      </c>
      <c r="U393" s="52">
        <f>SUMIFS(AreaQty!E:E,AreaQty!A:A,TDD!H393,AreaQty!B:B,TDD!I393,AreaQty!D:D,TDD!J393)</f>
        <v>1439.77</v>
      </c>
      <c r="V393" s="25" t="s">
        <v>283</v>
      </c>
      <c r="W393" s="16">
        <v>0.05</v>
      </c>
      <c r="X393" s="55">
        <v>2000</v>
      </c>
      <c r="Y393" s="18"/>
      <c r="Z393" s="18">
        <v>1</v>
      </c>
      <c r="AA393" s="24">
        <v>0</v>
      </c>
      <c r="AB393" s="24">
        <v>0</v>
      </c>
      <c r="AC393" s="16">
        <v>0</v>
      </c>
      <c r="AD393" s="24">
        <f>IF(AC393=0,IF(AB393=0,U393*X393*W393*Z393*EXP(-AA393*Others!$A$18),0),0)</f>
        <v>143977</v>
      </c>
      <c r="AE393" s="24">
        <f>IF(AC393=0,IF(AB393=1,U393*X393*W393*Z393*EXP(-AA393*Others!$A$18),0),0)</f>
        <v>0</v>
      </c>
      <c r="AF393" s="24">
        <f>IF(AC393=1,IF(AB393=0,U393*X393*W393*Z393*EXP(-AA393*Others!$A$18),0),0)</f>
        <v>0</v>
      </c>
    </row>
    <row r="394" spans="1:32" ht="30">
      <c r="A394" s="16" t="s">
        <v>842</v>
      </c>
      <c r="B394" s="18" t="s">
        <v>682</v>
      </c>
      <c r="C394" s="18" t="s">
        <v>683</v>
      </c>
      <c r="D394" s="16" t="s">
        <v>843</v>
      </c>
      <c r="E394" s="57" t="s">
        <v>60</v>
      </c>
      <c r="F394" s="20" t="s">
        <v>37</v>
      </c>
      <c r="G394" s="20" t="s">
        <v>255</v>
      </c>
      <c r="H394" s="18" t="s">
        <v>161</v>
      </c>
      <c r="I394" s="18" t="s">
        <v>99</v>
      </c>
      <c r="J394" s="18" t="s">
        <v>282</v>
      </c>
      <c r="K394" s="16" t="s">
        <v>101</v>
      </c>
      <c r="L394" s="18" t="s">
        <v>624</v>
      </c>
      <c r="M394" s="25">
        <v>2018</v>
      </c>
      <c r="N394" s="25">
        <f t="shared" si="15"/>
        <v>3</v>
      </c>
      <c r="O394" s="21">
        <v>3</v>
      </c>
      <c r="P394" s="21">
        <v>1</v>
      </c>
      <c r="Q394" s="21">
        <v>1</v>
      </c>
      <c r="R394" s="25">
        <v>1</v>
      </c>
      <c r="S394" s="20" t="s">
        <v>844</v>
      </c>
      <c r="T394" s="18">
        <v>3</v>
      </c>
      <c r="U394" s="52">
        <f>SUMIFS(AreaQty!E:E,AreaQty!A:A,TDD!H394,AreaQty!B:B,TDD!I394,AreaQty!D:D,TDD!J394)</f>
        <v>1384.87</v>
      </c>
      <c r="V394" s="25" t="s">
        <v>283</v>
      </c>
      <c r="W394" s="16">
        <v>0.02</v>
      </c>
      <c r="X394" s="55">
        <v>400</v>
      </c>
      <c r="Y394" s="18"/>
      <c r="Z394" s="18">
        <v>1</v>
      </c>
      <c r="AA394" s="24">
        <v>0</v>
      </c>
      <c r="AB394" s="24">
        <v>0</v>
      </c>
      <c r="AC394" s="16">
        <v>0</v>
      </c>
      <c r="AD394" s="24">
        <f>IF(AC394=0,IF(AB394=0,U394*X394*W394*Z394*EXP(-AA394*Others!$A$18),0),0)</f>
        <v>11078.960000000001</v>
      </c>
      <c r="AE394" s="24">
        <f>IF(AC394=0,IF(AB394=1,U394*X394*W394*Z394*EXP(-AA394*Others!$A$18),0),0)</f>
        <v>0</v>
      </c>
      <c r="AF394" s="24">
        <f>IF(AC394=1,IF(AB394=0,U394*X394*W394*Z394*EXP(-AA394*Others!$A$18),0),0)</f>
        <v>0</v>
      </c>
    </row>
    <row r="395" spans="1:32" ht="30">
      <c r="A395" s="16" t="s">
        <v>845</v>
      </c>
      <c r="B395" s="18" t="s">
        <v>682</v>
      </c>
      <c r="C395" s="18" t="s">
        <v>683</v>
      </c>
      <c r="D395" s="16" t="s">
        <v>843</v>
      </c>
      <c r="E395" s="57" t="s">
        <v>60</v>
      </c>
      <c r="F395" s="20" t="s">
        <v>37</v>
      </c>
      <c r="G395" s="20" t="s">
        <v>255</v>
      </c>
      <c r="H395" s="18" t="s">
        <v>161</v>
      </c>
      <c r="I395" s="18" t="s">
        <v>99</v>
      </c>
      <c r="J395" s="18" t="s">
        <v>309</v>
      </c>
      <c r="K395" s="16" t="s">
        <v>101</v>
      </c>
      <c r="L395" s="18" t="s">
        <v>624</v>
      </c>
      <c r="M395" s="25">
        <v>2018</v>
      </c>
      <c r="N395" s="25">
        <f t="shared" si="15"/>
        <v>3</v>
      </c>
      <c r="O395" s="21">
        <v>3</v>
      </c>
      <c r="P395" s="21">
        <v>1</v>
      </c>
      <c r="Q395" s="21">
        <v>1</v>
      </c>
      <c r="R395" s="25">
        <v>1</v>
      </c>
      <c r="S395" s="20" t="s">
        <v>844</v>
      </c>
      <c r="T395" s="18">
        <v>3</v>
      </c>
      <c r="U395" s="52">
        <f>SUMIFS(AreaQty!E:E,AreaQty!A:A,TDD!H395,AreaQty!B:B,TDD!I395,AreaQty!D:D,TDD!J395)</f>
        <v>1383.23</v>
      </c>
      <c r="V395" s="25" t="s">
        <v>283</v>
      </c>
      <c r="W395" s="16">
        <v>0.02</v>
      </c>
      <c r="X395" s="55">
        <v>400</v>
      </c>
      <c r="Y395" s="18"/>
      <c r="Z395" s="18">
        <v>1</v>
      </c>
      <c r="AA395" s="24">
        <v>0</v>
      </c>
      <c r="AB395" s="24">
        <v>0</v>
      </c>
      <c r="AC395" s="16">
        <v>0</v>
      </c>
      <c r="AD395" s="24">
        <f>IF(AC395=0,IF(AB395=0,U395*X395*W395*Z395*EXP(-AA395*Others!$A$18),0),0)</f>
        <v>11065.84</v>
      </c>
      <c r="AE395" s="24">
        <f>IF(AC395=0,IF(AB395=1,U395*X395*W395*Z395*EXP(-AA395*Others!$A$18),0),0)</f>
        <v>0</v>
      </c>
      <c r="AF395" s="24">
        <f>IF(AC395=1,IF(AB395=0,U395*X395*W395*Z395*EXP(-AA395*Others!$A$18),0),0)</f>
        <v>0</v>
      </c>
    </row>
    <row r="396" spans="1:32" ht="30">
      <c r="A396" s="16" t="s">
        <v>846</v>
      </c>
      <c r="B396" s="16" t="s">
        <v>659</v>
      </c>
      <c r="C396" s="16" t="s">
        <v>660</v>
      </c>
      <c r="D396" s="16" t="s">
        <v>661</v>
      </c>
      <c r="E396" s="57" t="s">
        <v>60</v>
      </c>
      <c r="F396" s="20" t="s">
        <v>37</v>
      </c>
      <c r="G396" s="20" t="s">
        <v>255</v>
      </c>
      <c r="H396" s="18" t="s">
        <v>161</v>
      </c>
      <c r="I396" s="18" t="s">
        <v>99</v>
      </c>
      <c r="J396" s="20" t="s">
        <v>628</v>
      </c>
      <c r="K396" s="16" t="s">
        <v>101</v>
      </c>
      <c r="L396" s="16" t="s">
        <v>624</v>
      </c>
      <c r="M396" s="25">
        <v>2018</v>
      </c>
      <c r="N396" s="25">
        <f t="shared" si="15"/>
        <v>4</v>
      </c>
      <c r="O396" s="25">
        <v>4</v>
      </c>
      <c r="P396" s="25">
        <v>3</v>
      </c>
      <c r="Q396" s="25">
        <v>3</v>
      </c>
      <c r="R396" s="25">
        <v>1</v>
      </c>
      <c r="S396" s="20" t="s">
        <v>662</v>
      </c>
      <c r="T396" s="16">
        <v>3</v>
      </c>
      <c r="U396" s="52">
        <f>SUMIFS(AreaQty!E:E,AreaQty!A:A,TDD!H396,AreaQty!B:B,TDD!I396,AreaQty!D:D,TDD!J396)</f>
        <v>1439.77</v>
      </c>
      <c r="V396" s="25" t="s">
        <v>283</v>
      </c>
      <c r="W396" s="16">
        <v>0.1</v>
      </c>
      <c r="X396" s="50">
        <v>100</v>
      </c>
      <c r="Y396" s="18"/>
      <c r="Z396" s="18">
        <v>1</v>
      </c>
      <c r="AA396" s="24">
        <v>0</v>
      </c>
      <c r="AB396" s="24">
        <v>0</v>
      </c>
      <c r="AC396" s="16">
        <v>0</v>
      </c>
      <c r="AD396" s="24">
        <f>IF(AC396=0,IF(AB396=0,U396*X396*W396*Z396*EXP(-AA396*Others!$A$18),0),0)</f>
        <v>14397.7</v>
      </c>
      <c r="AE396" s="24">
        <f>IF(AC396=0,IF(AB396=1,U396*X396*W396*Z396*EXP(-AA396*Others!$A$18),0),0)</f>
        <v>0</v>
      </c>
      <c r="AF396" s="24">
        <f>IF(AC396=1,IF(AB396=0,U396*X396*W396*Z396*EXP(-AA396*Others!$A$18),0),0)</f>
        <v>0</v>
      </c>
    </row>
    <row r="397" spans="1:32" ht="30">
      <c r="A397" s="16" t="s">
        <v>847</v>
      </c>
      <c r="B397" s="16" t="s">
        <v>659</v>
      </c>
      <c r="C397" s="16" t="s">
        <v>660</v>
      </c>
      <c r="D397" s="16" t="s">
        <v>661</v>
      </c>
      <c r="E397" s="57" t="s">
        <v>60</v>
      </c>
      <c r="F397" s="20" t="s">
        <v>37</v>
      </c>
      <c r="G397" s="20" t="s">
        <v>255</v>
      </c>
      <c r="H397" s="18" t="s">
        <v>161</v>
      </c>
      <c r="I397" s="18" t="s">
        <v>99</v>
      </c>
      <c r="J397" s="20" t="s">
        <v>116</v>
      </c>
      <c r="K397" s="16" t="s">
        <v>101</v>
      </c>
      <c r="L397" s="16" t="s">
        <v>624</v>
      </c>
      <c r="M397" s="25">
        <v>2018</v>
      </c>
      <c r="N397" s="25">
        <f t="shared" si="15"/>
        <v>4</v>
      </c>
      <c r="O397" s="25">
        <v>4</v>
      </c>
      <c r="P397" s="25">
        <v>3</v>
      </c>
      <c r="Q397" s="25">
        <v>3</v>
      </c>
      <c r="R397" s="25">
        <v>1</v>
      </c>
      <c r="S397" s="20" t="s">
        <v>662</v>
      </c>
      <c r="T397" s="16">
        <v>3</v>
      </c>
      <c r="U397" s="52">
        <f>SUMIFS(AreaQty!E:E,AreaQty!A:A,TDD!H397,AreaQty!B:B,TDD!I397,AreaQty!D:D,TDD!J397)</f>
        <v>1509.96</v>
      </c>
      <c r="V397" s="25" t="s">
        <v>283</v>
      </c>
      <c r="W397" s="16">
        <v>0.1</v>
      </c>
      <c r="X397" s="50">
        <v>100</v>
      </c>
      <c r="Y397" s="18"/>
      <c r="Z397" s="18">
        <v>1</v>
      </c>
      <c r="AA397" s="24">
        <v>0</v>
      </c>
      <c r="AB397" s="24">
        <v>0</v>
      </c>
      <c r="AC397" s="16">
        <v>0</v>
      </c>
      <c r="AD397" s="24">
        <f>IF(AC397=0,IF(AB397=0,U397*X397*W397*Z397*EXP(-AA397*Others!$A$18),0),0)</f>
        <v>15099.6</v>
      </c>
      <c r="AE397" s="24">
        <f>IF(AC397=0,IF(AB397=1,U397*X397*W397*Z397*EXP(-AA397*Others!$A$18),0),0)</f>
        <v>0</v>
      </c>
      <c r="AF397" s="24">
        <f>IF(AC397=1,IF(AB397=0,U397*X397*W397*Z397*EXP(-AA397*Others!$A$18),0),0)</f>
        <v>0</v>
      </c>
    </row>
    <row r="398" spans="1:32" ht="30">
      <c r="A398" s="16" t="s">
        <v>848</v>
      </c>
      <c r="B398" s="16" t="s">
        <v>659</v>
      </c>
      <c r="C398" s="16" t="s">
        <v>660</v>
      </c>
      <c r="D398" s="16" t="s">
        <v>661</v>
      </c>
      <c r="E398" s="57" t="s">
        <v>60</v>
      </c>
      <c r="F398" s="20" t="s">
        <v>37</v>
      </c>
      <c r="G398" s="20" t="s">
        <v>255</v>
      </c>
      <c r="H398" s="18" t="s">
        <v>161</v>
      </c>
      <c r="I398" s="18" t="s">
        <v>99</v>
      </c>
      <c r="J398" s="20" t="s">
        <v>282</v>
      </c>
      <c r="K398" s="16" t="s">
        <v>101</v>
      </c>
      <c r="L398" s="16" t="s">
        <v>624</v>
      </c>
      <c r="M398" s="25">
        <v>2018</v>
      </c>
      <c r="N398" s="25">
        <f t="shared" si="15"/>
        <v>4</v>
      </c>
      <c r="O398" s="25">
        <v>4</v>
      </c>
      <c r="P398" s="25">
        <v>3</v>
      </c>
      <c r="Q398" s="25">
        <v>3</v>
      </c>
      <c r="R398" s="25">
        <v>1</v>
      </c>
      <c r="S398" s="20" t="s">
        <v>662</v>
      </c>
      <c r="T398" s="16">
        <v>3</v>
      </c>
      <c r="U398" s="52">
        <f>SUMIFS(AreaQty!E:E,AreaQty!A:A,TDD!H398,AreaQty!B:B,TDD!I398,AreaQty!D:D,TDD!J398)</f>
        <v>1384.87</v>
      </c>
      <c r="V398" s="25" t="s">
        <v>283</v>
      </c>
      <c r="W398" s="16">
        <v>0.1</v>
      </c>
      <c r="X398" s="50">
        <v>100</v>
      </c>
      <c r="Y398" s="18"/>
      <c r="Z398" s="18">
        <v>1</v>
      </c>
      <c r="AA398" s="24">
        <v>0</v>
      </c>
      <c r="AB398" s="24">
        <v>0</v>
      </c>
      <c r="AC398" s="16">
        <v>0</v>
      </c>
      <c r="AD398" s="24">
        <f>IF(AC398=0,IF(AB398=0,U398*X398*W398*Z398*EXP(-AA398*Others!$A$18),0),0)</f>
        <v>13848.7</v>
      </c>
      <c r="AE398" s="24">
        <f>IF(AC398=0,IF(AB398=1,U398*X398*W398*Z398*EXP(-AA398*Others!$A$18),0),0)</f>
        <v>0</v>
      </c>
      <c r="AF398" s="24">
        <f>IF(AC398=1,IF(AB398=0,U398*X398*W398*Z398*EXP(-AA398*Others!$A$18),0),0)</f>
        <v>0</v>
      </c>
    </row>
    <row r="399" spans="1:32" ht="30">
      <c r="A399" s="16" t="s">
        <v>849</v>
      </c>
      <c r="B399" s="16" t="s">
        <v>659</v>
      </c>
      <c r="C399" s="16" t="s">
        <v>660</v>
      </c>
      <c r="D399" s="16" t="s">
        <v>661</v>
      </c>
      <c r="E399" s="57" t="s">
        <v>60</v>
      </c>
      <c r="F399" s="20" t="s">
        <v>37</v>
      </c>
      <c r="G399" s="20" t="s">
        <v>255</v>
      </c>
      <c r="H399" s="18" t="s">
        <v>161</v>
      </c>
      <c r="I399" s="18" t="s">
        <v>99</v>
      </c>
      <c r="J399" s="20" t="s">
        <v>309</v>
      </c>
      <c r="K399" s="16" t="s">
        <v>101</v>
      </c>
      <c r="L399" s="16" t="s">
        <v>624</v>
      </c>
      <c r="M399" s="25">
        <v>2018</v>
      </c>
      <c r="N399" s="25">
        <f t="shared" si="15"/>
        <v>4</v>
      </c>
      <c r="O399" s="25">
        <v>4</v>
      </c>
      <c r="P399" s="25">
        <v>3</v>
      </c>
      <c r="Q399" s="25">
        <v>3</v>
      </c>
      <c r="R399" s="25">
        <v>1</v>
      </c>
      <c r="S399" s="20" t="s">
        <v>662</v>
      </c>
      <c r="T399" s="16">
        <v>3</v>
      </c>
      <c r="U399" s="52">
        <f>SUMIFS(AreaQty!E:E,AreaQty!A:A,TDD!H399,AreaQty!B:B,TDD!I399,AreaQty!D:D,TDD!J399)</f>
        <v>1383.23</v>
      </c>
      <c r="V399" s="25" t="s">
        <v>283</v>
      </c>
      <c r="W399" s="16">
        <v>0.1</v>
      </c>
      <c r="X399" s="50">
        <v>100</v>
      </c>
      <c r="Y399" s="18"/>
      <c r="Z399" s="18">
        <v>1</v>
      </c>
      <c r="AA399" s="24">
        <v>0</v>
      </c>
      <c r="AB399" s="24">
        <v>0</v>
      </c>
      <c r="AC399" s="16">
        <v>0</v>
      </c>
      <c r="AD399" s="24">
        <f>IF(AC399=0,IF(AB399=0,U399*X399*W399*Z399*EXP(-AA399*Others!$A$18),0),0)</f>
        <v>13832.300000000001</v>
      </c>
      <c r="AE399" s="24">
        <f>IF(AC399=0,IF(AB399=1,U399*X399*W399*Z399*EXP(-AA399*Others!$A$18),0),0)</f>
        <v>0</v>
      </c>
      <c r="AF399" s="24">
        <f>IF(AC399=1,IF(AB399=0,U399*X399*W399*Z399*EXP(-AA399*Others!$A$18),0),0)</f>
        <v>0</v>
      </c>
    </row>
    <row r="400" spans="1:32" ht="30">
      <c r="A400" s="16" t="s">
        <v>850</v>
      </c>
      <c r="B400" s="16" t="s">
        <v>659</v>
      </c>
      <c r="C400" s="16" t="s">
        <v>660</v>
      </c>
      <c r="D400" s="16" t="s">
        <v>661</v>
      </c>
      <c r="E400" s="57" t="s">
        <v>60</v>
      </c>
      <c r="F400" s="20" t="s">
        <v>37</v>
      </c>
      <c r="G400" s="20" t="s">
        <v>255</v>
      </c>
      <c r="H400" s="18" t="s">
        <v>161</v>
      </c>
      <c r="I400" s="18" t="s">
        <v>99</v>
      </c>
      <c r="J400" s="20" t="s">
        <v>288</v>
      </c>
      <c r="K400" s="16" t="s">
        <v>101</v>
      </c>
      <c r="L400" s="16" t="s">
        <v>624</v>
      </c>
      <c r="M400" s="25">
        <v>2018</v>
      </c>
      <c r="N400" s="25">
        <f t="shared" si="15"/>
        <v>4</v>
      </c>
      <c r="O400" s="25">
        <v>4</v>
      </c>
      <c r="P400" s="25">
        <v>3</v>
      </c>
      <c r="Q400" s="25">
        <v>3</v>
      </c>
      <c r="R400" s="25">
        <v>1</v>
      </c>
      <c r="S400" s="20" t="s">
        <v>662</v>
      </c>
      <c r="T400" s="16">
        <v>3</v>
      </c>
      <c r="U400" s="52">
        <f>SUMIFS(AreaQty!E:E,AreaQty!A:A,TDD!H400,AreaQty!B:B,TDD!I400,AreaQty!D:D,TDD!J400)</f>
        <v>1420.77</v>
      </c>
      <c r="V400" s="25" t="s">
        <v>283</v>
      </c>
      <c r="W400" s="16">
        <v>0.1</v>
      </c>
      <c r="X400" s="50">
        <v>100</v>
      </c>
      <c r="Y400" s="18"/>
      <c r="Z400" s="18">
        <v>1</v>
      </c>
      <c r="AA400" s="24">
        <v>0</v>
      </c>
      <c r="AB400" s="24">
        <v>0</v>
      </c>
      <c r="AC400" s="16">
        <v>0</v>
      </c>
      <c r="AD400" s="24">
        <f>IF(AC400=0,IF(AB400=0,U400*X400*W400*Z400*EXP(-AA400*Others!$A$18),0),0)</f>
        <v>14207.7</v>
      </c>
      <c r="AE400" s="24">
        <f>IF(AC400=0,IF(AB400=1,U400*X400*W400*Z400*EXP(-AA400*Others!$A$18),0),0)</f>
        <v>0</v>
      </c>
      <c r="AF400" s="24">
        <f>IF(AC400=1,IF(AB400=0,U400*X400*W400*Z400*EXP(-AA400*Others!$A$18),0),0)</f>
        <v>0</v>
      </c>
    </row>
    <row r="401" spans="1:32" ht="30">
      <c r="A401" s="16" t="s">
        <v>851</v>
      </c>
      <c r="B401" s="16" t="s">
        <v>659</v>
      </c>
      <c r="C401" s="16" t="s">
        <v>660</v>
      </c>
      <c r="D401" s="16" t="s">
        <v>661</v>
      </c>
      <c r="E401" s="57" t="s">
        <v>60</v>
      </c>
      <c r="F401" s="20" t="s">
        <v>37</v>
      </c>
      <c r="G401" s="20" t="s">
        <v>255</v>
      </c>
      <c r="H401" s="18" t="s">
        <v>161</v>
      </c>
      <c r="I401" s="18" t="s">
        <v>99</v>
      </c>
      <c r="J401" s="20" t="s">
        <v>203</v>
      </c>
      <c r="K401" s="16" t="s">
        <v>101</v>
      </c>
      <c r="L401" s="16" t="s">
        <v>624</v>
      </c>
      <c r="M401" s="25">
        <v>2018</v>
      </c>
      <c r="N401" s="25">
        <f t="shared" si="15"/>
        <v>4</v>
      </c>
      <c r="O401" s="25">
        <v>4</v>
      </c>
      <c r="P401" s="25">
        <v>3</v>
      </c>
      <c r="Q401" s="25">
        <v>3</v>
      </c>
      <c r="R401" s="25">
        <v>1</v>
      </c>
      <c r="S401" s="20" t="s">
        <v>662</v>
      </c>
      <c r="T401" s="16">
        <v>3</v>
      </c>
      <c r="U401" s="52">
        <f>SUMIFS(AreaQty!E:E,AreaQty!A:A,TDD!H401,AreaQty!B:B,TDD!I401,AreaQty!D:D,TDD!J401)</f>
        <v>1417.29</v>
      </c>
      <c r="V401" s="25" t="s">
        <v>283</v>
      </c>
      <c r="W401" s="16">
        <v>0.1</v>
      </c>
      <c r="X401" s="50">
        <v>100</v>
      </c>
      <c r="Y401" s="18"/>
      <c r="Z401" s="18">
        <v>1</v>
      </c>
      <c r="AA401" s="24">
        <v>0</v>
      </c>
      <c r="AB401" s="24">
        <v>0</v>
      </c>
      <c r="AC401" s="16">
        <v>0</v>
      </c>
      <c r="AD401" s="24">
        <f>IF(AC401=0,IF(AB401=0,U401*X401*W401*Z401*EXP(-AA401*Others!$A$18),0),0)</f>
        <v>14172.900000000001</v>
      </c>
      <c r="AE401" s="24">
        <f>IF(AC401=0,IF(AB401=1,U401*X401*W401*Z401*EXP(-AA401*Others!$A$18),0),0)</f>
        <v>0</v>
      </c>
      <c r="AF401" s="24">
        <f>IF(AC401=1,IF(AB401=0,U401*X401*W401*Z401*EXP(-AA401*Others!$A$18),0),0)</f>
        <v>0</v>
      </c>
    </row>
    <row r="402" spans="1:32" ht="30">
      <c r="A402" s="16" t="s">
        <v>852</v>
      </c>
      <c r="B402" s="16" t="s">
        <v>659</v>
      </c>
      <c r="C402" s="16" t="s">
        <v>660</v>
      </c>
      <c r="D402" s="16" t="s">
        <v>661</v>
      </c>
      <c r="E402" s="57" t="s">
        <v>60</v>
      </c>
      <c r="F402" s="20" t="s">
        <v>37</v>
      </c>
      <c r="G402" s="20" t="s">
        <v>255</v>
      </c>
      <c r="H402" s="18" t="s">
        <v>161</v>
      </c>
      <c r="I402" s="18" t="s">
        <v>99</v>
      </c>
      <c r="J402" s="20" t="s">
        <v>162</v>
      </c>
      <c r="K402" s="16" t="s">
        <v>101</v>
      </c>
      <c r="L402" s="16" t="s">
        <v>624</v>
      </c>
      <c r="M402" s="25">
        <v>2018</v>
      </c>
      <c r="N402" s="25">
        <f t="shared" si="15"/>
        <v>4</v>
      </c>
      <c r="O402" s="25">
        <v>4</v>
      </c>
      <c r="P402" s="25">
        <v>3</v>
      </c>
      <c r="Q402" s="25">
        <v>3</v>
      </c>
      <c r="R402" s="25">
        <v>1</v>
      </c>
      <c r="S402" s="20" t="s">
        <v>662</v>
      </c>
      <c r="T402" s="16">
        <v>3</v>
      </c>
      <c r="U402" s="52">
        <f>SUMIFS(AreaQty!E:E,AreaQty!A:A,TDD!H402,AreaQty!B:B,TDD!I402,AreaQty!D:D,TDD!J402)</f>
        <v>260.66000000000003</v>
      </c>
      <c r="V402" s="25" t="s">
        <v>283</v>
      </c>
      <c r="W402" s="16">
        <v>0.1</v>
      </c>
      <c r="X402" s="50">
        <v>100</v>
      </c>
      <c r="Y402" s="18"/>
      <c r="Z402" s="18">
        <v>1</v>
      </c>
      <c r="AA402" s="24">
        <v>0</v>
      </c>
      <c r="AB402" s="24">
        <v>0</v>
      </c>
      <c r="AC402" s="16">
        <v>0</v>
      </c>
      <c r="AD402" s="24">
        <f>IF(AC402=0,IF(AB402=0,U402*X402*W402*Z402*EXP(-AA402*Others!$A$18),0),0)</f>
        <v>2606.6000000000004</v>
      </c>
      <c r="AE402" s="24">
        <f>IF(AC402=0,IF(AB402=1,U402*X402*W402*Z402*EXP(-AA402*Others!$A$18),0),0)</f>
        <v>0</v>
      </c>
      <c r="AF402" s="24">
        <f>IF(AC402=1,IF(AB402=0,U402*X402*W402*Z402*EXP(-AA402*Others!$A$18),0),0)</f>
        <v>0</v>
      </c>
    </row>
    <row r="403" spans="1:32" ht="30">
      <c r="A403" s="16" t="s">
        <v>853</v>
      </c>
      <c r="B403" s="16" t="s">
        <v>659</v>
      </c>
      <c r="C403" s="16" t="s">
        <v>660</v>
      </c>
      <c r="D403" s="16" t="s">
        <v>661</v>
      </c>
      <c r="E403" s="57" t="s">
        <v>60</v>
      </c>
      <c r="F403" s="20" t="s">
        <v>37</v>
      </c>
      <c r="G403" s="20" t="s">
        <v>255</v>
      </c>
      <c r="H403" s="18" t="s">
        <v>161</v>
      </c>
      <c r="I403" s="18" t="s">
        <v>99</v>
      </c>
      <c r="J403" s="20" t="s">
        <v>211</v>
      </c>
      <c r="K403" s="16" t="s">
        <v>101</v>
      </c>
      <c r="L403" s="16" t="s">
        <v>624</v>
      </c>
      <c r="M403" s="25">
        <v>2018</v>
      </c>
      <c r="N403" s="25">
        <f t="shared" si="15"/>
        <v>4</v>
      </c>
      <c r="O403" s="25">
        <v>4</v>
      </c>
      <c r="P403" s="25">
        <v>3</v>
      </c>
      <c r="Q403" s="25">
        <v>3</v>
      </c>
      <c r="R403" s="25">
        <v>1</v>
      </c>
      <c r="S403" s="20" t="s">
        <v>662</v>
      </c>
      <c r="T403" s="16">
        <v>3</v>
      </c>
      <c r="U403" s="52">
        <f>SUMIFS(AreaQty!E:E,AreaQty!A:A,TDD!H403,AreaQty!B:B,TDD!I403,AreaQty!D:D,TDD!J403)</f>
        <v>647.47</v>
      </c>
      <c r="V403" s="25" t="s">
        <v>283</v>
      </c>
      <c r="W403" s="16">
        <v>0.1</v>
      </c>
      <c r="X403" s="50">
        <v>100</v>
      </c>
      <c r="Y403" s="18"/>
      <c r="Z403" s="18">
        <v>1</v>
      </c>
      <c r="AA403" s="24">
        <v>0</v>
      </c>
      <c r="AB403" s="24">
        <v>0</v>
      </c>
      <c r="AC403" s="16">
        <v>0</v>
      </c>
      <c r="AD403" s="24">
        <f>IF(AC403=0,IF(AB403=0,U403*X403*W403*Z403*EXP(-AA403*Others!$A$18),0),0)</f>
        <v>6474.7000000000007</v>
      </c>
      <c r="AE403" s="24">
        <f>IF(AC403=0,IF(AB403=1,U403*X403*W403*Z403*EXP(-AA403*Others!$A$18),0),0)</f>
        <v>0</v>
      </c>
      <c r="AF403" s="24">
        <f>IF(AC403=1,IF(AB403=0,U403*X403*W403*Z403*EXP(-AA403*Others!$A$18),0),0)</f>
        <v>0</v>
      </c>
    </row>
    <row r="404" spans="1:32" ht="30">
      <c r="A404" s="16" t="s">
        <v>854</v>
      </c>
      <c r="B404" s="16" t="s">
        <v>659</v>
      </c>
      <c r="C404" s="16" t="s">
        <v>660</v>
      </c>
      <c r="D404" s="16" t="s">
        <v>661</v>
      </c>
      <c r="E404" s="57" t="s">
        <v>60</v>
      </c>
      <c r="F404" s="20" t="s">
        <v>37</v>
      </c>
      <c r="G404" s="20" t="s">
        <v>255</v>
      </c>
      <c r="H404" s="18" t="s">
        <v>161</v>
      </c>
      <c r="I404" s="18" t="s">
        <v>99</v>
      </c>
      <c r="J404" s="20" t="s">
        <v>225</v>
      </c>
      <c r="K404" s="16" t="s">
        <v>101</v>
      </c>
      <c r="L404" s="16" t="s">
        <v>624</v>
      </c>
      <c r="M404" s="25">
        <v>2018</v>
      </c>
      <c r="N404" s="25">
        <f t="shared" si="15"/>
        <v>4</v>
      </c>
      <c r="O404" s="25">
        <v>4</v>
      </c>
      <c r="P404" s="25">
        <v>3</v>
      </c>
      <c r="Q404" s="25">
        <v>3</v>
      </c>
      <c r="R404" s="25">
        <v>1</v>
      </c>
      <c r="S404" s="20" t="s">
        <v>662</v>
      </c>
      <c r="T404" s="16">
        <v>3</v>
      </c>
      <c r="U404" s="52">
        <f>SUMIFS(AreaQty!E:E,AreaQty!A:A,TDD!H404,AreaQty!B:B,TDD!I404,AreaQty!D:D,TDD!J404)</f>
        <v>263.83999999999997</v>
      </c>
      <c r="V404" s="25" t="s">
        <v>283</v>
      </c>
      <c r="W404" s="16">
        <v>0.1</v>
      </c>
      <c r="X404" s="50">
        <v>100</v>
      </c>
      <c r="Y404" s="18"/>
      <c r="Z404" s="18">
        <v>1</v>
      </c>
      <c r="AA404" s="24">
        <v>0</v>
      </c>
      <c r="AB404" s="24">
        <v>0</v>
      </c>
      <c r="AC404" s="16">
        <v>0</v>
      </c>
      <c r="AD404" s="24">
        <f>IF(AC404=0,IF(AB404=0,U404*X404*W404*Z404*EXP(-AA404*Others!$A$18),0),0)</f>
        <v>2638.3999999999996</v>
      </c>
      <c r="AE404" s="24">
        <f>IF(AC404=0,IF(AB404=1,U404*X404*W404*Z404*EXP(-AA404*Others!$A$18),0),0)</f>
        <v>0</v>
      </c>
      <c r="AF404" s="24">
        <f>IF(AC404=1,IF(AB404=0,U404*X404*W404*Z404*EXP(-AA404*Others!$A$18),0),0)</f>
        <v>0</v>
      </c>
    </row>
    <row r="405" spans="1:32" ht="30">
      <c r="A405" s="16" t="s">
        <v>855</v>
      </c>
      <c r="B405" s="16" t="s">
        <v>659</v>
      </c>
      <c r="C405" s="16" t="s">
        <v>660</v>
      </c>
      <c r="D405" s="16" t="s">
        <v>661</v>
      </c>
      <c r="E405" s="57" t="s">
        <v>60</v>
      </c>
      <c r="F405" s="20" t="s">
        <v>37</v>
      </c>
      <c r="G405" s="20" t="s">
        <v>255</v>
      </c>
      <c r="H405" s="18" t="s">
        <v>161</v>
      </c>
      <c r="I405" s="18" t="s">
        <v>99</v>
      </c>
      <c r="J405" s="20" t="s">
        <v>187</v>
      </c>
      <c r="K405" s="16" t="s">
        <v>101</v>
      </c>
      <c r="L405" s="16" t="s">
        <v>624</v>
      </c>
      <c r="M405" s="25">
        <v>2018</v>
      </c>
      <c r="N405" s="25">
        <f t="shared" si="15"/>
        <v>4</v>
      </c>
      <c r="O405" s="25">
        <v>4</v>
      </c>
      <c r="P405" s="25">
        <v>3</v>
      </c>
      <c r="Q405" s="25">
        <v>3</v>
      </c>
      <c r="R405" s="25">
        <v>1</v>
      </c>
      <c r="S405" s="20" t="s">
        <v>662</v>
      </c>
      <c r="T405" s="16">
        <v>3</v>
      </c>
      <c r="U405" s="52">
        <f>SUMIFS(AreaQty!E:E,AreaQty!A:A,TDD!H405,AreaQty!B:B,TDD!I405,AreaQty!D:D,TDD!J405)</f>
        <v>697.8</v>
      </c>
      <c r="V405" s="25" t="s">
        <v>283</v>
      </c>
      <c r="W405" s="16">
        <v>0.1</v>
      </c>
      <c r="X405" s="50">
        <v>100</v>
      </c>
      <c r="Y405" s="18"/>
      <c r="Z405" s="18">
        <v>1</v>
      </c>
      <c r="AA405" s="24">
        <v>0</v>
      </c>
      <c r="AB405" s="24">
        <v>0</v>
      </c>
      <c r="AC405" s="16">
        <v>0</v>
      </c>
      <c r="AD405" s="24">
        <f>IF(AC405=0,IF(AB405=0,U405*X405*W405*Z405*EXP(-AA405*Others!$A$18),0),0)</f>
        <v>6978</v>
      </c>
      <c r="AE405" s="24">
        <f>IF(AC405=0,IF(AB405=1,U405*X405*W405*Z405*EXP(-AA405*Others!$A$18),0),0)</f>
        <v>0</v>
      </c>
      <c r="AF405" s="24">
        <f>IF(AC405=1,IF(AB405=0,U405*X405*W405*Z405*EXP(-AA405*Others!$A$18),0),0)</f>
        <v>0</v>
      </c>
    </row>
    <row r="406" spans="1:32" ht="30">
      <c r="A406" s="16" t="s">
        <v>856</v>
      </c>
      <c r="B406" s="16" t="s">
        <v>659</v>
      </c>
      <c r="C406" s="16" t="s">
        <v>660</v>
      </c>
      <c r="D406" s="16" t="s">
        <v>661</v>
      </c>
      <c r="E406" s="57" t="s">
        <v>60</v>
      </c>
      <c r="F406" s="20" t="s">
        <v>37</v>
      </c>
      <c r="G406" s="20" t="s">
        <v>255</v>
      </c>
      <c r="H406" s="18" t="s">
        <v>161</v>
      </c>
      <c r="I406" s="18" t="s">
        <v>99</v>
      </c>
      <c r="J406" s="20" t="s">
        <v>294</v>
      </c>
      <c r="K406" s="16" t="s">
        <v>101</v>
      </c>
      <c r="L406" s="16" t="s">
        <v>624</v>
      </c>
      <c r="M406" s="25">
        <v>2018</v>
      </c>
      <c r="N406" s="25">
        <f t="shared" si="15"/>
        <v>4</v>
      </c>
      <c r="O406" s="25">
        <v>4</v>
      </c>
      <c r="P406" s="25">
        <v>3</v>
      </c>
      <c r="Q406" s="25">
        <v>3</v>
      </c>
      <c r="R406" s="25">
        <v>1</v>
      </c>
      <c r="S406" s="20" t="s">
        <v>662</v>
      </c>
      <c r="T406" s="16">
        <v>3</v>
      </c>
      <c r="U406" s="52">
        <f>SUMIFS(AreaQty!E:E,AreaQty!A:A,TDD!H406,AreaQty!B:B,TDD!I406,AreaQty!D:D,TDD!J406)</f>
        <v>1502.34</v>
      </c>
      <c r="V406" s="25" t="s">
        <v>283</v>
      </c>
      <c r="W406" s="16">
        <v>0.1</v>
      </c>
      <c r="X406" s="50">
        <v>100</v>
      </c>
      <c r="Y406" s="18"/>
      <c r="Z406" s="18">
        <v>1</v>
      </c>
      <c r="AA406" s="24">
        <v>0</v>
      </c>
      <c r="AB406" s="24">
        <v>0</v>
      </c>
      <c r="AC406" s="16">
        <v>0</v>
      </c>
      <c r="AD406" s="24">
        <f>IF(AC406=0,IF(AB406=0,U406*X406*W406*Z406*EXP(-AA406*Others!$A$18),0),0)</f>
        <v>15023.400000000001</v>
      </c>
      <c r="AE406" s="24">
        <f>IF(AC406=0,IF(AB406=1,U406*X406*W406*Z406*EXP(-AA406*Others!$A$18),0),0)</f>
        <v>0</v>
      </c>
      <c r="AF406" s="24">
        <f>IF(AC406=1,IF(AB406=0,U406*X406*W406*Z406*EXP(-AA406*Others!$A$18),0),0)</f>
        <v>0</v>
      </c>
    </row>
    <row r="407" spans="1:32" ht="30">
      <c r="A407" s="16" t="s">
        <v>857</v>
      </c>
      <c r="B407" s="16" t="s">
        <v>659</v>
      </c>
      <c r="C407" s="16" t="s">
        <v>660</v>
      </c>
      <c r="D407" s="16" t="s">
        <v>661</v>
      </c>
      <c r="E407" s="57" t="s">
        <v>60</v>
      </c>
      <c r="F407" s="20" t="s">
        <v>37</v>
      </c>
      <c r="G407" s="20" t="s">
        <v>255</v>
      </c>
      <c r="H407" s="18" t="s">
        <v>161</v>
      </c>
      <c r="I407" s="18" t="s">
        <v>99</v>
      </c>
      <c r="J407" s="20" t="s">
        <v>297</v>
      </c>
      <c r="K407" s="16" t="s">
        <v>101</v>
      </c>
      <c r="L407" s="16" t="s">
        <v>624</v>
      </c>
      <c r="M407" s="25">
        <v>2018</v>
      </c>
      <c r="N407" s="25">
        <f t="shared" si="15"/>
        <v>4</v>
      </c>
      <c r="O407" s="25">
        <v>4</v>
      </c>
      <c r="P407" s="25">
        <v>3</v>
      </c>
      <c r="Q407" s="25">
        <v>3</v>
      </c>
      <c r="R407" s="25">
        <v>1</v>
      </c>
      <c r="S407" s="20" t="s">
        <v>662</v>
      </c>
      <c r="T407" s="16">
        <v>3</v>
      </c>
      <c r="U407" s="52">
        <f>SUMIFS(AreaQty!E:E,AreaQty!A:A,TDD!H407,AreaQty!B:B,TDD!I407,AreaQty!D:D,TDD!J407)</f>
        <v>1464.13</v>
      </c>
      <c r="V407" s="25" t="s">
        <v>283</v>
      </c>
      <c r="W407" s="16">
        <v>0.1</v>
      </c>
      <c r="X407" s="50">
        <v>100</v>
      </c>
      <c r="Y407" s="18"/>
      <c r="Z407" s="18">
        <v>1</v>
      </c>
      <c r="AA407" s="24">
        <v>0</v>
      </c>
      <c r="AB407" s="24">
        <v>0</v>
      </c>
      <c r="AC407" s="16">
        <v>0</v>
      </c>
      <c r="AD407" s="24">
        <f>IF(AC407=0,IF(AB407=0,U407*X407*W407*Z407*EXP(-AA407*Others!$A$18),0),0)</f>
        <v>14641.300000000001</v>
      </c>
      <c r="AE407" s="24">
        <f>IF(AC407=0,IF(AB407=1,U407*X407*W407*Z407*EXP(-AA407*Others!$A$18),0),0)</f>
        <v>0</v>
      </c>
      <c r="AF407" s="24">
        <f>IF(AC407=1,IF(AB407=0,U407*X407*W407*Z407*EXP(-AA407*Others!$A$18),0),0)</f>
        <v>0</v>
      </c>
    </row>
    <row r="408" spans="1:32" ht="30">
      <c r="A408" s="16" t="s">
        <v>858</v>
      </c>
      <c r="B408" s="16" t="s">
        <v>659</v>
      </c>
      <c r="C408" s="16" t="s">
        <v>660</v>
      </c>
      <c r="D408" s="16" t="s">
        <v>661</v>
      </c>
      <c r="E408" s="57" t="s">
        <v>60</v>
      </c>
      <c r="F408" s="20" t="s">
        <v>37</v>
      </c>
      <c r="G408" s="20" t="s">
        <v>255</v>
      </c>
      <c r="H408" s="18" t="s">
        <v>161</v>
      </c>
      <c r="I408" s="18" t="s">
        <v>99</v>
      </c>
      <c r="J408" s="20" t="s">
        <v>301</v>
      </c>
      <c r="K408" s="16" t="s">
        <v>101</v>
      </c>
      <c r="L408" s="16" t="s">
        <v>624</v>
      </c>
      <c r="M408" s="25">
        <v>2018</v>
      </c>
      <c r="N408" s="25">
        <f t="shared" si="15"/>
        <v>4</v>
      </c>
      <c r="O408" s="25">
        <v>4</v>
      </c>
      <c r="P408" s="25">
        <v>3</v>
      </c>
      <c r="Q408" s="25">
        <v>3</v>
      </c>
      <c r="R408" s="25">
        <v>1</v>
      </c>
      <c r="S408" s="20" t="s">
        <v>662</v>
      </c>
      <c r="T408" s="16">
        <v>3</v>
      </c>
      <c r="U408" s="52">
        <f>SUMIFS(AreaQty!E:E,AreaQty!A:A,TDD!H408,AreaQty!B:B,TDD!I408,AreaQty!D:D,TDD!J408)</f>
        <v>1591.09</v>
      </c>
      <c r="V408" s="25" t="s">
        <v>283</v>
      </c>
      <c r="W408" s="16">
        <v>0.1</v>
      </c>
      <c r="X408" s="50">
        <v>100</v>
      </c>
      <c r="Y408" s="18"/>
      <c r="Z408" s="18">
        <v>1</v>
      </c>
      <c r="AA408" s="24">
        <v>0</v>
      </c>
      <c r="AB408" s="24">
        <v>0</v>
      </c>
      <c r="AC408" s="16">
        <v>0</v>
      </c>
      <c r="AD408" s="24">
        <f>IF(AC408=0,IF(AB408=0,U408*X408*W408*Z408*EXP(-AA408*Others!$A$18),0),0)</f>
        <v>15910.900000000001</v>
      </c>
      <c r="AE408" s="24">
        <f>IF(AC408=0,IF(AB408=1,U408*X408*W408*Z408*EXP(-AA408*Others!$A$18),0),0)</f>
        <v>0</v>
      </c>
      <c r="AF408" s="24">
        <f>IF(AC408=1,IF(AB408=0,U408*X408*W408*Z408*EXP(-AA408*Others!$A$18),0),0)</f>
        <v>0</v>
      </c>
    </row>
    <row r="409" spans="1:32" ht="30">
      <c r="A409" s="16" t="s">
        <v>859</v>
      </c>
      <c r="B409" s="16" t="s">
        <v>659</v>
      </c>
      <c r="C409" s="16" t="s">
        <v>660</v>
      </c>
      <c r="D409" s="16" t="s">
        <v>661</v>
      </c>
      <c r="E409" s="57" t="s">
        <v>60</v>
      </c>
      <c r="F409" s="20" t="s">
        <v>37</v>
      </c>
      <c r="G409" s="20" t="s">
        <v>255</v>
      </c>
      <c r="H409" s="18" t="s">
        <v>161</v>
      </c>
      <c r="I409" s="18" t="s">
        <v>99</v>
      </c>
      <c r="J409" s="20" t="s">
        <v>320</v>
      </c>
      <c r="K409" s="16" t="s">
        <v>101</v>
      </c>
      <c r="L409" s="16" t="s">
        <v>624</v>
      </c>
      <c r="M409" s="25">
        <v>2018</v>
      </c>
      <c r="N409" s="25">
        <f t="shared" si="15"/>
        <v>4</v>
      </c>
      <c r="O409" s="25">
        <v>4</v>
      </c>
      <c r="P409" s="25">
        <v>3</v>
      </c>
      <c r="Q409" s="25">
        <v>3</v>
      </c>
      <c r="R409" s="25">
        <v>1</v>
      </c>
      <c r="S409" s="20" t="s">
        <v>662</v>
      </c>
      <c r="T409" s="16">
        <v>4</v>
      </c>
      <c r="U409" s="52">
        <f>SUMIFS(AreaQty!E:E,AreaQty!A:A,TDD!H409,AreaQty!B:B,TDD!I409,AreaQty!D:D,TDD!J409)</f>
        <v>1594.09</v>
      </c>
      <c r="V409" s="25" t="s">
        <v>283</v>
      </c>
      <c r="W409" s="16">
        <v>0.1</v>
      </c>
      <c r="X409" s="50">
        <v>100</v>
      </c>
      <c r="Y409" s="18"/>
      <c r="Z409" s="18">
        <v>1</v>
      </c>
      <c r="AA409" s="24">
        <v>0</v>
      </c>
      <c r="AB409" s="24">
        <v>0</v>
      </c>
      <c r="AC409" s="16">
        <v>0</v>
      </c>
      <c r="AD409" s="24">
        <f>IF(AC409=0,IF(AB409=0,U409*X409*W409*Z409*EXP(-AA409*Others!$A$18),0),0)</f>
        <v>15940.900000000001</v>
      </c>
      <c r="AE409" s="24">
        <f>IF(AC409=0,IF(AB409=1,U409*X409*W409*Z409*EXP(-AA409*Others!$A$18),0),0)</f>
        <v>0</v>
      </c>
      <c r="AF409" s="24">
        <f>IF(AC409=1,IF(AB409=0,U409*X409*W409*Z409*EXP(-AA409*Others!$A$18),0),0)</f>
        <v>0</v>
      </c>
    </row>
    <row r="410" spans="1:32" ht="30">
      <c r="A410" s="16" t="s">
        <v>860</v>
      </c>
      <c r="B410" s="16" t="s">
        <v>659</v>
      </c>
      <c r="C410" s="16" t="s">
        <v>660</v>
      </c>
      <c r="D410" s="16" t="s">
        <v>661</v>
      </c>
      <c r="E410" s="57" t="s">
        <v>60</v>
      </c>
      <c r="F410" s="20" t="s">
        <v>37</v>
      </c>
      <c r="G410" s="20" t="s">
        <v>255</v>
      </c>
      <c r="H410" s="18" t="s">
        <v>161</v>
      </c>
      <c r="I410" s="18" t="s">
        <v>99</v>
      </c>
      <c r="J410" s="20" t="s">
        <v>334</v>
      </c>
      <c r="K410" s="16" t="s">
        <v>101</v>
      </c>
      <c r="L410" s="16" t="s">
        <v>624</v>
      </c>
      <c r="M410" s="25">
        <v>2018</v>
      </c>
      <c r="N410" s="25">
        <f t="shared" si="15"/>
        <v>4</v>
      </c>
      <c r="O410" s="25">
        <v>4</v>
      </c>
      <c r="P410" s="25">
        <v>3</v>
      </c>
      <c r="Q410" s="25">
        <v>3</v>
      </c>
      <c r="R410" s="25">
        <v>1</v>
      </c>
      <c r="S410" s="20" t="s">
        <v>662</v>
      </c>
      <c r="T410" s="16">
        <v>4</v>
      </c>
      <c r="U410" s="52">
        <f>SUMIFS(AreaQty!E:E,AreaQty!A:A,TDD!H410,AreaQty!B:B,TDD!I410,AreaQty!D:D,TDD!J410)</f>
        <v>1128.22</v>
      </c>
      <c r="V410" s="25" t="s">
        <v>283</v>
      </c>
      <c r="W410" s="16">
        <v>0.1</v>
      </c>
      <c r="X410" s="50">
        <v>100</v>
      </c>
      <c r="Y410" s="18"/>
      <c r="Z410" s="18">
        <v>1</v>
      </c>
      <c r="AA410" s="24">
        <v>0</v>
      </c>
      <c r="AB410" s="24">
        <v>0</v>
      </c>
      <c r="AC410" s="16">
        <v>0</v>
      </c>
      <c r="AD410" s="24">
        <f>IF(AC410=0,IF(AB410=0,U410*X410*W410*Z410*EXP(-AA410*Others!$A$18),0),0)</f>
        <v>11282.2</v>
      </c>
      <c r="AE410" s="24">
        <f>IF(AC410=0,IF(AB410=1,U410*X410*W410*Z410*EXP(-AA410*Others!$A$18),0),0)</f>
        <v>0</v>
      </c>
      <c r="AF410" s="24">
        <f>IF(AC410=1,IF(AB410=0,U410*X410*W410*Z410*EXP(-AA410*Others!$A$18),0),0)</f>
        <v>0</v>
      </c>
    </row>
    <row r="411" spans="1:32" ht="30">
      <c r="A411" s="16" t="s">
        <v>861</v>
      </c>
      <c r="B411" s="16" t="s">
        <v>659</v>
      </c>
      <c r="C411" s="16" t="s">
        <v>660</v>
      </c>
      <c r="D411" s="16" t="s">
        <v>661</v>
      </c>
      <c r="E411" s="57" t="s">
        <v>60</v>
      </c>
      <c r="F411" s="20" t="s">
        <v>37</v>
      </c>
      <c r="G411" s="20" t="s">
        <v>255</v>
      </c>
      <c r="H411" s="18" t="s">
        <v>161</v>
      </c>
      <c r="I411" s="18" t="s">
        <v>99</v>
      </c>
      <c r="J411" s="20" t="s">
        <v>808</v>
      </c>
      <c r="K411" s="16" t="s">
        <v>101</v>
      </c>
      <c r="L411" s="16" t="s">
        <v>624</v>
      </c>
      <c r="M411" s="25">
        <v>2018</v>
      </c>
      <c r="N411" s="25">
        <f t="shared" si="15"/>
        <v>4</v>
      </c>
      <c r="O411" s="25">
        <v>4</v>
      </c>
      <c r="P411" s="25">
        <v>3</v>
      </c>
      <c r="Q411" s="25">
        <v>3</v>
      </c>
      <c r="R411" s="25">
        <v>1</v>
      </c>
      <c r="S411" s="20" t="s">
        <v>662</v>
      </c>
      <c r="T411" s="16">
        <v>4</v>
      </c>
      <c r="U411" s="52">
        <f>SUMIFS(AreaQty!E:E,AreaQty!A:A,TDD!H411,AreaQty!B:B,TDD!I411,AreaQty!D:D,TDD!J411)</f>
        <v>1130.82</v>
      </c>
      <c r="V411" s="25" t="s">
        <v>283</v>
      </c>
      <c r="W411" s="16">
        <v>0.1</v>
      </c>
      <c r="X411" s="50">
        <v>100</v>
      </c>
      <c r="Y411" s="18"/>
      <c r="Z411" s="18">
        <v>1</v>
      </c>
      <c r="AA411" s="24">
        <v>0</v>
      </c>
      <c r="AB411" s="24">
        <v>0</v>
      </c>
      <c r="AC411" s="16">
        <v>0</v>
      </c>
      <c r="AD411" s="24">
        <f>IF(AC411=0,IF(AB411=0,U411*X411*W411*Z411*EXP(-AA411*Others!$A$18),0),0)</f>
        <v>11308.2</v>
      </c>
      <c r="AE411" s="24">
        <f>IF(AC411=0,IF(AB411=1,U411*X411*W411*Z411*EXP(-AA411*Others!$A$18),0),0)</f>
        <v>0</v>
      </c>
      <c r="AF411" s="24">
        <f>IF(AC411=1,IF(AB411=0,U411*X411*W411*Z411*EXP(-AA411*Others!$A$18),0),0)</f>
        <v>0</v>
      </c>
    </row>
    <row r="412" spans="1:32" ht="30">
      <c r="A412" s="16" t="s">
        <v>862</v>
      </c>
      <c r="B412" s="16" t="s">
        <v>659</v>
      </c>
      <c r="C412" s="16" t="s">
        <v>660</v>
      </c>
      <c r="D412" s="16" t="s">
        <v>661</v>
      </c>
      <c r="E412" s="57" t="s">
        <v>60</v>
      </c>
      <c r="F412" s="20" t="s">
        <v>37</v>
      </c>
      <c r="G412" s="20" t="s">
        <v>255</v>
      </c>
      <c r="H412" s="18" t="s">
        <v>161</v>
      </c>
      <c r="I412" s="18" t="s">
        <v>99</v>
      </c>
      <c r="J412" s="20" t="s">
        <v>810</v>
      </c>
      <c r="K412" s="16" t="s">
        <v>101</v>
      </c>
      <c r="L412" s="16" t="s">
        <v>624</v>
      </c>
      <c r="M412" s="25">
        <v>2018</v>
      </c>
      <c r="N412" s="25">
        <f t="shared" si="15"/>
        <v>4</v>
      </c>
      <c r="O412" s="25">
        <v>4</v>
      </c>
      <c r="P412" s="25">
        <v>3</v>
      </c>
      <c r="Q412" s="25">
        <v>3</v>
      </c>
      <c r="R412" s="25">
        <v>1</v>
      </c>
      <c r="S412" s="20" t="s">
        <v>662</v>
      </c>
      <c r="T412" s="16">
        <v>4</v>
      </c>
      <c r="U412" s="52">
        <f>SUMIFS(AreaQty!E:E,AreaQty!A:A,TDD!H412,AreaQty!B:B,TDD!I412,AreaQty!D:D,TDD!J412)</f>
        <v>756.73</v>
      </c>
      <c r="V412" s="25" t="s">
        <v>283</v>
      </c>
      <c r="W412" s="16">
        <v>0.1</v>
      </c>
      <c r="X412" s="50">
        <v>100</v>
      </c>
      <c r="Y412" s="18"/>
      <c r="Z412" s="18">
        <v>1</v>
      </c>
      <c r="AA412" s="24">
        <v>0</v>
      </c>
      <c r="AB412" s="24">
        <v>0</v>
      </c>
      <c r="AC412" s="16">
        <v>0</v>
      </c>
      <c r="AD412" s="24">
        <f>IF(AC412=0,IF(AB412=0,U412*X412*W412*Z412*EXP(-AA412*Others!$A$18),0),0)</f>
        <v>7567.3</v>
      </c>
      <c r="AE412" s="24">
        <f>IF(AC412=0,IF(AB412=1,U412*X412*W412*Z412*EXP(-AA412*Others!$A$18),0),0)</f>
        <v>0</v>
      </c>
      <c r="AF412" s="24">
        <f>IF(AC412=1,IF(AB412=0,U412*X412*W412*Z412*EXP(-AA412*Others!$A$18),0),0)</f>
        <v>0</v>
      </c>
    </row>
    <row r="413" spans="1:32" ht="75">
      <c r="A413" s="16" t="s">
        <v>863</v>
      </c>
      <c r="B413" s="18" t="s">
        <v>864</v>
      </c>
      <c r="C413" s="18" t="s">
        <v>455</v>
      </c>
      <c r="D413" s="20" t="s">
        <v>1530</v>
      </c>
      <c r="E413" s="20" t="s">
        <v>60</v>
      </c>
      <c r="F413" s="20" t="s">
        <v>37</v>
      </c>
      <c r="G413" s="20" t="s">
        <v>255</v>
      </c>
      <c r="H413" s="22" t="s">
        <v>161</v>
      </c>
      <c r="I413" s="22" t="s">
        <v>99</v>
      </c>
      <c r="J413" s="22" t="s">
        <v>187</v>
      </c>
      <c r="K413" s="16" t="s">
        <v>101</v>
      </c>
      <c r="L413" s="18" t="s">
        <v>197</v>
      </c>
      <c r="M413" s="25">
        <v>2018</v>
      </c>
      <c r="N413" s="25">
        <f t="shared" si="15"/>
        <v>3</v>
      </c>
      <c r="O413" s="21">
        <v>3</v>
      </c>
      <c r="P413" s="21">
        <v>2</v>
      </c>
      <c r="Q413" s="21">
        <v>2</v>
      </c>
      <c r="R413" s="25">
        <v>2</v>
      </c>
      <c r="S413" s="20" t="s">
        <v>865</v>
      </c>
      <c r="T413" s="18">
        <v>3</v>
      </c>
      <c r="U413" s="52">
        <f>SUMIFS(AreaQty!E:E,AreaQty!A:A,TDD!H413,AreaQty!B:B,TDD!I413,AreaQty!D:D,TDD!J413)</f>
        <v>697.8</v>
      </c>
      <c r="V413" s="25" t="s">
        <v>283</v>
      </c>
      <c r="W413" s="16">
        <v>1</v>
      </c>
      <c r="X413" s="55">
        <v>200</v>
      </c>
      <c r="Y413" s="18"/>
      <c r="Z413" s="18">
        <v>1</v>
      </c>
      <c r="AA413" s="24">
        <v>0</v>
      </c>
      <c r="AB413" s="24">
        <v>0</v>
      </c>
      <c r="AC413" s="16">
        <v>0</v>
      </c>
      <c r="AD413" s="24">
        <f>IF(AC413=0,IF(AB413=0,U413*X413*W413*Z413*EXP(-AA413*Others!$A$18),0),0)</f>
        <v>139560</v>
      </c>
      <c r="AE413" s="24">
        <f>IF(AC413=0,IF(AB413=1,U413*X413*W413*Z413*EXP(-AA413*Others!$A$18),0),0)</f>
        <v>0</v>
      </c>
      <c r="AF413" s="24">
        <f>IF(AC413=1,IF(AB413=0,U413*X413*W413*Z413*EXP(-AA413*Others!$A$18),0),0)</f>
        <v>0</v>
      </c>
    </row>
    <row r="414" spans="1:32" ht="41.25" customHeight="1">
      <c r="A414" s="16" t="s">
        <v>866</v>
      </c>
      <c r="B414" s="18" t="s">
        <v>773</v>
      </c>
      <c r="C414" s="18" t="s">
        <v>774</v>
      </c>
      <c r="D414" s="20" t="s">
        <v>867</v>
      </c>
      <c r="E414" s="20" t="s">
        <v>97</v>
      </c>
      <c r="F414" s="20" t="s">
        <v>37</v>
      </c>
      <c r="G414" s="20" t="s">
        <v>255</v>
      </c>
      <c r="H414" s="22" t="s">
        <v>161</v>
      </c>
      <c r="I414" s="22" t="s">
        <v>40</v>
      </c>
      <c r="J414" s="22" t="s">
        <v>211</v>
      </c>
      <c r="K414" s="16" t="s">
        <v>101</v>
      </c>
      <c r="L414" s="18" t="s">
        <v>624</v>
      </c>
      <c r="M414" s="25">
        <v>2018</v>
      </c>
      <c r="N414" s="25">
        <f t="shared" si="15"/>
        <v>5</v>
      </c>
      <c r="O414" s="21">
        <v>5</v>
      </c>
      <c r="P414" s="21">
        <v>5</v>
      </c>
      <c r="Q414" s="21">
        <v>5</v>
      </c>
      <c r="R414" s="21">
        <v>2</v>
      </c>
      <c r="S414" s="20" t="s">
        <v>1520</v>
      </c>
      <c r="T414" s="18">
        <v>6</v>
      </c>
      <c r="U414" s="52">
        <f>SUMIFS(AreaQty!E:E,AreaQty!A:A,TDD!H414,AreaQty!B:B,TDD!I414,AreaQty!D:D,TDD!J414)</f>
        <v>538.88</v>
      </c>
      <c r="V414" s="25" t="s">
        <v>283</v>
      </c>
      <c r="W414" s="16">
        <v>0.05</v>
      </c>
      <c r="X414" s="55">
        <v>5000</v>
      </c>
      <c r="Y414" s="18"/>
      <c r="Z414" s="18">
        <v>1</v>
      </c>
      <c r="AA414" s="24">
        <v>0</v>
      </c>
      <c r="AB414" s="24">
        <v>0</v>
      </c>
      <c r="AC414" s="16">
        <v>0</v>
      </c>
      <c r="AD414" s="24">
        <f>IF(AC414=0,IF(AB414=0,U414*X414*W414*Z414*EXP(-AA414*Others!$A$18),0),0)</f>
        <v>134720</v>
      </c>
      <c r="AE414" s="24">
        <f>IF(AC414=0,IF(AB414=1,U414*X414*W414*Z414*EXP(-AA414*Others!$A$18),0),0)</f>
        <v>0</v>
      </c>
      <c r="AF414" s="24">
        <f>IF(AC414=1,IF(AB414=0,U414*X414*W414*Z414*EXP(-AA414*Others!$A$18),0),0)</f>
        <v>0</v>
      </c>
    </row>
    <row r="415" spans="1:32">
      <c r="A415" s="16" t="s">
        <v>868</v>
      </c>
      <c r="B415" s="18" t="s">
        <v>869</v>
      </c>
      <c r="C415" s="18" t="s">
        <v>870</v>
      </c>
      <c r="D415" s="20" t="s">
        <v>871</v>
      </c>
      <c r="E415" s="20" t="s">
        <v>60</v>
      </c>
      <c r="F415" s="20" t="s">
        <v>37</v>
      </c>
      <c r="G415" s="20" t="s">
        <v>255</v>
      </c>
      <c r="H415" s="22" t="s">
        <v>161</v>
      </c>
      <c r="I415" s="22" t="s">
        <v>40</v>
      </c>
      <c r="J415" s="22" t="s">
        <v>282</v>
      </c>
      <c r="K415" s="16" t="s">
        <v>101</v>
      </c>
      <c r="L415" s="18" t="s">
        <v>707</v>
      </c>
      <c r="M415" s="25">
        <v>2018</v>
      </c>
      <c r="N415" s="25">
        <f t="shared" si="15"/>
        <v>3</v>
      </c>
      <c r="O415" s="21">
        <v>3</v>
      </c>
      <c r="P415" s="21">
        <v>2</v>
      </c>
      <c r="Q415" s="21">
        <v>2</v>
      </c>
      <c r="R415" s="25">
        <v>1</v>
      </c>
      <c r="S415" s="20" t="s">
        <v>841</v>
      </c>
      <c r="T415" s="18">
        <v>3</v>
      </c>
      <c r="U415" s="52">
        <f>SUMIFS(AreaQty!E:E,AreaQty!A:A,TDD!H415,AreaQty!B:B,TDD!I415,AreaQty!D:D,TDD!J415)</f>
        <v>1396.36</v>
      </c>
      <c r="V415" s="25" t="s">
        <v>283</v>
      </c>
      <c r="W415" s="16">
        <v>0.5</v>
      </c>
      <c r="X415" s="55">
        <v>300</v>
      </c>
      <c r="Y415" s="18"/>
      <c r="Z415" s="18">
        <v>1</v>
      </c>
      <c r="AA415" s="24">
        <v>0</v>
      </c>
      <c r="AB415" s="24">
        <v>0</v>
      </c>
      <c r="AC415" s="16">
        <v>0</v>
      </c>
      <c r="AD415" s="24">
        <f>IF(AC415=0,IF(AB415=0,U415*X415*W415*Z415*EXP(-AA415*Others!$A$18),0),0)</f>
        <v>209453.99999999997</v>
      </c>
      <c r="AE415" s="24">
        <f>IF(AC415=0,IF(AB415=1,U415*X415*W415*Z415*EXP(-AA415*Others!$A$18),0),0)</f>
        <v>0</v>
      </c>
      <c r="AF415" s="24">
        <f>IF(AC415=1,IF(AB415=0,U415*X415*W415*Z415*EXP(-AA415*Others!$A$18),0),0)</f>
        <v>0</v>
      </c>
    </row>
    <row r="416" spans="1:32">
      <c r="A416" s="16" t="s">
        <v>872</v>
      </c>
      <c r="B416" s="18" t="s">
        <v>869</v>
      </c>
      <c r="C416" s="18" t="s">
        <v>870</v>
      </c>
      <c r="D416" s="20" t="s">
        <v>871</v>
      </c>
      <c r="E416" s="20" t="s">
        <v>60</v>
      </c>
      <c r="F416" s="20" t="s">
        <v>37</v>
      </c>
      <c r="G416" s="20" t="s">
        <v>255</v>
      </c>
      <c r="H416" s="22" t="s">
        <v>161</v>
      </c>
      <c r="I416" s="22" t="s">
        <v>40</v>
      </c>
      <c r="J416" s="22" t="s">
        <v>309</v>
      </c>
      <c r="K416" s="16" t="s">
        <v>101</v>
      </c>
      <c r="L416" s="18" t="s">
        <v>707</v>
      </c>
      <c r="M416" s="25">
        <v>2018</v>
      </c>
      <c r="N416" s="25">
        <f t="shared" si="15"/>
        <v>3</v>
      </c>
      <c r="O416" s="21">
        <v>3</v>
      </c>
      <c r="P416" s="21">
        <v>2</v>
      </c>
      <c r="Q416" s="21">
        <v>2</v>
      </c>
      <c r="R416" s="25">
        <v>1</v>
      </c>
      <c r="S416" s="20" t="s">
        <v>841</v>
      </c>
      <c r="T416" s="18">
        <v>3</v>
      </c>
      <c r="U416" s="52">
        <f>SUMIFS(AreaQty!E:E,AreaQty!A:A,TDD!H416,AreaQty!B:B,TDD!I416,AreaQty!D:D,TDD!J416)</f>
        <v>1394.98</v>
      </c>
      <c r="V416" s="25" t="s">
        <v>283</v>
      </c>
      <c r="W416" s="16">
        <v>0.2</v>
      </c>
      <c r="X416" s="55">
        <v>300</v>
      </c>
      <c r="Y416" s="18"/>
      <c r="Z416" s="18">
        <v>1</v>
      </c>
      <c r="AA416" s="24">
        <v>0</v>
      </c>
      <c r="AB416" s="24">
        <v>0</v>
      </c>
      <c r="AC416" s="16">
        <v>0</v>
      </c>
      <c r="AD416" s="24">
        <f>IF(AC416=0,IF(AB416=0,U416*X416*W416*Z416*EXP(-AA416*Others!$A$18),0),0)</f>
        <v>83698.8</v>
      </c>
      <c r="AE416" s="24">
        <f>IF(AC416=0,IF(AB416=1,U416*X416*W416*Z416*EXP(-AA416*Others!$A$18),0),0)</f>
        <v>0</v>
      </c>
      <c r="AF416" s="24">
        <f>IF(AC416=1,IF(AB416=0,U416*X416*W416*Z416*EXP(-AA416*Others!$A$18),0),0)</f>
        <v>0</v>
      </c>
    </row>
    <row r="417" spans="1:32">
      <c r="A417" s="16" t="s">
        <v>873</v>
      </c>
      <c r="B417" s="18" t="s">
        <v>869</v>
      </c>
      <c r="C417" s="18" t="s">
        <v>870</v>
      </c>
      <c r="D417" s="20" t="s">
        <v>871</v>
      </c>
      <c r="E417" s="20" t="s">
        <v>60</v>
      </c>
      <c r="F417" s="20" t="s">
        <v>37</v>
      </c>
      <c r="G417" s="20" t="s">
        <v>255</v>
      </c>
      <c r="H417" s="22" t="s">
        <v>161</v>
      </c>
      <c r="I417" s="22" t="s">
        <v>40</v>
      </c>
      <c r="J417" s="22" t="s">
        <v>288</v>
      </c>
      <c r="K417" s="16" t="s">
        <v>101</v>
      </c>
      <c r="L417" s="18" t="s">
        <v>707</v>
      </c>
      <c r="M417" s="25">
        <v>2018</v>
      </c>
      <c r="N417" s="25">
        <f t="shared" si="15"/>
        <v>3</v>
      </c>
      <c r="O417" s="21">
        <v>3</v>
      </c>
      <c r="P417" s="21">
        <v>2</v>
      </c>
      <c r="Q417" s="21">
        <v>2</v>
      </c>
      <c r="R417" s="25">
        <v>1</v>
      </c>
      <c r="S417" s="20" t="s">
        <v>841</v>
      </c>
      <c r="T417" s="18">
        <v>3</v>
      </c>
      <c r="U417" s="52">
        <f>SUMIFS(AreaQty!E:E,AreaQty!A:A,TDD!H417,AreaQty!B:B,TDD!I417,AreaQty!D:D,TDD!J417)</f>
        <v>1402.74</v>
      </c>
      <c r="V417" s="25" t="s">
        <v>283</v>
      </c>
      <c r="W417" s="16">
        <v>0.5</v>
      </c>
      <c r="X417" s="55">
        <v>300</v>
      </c>
      <c r="Y417" s="18"/>
      <c r="Z417" s="18">
        <v>1</v>
      </c>
      <c r="AA417" s="24">
        <v>0</v>
      </c>
      <c r="AB417" s="24">
        <v>0</v>
      </c>
      <c r="AC417" s="16">
        <v>0</v>
      </c>
      <c r="AD417" s="24">
        <f>IF(AC417=0,IF(AB417=0,U417*X417*W417*Z417*EXP(-AA417*Others!$A$18),0),0)</f>
        <v>210411</v>
      </c>
      <c r="AE417" s="24">
        <f>IF(AC417=0,IF(AB417=1,U417*X417*W417*Z417*EXP(-AA417*Others!$A$18),0),0)</f>
        <v>0</v>
      </c>
      <c r="AF417" s="24">
        <f>IF(AC417=1,IF(AB417=0,U417*X417*W417*Z417*EXP(-AA417*Others!$A$18),0),0)</f>
        <v>0</v>
      </c>
    </row>
    <row r="418" spans="1:32">
      <c r="A418" s="16" t="s">
        <v>874</v>
      </c>
      <c r="B418" s="18" t="s">
        <v>869</v>
      </c>
      <c r="C418" s="18" t="s">
        <v>870</v>
      </c>
      <c r="D418" s="20" t="s">
        <v>871</v>
      </c>
      <c r="E418" s="20" t="s">
        <v>60</v>
      </c>
      <c r="F418" s="20" t="s">
        <v>37</v>
      </c>
      <c r="G418" s="20" t="s">
        <v>255</v>
      </c>
      <c r="H418" s="22" t="s">
        <v>161</v>
      </c>
      <c r="I418" s="22" t="s">
        <v>40</v>
      </c>
      <c r="J418" s="22" t="s">
        <v>203</v>
      </c>
      <c r="K418" s="16" t="s">
        <v>101</v>
      </c>
      <c r="L418" s="18" t="s">
        <v>707</v>
      </c>
      <c r="M418" s="25">
        <v>2018</v>
      </c>
      <c r="N418" s="25">
        <f t="shared" si="15"/>
        <v>3</v>
      </c>
      <c r="O418" s="21">
        <v>3</v>
      </c>
      <c r="P418" s="21">
        <v>2</v>
      </c>
      <c r="Q418" s="21">
        <v>2</v>
      </c>
      <c r="R418" s="25">
        <v>1</v>
      </c>
      <c r="S418" s="20" t="s">
        <v>841</v>
      </c>
      <c r="T418" s="18">
        <v>3</v>
      </c>
      <c r="U418" s="52">
        <f>SUMIFS(AreaQty!E:E,AreaQty!A:A,TDD!H418,AreaQty!B:B,TDD!I418,AreaQty!D:D,TDD!J418)</f>
        <v>1385.13</v>
      </c>
      <c r="V418" s="25" t="s">
        <v>283</v>
      </c>
      <c r="W418" s="16">
        <v>0.2</v>
      </c>
      <c r="X418" s="55">
        <v>300</v>
      </c>
      <c r="Y418" s="18"/>
      <c r="Z418" s="18">
        <v>1</v>
      </c>
      <c r="AA418" s="24">
        <v>0</v>
      </c>
      <c r="AB418" s="24">
        <v>0</v>
      </c>
      <c r="AC418" s="16">
        <v>0</v>
      </c>
      <c r="AD418" s="24">
        <f>IF(AC418=0,IF(AB418=0,U418*X418*W418*Z418*EXP(-AA418*Others!$A$18),0),0)</f>
        <v>83107.800000000017</v>
      </c>
      <c r="AE418" s="24">
        <f>IF(AC418=0,IF(AB418=1,U418*X418*W418*Z418*EXP(-AA418*Others!$A$18),0),0)</f>
        <v>0</v>
      </c>
      <c r="AF418" s="24">
        <f>IF(AC418=1,IF(AB418=0,U418*X418*W418*Z418*EXP(-AA418*Others!$A$18),0),0)</f>
        <v>0</v>
      </c>
    </row>
    <row r="419" spans="1:32">
      <c r="A419" s="16" t="s">
        <v>875</v>
      </c>
      <c r="B419" s="18" t="s">
        <v>869</v>
      </c>
      <c r="C419" s="18" t="s">
        <v>870</v>
      </c>
      <c r="D419" s="20" t="s">
        <v>871</v>
      </c>
      <c r="E419" s="20" t="s">
        <v>60</v>
      </c>
      <c r="F419" s="20" t="s">
        <v>37</v>
      </c>
      <c r="G419" s="20" t="s">
        <v>255</v>
      </c>
      <c r="H419" s="22" t="s">
        <v>161</v>
      </c>
      <c r="I419" s="22" t="s">
        <v>40</v>
      </c>
      <c r="J419" s="22" t="s">
        <v>211</v>
      </c>
      <c r="K419" s="16" t="s">
        <v>101</v>
      </c>
      <c r="L419" s="18" t="s">
        <v>707</v>
      </c>
      <c r="M419" s="25">
        <v>2018</v>
      </c>
      <c r="N419" s="25">
        <f t="shared" si="15"/>
        <v>3</v>
      </c>
      <c r="O419" s="21">
        <v>3</v>
      </c>
      <c r="P419" s="21">
        <v>2</v>
      </c>
      <c r="Q419" s="21">
        <v>2</v>
      </c>
      <c r="R419" s="25">
        <v>1</v>
      </c>
      <c r="S419" s="20" t="s">
        <v>841</v>
      </c>
      <c r="T419" s="18">
        <v>3</v>
      </c>
      <c r="U419" s="52">
        <f>SUMIFS(AreaQty!E:E,AreaQty!A:A,TDD!H419,AreaQty!B:B,TDD!I419,AreaQty!D:D,TDD!J419)</f>
        <v>538.88</v>
      </c>
      <c r="V419" s="25" t="s">
        <v>283</v>
      </c>
      <c r="W419" s="16">
        <v>0.5</v>
      </c>
      <c r="X419" s="55">
        <v>300</v>
      </c>
      <c r="Y419" s="18"/>
      <c r="Z419" s="18">
        <v>1</v>
      </c>
      <c r="AA419" s="24">
        <v>0</v>
      </c>
      <c r="AB419" s="24">
        <v>0</v>
      </c>
      <c r="AC419" s="16">
        <v>0</v>
      </c>
      <c r="AD419" s="24">
        <f>IF(AC419=0,IF(AB419=0,U419*X419*W419*Z419*EXP(-AA419*Others!$A$18),0),0)</f>
        <v>80832</v>
      </c>
      <c r="AE419" s="24">
        <f>IF(AC419=0,IF(AB419=1,U419*X419*W419*Z419*EXP(-AA419*Others!$A$18),0),0)</f>
        <v>0</v>
      </c>
      <c r="AF419" s="24">
        <f>IF(AC419=1,IF(AB419=0,U419*X419*W419*Z419*EXP(-AA419*Others!$A$18),0),0)</f>
        <v>0</v>
      </c>
    </row>
    <row r="420" spans="1:32">
      <c r="A420" s="16" t="s">
        <v>876</v>
      </c>
      <c r="B420" s="18" t="s">
        <v>869</v>
      </c>
      <c r="C420" s="18" t="s">
        <v>870</v>
      </c>
      <c r="D420" s="20" t="s">
        <v>871</v>
      </c>
      <c r="E420" s="20" t="s">
        <v>60</v>
      </c>
      <c r="F420" s="20" t="s">
        <v>37</v>
      </c>
      <c r="G420" s="20" t="s">
        <v>255</v>
      </c>
      <c r="H420" s="22" t="s">
        <v>161</v>
      </c>
      <c r="I420" s="22" t="s">
        <v>40</v>
      </c>
      <c r="J420" s="22" t="s">
        <v>187</v>
      </c>
      <c r="K420" s="16" t="s">
        <v>101</v>
      </c>
      <c r="L420" s="18" t="s">
        <v>707</v>
      </c>
      <c r="M420" s="25">
        <v>2018</v>
      </c>
      <c r="N420" s="25">
        <f t="shared" si="15"/>
        <v>3</v>
      </c>
      <c r="O420" s="21">
        <v>3</v>
      </c>
      <c r="P420" s="21">
        <v>2</v>
      </c>
      <c r="Q420" s="21">
        <v>2</v>
      </c>
      <c r="R420" s="25">
        <v>1</v>
      </c>
      <c r="S420" s="20" t="s">
        <v>841</v>
      </c>
      <c r="T420" s="18">
        <v>3</v>
      </c>
      <c r="U420" s="52">
        <f>SUMIFS(AreaQty!E:E,AreaQty!A:A,TDD!H420,AreaQty!B:B,TDD!I420,AreaQty!D:D,TDD!J420)</f>
        <v>618.73</v>
      </c>
      <c r="V420" s="25" t="s">
        <v>283</v>
      </c>
      <c r="W420" s="16">
        <v>0.5</v>
      </c>
      <c r="X420" s="55">
        <v>300</v>
      </c>
      <c r="Y420" s="18"/>
      <c r="Z420" s="18">
        <v>1</v>
      </c>
      <c r="AA420" s="24">
        <v>0</v>
      </c>
      <c r="AB420" s="24">
        <v>0</v>
      </c>
      <c r="AC420" s="16">
        <v>0</v>
      </c>
      <c r="AD420" s="24">
        <f>IF(AC420=0,IF(AB420=0,U420*X420*W420*Z420*EXP(-AA420*Others!$A$18),0),0)</f>
        <v>92809.5</v>
      </c>
      <c r="AE420" s="24">
        <f>IF(AC420=0,IF(AB420=1,U420*X420*W420*Z420*EXP(-AA420*Others!$A$18),0),0)</f>
        <v>0</v>
      </c>
      <c r="AF420" s="24">
        <f>IF(AC420=1,IF(AB420=0,U420*X420*W420*Z420*EXP(-AA420*Others!$A$18),0),0)</f>
        <v>0</v>
      </c>
    </row>
    <row r="421" spans="1:32">
      <c r="A421" s="16" t="s">
        <v>877</v>
      </c>
      <c r="B421" s="18" t="s">
        <v>869</v>
      </c>
      <c r="C421" s="18" t="s">
        <v>870</v>
      </c>
      <c r="D421" s="20" t="s">
        <v>871</v>
      </c>
      <c r="E421" s="20" t="s">
        <v>60</v>
      </c>
      <c r="F421" s="20" t="s">
        <v>37</v>
      </c>
      <c r="G421" s="20" t="s">
        <v>255</v>
      </c>
      <c r="H421" s="22" t="s">
        <v>161</v>
      </c>
      <c r="I421" s="22" t="s">
        <v>40</v>
      </c>
      <c r="J421" s="22" t="s">
        <v>294</v>
      </c>
      <c r="K421" s="16" t="s">
        <v>101</v>
      </c>
      <c r="L421" s="18" t="s">
        <v>707</v>
      </c>
      <c r="M421" s="25">
        <v>2018</v>
      </c>
      <c r="N421" s="25">
        <f t="shared" si="15"/>
        <v>3</v>
      </c>
      <c r="O421" s="21">
        <v>3</v>
      </c>
      <c r="P421" s="21">
        <v>2</v>
      </c>
      <c r="Q421" s="21">
        <v>2</v>
      </c>
      <c r="R421" s="25">
        <v>1</v>
      </c>
      <c r="S421" s="20" t="s">
        <v>841</v>
      </c>
      <c r="T421" s="18">
        <v>3</v>
      </c>
      <c r="U421" s="52">
        <f>SUMIFS(AreaQty!E:E,AreaQty!A:A,TDD!H421,AreaQty!B:B,TDD!I421,AreaQty!D:D,TDD!J421)</f>
        <v>1445.4</v>
      </c>
      <c r="V421" s="25" t="s">
        <v>283</v>
      </c>
      <c r="W421" s="16">
        <v>0.5</v>
      </c>
      <c r="X421" s="55">
        <v>300</v>
      </c>
      <c r="Y421" s="18"/>
      <c r="Z421" s="18">
        <v>1</v>
      </c>
      <c r="AA421" s="24">
        <v>0</v>
      </c>
      <c r="AB421" s="24">
        <v>0</v>
      </c>
      <c r="AC421" s="16">
        <v>0</v>
      </c>
      <c r="AD421" s="24">
        <f>IF(AC421=0,IF(AB421=0,U421*X421*W421*Z421*EXP(-AA421*Others!$A$18),0),0)</f>
        <v>216810</v>
      </c>
      <c r="AE421" s="24">
        <f>IF(AC421=0,IF(AB421=1,U421*X421*W421*Z421*EXP(-AA421*Others!$A$18),0),0)</f>
        <v>0</v>
      </c>
      <c r="AF421" s="24">
        <f>IF(AC421=1,IF(AB421=0,U421*X421*W421*Z421*EXP(-AA421*Others!$A$18),0),0)</f>
        <v>0</v>
      </c>
    </row>
    <row r="422" spans="1:32">
      <c r="A422" s="16" t="s">
        <v>878</v>
      </c>
      <c r="B422" s="18" t="s">
        <v>869</v>
      </c>
      <c r="C422" s="18" t="s">
        <v>870</v>
      </c>
      <c r="D422" s="20" t="s">
        <v>871</v>
      </c>
      <c r="E422" s="20" t="s">
        <v>60</v>
      </c>
      <c r="F422" s="20" t="s">
        <v>37</v>
      </c>
      <c r="G422" s="20" t="s">
        <v>255</v>
      </c>
      <c r="H422" s="22" t="s">
        <v>161</v>
      </c>
      <c r="I422" s="22" t="s">
        <v>40</v>
      </c>
      <c r="J422" s="22" t="s">
        <v>297</v>
      </c>
      <c r="K422" s="16" t="s">
        <v>101</v>
      </c>
      <c r="L422" s="18" t="s">
        <v>707</v>
      </c>
      <c r="M422" s="25">
        <v>2018</v>
      </c>
      <c r="N422" s="25">
        <f t="shared" si="15"/>
        <v>3</v>
      </c>
      <c r="O422" s="21">
        <v>3</v>
      </c>
      <c r="P422" s="21">
        <v>2</v>
      </c>
      <c r="Q422" s="21">
        <v>2</v>
      </c>
      <c r="R422" s="25">
        <v>1</v>
      </c>
      <c r="S422" s="20" t="s">
        <v>841</v>
      </c>
      <c r="T422" s="18">
        <v>3</v>
      </c>
      <c r="U422" s="52">
        <f>SUMIFS(AreaQty!E:E,AreaQty!A:A,TDD!H422,AreaQty!B:B,TDD!I422,AreaQty!D:D,TDD!J422)</f>
        <v>1463.59</v>
      </c>
      <c r="V422" s="25" t="s">
        <v>283</v>
      </c>
      <c r="W422" s="16">
        <v>0.5</v>
      </c>
      <c r="X422" s="55">
        <v>300</v>
      </c>
      <c r="Y422" s="18"/>
      <c r="Z422" s="18">
        <v>1</v>
      </c>
      <c r="AA422" s="24">
        <v>0</v>
      </c>
      <c r="AB422" s="24">
        <v>0</v>
      </c>
      <c r="AC422" s="16">
        <v>0</v>
      </c>
      <c r="AD422" s="24">
        <f>IF(AC422=0,IF(AB422=0,U422*X422*W422*Z422*EXP(-AA422*Others!$A$18),0),0)</f>
        <v>219538.5</v>
      </c>
      <c r="AE422" s="24">
        <f>IF(AC422=0,IF(AB422=1,U422*X422*W422*Z422*EXP(-AA422*Others!$A$18),0),0)</f>
        <v>0</v>
      </c>
      <c r="AF422" s="24">
        <f>IF(AC422=1,IF(AB422=0,U422*X422*W422*Z422*EXP(-AA422*Others!$A$18),0),0)</f>
        <v>0</v>
      </c>
    </row>
    <row r="423" spans="1:32">
      <c r="A423" s="16" t="s">
        <v>879</v>
      </c>
      <c r="B423" s="18" t="s">
        <v>869</v>
      </c>
      <c r="C423" s="18" t="s">
        <v>870</v>
      </c>
      <c r="D423" s="20" t="s">
        <v>871</v>
      </c>
      <c r="E423" s="20" t="s">
        <v>60</v>
      </c>
      <c r="F423" s="20" t="s">
        <v>37</v>
      </c>
      <c r="G423" s="20" t="s">
        <v>255</v>
      </c>
      <c r="H423" s="22" t="s">
        <v>161</v>
      </c>
      <c r="I423" s="22" t="s">
        <v>40</v>
      </c>
      <c r="J423" s="22" t="s">
        <v>657</v>
      </c>
      <c r="K423" s="16" t="s">
        <v>101</v>
      </c>
      <c r="L423" s="18" t="s">
        <v>707</v>
      </c>
      <c r="M423" s="25">
        <v>2018</v>
      </c>
      <c r="N423" s="25">
        <f t="shared" si="15"/>
        <v>3</v>
      </c>
      <c r="O423" s="21">
        <v>3</v>
      </c>
      <c r="P423" s="21">
        <v>2</v>
      </c>
      <c r="Q423" s="21">
        <v>2</v>
      </c>
      <c r="R423" s="25">
        <v>1</v>
      </c>
      <c r="S423" s="20" t="s">
        <v>841</v>
      </c>
      <c r="T423" s="18">
        <v>3</v>
      </c>
      <c r="U423" s="52">
        <f>SUMIFS(AreaQty!E:E,AreaQty!A:A,TDD!H423,AreaQty!B:B,TDD!I423,AreaQty!D:D,TDD!J423)</f>
        <v>266.61</v>
      </c>
      <c r="V423" s="25" t="s">
        <v>283</v>
      </c>
      <c r="W423" s="16">
        <v>1</v>
      </c>
      <c r="X423" s="55">
        <v>300</v>
      </c>
      <c r="Y423" s="18"/>
      <c r="Z423" s="18">
        <v>1</v>
      </c>
      <c r="AA423" s="24">
        <v>0</v>
      </c>
      <c r="AB423" s="24">
        <v>0</v>
      </c>
      <c r="AC423" s="16">
        <v>0</v>
      </c>
      <c r="AD423" s="24">
        <f>IF(AC423=0,IF(AB423=0,U423*X423*W423*Z423*EXP(-AA423*Others!$A$18),0),0)</f>
        <v>79983</v>
      </c>
      <c r="AE423" s="24">
        <f>IF(AC423=0,IF(AB423=1,U423*X423*W423*Z423*EXP(-AA423*Others!$A$18),0),0)</f>
        <v>0</v>
      </c>
      <c r="AF423" s="24">
        <f>IF(AC423=1,IF(AB423=0,U423*X423*W423*Z423*EXP(-AA423*Others!$A$18),0),0)</f>
        <v>0</v>
      </c>
    </row>
    <row r="424" spans="1:32">
      <c r="A424" s="16" t="s">
        <v>880</v>
      </c>
      <c r="B424" s="18" t="s">
        <v>869</v>
      </c>
      <c r="C424" s="18" t="s">
        <v>870</v>
      </c>
      <c r="D424" s="20" t="s">
        <v>871</v>
      </c>
      <c r="E424" s="20" t="s">
        <v>60</v>
      </c>
      <c r="F424" s="20" t="s">
        <v>37</v>
      </c>
      <c r="G424" s="20" t="s">
        <v>255</v>
      </c>
      <c r="H424" s="22" t="s">
        <v>161</v>
      </c>
      <c r="I424" s="22" t="s">
        <v>40</v>
      </c>
      <c r="J424" s="22" t="s">
        <v>299</v>
      </c>
      <c r="K424" s="16" t="s">
        <v>101</v>
      </c>
      <c r="L424" s="18" t="s">
        <v>707</v>
      </c>
      <c r="M424" s="25">
        <v>2018</v>
      </c>
      <c r="N424" s="25">
        <f t="shared" si="15"/>
        <v>3</v>
      </c>
      <c r="O424" s="21">
        <v>3</v>
      </c>
      <c r="P424" s="21">
        <v>2</v>
      </c>
      <c r="Q424" s="21">
        <v>2</v>
      </c>
      <c r="R424" s="25">
        <v>1</v>
      </c>
      <c r="S424" s="20" t="s">
        <v>841</v>
      </c>
      <c r="T424" s="18">
        <v>3</v>
      </c>
      <c r="U424" s="52">
        <f>SUMIFS(AreaQty!E:E,AreaQty!A:A,TDD!H424,AreaQty!B:B,TDD!I424,AreaQty!D:D,TDD!J424)</f>
        <v>1383.7</v>
      </c>
      <c r="V424" s="25" t="s">
        <v>283</v>
      </c>
      <c r="W424" s="16">
        <v>0.5</v>
      </c>
      <c r="X424" s="55">
        <v>300</v>
      </c>
      <c r="Y424" s="18"/>
      <c r="Z424" s="18">
        <v>1</v>
      </c>
      <c r="AA424" s="24">
        <v>0</v>
      </c>
      <c r="AB424" s="24">
        <v>0</v>
      </c>
      <c r="AC424" s="16">
        <v>0</v>
      </c>
      <c r="AD424" s="24">
        <f>IF(AC424=0,IF(AB424=0,U424*X424*W424*Z424*EXP(-AA424*Others!$A$18),0),0)</f>
        <v>207555</v>
      </c>
      <c r="AE424" s="24">
        <f>IF(AC424=0,IF(AB424=1,U424*X424*W424*Z424*EXP(-AA424*Others!$A$18),0),0)</f>
        <v>0</v>
      </c>
      <c r="AF424" s="24">
        <f>IF(AC424=1,IF(AB424=0,U424*X424*W424*Z424*EXP(-AA424*Others!$A$18),0),0)</f>
        <v>0</v>
      </c>
    </row>
    <row r="425" spans="1:32">
      <c r="A425" s="16" t="s">
        <v>881</v>
      </c>
      <c r="B425" s="18" t="s">
        <v>869</v>
      </c>
      <c r="C425" s="18" t="s">
        <v>870</v>
      </c>
      <c r="D425" s="20" t="s">
        <v>871</v>
      </c>
      <c r="E425" s="20" t="s">
        <v>60</v>
      </c>
      <c r="F425" s="20" t="s">
        <v>37</v>
      </c>
      <c r="G425" s="20" t="s">
        <v>255</v>
      </c>
      <c r="H425" s="22" t="s">
        <v>161</v>
      </c>
      <c r="I425" s="22" t="s">
        <v>40</v>
      </c>
      <c r="J425" s="22" t="s">
        <v>301</v>
      </c>
      <c r="K425" s="16" t="s">
        <v>101</v>
      </c>
      <c r="L425" s="18" t="s">
        <v>707</v>
      </c>
      <c r="M425" s="25">
        <v>2018</v>
      </c>
      <c r="N425" s="25">
        <f t="shared" si="15"/>
        <v>3</v>
      </c>
      <c r="O425" s="21">
        <v>3</v>
      </c>
      <c r="P425" s="21">
        <v>2</v>
      </c>
      <c r="Q425" s="21">
        <v>2</v>
      </c>
      <c r="R425" s="25">
        <v>1</v>
      </c>
      <c r="S425" s="20" t="s">
        <v>841</v>
      </c>
      <c r="T425" s="18">
        <v>3</v>
      </c>
      <c r="U425" s="52">
        <f>SUMIFS(AreaQty!E:E,AreaQty!A:A,TDD!H425,AreaQty!B:B,TDD!I425,AreaQty!D:D,TDD!J425)</f>
        <v>1668.32</v>
      </c>
      <c r="V425" s="25" t="s">
        <v>283</v>
      </c>
      <c r="W425" s="16">
        <v>0.5</v>
      </c>
      <c r="X425" s="55">
        <v>300</v>
      </c>
      <c r="Y425" s="18"/>
      <c r="Z425" s="18">
        <v>1</v>
      </c>
      <c r="AA425" s="24">
        <v>0</v>
      </c>
      <c r="AB425" s="24">
        <v>0</v>
      </c>
      <c r="AC425" s="16">
        <v>0</v>
      </c>
      <c r="AD425" s="24">
        <f>IF(AC425=0,IF(AB425=0,U425*X425*W425*Z425*EXP(-AA425*Others!$A$18),0),0)</f>
        <v>250248</v>
      </c>
      <c r="AE425" s="24">
        <f>IF(AC425=0,IF(AB425=1,U425*X425*W425*Z425*EXP(-AA425*Others!$A$18),0),0)</f>
        <v>0</v>
      </c>
      <c r="AF425" s="24">
        <f>IF(AC425=1,IF(AB425=0,U425*X425*W425*Z425*EXP(-AA425*Others!$A$18),0),0)</f>
        <v>0</v>
      </c>
    </row>
    <row r="426" spans="1:32">
      <c r="A426" s="16" t="s">
        <v>882</v>
      </c>
      <c r="B426" s="18" t="s">
        <v>869</v>
      </c>
      <c r="C426" s="18" t="s">
        <v>870</v>
      </c>
      <c r="D426" s="20" t="s">
        <v>871</v>
      </c>
      <c r="E426" s="20" t="s">
        <v>60</v>
      </c>
      <c r="F426" s="20" t="s">
        <v>37</v>
      </c>
      <c r="G426" s="20" t="s">
        <v>255</v>
      </c>
      <c r="H426" s="22" t="s">
        <v>161</v>
      </c>
      <c r="I426" s="22" t="s">
        <v>40</v>
      </c>
      <c r="J426" s="22" t="s">
        <v>320</v>
      </c>
      <c r="K426" s="16" t="s">
        <v>101</v>
      </c>
      <c r="L426" s="18" t="s">
        <v>707</v>
      </c>
      <c r="M426" s="25">
        <v>2018</v>
      </c>
      <c r="N426" s="25">
        <f t="shared" si="15"/>
        <v>3</v>
      </c>
      <c r="O426" s="21">
        <v>3</v>
      </c>
      <c r="P426" s="21">
        <v>2</v>
      </c>
      <c r="Q426" s="21">
        <v>2</v>
      </c>
      <c r="R426" s="25">
        <v>1</v>
      </c>
      <c r="S426" s="20" t="s">
        <v>841</v>
      </c>
      <c r="T426" s="18">
        <v>3</v>
      </c>
      <c r="U426" s="52">
        <f>SUMIFS(AreaQty!E:E,AreaQty!A:A,TDD!H426,AreaQty!B:B,TDD!I426,AreaQty!D:D,TDD!J426)</f>
        <v>1480.83</v>
      </c>
      <c r="V426" s="25" t="s">
        <v>283</v>
      </c>
      <c r="W426" s="16">
        <v>0.5</v>
      </c>
      <c r="X426" s="55">
        <v>300</v>
      </c>
      <c r="Y426" s="18"/>
      <c r="Z426" s="18">
        <v>1</v>
      </c>
      <c r="AA426" s="24">
        <v>0</v>
      </c>
      <c r="AB426" s="24">
        <v>0</v>
      </c>
      <c r="AC426" s="16">
        <v>0</v>
      </c>
      <c r="AD426" s="24">
        <f>IF(AC426=0,IF(AB426=0,U426*X426*W426*Z426*EXP(-AA426*Others!$A$18),0),0)</f>
        <v>222124.5</v>
      </c>
      <c r="AE426" s="24">
        <f>IF(AC426=0,IF(AB426=1,U426*X426*W426*Z426*EXP(-AA426*Others!$A$18),0),0)</f>
        <v>0</v>
      </c>
      <c r="AF426" s="24">
        <f>IF(AC426=1,IF(AB426=0,U426*X426*W426*Z426*EXP(-AA426*Others!$A$18),0),0)</f>
        <v>0</v>
      </c>
    </row>
    <row r="427" spans="1:32">
      <c r="A427" s="16" t="s">
        <v>883</v>
      </c>
      <c r="B427" s="18" t="s">
        <v>869</v>
      </c>
      <c r="C427" s="18" t="s">
        <v>870</v>
      </c>
      <c r="D427" s="20" t="s">
        <v>871</v>
      </c>
      <c r="E427" s="46" t="s">
        <v>60</v>
      </c>
      <c r="F427" s="20" t="s">
        <v>37</v>
      </c>
      <c r="G427" s="20" t="s">
        <v>255</v>
      </c>
      <c r="H427" s="22" t="s">
        <v>161</v>
      </c>
      <c r="I427" s="22" t="s">
        <v>40</v>
      </c>
      <c r="J427" s="22" t="s">
        <v>303</v>
      </c>
      <c r="K427" s="16" t="s">
        <v>101</v>
      </c>
      <c r="L427" s="18" t="s">
        <v>707</v>
      </c>
      <c r="M427" s="25">
        <v>2018</v>
      </c>
      <c r="N427" s="25">
        <f t="shared" si="15"/>
        <v>3</v>
      </c>
      <c r="O427" s="21">
        <v>3</v>
      </c>
      <c r="P427" s="21">
        <v>2</v>
      </c>
      <c r="Q427" s="21">
        <v>2</v>
      </c>
      <c r="R427" s="25">
        <v>1</v>
      </c>
      <c r="S427" s="20" t="s">
        <v>841</v>
      </c>
      <c r="T427" s="18">
        <v>3</v>
      </c>
      <c r="U427" s="52">
        <f>SUMIFS(AreaQty!E:E,AreaQty!A:A,TDD!H427,AreaQty!B:B,TDD!I427,AreaQty!D:D,TDD!J427)</f>
        <v>1612.18</v>
      </c>
      <c r="V427" s="25" t="s">
        <v>283</v>
      </c>
      <c r="W427" s="16">
        <v>0.5</v>
      </c>
      <c r="X427" s="56">
        <v>300</v>
      </c>
      <c r="Y427" s="18"/>
      <c r="Z427" s="18">
        <v>1</v>
      </c>
      <c r="AA427" s="24">
        <v>0</v>
      </c>
      <c r="AB427" s="24">
        <v>0</v>
      </c>
      <c r="AC427" s="16">
        <v>0</v>
      </c>
      <c r="AD427" s="24">
        <f>IF(AC427=0,IF(AB427=0,U427*X427*W427*Z427*EXP(-AA427*Others!$A$18),0),0)</f>
        <v>241827</v>
      </c>
      <c r="AE427" s="24">
        <f>IF(AC427=0,IF(AB427=1,U427*X427*W427*Z427*EXP(-AA427*Others!$A$18),0),0)</f>
        <v>0</v>
      </c>
      <c r="AF427" s="24">
        <f>IF(AC427=1,IF(AB427=0,U427*X427*W427*Z427*EXP(-AA427*Others!$A$18),0),0)</f>
        <v>0</v>
      </c>
    </row>
    <row r="428" spans="1:32">
      <c r="A428" s="16" t="s">
        <v>884</v>
      </c>
      <c r="B428" s="18" t="s">
        <v>869</v>
      </c>
      <c r="C428" s="18" t="s">
        <v>870</v>
      </c>
      <c r="D428" s="20" t="s">
        <v>885</v>
      </c>
      <c r="E428" s="20" t="s">
        <v>60</v>
      </c>
      <c r="F428" s="20" t="s">
        <v>37</v>
      </c>
      <c r="G428" s="20" t="s">
        <v>255</v>
      </c>
      <c r="H428" s="22" t="s">
        <v>161</v>
      </c>
      <c r="I428" s="22" t="s">
        <v>40</v>
      </c>
      <c r="J428" s="22" t="s">
        <v>303</v>
      </c>
      <c r="K428" s="16" t="s">
        <v>101</v>
      </c>
      <c r="L428" s="18" t="s">
        <v>707</v>
      </c>
      <c r="M428" s="25">
        <v>2018</v>
      </c>
      <c r="N428" s="25">
        <f t="shared" si="15"/>
        <v>4</v>
      </c>
      <c r="O428" s="21">
        <v>4</v>
      </c>
      <c r="P428" s="21">
        <v>3</v>
      </c>
      <c r="Q428" s="21">
        <v>3</v>
      </c>
      <c r="R428" s="25">
        <v>1</v>
      </c>
      <c r="S428" s="20" t="s">
        <v>841</v>
      </c>
      <c r="T428" s="18">
        <v>3</v>
      </c>
      <c r="U428" s="52">
        <f>SUMIFS(AreaQty!E:E,AreaQty!A:A,TDD!H428,AreaQty!B:B,TDD!I428,AreaQty!D:D,TDD!J428)</f>
        <v>1612.18</v>
      </c>
      <c r="V428" s="25" t="s">
        <v>283</v>
      </c>
      <c r="W428" s="16">
        <v>0.1</v>
      </c>
      <c r="X428" s="55">
        <v>300</v>
      </c>
      <c r="Y428" s="18"/>
      <c r="Z428" s="18">
        <v>1</v>
      </c>
      <c r="AA428" s="24">
        <v>0</v>
      </c>
      <c r="AB428" s="24">
        <v>0</v>
      </c>
      <c r="AC428" s="16">
        <v>0</v>
      </c>
      <c r="AD428" s="24">
        <f>IF(AC428=0,IF(AB428=0,U428*X428*W428*Z428*EXP(-AA428*Others!$A$18),0),0)</f>
        <v>48365.4</v>
      </c>
      <c r="AE428" s="24">
        <f>IF(AC428=0,IF(AB428=1,U428*X428*W428*Z428*EXP(-AA428*Others!$A$18),0),0)</f>
        <v>0</v>
      </c>
      <c r="AF428" s="24">
        <f>IF(AC428=1,IF(AB428=0,U428*X428*W428*Z428*EXP(-AA428*Others!$A$18),0),0)</f>
        <v>0</v>
      </c>
    </row>
    <row r="429" spans="1:32">
      <c r="A429" s="16" t="s">
        <v>886</v>
      </c>
      <c r="B429" s="18" t="s">
        <v>869</v>
      </c>
      <c r="C429" s="18" t="s">
        <v>870</v>
      </c>
      <c r="D429" s="20" t="s">
        <v>871</v>
      </c>
      <c r="E429" s="20" t="s">
        <v>60</v>
      </c>
      <c r="F429" s="20" t="s">
        <v>37</v>
      </c>
      <c r="G429" s="20" t="s">
        <v>255</v>
      </c>
      <c r="H429" s="22" t="s">
        <v>161</v>
      </c>
      <c r="I429" s="22" t="s">
        <v>40</v>
      </c>
      <c r="J429" s="22" t="s">
        <v>334</v>
      </c>
      <c r="K429" s="16" t="s">
        <v>101</v>
      </c>
      <c r="L429" s="18" t="s">
        <v>707</v>
      </c>
      <c r="M429" s="25">
        <v>2018</v>
      </c>
      <c r="N429" s="25">
        <f t="shared" si="15"/>
        <v>3</v>
      </c>
      <c r="O429" s="21">
        <v>3</v>
      </c>
      <c r="P429" s="21">
        <v>2</v>
      </c>
      <c r="Q429" s="21">
        <v>2</v>
      </c>
      <c r="R429" s="25">
        <v>1</v>
      </c>
      <c r="S429" s="20" t="s">
        <v>841</v>
      </c>
      <c r="T429" s="18">
        <v>3</v>
      </c>
      <c r="U429" s="52">
        <f>SUMIFS(AreaQty!E:E,AreaQty!A:A,TDD!H429,AreaQty!B:B,TDD!I429,AreaQty!D:D,TDD!J429)</f>
        <v>1063.6500000000001</v>
      </c>
      <c r="V429" s="25" t="s">
        <v>283</v>
      </c>
      <c r="W429" s="16">
        <v>0.5</v>
      </c>
      <c r="X429" s="55">
        <v>300</v>
      </c>
      <c r="Y429" s="18"/>
      <c r="Z429" s="18">
        <v>1</v>
      </c>
      <c r="AA429" s="24">
        <v>0</v>
      </c>
      <c r="AB429" s="24">
        <v>0</v>
      </c>
      <c r="AC429" s="16">
        <v>0</v>
      </c>
      <c r="AD429" s="24">
        <f>IF(AC429=0,IF(AB429=0,U429*X429*W429*Z429*EXP(-AA429*Others!$A$18),0),0)</f>
        <v>159547.5</v>
      </c>
      <c r="AE429" s="24">
        <f>IF(AC429=0,IF(AB429=1,U429*X429*W429*Z429*EXP(-AA429*Others!$A$18),0),0)</f>
        <v>0</v>
      </c>
      <c r="AF429" s="24">
        <f>IF(AC429=1,IF(AB429=0,U429*X429*W429*Z429*EXP(-AA429*Others!$A$18),0),0)</f>
        <v>0</v>
      </c>
    </row>
    <row r="430" spans="1:32">
      <c r="A430" s="16" t="s">
        <v>887</v>
      </c>
      <c r="B430" s="18" t="s">
        <v>869</v>
      </c>
      <c r="C430" s="18" t="s">
        <v>870</v>
      </c>
      <c r="D430" s="20" t="s">
        <v>871</v>
      </c>
      <c r="E430" s="20" t="s">
        <v>60</v>
      </c>
      <c r="F430" s="20" t="s">
        <v>37</v>
      </c>
      <c r="G430" s="20" t="s">
        <v>255</v>
      </c>
      <c r="H430" s="22" t="s">
        <v>161</v>
      </c>
      <c r="I430" s="22" t="s">
        <v>40</v>
      </c>
      <c r="J430" s="22" t="s">
        <v>808</v>
      </c>
      <c r="K430" s="16" t="s">
        <v>101</v>
      </c>
      <c r="L430" s="18" t="s">
        <v>707</v>
      </c>
      <c r="M430" s="25">
        <v>2018</v>
      </c>
      <c r="N430" s="25">
        <f t="shared" si="15"/>
        <v>3</v>
      </c>
      <c r="O430" s="21">
        <v>3</v>
      </c>
      <c r="P430" s="21">
        <v>2</v>
      </c>
      <c r="Q430" s="21">
        <v>2</v>
      </c>
      <c r="R430" s="25">
        <v>1</v>
      </c>
      <c r="S430" s="20" t="s">
        <v>841</v>
      </c>
      <c r="T430" s="18">
        <v>3</v>
      </c>
      <c r="U430" s="52">
        <f>SUMIFS(AreaQty!E:E,AreaQty!A:A,TDD!H430,AreaQty!B:B,TDD!I430,AreaQty!D:D,TDD!J430)</f>
        <v>1089.45</v>
      </c>
      <c r="V430" s="25" t="s">
        <v>283</v>
      </c>
      <c r="W430" s="16">
        <v>0.5</v>
      </c>
      <c r="X430" s="55">
        <v>300</v>
      </c>
      <c r="Y430" s="18"/>
      <c r="Z430" s="18">
        <v>1</v>
      </c>
      <c r="AA430" s="24">
        <v>0</v>
      </c>
      <c r="AB430" s="24">
        <v>0</v>
      </c>
      <c r="AC430" s="16">
        <v>0</v>
      </c>
      <c r="AD430" s="24">
        <f>IF(AC430=0,IF(AB430=0,U430*X430*W430*Z430*EXP(-AA430*Others!$A$18),0),0)</f>
        <v>163417.5</v>
      </c>
      <c r="AE430" s="24">
        <f>IF(AC430=0,IF(AB430=1,U430*X430*W430*Z430*EXP(-AA430*Others!$A$18),0),0)</f>
        <v>0</v>
      </c>
      <c r="AF430" s="24">
        <f>IF(AC430=1,IF(AB430=0,U430*X430*W430*Z430*EXP(-AA430*Others!$A$18),0),0)</f>
        <v>0</v>
      </c>
    </row>
    <row r="431" spans="1:32">
      <c r="A431" s="16" t="s">
        <v>888</v>
      </c>
      <c r="B431" s="18" t="s">
        <v>869</v>
      </c>
      <c r="C431" s="18" t="s">
        <v>870</v>
      </c>
      <c r="D431" s="20" t="s">
        <v>871</v>
      </c>
      <c r="E431" s="20" t="s">
        <v>60</v>
      </c>
      <c r="F431" s="20" t="s">
        <v>37</v>
      </c>
      <c r="G431" s="20" t="s">
        <v>255</v>
      </c>
      <c r="H431" s="22" t="s">
        <v>161</v>
      </c>
      <c r="I431" s="22" t="s">
        <v>40</v>
      </c>
      <c r="J431" s="22" t="s">
        <v>810</v>
      </c>
      <c r="K431" s="16" t="s">
        <v>101</v>
      </c>
      <c r="L431" s="18" t="s">
        <v>707</v>
      </c>
      <c r="M431" s="25">
        <v>2018</v>
      </c>
      <c r="N431" s="25">
        <f t="shared" si="15"/>
        <v>3</v>
      </c>
      <c r="O431" s="21">
        <v>3</v>
      </c>
      <c r="P431" s="21">
        <v>2</v>
      </c>
      <c r="Q431" s="21">
        <v>2</v>
      </c>
      <c r="R431" s="25">
        <v>1</v>
      </c>
      <c r="S431" s="20" t="s">
        <v>841</v>
      </c>
      <c r="T431" s="18">
        <v>3</v>
      </c>
      <c r="U431" s="52">
        <f>SUMIFS(AreaQty!E:E,AreaQty!A:A,TDD!H431,AreaQty!B:B,TDD!I431,AreaQty!D:D,TDD!J431)</f>
        <v>727.96</v>
      </c>
      <c r="V431" s="25" t="s">
        <v>283</v>
      </c>
      <c r="W431" s="16">
        <v>0.5</v>
      </c>
      <c r="X431" s="55">
        <v>300</v>
      </c>
      <c r="Y431" s="18"/>
      <c r="Z431" s="18">
        <v>1</v>
      </c>
      <c r="AA431" s="24">
        <v>0</v>
      </c>
      <c r="AB431" s="24">
        <v>0</v>
      </c>
      <c r="AC431" s="16">
        <v>0</v>
      </c>
      <c r="AD431" s="24">
        <f>IF(AC431=0,IF(AB431=0,U431*X431*W431*Z431*EXP(-AA431*Others!$A$18),0),0)</f>
        <v>109194</v>
      </c>
      <c r="AE431" s="24">
        <f>IF(AC431=0,IF(AB431=1,U431*X431*W431*Z431*EXP(-AA431*Others!$A$18),0),0)</f>
        <v>0</v>
      </c>
      <c r="AF431" s="24">
        <f>IF(AC431=1,IF(AB431=0,U431*X431*W431*Z431*EXP(-AA431*Others!$A$18),0),0)</f>
        <v>0</v>
      </c>
    </row>
    <row r="432" spans="1:32">
      <c r="A432" s="16" t="s">
        <v>889</v>
      </c>
      <c r="B432" s="18" t="s">
        <v>869</v>
      </c>
      <c r="C432" s="18" t="s">
        <v>870</v>
      </c>
      <c r="D432" s="20" t="s">
        <v>871</v>
      </c>
      <c r="E432" s="20" t="s">
        <v>60</v>
      </c>
      <c r="F432" s="20" t="s">
        <v>37</v>
      </c>
      <c r="G432" s="20" t="s">
        <v>255</v>
      </c>
      <c r="H432" s="22" t="s">
        <v>161</v>
      </c>
      <c r="I432" s="22" t="s">
        <v>40</v>
      </c>
      <c r="J432" s="22" t="s">
        <v>305</v>
      </c>
      <c r="K432" s="16" t="s">
        <v>101</v>
      </c>
      <c r="L432" s="18" t="s">
        <v>707</v>
      </c>
      <c r="M432" s="25">
        <v>2018</v>
      </c>
      <c r="N432" s="25">
        <f t="shared" si="15"/>
        <v>3</v>
      </c>
      <c r="O432" s="21">
        <v>3</v>
      </c>
      <c r="P432" s="21">
        <v>2</v>
      </c>
      <c r="Q432" s="21">
        <v>2</v>
      </c>
      <c r="R432" s="25">
        <v>1</v>
      </c>
      <c r="S432" s="20" t="s">
        <v>841</v>
      </c>
      <c r="T432" s="18">
        <v>3</v>
      </c>
      <c r="U432" s="52">
        <f>SUMIFS(AreaQty!E:E,AreaQty!A:A,TDD!H432,AreaQty!B:B,TDD!I432,AreaQty!D:D,TDD!J432)</f>
        <v>1153.0899999999999</v>
      </c>
      <c r="V432" s="25" t="s">
        <v>283</v>
      </c>
      <c r="W432" s="16">
        <v>0.5</v>
      </c>
      <c r="X432" s="55">
        <v>300</v>
      </c>
      <c r="Y432" s="18"/>
      <c r="Z432" s="18">
        <v>1</v>
      </c>
      <c r="AA432" s="24">
        <v>0</v>
      </c>
      <c r="AB432" s="24">
        <v>0</v>
      </c>
      <c r="AC432" s="16">
        <v>0</v>
      </c>
      <c r="AD432" s="24">
        <f>IF(AC432=0,IF(AB432=0,U432*X432*W432*Z432*EXP(-AA432*Others!$A$18),0),0)</f>
        <v>172963.5</v>
      </c>
      <c r="AE432" s="24">
        <f>IF(AC432=0,IF(AB432=1,U432*X432*W432*Z432*EXP(-AA432*Others!$A$18),0),0)</f>
        <v>0</v>
      </c>
      <c r="AF432" s="24">
        <f>IF(AC432=1,IF(AB432=0,U432*X432*W432*Z432*EXP(-AA432*Others!$A$18),0),0)</f>
        <v>0</v>
      </c>
    </row>
    <row r="433" spans="1:32">
      <c r="A433" s="16" t="s">
        <v>890</v>
      </c>
      <c r="B433" s="18" t="s">
        <v>869</v>
      </c>
      <c r="C433" s="18" t="s">
        <v>870</v>
      </c>
      <c r="D433" s="20" t="s">
        <v>871</v>
      </c>
      <c r="E433" s="20" t="s">
        <v>60</v>
      </c>
      <c r="F433" s="20" t="s">
        <v>37</v>
      </c>
      <c r="G433" s="20" t="s">
        <v>255</v>
      </c>
      <c r="H433" s="22" t="s">
        <v>161</v>
      </c>
      <c r="I433" s="22" t="s">
        <v>40</v>
      </c>
      <c r="J433" s="22" t="s">
        <v>891</v>
      </c>
      <c r="K433" s="16" t="s">
        <v>101</v>
      </c>
      <c r="L433" s="18" t="s">
        <v>707</v>
      </c>
      <c r="M433" s="25">
        <v>2018</v>
      </c>
      <c r="N433" s="25">
        <f t="shared" si="15"/>
        <v>3</v>
      </c>
      <c r="O433" s="21">
        <v>3</v>
      </c>
      <c r="P433" s="21">
        <v>2</v>
      </c>
      <c r="Q433" s="21">
        <v>2</v>
      </c>
      <c r="R433" s="25">
        <v>1</v>
      </c>
      <c r="S433" s="20" t="s">
        <v>841</v>
      </c>
      <c r="T433" s="18">
        <v>3</v>
      </c>
      <c r="U433" s="52">
        <f>SUMIFS(AreaQty!E:E,AreaQty!A:A,TDD!H433,AreaQty!B:B,TDD!I433,AreaQty!D:D,TDD!J433)</f>
        <v>995.26</v>
      </c>
      <c r="V433" s="25" t="s">
        <v>283</v>
      </c>
      <c r="W433" s="16">
        <v>0.5</v>
      </c>
      <c r="X433" s="55">
        <v>300</v>
      </c>
      <c r="Y433" s="18"/>
      <c r="Z433" s="18">
        <v>1</v>
      </c>
      <c r="AA433" s="24">
        <v>0</v>
      </c>
      <c r="AB433" s="24">
        <v>0</v>
      </c>
      <c r="AC433" s="16">
        <v>0</v>
      </c>
      <c r="AD433" s="24">
        <f>IF(AC433=0,IF(AB433=0,U433*X433*W433*Z433*EXP(-AA433*Others!$A$18),0),0)</f>
        <v>149289</v>
      </c>
      <c r="AE433" s="24">
        <f>IF(AC433=0,IF(AB433=1,U433*X433*W433*Z433*EXP(-AA433*Others!$A$18),0),0)</f>
        <v>0</v>
      </c>
      <c r="AF433" s="24">
        <f>IF(AC433=1,IF(AB433=0,U433*X433*W433*Z433*EXP(-AA433*Others!$A$18),0),0)</f>
        <v>0</v>
      </c>
    </row>
    <row r="434" spans="1:32" ht="45">
      <c r="A434" s="16" t="s">
        <v>892</v>
      </c>
      <c r="B434" s="18" t="s">
        <v>796</v>
      </c>
      <c r="C434" s="18" t="s">
        <v>779</v>
      </c>
      <c r="D434" s="16" t="s">
        <v>797</v>
      </c>
      <c r="E434" s="57" t="s">
        <v>60</v>
      </c>
      <c r="F434" s="20" t="s">
        <v>37</v>
      </c>
      <c r="G434" s="20" t="s">
        <v>255</v>
      </c>
      <c r="H434" s="18" t="s">
        <v>161</v>
      </c>
      <c r="I434" s="22" t="s">
        <v>40</v>
      </c>
      <c r="J434" s="18" t="s">
        <v>41</v>
      </c>
      <c r="K434" s="16" t="s">
        <v>101</v>
      </c>
      <c r="L434" s="18" t="s">
        <v>707</v>
      </c>
      <c r="M434" s="25">
        <v>2018</v>
      </c>
      <c r="N434" s="25">
        <f t="shared" si="15"/>
        <v>3</v>
      </c>
      <c r="O434" s="21">
        <v>3</v>
      </c>
      <c r="P434" s="21">
        <v>2</v>
      </c>
      <c r="Q434" s="21">
        <v>2</v>
      </c>
      <c r="R434" s="25">
        <v>1</v>
      </c>
      <c r="S434" s="20" t="s">
        <v>791</v>
      </c>
      <c r="T434" s="18">
        <v>3</v>
      </c>
      <c r="U434" s="52">
        <f>SUMIFS(AreaQty!E:E,AreaQty!A:A,TDD!H434,AreaQty!B:B,TDD!I434,AreaQty!D:D,TDD!J434)</f>
        <v>416.78</v>
      </c>
      <c r="V434" s="25" t="s">
        <v>283</v>
      </c>
      <c r="W434" s="16">
        <v>0.1</v>
      </c>
      <c r="X434" s="55">
        <v>2000</v>
      </c>
      <c r="Y434" s="18"/>
      <c r="Z434" s="18">
        <v>1</v>
      </c>
      <c r="AA434" s="24">
        <v>0</v>
      </c>
      <c r="AB434" s="24">
        <v>0</v>
      </c>
      <c r="AC434" s="16">
        <v>0</v>
      </c>
      <c r="AD434" s="24">
        <f>IF(AC434=0,IF(AB434=0,U434*X434*W434*Z434*EXP(-AA434*Others!$A$18),0),0)</f>
        <v>83356</v>
      </c>
      <c r="AE434" s="24">
        <f>IF(AC434=0,IF(AB434=1,U434*X434*W434*Z434*EXP(-AA434*Others!$A$18),0),0)</f>
        <v>0</v>
      </c>
      <c r="AF434" s="24">
        <f>IF(AC434=1,IF(AB434=0,U434*X434*W434*Z434*EXP(-AA434*Others!$A$18),0),0)</f>
        <v>0</v>
      </c>
    </row>
    <row r="435" spans="1:32" ht="45">
      <c r="A435" s="16" t="s">
        <v>893</v>
      </c>
      <c r="B435" s="18" t="s">
        <v>796</v>
      </c>
      <c r="C435" s="18" t="s">
        <v>779</v>
      </c>
      <c r="D435" s="16" t="s">
        <v>797</v>
      </c>
      <c r="E435" s="57" t="s">
        <v>60</v>
      </c>
      <c r="F435" s="20" t="s">
        <v>37</v>
      </c>
      <c r="G435" s="20" t="s">
        <v>255</v>
      </c>
      <c r="H435" s="18" t="s">
        <v>161</v>
      </c>
      <c r="I435" s="22" t="s">
        <v>40</v>
      </c>
      <c r="J435" s="18" t="s">
        <v>630</v>
      </c>
      <c r="K435" s="16" t="s">
        <v>101</v>
      </c>
      <c r="L435" s="18" t="s">
        <v>707</v>
      </c>
      <c r="M435" s="25">
        <v>2018</v>
      </c>
      <c r="N435" s="25">
        <f t="shared" si="15"/>
        <v>3</v>
      </c>
      <c r="O435" s="21">
        <v>3</v>
      </c>
      <c r="P435" s="21">
        <v>2</v>
      </c>
      <c r="Q435" s="21">
        <v>2</v>
      </c>
      <c r="R435" s="25">
        <v>1</v>
      </c>
      <c r="S435" s="20" t="s">
        <v>791</v>
      </c>
      <c r="T435" s="18">
        <v>3</v>
      </c>
      <c r="U435" s="52">
        <f>SUMIFS(AreaQty!E:E,AreaQty!A:A,TDD!H435,AreaQty!B:B,TDD!I435,AreaQty!D:D,TDD!J435)</f>
        <v>473.78</v>
      </c>
      <c r="V435" s="25" t="s">
        <v>283</v>
      </c>
      <c r="W435" s="16">
        <v>0.1</v>
      </c>
      <c r="X435" s="55">
        <v>2000</v>
      </c>
      <c r="Y435" s="18"/>
      <c r="Z435" s="18">
        <v>1</v>
      </c>
      <c r="AA435" s="24">
        <v>0</v>
      </c>
      <c r="AB435" s="24">
        <v>0</v>
      </c>
      <c r="AC435" s="16">
        <v>0</v>
      </c>
      <c r="AD435" s="24">
        <f>IF(AC435=0,IF(AB435=0,U435*X435*W435*Z435*EXP(-AA435*Others!$A$18),0),0)</f>
        <v>94756</v>
      </c>
      <c r="AE435" s="24">
        <f>IF(AC435=0,IF(AB435=1,U435*X435*W435*Z435*EXP(-AA435*Others!$A$18),0),0)</f>
        <v>0</v>
      </c>
      <c r="AF435" s="24">
        <f>IF(AC435=1,IF(AB435=0,U435*X435*W435*Z435*EXP(-AA435*Others!$A$18),0),0)</f>
        <v>0</v>
      </c>
    </row>
    <row r="436" spans="1:32" ht="45">
      <c r="A436" s="16" t="s">
        <v>894</v>
      </c>
      <c r="B436" s="18" t="s">
        <v>796</v>
      </c>
      <c r="C436" s="18" t="s">
        <v>779</v>
      </c>
      <c r="D436" s="16" t="s">
        <v>797</v>
      </c>
      <c r="E436" s="57" t="s">
        <v>60</v>
      </c>
      <c r="F436" s="20" t="s">
        <v>37</v>
      </c>
      <c r="G436" s="20" t="s">
        <v>255</v>
      </c>
      <c r="H436" s="18" t="s">
        <v>161</v>
      </c>
      <c r="I436" s="22" t="s">
        <v>40</v>
      </c>
      <c r="J436" s="18" t="s">
        <v>628</v>
      </c>
      <c r="K436" s="16" t="s">
        <v>101</v>
      </c>
      <c r="L436" s="18" t="s">
        <v>707</v>
      </c>
      <c r="M436" s="25">
        <v>2018</v>
      </c>
      <c r="N436" s="25">
        <f t="shared" si="15"/>
        <v>3</v>
      </c>
      <c r="O436" s="21">
        <v>3</v>
      </c>
      <c r="P436" s="21">
        <v>2</v>
      </c>
      <c r="Q436" s="21">
        <v>2</v>
      </c>
      <c r="R436" s="25">
        <v>1</v>
      </c>
      <c r="S436" s="20" t="s">
        <v>791</v>
      </c>
      <c r="T436" s="18">
        <v>3</v>
      </c>
      <c r="U436" s="52">
        <f>SUMIFS(AreaQty!E:E,AreaQty!A:A,TDD!H436,AreaQty!B:B,TDD!I436,AreaQty!D:D,TDD!J436)</f>
        <v>1092.48</v>
      </c>
      <c r="V436" s="25" t="s">
        <v>283</v>
      </c>
      <c r="W436" s="16">
        <v>0.1</v>
      </c>
      <c r="X436" s="55">
        <v>2000</v>
      </c>
      <c r="Y436" s="18"/>
      <c r="Z436" s="18">
        <v>1</v>
      </c>
      <c r="AA436" s="24">
        <v>0</v>
      </c>
      <c r="AB436" s="24">
        <v>0</v>
      </c>
      <c r="AC436" s="16">
        <v>0</v>
      </c>
      <c r="AD436" s="24">
        <f>IF(AC436=0,IF(AB436=0,U436*X436*W436*Z436*EXP(-AA436*Others!$A$18),0),0)</f>
        <v>218496</v>
      </c>
      <c r="AE436" s="24">
        <f>IF(AC436=0,IF(AB436=1,U436*X436*W436*Z436*EXP(-AA436*Others!$A$18),0),0)</f>
        <v>0</v>
      </c>
      <c r="AF436" s="24">
        <f>IF(AC436=1,IF(AB436=0,U436*X436*W436*Z436*EXP(-AA436*Others!$A$18),0),0)</f>
        <v>0</v>
      </c>
    </row>
    <row r="437" spans="1:32" ht="45">
      <c r="A437" s="16" t="s">
        <v>895</v>
      </c>
      <c r="B437" s="18" t="s">
        <v>796</v>
      </c>
      <c r="C437" s="18" t="s">
        <v>779</v>
      </c>
      <c r="D437" s="16" t="s">
        <v>797</v>
      </c>
      <c r="E437" s="57" t="s">
        <v>60</v>
      </c>
      <c r="F437" s="20" t="s">
        <v>37</v>
      </c>
      <c r="G437" s="20" t="s">
        <v>255</v>
      </c>
      <c r="H437" s="18" t="s">
        <v>161</v>
      </c>
      <c r="I437" s="22" t="s">
        <v>40</v>
      </c>
      <c r="J437" s="18" t="s">
        <v>211</v>
      </c>
      <c r="K437" s="16" t="s">
        <v>101</v>
      </c>
      <c r="L437" s="18" t="s">
        <v>707</v>
      </c>
      <c r="M437" s="25">
        <v>2018</v>
      </c>
      <c r="N437" s="25">
        <f t="shared" si="15"/>
        <v>3</v>
      </c>
      <c r="O437" s="21">
        <v>3</v>
      </c>
      <c r="P437" s="21">
        <v>2</v>
      </c>
      <c r="Q437" s="21">
        <v>2</v>
      </c>
      <c r="R437" s="25">
        <v>1</v>
      </c>
      <c r="S437" s="20" t="s">
        <v>791</v>
      </c>
      <c r="T437" s="18">
        <v>3</v>
      </c>
      <c r="U437" s="52">
        <f>SUMIFS(AreaQty!E:E,AreaQty!A:A,TDD!H437,AreaQty!B:B,TDD!I437,AreaQty!D:D,TDD!J437)</f>
        <v>538.88</v>
      </c>
      <c r="V437" s="25" t="s">
        <v>283</v>
      </c>
      <c r="W437" s="16">
        <v>0.1</v>
      </c>
      <c r="X437" s="55">
        <v>2000</v>
      </c>
      <c r="Y437" s="18"/>
      <c r="Z437" s="18">
        <v>1</v>
      </c>
      <c r="AA437" s="24">
        <v>0</v>
      </c>
      <c r="AB437" s="24">
        <v>0</v>
      </c>
      <c r="AC437" s="16">
        <v>0</v>
      </c>
      <c r="AD437" s="24">
        <f>IF(AC437=0,IF(AB437=0,U437*X437*W437*Z437*EXP(-AA437*Others!$A$18),0),0)</f>
        <v>107776</v>
      </c>
      <c r="AE437" s="24">
        <f>IF(AC437=0,IF(AB437=1,U437*X437*W437*Z437*EXP(-AA437*Others!$A$18),0),0)</f>
        <v>0</v>
      </c>
      <c r="AF437" s="24">
        <f>IF(AC437=1,IF(AB437=0,U437*X437*W437*Z437*EXP(-AA437*Others!$A$18),0),0)</f>
        <v>0</v>
      </c>
    </row>
    <row r="438" spans="1:32" ht="45">
      <c r="A438" s="16" t="s">
        <v>896</v>
      </c>
      <c r="B438" s="18" t="s">
        <v>796</v>
      </c>
      <c r="C438" s="18" t="s">
        <v>779</v>
      </c>
      <c r="D438" s="16" t="s">
        <v>797</v>
      </c>
      <c r="E438" s="57" t="s">
        <v>60</v>
      </c>
      <c r="F438" s="20" t="s">
        <v>37</v>
      </c>
      <c r="G438" s="20" t="s">
        <v>255</v>
      </c>
      <c r="H438" s="18" t="s">
        <v>161</v>
      </c>
      <c r="I438" s="22" t="s">
        <v>40</v>
      </c>
      <c r="J438" s="18" t="s">
        <v>187</v>
      </c>
      <c r="K438" s="16" t="s">
        <v>101</v>
      </c>
      <c r="L438" s="18" t="s">
        <v>707</v>
      </c>
      <c r="M438" s="25">
        <v>2018</v>
      </c>
      <c r="N438" s="25">
        <f t="shared" si="15"/>
        <v>3</v>
      </c>
      <c r="O438" s="21">
        <v>3</v>
      </c>
      <c r="P438" s="21">
        <v>2</v>
      </c>
      <c r="Q438" s="21">
        <v>2</v>
      </c>
      <c r="R438" s="25">
        <v>1</v>
      </c>
      <c r="S438" s="20" t="s">
        <v>791</v>
      </c>
      <c r="T438" s="18">
        <v>3</v>
      </c>
      <c r="U438" s="52">
        <f>SUMIFS(AreaQty!E:E,AreaQty!A:A,TDD!H438,AreaQty!B:B,TDD!I438,AreaQty!D:D,TDD!J438)</f>
        <v>618.73</v>
      </c>
      <c r="V438" s="25" t="s">
        <v>283</v>
      </c>
      <c r="W438" s="16">
        <v>0.1</v>
      </c>
      <c r="X438" s="55">
        <v>2000</v>
      </c>
      <c r="Y438" s="18"/>
      <c r="Z438" s="18">
        <v>1</v>
      </c>
      <c r="AA438" s="24">
        <v>0</v>
      </c>
      <c r="AB438" s="24">
        <v>0</v>
      </c>
      <c r="AC438" s="16">
        <v>0</v>
      </c>
      <c r="AD438" s="24">
        <f>IF(AC438=0,IF(AB438=0,U438*X438*W438*Z438*EXP(-AA438*Others!$A$18),0),0)</f>
        <v>123746</v>
      </c>
      <c r="AE438" s="24">
        <f>IF(AC438=0,IF(AB438=1,U438*X438*W438*Z438*EXP(-AA438*Others!$A$18),0),0)</f>
        <v>0</v>
      </c>
      <c r="AF438" s="24">
        <f>IF(AC438=1,IF(AB438=0,U438*X438*W438*Z438*EXP(-AA438*Others!$A$18),0),0)</f>
        <v>0</v>
      </c>
    </row>
    <row r="439" spans="1:32" ht="45">
      <c r="A439" s="16" t="s">
        <v>897</v>
      </c>
      <c r="B439" s="18" t="s">
        <v>796</v>
      </c>
      <c r="C439" s="18" t="s">
        <v>779</v>
      </c>
      <c r="D439" s="16" t="s">
        <v>797</v>
      </c>
      <c r="E439" s="57" t="s">
        <v>60</v>
      </c>
      <c r="F439" s="20" t="s">
        <v>37</v>
      </c>
      <c r="G439" s="20" t="s">
        <v>255</v>
      </c>
      <c r="H439" s="18" t="s">
        <v>161</v>
      </c>
      <c r="I439" s="22" t="s">
        <v>40</v>
      </c>
      <c r="J439" s="18" t="s">
        <v>294</v>
      </c>
      <c r="K439" s="16" t="s">
        <v>101</v>
      </c>
      <c r="L439" s="18" t="s">
        <v>707</v>
      </c>
      <c r="M439" s="25">
        <v>2018</v>
      </c>
      <c r="N439" s="25">
        <f t="shared" si="15"/>
        <v>3</v>
      </c>
      <c r="O439" s="21">
        <v>3</v>
      </c>
      <c r="P439" s="21">
        <v>2</v>
      </c>
      <c r="Q439" s="21">
        <v>2</v>
      </c>
      <c r="R439" s="25">
        <v>1</v>
      </c>
      <c r="S439" s="20" t="s">
        <v>791</v>
      </c>
      <c r="T439" s="18">
        <v>3</v>
      </c>
      <c r="U439" s="52">
        <f>SUMIFS(AreaQty!E:E,AreaQty!A:A,TDD!H439,AreaQty!B:B,TDD!I439,AreaQty!D:D,TDD!J439)</f>
        <v>1445.4</v>
      </c>
      <c r="V439" s="25" t="s">
        <v>283</v>
      </c>
      <c r="W439" s="16">
        <v>0.1</v>
      </c>
      <c r="X439" s="55">
        <v>2000</v>
      </c>
      <c r="Y439" s="18"/>
      <c r="Z439" s="18">
        <v>1</v>
      </c>
      <c r="AA439" s="24">
        <v>0</v>
      </c>
      <c r="AB439" s="24">
        <v>0</v>
      </c>
      <c r="AC439" s="16">
        <v>0</v>
      </c>
      <c r="AD439" s="24">
        <f>IF(AC439=0,IF(AB439=0,U439*X439*W439*Z439*EXP(-AA439*Others!$A$18),0),0)</f>
        <v>289080</v>
      </c>
      <c r="AE439" s="24">
        <f>IF(AC439=0,IF(AB439=1,U439*X439*W439*Z439*EXP(-AA439*Others!$A$18),0),0)</f>
        <v>0</v>
      </c>
      <c r="AF439" s="24">
        <f>IF(AC439=1,IF(AB439=0,U439*X439*W439*Z439*EXP(-AA439*Others!$A$18),0),0)</f>
        <v>0</v>
      </c>
    </row>
    <row r="440" spans="1:32" ht="45">
      <c r="A440" s="16" t="s">
        <v>898</v>
      </c>
      <c r="B440" s="18" t="s">
        <v>796</v>
      </c>
      <c r="C440" s="18" t="s">
        <v>779</v>
      </c>
      <c r="D440" s="16" t="s">
        <v>797</v>
      </c>
      <c r="E440" s="57" t="s">
        <v>60</v>
      </c>
      <c r="F440" s="20" t="s">
        <v>37</v>
      </c>
      <c r="G440" s="20" t="s">
        <v>255</v>
      </c>
      <c r="H440" s="18" t="s">
        <v>161</v>
      </c>
      <c r="I440" s="22" t="s">
        <v>40</v>
      </c>
      <c r="J440" s="18" t="s">
        <v>297</v>
      </c>
      <c r="K440" s="16" t="s">
        <v>101</v>
      </c>
      <c r="L440" s="18" t="s">
        <v>707</v>
      </c>
      <c r="M440" s="25">
        <v>2018</v>
      </c>
      <c r="N440" s="25">
        <f t="shared" si="15"/>
        <v>3</v>
      </c>
      <c r="O440" s="21">
        <v>3</v>
      </c>
      <c r="P440" s="21">
        <v>2</v>
      </c>
      <c r="Q440" s="21">
        <v>2</v>
      </c>
      <c r="R440" s="25">
        <v>1</v>
      </c>
      <c r="S440" s="20" t="s">
        <v>791</v>
      </c>
      <c r="T440" s="18">
        <v>3</v>
      </c>
      <c r="U440" s="52">
        <f>SUMIFS(AreaQty!E:E,AreaQty!A:A,TDD!H440,AreaQty!B:B,TDD!I440,AreaQty!D:D,TDD!J440)</f>
        <v>1463.59</v>
      </c>
      <c r="V440" s="25" t="s">
        <v>283</v>
      </c>
      <c r="W440" s="16">
        <v>0.1</v>
      </c>
      <c r="X440" s="55">
        <v>2000</v>
      </c>
      <c r="Y440" s="18"/>
      <c r="Z440" s="18">
        <v>1</v>
      </c>
      <c r="AA440" s="24">
        <v>0</v>
      </c>
      <c r="AB440" s="24">
        <v>0</v>
      </c>
      <c r="AC440" s="16">
        <v>0</v>
      </c>
      <c r="AD440" s="24">
        <f>IF(AC440=0,IF(AB440=0,U440*X440*W440*Z440*EXP(-AA440*Others!$A$18),0),0)</f>
        <v>292718</v>
      </c>
      <c r="AE440" s="24">
        <f>IF(AC440=0,IF(AB440=1,U440*X440*W440*Z440*EXP(-AA440*Others!$A$18),0),0)</f>
        <v>0</v>
      </c>
      <c r="AF440" s="24">
        <f>IF(AC440=1,IF(AB440=0,U440*X440*W440*Z440*EXP(-AA440*Others!$A$18),0),0)</f>
        <v>0</v>
      </c>
    </row>
    <row r="441" spans="1:32" ht="45">
      <c r="A441" s="16" t="s">
        <v>899</v>
      </c>
      <c r="B441" s="18" t="s">
        <v>796</v>
      </c>
      <c r="C441" s="18" t="s">
        <v>779</v>
      </c>
      <c r="D441" s="16" t="s">
        <v>797</v>
      </c>
      <c r="E441" s="57" t="s">
        <v>60</v>
      </c>
      <c r="F441" s="20" t="s">
        <v>37</v>
      </c>
      <c r="G441" s="20" t="s">
        <v>255</v>
      </c>
      <c r="H441" s="18" t="s">
        <v>161</v>
      </c>
      <c r="I441" s="22" t="s">
        <v>40</v>
      </c>
      <c r="J441" s="18" t="s">
        <v>301</v>
      </c>
      <c r="K441" s="16" t="s">
        <v>101</v>
      </c>
      <c r="L441" s="18" t="s">
        <v>707</v>
      </c>
      <c r="M441" s="25">
        <v>2018</v>
      </c>
      <c r="N441" s="25">
        <f t="shared" si="15"/>
        <v>3</v>
      </c>
      <c r="O441" s="21">
        <v>3</v>
      </c>
      <c r="P441" s="21">
        <v>2</v>
      </c>
      <c r="Q441" s="21">
        <v>2</v>
      </c>
      <c r="R441" s="25">
        <v>1</v>
      </c>
      <c r="S441" s="20" t="s">
        <v>791</v>
      </c>
      <c r="T441" s="18">
        <v>3</v>
      </c>
      <c r="U441" s="52">
        <f>SUMIFS(AreaQty!E:E,AreaQty!A:A,TDD!H441,AreaQty!B:B,TDD!I441,AreaQty!D:D,TDD!J441)</f>
        <v>1668.32</v>
      </c>
      <c r="V441" s="25" t="s">
        <v>283</v>
      </c>
      <c r="W441" s="16">
        <v>0.1</v>
      </c>
      <c r="X441" s="55">
        <v>2000</v>
      </c>
      <c r="Y441" s="18"/>
      <c r="Z441" s="18">
        <v>1</v>
      </c>
      <c r="AA441" s="24">
        <v>0</v>
      </c>
      <c r="AB441" s="24">
        <v>0</v>
      </c>
      <c r="AC441" s="16">
        <v>0</v>
      </c>
      <c r="AD441" s="24">
        <f>IF(AC441=0,IF(AB441=0,U441*X441*W441*Z441*EXP(-AA441*Others!$A$18),0),0)</f>
        <v>333664</v>
      </c>
      <c r="AE441" s="24">
        <f>IF(AC441=0,IF(AB441=1,U441*X441*W441*Z441*EXP(-AA441*Others!$A$18),0),0)</f>
        <v>0</v>
      </c>
      <c r="AF441" s="24">
        <f>IF(AC441=1,IF(AB441=0,U441*X441*W441*Z441*EXP(-AA441*Others!$A$18),0),0)</f>
        <v>0</v>
      </c>
    </row>
    <row r="442" spans="1:32" ht="45">
      <c r="A442" s="16" t="s">
        <v>900</v>
      </c>
      <c r="B442" s="18" t="s">
        <v>796</v>
      </c>
      <c r="C442" s="18" t="s">
        <v>779</v>
      </c>
      <c r="D442" s="16" t="s">
        <v>797</v>
      </c>
      <c r="E442" s="57" t="s">
        <v>60</v>
      </c>
      <c r="F442" s="20" t="s">
        <v>37</v>
      </c>
      <c r="G442" s="20" t="s">
        <v>255</v>
      </c>
      <c r="H442" s="18" t="s">
        <v>161</v>
      </c>
      <c r="I442" s="22" t="s">
        <v>40</v>
      </c>
      <c r="J442" s="18" t="s">
        <v>320</v>
      </c>
      <c r="K442" s="16" t="s">
        <v>101</v>
      </c>
      <c r="L442" s="18" t="s">
        <v>707</v>
      </c>
      <c r="M442" s="25">
        <v>2018</v>
      </c>
      <c r="N442" s="25">
        <f t="shared" si="15"/>
        <v>3</v>
      </c>
      <c r="O442" s="21">
        <v>3</v>
      </c>
      <c r="P442" s="21">
        <v>2</v>
      </c>
      <c r="Q442" s="21">
        <v>2</v>
      </c>
      <c r="R442" s="25">
        <v>1</v>
      </c>
      <c r="S442" s="20" t="s">
        <v>791</v>
      </c>
      <c r="T442" s="18">
        <v>3</v>
      </c>
      <c r="U442" s="52">
        <f>SUMIFS(AreaQty!E:E,AreaQty!A:A,TDD!H442,AreaQty!B:B,TDD!I442,AreaQty!D:D,TDD!J442)</f>
        <v>1480.83</v>
      </c>
      <c r="V442" s="25" t="s">
        <v>283</v>
      </c>
      <c r="W442" s="16">
        <v>0.1</v>
      </c>
      <c r="X442" s="55">
        <v>2000</v>
      </c>
      <c r="Y442" s="18"/>
      <c r="Z442" s="18">
        <v>1</v>
      </c>
      <c r="AA442" s="24">
        <v>0</v>
      </c>
      <c r="AB442" s="24">
        <v>0</v>
      </c>
      <c r="AC442" s="16">
        <v>0</v>
      </c>
      <c r="AD442" s="24">
        <f>IF(AC442=0,IF(AB442=0,U442*X442*W442*Z442*EXP(-AA442*Others!$A$18),0),0)</f>
        <v>296166</v>
      </c>
      <c r="AE442" s="24">
        <f>IF(AC442=0,IF(AB442=1,U442*X442*W442*Z442*EXP(-AA442*Others!$A$18),0),0)</f>
        <v>0</v>
      </c>
      <c r="AF442" s="24">
        <f>IF(AC442=1,IF(AB442=0,U442*X442*W442*Z442*EXP(-AA442*Others!$A$18),0),0)</f>
        <v>0</v>
      </c>
    </row>
    <row r="443" spans="1:32" ht="45">
      <c r="A443" s="16" t="s">
        <v>901</v>
      </c>
      <c r="B443" s="18" t="s">
        <v>796</v>
      </c>
      <c r="C443" s="18" t="s">
        <v>779</v>
      </c>
      <c r="D443" s="16" t="s">
        <v>797</v>
      </c>
      <c r="E443" s="57" t="s">
        <v>60</v>
      </c>
      <c r="F443" s="20" t="s">
        <v>37</v>
      </c>
      <c r="G443" s="20" t="s">
        <v>255</v>
      </c>
      <c r="H443" s="18" t="s">
        <v>161</v>
      </c>
      <c r="I443" s="22" t="s">
        <v>40</v>
      </c>
      <c r="J443" s="18" t="s">
        <v>334</v>
      </c>
      <c r="K443" s="16" t="s">
        <v>101</v>
      </c>
      <c r="L443" s="18" t="s">
        <v>707</v>
      </c>
      <c r="M443" s="25">
        <v>2018</v>
      </c>
      <c r="N443" s="25">
        <f t="shared" si="15"/>
        <v>3</v>
      </c>
      <c r="O443" s="21">
        <v>3</v>
      </c>
      <c r="P443" s="21">
        <v>2</v>
      </c>
      <c r="Q443" s="21">
        <v>2</v>
      </c>
      <c r="R443" s="25">
        <v>1</v>
      </c>
      <c r="S443" s="20" t="s">
        <v>791</v>
      </c>
      <c r="T443" s="18">
        <v>3</v>
      </c>
      <c r="U443" s="52">
        <f>SUMIFS(AreaQty!E:E,AreaQty!A:A,TDD!H443,AreaQty!B:B,TDD!I443,AreaQty!D:D,TDD!J443)</f>
        <v>1063.6500000000001</v>
      </c>
      <c r="V443" s="25" t="s">
        <v>283</v>
      </c>
      <c r="W443" s="16">
        <v>0.1</v>
      </c>
      <c r="X443" s="55">
        <v>2000</v>
      </c>
      <c r="Y443" s="18"/>
      <c r="Z443" s="18">
        <v>1</v>
      </c>
      <c r="AA443" s="24">
        <v>0</v>
      </c>
      <c r="AB443" s="24">
        <v>0</v>
      </c>
      <c r="AC443" s="16">
        <v>0</v>
      </c>
      <c r="AD443" s="24">
        <f>IF(AC443=0,IF(AB443=0,U443*X443*W443*Z443*EXP(-AA443*Others!$A$18),0),0)</f>
        <v>212730</v>
      </c>
      <c r="AE443" s="24">
        <f>IF(AC443=0,IF(AB443=1,U443*X443*W443*Z443*EXP(-AA443*Others!$A$18),0),0)</f>
        <v>0</v>
      </c>
      <c r="AF443" s="24">
        <f>IF(AC443=1,IF(AB443=0,U443*X443*W443*Z443*EXP(-AA443*Others!$A$18),0),0)</f>
        <v>0</v>
      </c>
    </row>
    <row r="444" spans="1:32" ht="45">
      <c r="A444" s="16" t="s">
        <v>902</v>
      </c>
      <c r="B444" s="18" t="s">
        <v>796</v>
      </c>
      <c r="C444" s="18" t="s">
        <v>779</v>
      </c>
      <c r="D444" s="16" t="s">
        <v>797</v>
      </c>
      <c r="E444" s="57" t="s">
        <v>60</v>
      </c>
      <c r="F444" s="20" t="s">
        <v>37</v>
      </c>
      <c r="G444" s="20" t="s">
        <v>255</v>
      </c>
      <c r="H444" s="18" t="s">
        <v>161</v>
      </c>
      <c r="I444" s="22" t="s">
        <v>40</v>
      </c>
      <c r="J444" s="18" t="s">
        <v>808</v>
      </c>
      <c r="K444" s="16" t="s">
        <v>101</v>
      </c>
      <c r="L444" s="18" t="s">
        <v>707</v>
      </c>
      <c r="M444" s="25">
        <v>2018</v>
      </c>
      <c r="N444" s="25">
        <f t="shared" si="15"/>
        <v>3</v>
      </c>
      <c r="O444" s="21">
        <v>3</v>
      </c>
      <c r="P444" s="21">
        <v>2</v>
      </c>
      <c r="Q444" s="21">
        <v>2</v>
      </c>
      <c r="R444" s="25">
        <v>1</v>
      </c>
      <c r="S444" s="20" t="s">
        <v>791</v>
      </c>
      <c r="T444" s="18">
        <v>3</v>
      </c>
      <c r="U444" s="52">
        <f>SUMIFS(AreaQty!E:E,AreaQty!A:A,TDD!H444,AreaQty!B:B,TDD!I444,AreaQty!D:D,TDD!J444)</f>
        <v>1089.45</v>
      </c>
      <c r="V444" s="25" t="s">
        <v>283</v>
      </c>
      <c r="W444" s="16">
        <v>0.1</v>
      </c>
      <c r="X444" s="55">
        <v>2000</v>
      </c>
      <c r="Y444" s="18"/>
      <c r="Z444" s="18">
        <v>1</v>
      </c>
      <c r="AA444" s="24">
        <v>0</v>
      </c>
      <c r="AB444" s="24">
        <v>0</v>
      </c>
      <c r="AC444" s="16">
        <v>0</v>
      </c>
      <c r="AD444" s="24">
        <f>IF(AC444=0,IF(AB444=0,U444*X444*W444*Z444*EXP(-AA444*Others!$A$18),0),0)</f>
        <v>217890</v>
      </c>
      <c r="AE444" s="24">
        <f>IF(AC444=0,IF(AB444=1,U444*X444*W444*Z444*EXP(-AA444*Others!$A$18),0),0)</f>
        <v>0</v>
      </c>
      <c r="AF444" s="24">
        <f>IF(AC444=1,IF(AB444=0,U444*X444*W444*Z444*EXP(-AA444*Others!$A$18),0),0)</f>
        <v>0</v>
      </c>
    </row>
    <row r="445" spans="1:32" ht="45">
      <c r="A445" s="16" t="s">
        <v>903</v>
      </c>
      <c r="B445" s="18" t="s">
        <v>796</v>
      </c>
      <c r="C445" s="18" t="s">
        <v>779</v>
      </c>
      <c r="D445" s="16" t="s">
        <v>797</v>
      </c>
      <c r="E445" s="57" t="s">
        <v>60</v>
      </c>
      <c r="F445" s="20" t="s">
        <v>37</v>
      </c>
      <c r="G445" s="20" t="s">
        <v>255</v>
      </c>
      <c r="H445" s="18" t="s">
        <v>161</v>
      </c>
      <c r="I445" s="22" t="s">
        <v>40</v>
      </c>
      <c r="J445" s="18" t="s">
        <v>810</v>
      </c>
      <c r="K445" s="16" t="s">
        <v>101</v>
      </c>
      <c r="L445" s="18" t="s">
        <v>707</v>
      </c>
      <c r="M445" s="25">
        <v>2018</v>
      </c>
      <c r="N445" s="25">
        <f t="shared" si="15"/>
        <v>3</v>
      </c>
      <c r="O445" s="21">
        <v>3</v>
      </c>
      <c r="P445" s="21">
        <v>2</v>
      </c>
      <c r="Q445" s="21">
        <v>2</v>
      </c>
      <c r="R445" s="25">
        <v>1</v>
      </c>
      <c r="S445" s="20" t="s">
        <v>791</v>
      </c>
      <c r="T445" s="18">
        <v>3</v>
      </c>
      <c r="U445" s="52">
        <f>SUMIFS(AreaQty!E:E,AreaQty!A:A,TDD!H445,AreaQty!B:B,TDD!I445,AreaQty!D:D,TDD!J445)</f>
        <v>727.96</v>
      </c>
      <c r="V445" s="25" t="s">
        <v>283</v>
      </c>
      <c r="W445" s="16">
        <v>0.1</v>
      </c>
      <c r="X445" s="55">
        <v>2000</v>
      </c>
      <c r="Y445" s="18"/>
      <c r="Z445" s="18">
        <v>1</v>
      </c>
      <c r="AA445" s="24">
        <v>0</v>
      </c>
      <c r="AB445" s="24">
        <v>0</v>
      </c>
      <c r="AC445" s="16">
        <v>0</v>
      </c>
      <c r="AD445" s="24">
        <f>IF(AC445=0,IF(AB445=0,U445*X445*W445*Z445*EXP(-AA445*Others!$A$18),0),0)</f>
        <v>145592</v>
      </c>
      <c r="AE445" s="24">
        <f>IF(AC445=0,IF(AB445=1,U445*X445*W445*Z445*EXP(-AA445*Others!$A$18),0),0)</f>
        <v>0</v>
      </c>
      <c r="AF445" s="24">
        <f>IF(AC445=1,IF(AB445=0,U445*X445*W445*Z445*EXP(-AA445*Others!$A$18),0),0)</f>
        <v>0</v>
      </c>
    </row>
    <row r="446" spans="1:32" ht="45">
      <c r="A446" s="16" t="s">
        <v>904</v>
      </c>
      <c r="B446" s="18" t="s">
        <v>796</v>
      </c>
      <c r="C446" s="18" t="s">
        <v>779</v>
      </c>
      <c r="D446" s="16" t="s">
        <v>1528</v>
      </c>
      <c r="E446" s="57" t="s">
        <v>60</v>
      </c>
      <c r="F446" s="20" t="s">
        <v>37</v>
      </c>
      <c r="G446" s="20" t="s">
        <v>255</v>
      </c>
      <c r="H446" s="18" t="s">
        <v>161</v>
      </c>
      <c r="I446" s="22" t="s">
        <v>40</v>
      </c>
      <c r="J446" s="18" t="s">
        <v>630</v>
      </c>
      <c r="K446" s="16" t="s">
        <v>101</v>
      </c>
      <c r="L446" s="18" t="s">
        <v>707</v>
      </c>
      <c r="M446" s="25">
        <v>2018</v>
      </c>
      <c r="N446" s="25">
        <f t="shared" si="15"/>
        <v>5</v>
      </c>
      <c r="O446" s="21">
        <v>5</v>
      </c>
      <c r="P446" s="21">
        <v>4</v>
      </c>
      <c r="Q446" s="21">
        <v>4</v>
      </c>
      <c r="R446" s="21">
        <v>3</v>
      </c>
      <c r="S446" s="20" t="s">
        <v>1531</v>
      </c>
      <c r="T446" s="18">
        <v>5</v>
      </c>
      <c r="U446" s="52">
        <f>SUMIFS(AreaQty!E:E,AreaQty!A:A,TDD!H446,AreaQty!B:B,TDD!I446,AreaQty!D:D,TDD!J446)</f>
        <v>473.78</v>
      </c>
      <c r="V446" s="25" t="s">
        <v>283</v>
      </c>
      <c r="W446" s="16">
        <v>0.1</v>
      </c>
      <c r="X446" s="55">
        <v>2000</v>
      </c>
      <c r="Y446" s="18"/>
      <c r="Z446" s="18">
        <v>1</v>
      </c>
      <c r="AA446" s="24">
        <v>0</v>
      </c>
      <c r="AB446" s="24">
        <v>0</v>
      </c>
      <c r="AC446" s="16">
        <v>0</v>
      </c>
      <c r="AD446" s="24">
        <f>IF(AC446=0,IF(AB446=0,U446*X446*W446*Z446*EXP(-AA446*Others!$A$18),0),0)</f>
        <v>94756</v>
      </c>
      <c r="AE446" s="24">
        <f>IF(AC446=0,IF(AB446=1,U446*X446*W446*Z446*EXP(-AA446*Others!$A$18),0),0)</f>
        <v>0</v>
      </c>
      <c r="AF446" s="24">
        <f>IF(AC446=1,IF(AB446=0,U446*X446*W446*Z446*EXP(-AA446*Others!$A$18),0),0)</f>
        <v>0</v>
      </c>
    </row>
    <row r="447" spans="1:32" ht="30">
      <c r="A447" s="16" t="s">
        <v>905</v>
      </c>
      <c r="B447" s="16" t="s">
        <v>659</v>
      </c>
      <c r="C447" s="16" t="s">
        <v>660</v>
      </c>
      <c r="D447" s="16" t="s">
        <v>661</v>
      </c>
      <c r="E447" s="57" t="s">
        <v>60</v>
      </c>
      <c r="F447" s="20" t="s">
        <v>37</v>
      </c>
      <c r="G447" s="20" t="s">
        <v>255</v>
      </c>
      <c r="H447" s="18" t="s">
        <v>161</v>
      </c>
      <c r="I447" s="22" t="s">
        <v>40</v>
      </c>
      <c r="J447" s="20" t="s">
        <v>628</v>
      </c>
      <c r="K447" s="16" t="s">
        <v>101</v>
      </c>
      <c r="L447" s="16" t="s">
        <v>624</v>
      </c>
      <c r="M447" s="25">
        <v>2018</v>
      </c>
      <c r="N447" s="25">
        <f t="shared" si="15"/>
        <v>4</v>
      </c>
      <c r="O447" s="25">
        <v>4</v>
      </c>
      <c r="P447" s="25">
        <v>3</v>
      </c>
      <c r="Q447" s="25">
        <v>3</v>
      </c>
      <c r="R447" s="25">
        <v>1</v>
      </c>
      <c r="S447" s="20" t="s">
        <v>662</v>
      </c>
      <c r="T447" s="16">
        <v>3</v>
      </c>
      <c r="U447" s="52">
        <f>SUMIFS(AreaQty!E:E,AreaQty!A:A,TDD!H447,AreaQty!B:B,TDD!I447,AreaQty!D:D,TDD!J447)</f>
        <v>1092.48</v>
      </c>
      <c r="V447" s="25" t="s">
        <v>283</v>
      </c>
      <c r="W447" s="16">
        <v>0.1</v>
      </c>
      <c r="X447" s="50">
        <v>100</v>
      </c>
      <c r="Y447" s="18"/>
      <c r="Z447" s="18">
        <v>1</v>
      </c>
      <c r="AA447" s="24">
        <v>0</v>
      </c>
      <c r="AB447" s="24">
        <v>0</v>
      </c>
      <c r="AC447" s="16">
        <v>0</v>
      </c>
      <c r="AD447" s="24">
        <f>IF(AC447=0,IF(AB447=0,U447*X447*W447*Z447*EXP(-AA447*Others!$A$18),0),0)</f>
        <v>10924.800000000001</v>
      </c>
      <c r="AE447" s="24">
        <f>IF(AC447=0,IF(AB447=1,U447*X447*W447*Z447*EXP(-AA447*Others!$A$18),0),0)</f>
        <v>0</v>
      </c>
      <c r="AF447" s="24">
        <f>IF(AC447=1,IF(AB447=0,U447*X447*W447*Z447*EXP(-AA447*Others!$A$18),0),0)</f>
        <v>0</v>
      </c>
    </row>
    <row r="448" spans="1:32" ht="30">
      <c r="A448" s="16" t="s">
        <v>906</v>
      </c>
      <c r="B448" s="16" t="s">
        <v>659</v>
      </c>
      <c r="C448" s="16" t="s">
        <v>660</v>
      </c>
      <c r="D448" s="16" t="s">
        <v>661</v>
      </c>
      <c r="E448" s="57" t="s">
        <v>60</v>
      </c>
      <c r="F448" s="20" t="s">
        <v>37</v>
      </c>
      <c r="G448" s="20" t="s">
        <v>255</v>
      </c>
      <c r="H448" s="18" t="s">
        <v>161</v>
      </c>
      <c r="I448" s="22" t="s">
        <v>40</v>
      </c>
      <c r="J448" s="20" t="s">
        <v>116</v>
      </c>
      <c r="K448" s="16" t="s">
        <v>101</v>
      </c>
      <c r="L448" s="16" t="s">
        <v>624</v>
      </c>
      <c r="M448" s="25">
        <v>2018</v>
      </c>
      <c r="N448" s="25">
        <f t="shared" si="15"/>
        <v>4</v>
      </c>
      <c r="O448" s="25">
        <v>4</v>
      </c>
      <c r="P448" s="25">
        <v>3</v>
      </c>
      <c r="Q448" s="25">
        <v>3</v>
      </c>
      <c r="R448" s="25">
        <v>1</v>
      </c>
      <c r="S448" s="20" t="s">
        <v>662</v>
      </c>
      <c r="T448" s="16">
        <v>3</v>
      </c>
      <c r="U448" s="52">
        <f>SUMIFS(AreaQty!E:E,AreaQty!A:A,TDD!H448,AreaQty!B:B,TDD!I448,AreaQty!D:D,TDD!J448)</f>
        <v>1117.83</v>
      </c>
      <c r="V448" s="25" t="s">
        <v>283</v>
      </c>
      <c r="W448" s="16">
        <v>0.1</v>
      </c>
      <c r="X448" s="50">
        <v>100</v>
      </c>
      <c r="Y448" s="18"/>
      <c r="Z448" s="18">
        <v>1</v>
      </c>
      <c r="AA448" s="24">
        <v>0</v>
      </c>
      <c r="AB448" s="24">
        <v>0</v>
      </c>
      <c r="AC448" s="16">
        <v>0</v>
      </c>
      <c r="AD448" s="24">
        <f>IF(AC448=0,IF(AB448=0,U448*X448*W448*Z448*EXP(-AA448*Others!$A$18),0),0)</f>
        <v>11178.300000000001</v>
      </c>
      <c r="AE448" s="24">
        <f>IF(AC448=0,IF(AB448=1,U448*X448*W448*Z448*EXP(-AA448*Others!$A$18),0),0)</f>
        <v>0</v>
      </c>
      <c r="AF448" s="24">
        <f>IF(AC448=1,IF(AB448=0,U448*X448*W448*Z448*EXP(-AA448*Others!$A$18),0),0)</f>
        <v>0</v>
      </c>
    </row>
    <row r="449" spans="1:32" ht="30">
      <c r="A449" s="16" t="s">
        <v>907</v>
      </c>
      <c r="B449" s="16" t="s">
        <v>659</v>
      </c>
      <c r="C449" s="16" t="s">
        <v>660</v>
      </c>
      <c r="D449" s="16" t="s">
        <v>661</v>
      </c>
      <c r="E449" s="57" t="s">
        <v>60</v>
      </c>
      <c r="F449" s="20" t="s">
        <v>37</v>
      </c>
      <c r="G449" s="20" t="s">
        <v>255</v>
      </c>
      <c r="H449" s="18" t="s">
        <v>161</v>
      </c>
      <c r="I449" s="22" t="s">
        <v>40</v>
      </c>
      <c r="J449" s="20" t="s">
        <v>282</v>
      </c>
      <c r="K449" s="16" t="s">
        <v>101</v>
      </c>
      <c r="L449" s="16" t="s">
        <v>624</v>
      </c>
      <c r="M449" s="25">
        <v>2018</v>
      </c>
      <c r="N449" s="25">
        <f t="shared" si="15"/>
        <v>4</v>
      </c>
      <c r="O449" s="25">
        <v>4</v>
      </c>
      <c r="P449" s="25">
        <v>3</v>
      </c>
      <c r="Q449" s="25">
        <v>3</v>
      </c>
      <c r="R449" s="25">
        <v>1</v>
      </c>
      <c r="S449" s="20" t="s">
        <v>662</v>
      </c>
      <c r="T449" s="16">
        <v>3</v>
      </c>
      <c r="U449" s="52">
        <f>SUMIFS(AreaQty!E:E,AreaQty!A:A,TDD!H449,AreaQty!B:B,TDD!I449,AreaQty!D:D,TDD!J449)</f>
        <v>1396.36</v>
      </c>
      <c r="V449" s="25" t="s">
        <v>283</v>
      </c>
      <c r="W449" s="16">
        <v>0.1</v>
      </c>
      <c r="X449" s="50">
        <v>100</v>
      </c>
      <c r="Y449" s="18"/>
      <c r="Z449" s="18">
        <v>1</v>
      </c>
      <c r="AA449" s="24">
        <v>0</v>
      </c>
      <c r="AB449" s="24">
        <v>0</v>
      </c>
      <c r="AC449" s="16">
        <v>0</v>
      </c>
      <c r="AD449" s="24">
        <f>IF(AC449=0,IF(AB449=0,U449*X449*W449*Z449*EXP(-AA449*Others!$A$18),0),0)</f>
        <v>13963.6</v>
      </c>
      <c r="AE449" s="24">
        <f>IF(AC449=0,IF(AB449=1,U449*X449*W449*Z449*EXP(-AA449*Others!$A$18),0),0)</f>
        <v>0</v>
      </c>
      <c r="AF449" s="24">
        <f>IF(AC449=1,IF(AB449=0,U449*X449*W449*Z449*EXP(-AA449*Others!$A$18),0),0)</f>
        <v>0</v>
      </c>
    </row>
    <row r="450" spans="1:32" ht="30">
      <c r="A450" s="16" t="s">
        <v>908</v>
      </c>
      <c r="B450" s="16" t="s">
        <v>659</v>
      </c>
      <c r="C450" s="16" t="s">
        <v>660</v>
      </c>
      <c r="D450" s="16" t="s">
        <v>661</v>
      </c>
      <c r="E450" s="57" t="s">
        <v>60</v>
      </c>
      <c r="F450" s="20" t="s">
        <v>37</v>
      </c>
      <c r="G450" s="20" t="s">
        <v>255</v>
      </c>
      <c r="H450" s="18" t="s">
        <v>161</v>
      </c>
      <c r="I450" s="22" t="s">
        <v>40</v>
      </c>
      <c r="J450" s="20" t="s">
        <v>309</v>
      </c>
      <c r="K450" s="16" t="s">
        <v>101</v>
      </c>
      <c r="L450" s="16" t="s">
        <v>624</v>
      </c>
      <c r="M450" s="25">
        <v>2018</v>
      </c>
      <c r="N450" s="25">
        <f t="shared" si="15"/>
        <v>4</v>
      </c>
      <c r="O450" s="25">
        <v>4</v>
      </c>
      <c r="P450" s="25">
        <v>3</v>
      </c>
      <c r="Q450" s="25">
        <v>3</v>
      </c>
      <c r="R450" s="25">
        <v>1</v>
      </c>
      <c r="S450" s="20" t="s">
        <v>662</v>
      </c>
      <c r="T450" s="16">
        <v>3</v>
      </c>
      <c r="U450" s="52">
        <f>SUMIFS(AreaQty!E:E,AreaQty!A:A,TDD!H450,AreaQty!B:B,TDD!I450,AreaQty!D:D,TDD!J450)</f>
        <v>1394.98</v>
      </c>
      <c r="V450" s="25" t="s">
        <v>283</v>
      </c>
      <c r="W450" s="16">
        <v>0.02</v>
      </c>
      <c r="X450" s="50">
        <v>100</v>
      </c>
      <c r="Y450" s="18"/>
      <c r="Z450" s="18">
        <v>1</v>
      </c>
      <c r="AA450" s="24">
        <v>0</v>
      </c>
      <c r="AB450" s="24">
        <v>0</v>
      </c>
      <c r="AC450" s="16">
        <v>0</v>
      </c>
      <c r="AD450" s="24">
        <f>IF(AC450=0,IF(AB450=0,U450*X450*W450*Z450*EXP(-AA450*Others!$A$18),0),0)</f>
        <v>2789.96</v>
      </c>
      <c r="AE450" s="24">
        <f>IF(AC450=0,IF(AB450=1,U450*X450*W450*Z450*EXP(-AA450*Others!$A$18),0),0)</f>
        <v>0</v>
      </c>
      <c r="AF450" s="24">
        <f>IF(AC450=1,IF(AB450=0,U450*X450*W450*Z450*EXP(-AA450*Others!$A$18),0),0)</f>
        <v>0</v>
      </c>
    </row>
    <row r="451" spans="1:32" ht="30">
      <c r="A451" s="16" t="s">
        <v>909</v>
      </c>
      <c r="B451" s="16" t="s">
        <v>659</v>
      </c>
      <c r="C451" s="16" t="s">
        <v>660</v>
      </c>
      <c r="D451" s="16" t="s">
        <v>661</v>
      </c>
      <c r="E451" s="57" t="s">
        <v>60</v>
      </c>
      <c r="F451" s="20" t="s">
        <v>37</v>
      </c>
      <c r="G451" s="20" t="s">
        <v>255</v>
      </c>
      <c r="H451" s="18" t="s">
        <v>161</v>
      </c>
      <c r="I451" s="22" t="s">
        <v>40</v>
      </c>
      <c r="J451" s="20" t="s">
        <v>288</v>
      </c>
      <c r="K451" s="16" t="s">
        <v>101</v>
      </c>
      <c r="L451" s="16" t="s">
        <v>624</v>
      </c>
      <c r="M451" s="25">
        <v>2018</v>
      </c>
      <c r="N451" s="25">
        <f t="shared" ref="N451:N514" si="16">ROUNDUP(MAX(O451:Q451),0)</f>
        <v>4</v>
      </c>
      <c r="O451" s="25">
        <v>4</v>
      </c>
      <c r="P451" s="25">
        <v>3</v>
      </c>
      <c r="Q451" s="25">
        <v>3</v>
      </c>
      <c r="R451" s="25">
        <v>1</v>
      </c>
      <c r="S451" s="20" t="s">
        <v>662</v>
      </c>
      <c r="T451" s="16">
        <v>3</v>
      </c>
      <c r="U451" s="52">
        <f>SUMIFS(AreaQty!E:E,AreaQty!A:A,TDD!H451,AreaQty!B:B,TDD!I451,AreaQty!D:D,TDD!J451)</f>
        <v>1402.74</v>
      </c>
      <c r="V451" s="25" t="s">
        <v>283</v>
      </c>
      <c r="W451" s="16">
        <v>0.1</v>
      </c>
      <c r="X451" s="50">
        <v>100</v>
      </c>
      <c r="Y451" s="18"/>
      <c r="Z451" s="18">
        <v>1</v>
      </c>
      <c r="AA451" s="24">
        <v>0</v>
      </c>
      <c r="AB451" s="24">
        <v>0</v>
      </c>
      <c r="AC451" s="16">
        <v>0</v>
      </c>
      <c r="AD451" s="24">
        <f>IF(AC451=0,IF(AB451=0,U451*X451*W451*Z451*EXP(-AA451*Others!$A$18),0),0)</f>
        <v>14027.400000000001</v>
      </c>
      <c r="AE451" s="24">
        <f>IF(AC451=0,IF(AB451=1,U451*X451*W451*Z451*EXP(-AA451*Others!$A$18),0),0)</f>
        <v>0</v>
      </c>
      <c r="AF451" s="24">
        <f>IF(AC451=1,IF(AB451=0,U451*X451*W451*Z451*EXP(-AA451*Others!$A$18),0),0)</f>
        <v>0</v>
      </c>
    </row>
    <row r="452" spans="1:32" ht="30">
      <c r="A452" s="16" t="s">
        <v>910</v>
      </c>
      <c r="B452" s="16" t="s">
        <v>659</v>
      </c>
      <c r="C452" s="16" t="s">
        <v>660</v>
      </c>
      <c r="D452" s="16" t="s">
        <v>661</v>
      </c>
      <c r="E452" s="57" t="s">
        <v>60</v>
      </c>
      <c r="F452" s="20" t="s">
        <v>37</v>
      </c>
      <c r="G452" s="20" t="s">
        <v>255</v>
      </c>
      <c r="H452" s="18" t="s">
        <v>161</v>
      </c>
      <c r="I452" s="22" t="s">
        <v>40</v>
      </c>
      <c r="J452" s="20" t="s">
        <v>203</v>
      </c>
      <c r="K452" s="16" t="s">
        <v>101</v>
      </c>
      <c r="L452" s="16" t="s">
        <v>624</v>
      </c>
      <c r="M452" s="25">
        <v>2018</v>
      </c>
      <c r="N452" s="25">
        <f t="shared" si="16"/>
        <v>4</v>
      </c>
      <c r="O452" s="25">
        <v>4</v>
      </c>
      <c r="P452" s="25">
        <v>3</v>
      </c>
      <c r="Q452" s="25">
        <v>3</v>
      </c>
      <c r="R452" s="25">
        <v>1</v>
      </c>
      <c r="S452" s="20" t="s">
        <v>662</v>
      </c>
      <c r="T452" s="16">
        <v>3</v>
      </c>
      <c r="U452" s="52">
        <f>SUMIFS(AreaQty!E:E,AreaQty!A:A,TDD!H452,AreaQty!B:B,TDD!I452,AreaQty!D:D,TDD!J452)</f>
        <v>1385.13</v>
      </c>
      <c r="V452" s="25" t="s">
        <v>283</v>
      </c>
      <c r="W452" s="16">
        <v>0.02</v>
      </c>
      <c r="X452" s="50">
        <v>100</v>
      </c>
      <c r="Y452" s="18"/>
      <c r="Z452" s="18">
        <v>1</v>
      </c>
      <c r="AA452" s="24">
        <v>0</v>
      </c>
      <c r="AB452" s="24">
        <v>0</v>
      </c>
      <c r="AC452" s="16">
        <v>0</v>
      </c>
      <c r="AD452" s="24">
        <f>IF(AC452=0,IF(AB452=0,U452*X452*W452*Z452*EXP(-AA452*Others!$A$18),0),0)</f>
        <v>2770.26</v>
      </c>
      <c r="AE452" s="24">
        <f>IF(AC452=0,IF(AB452=1,U452*X452*W452*Z452*EXP(-AA452*Others!$A$18),0),0)</f>
        <v>0</v>
      </c>
      <c r="AF452" s="24">
        <f>IF(AC452=1,IF(AB452=0,U452*X452*W452*Z452*EXP(-AA452*Others!$A$18),0),0)</f>
        <v>0</v>
      </c>
    </row>
    <row r="453" spans="1:32" ht="30">
      <c r="A453" s="16" t="s">
        <v>911</v>
      </c>
      <c r="B453" s="16" t="s">
        <v>659</v>
      </c>
      <c r="C453" s="16" t="s">
        <v>660</v>
      </c>
      <c r="D453" s="16" t="s">
        <v>661</v>
      </c>
      <c r="E453" s="57" t="s">
        <v>60</v>
      </c>
      <c r="F453" s="20" t="s">
        <v>37</v>
      </c>
      <c r="G453" s="20" t="s">
        <v>255</v>
      </c>
      <c r="H453" s="18" t="s">
        <v>161</v>
      </c>
      <c r="I453" s="22" t="s">
        <v>40</v>
      </c>
      <c r="J453" s="20" t="s">
        <v>162</v>
      </c>
      <c r="K453" s="16" t="s">
        <v>101</v>
      </c>
      <c r="L453" s="16" t="s">
        <v>624</v>
      </c>
      <c r="M453" s="25">
        <v>2018</v>
      </c>
      <c r="N453" s="25">
        <f t="shared" si="16"/>
        <v>4</v>
      </c>
      <c r="O453" s="25">
        <v>4</v>
      </c>
      <c r="P453" s="25">
        <v>3</v>
      </c>
      <c r="Q453" s="25">
        <v>3</v>
      </c>
      <c r="R453" s="25">
        <v>1</v>
      </c>
      <c r="S453" s="20" t="s">
        <v>662</v>
      </c>
      <c r="T453" s="16">
        <v>3</v>
      </c>
      <c r="U453" s="52">
        <f>SUMIFS(AreaQty!E:E,AreaQty!A:A,TDD!H453,AreaQty!B:B,TDD!I453,AreaQty!D:D,TDD!J453)</f>
        <v>236.68</v>
      </c>
      <c r="V453" s="25" t="s">
        <v>283</v>
      </c>
      <c r="W453" s="16">
        <v>0.1</v>
      </c>
      <c r="X453" s="50">
        <v>100</v>
      </c>
      <c r="Y453" s="18"/>
      <c r="Z453" s="18">
        <v>1</v>
      </c>
      <c r="AA453" s="24">
        <v>0</v>
      </c>
      <c r="AB453" s="24">
        <v>0</v>
      </c>
      <c r="AC453" s="16">
        <v>0</v>
      </c>
      <c r="AD453" s="24">
        <f>IF(AC453=0,IF(AB453=0,U453*X453*W453*Z453*EXP(-AA453*Others!$A$18),0),0)</f>
        <v>2366.8000000000002</v>
      </c>
      <c r="AE453" s="24">
        <f>IF(AC453=0,IF(AB453=1,U453*X453*W453*Z453*EXP(-AA453*Others!$A$18),0),0)</f>
        <v>0</v>
      </c>
      <c r="AF453" s="24">
        <f>IF(AC453=1,IF(AB453=0,U453*X453*W453*Z453*EXP(-AA453*Others!$A$18),0),0)</f>
        <v>0</v>
      </c>
    </row>
    <row r="454" spans="1:32" ht="30">
      <c r="A454" s="16" t="s">
        <v>912</v>
      </c>
      <c r="B454" s="16" t="s">
        <v>659</v>
      </c>
      <c r="C454" s="16" t="s">
        <v>660</v>
      </c>
      <c r="D454" s="16" t="s">
        <v>661</v>
      </c>
      <c r="E454" s="57" t="s">
        <v>60</v>
      </c>
      <c r="F454" s="20" t="s">
        <v>37</v>
      </c>
      <c r="G454" s="20" t="s">
        <v>255</v>
      </c>
      <c r="H454" s="18" t="s">
        <v>161</v>
      </c>
      <c r="I454" s="22" t="s">
        <v>40</v>
      </c>
      <c r="J454" s="20" t="s">
        <v>211</v>
      </c>
      <c r="K454" s="16" t="s">
        <v>101</v>
      </c>
      <c r="L454" s="16" t="s">
        <v>624</v>
      </c>
      <c r="M454" s="25">
        <v>2018</v>
      </c>
      <c r="N454" s="25">
        <f t="shared" si="16"/>
        <v>4</v>
      </c>
      <c r="O454" s="25">
        <v>4</v>
      </c>
      <c r="P454" s="25">
        <v>3</v>
      </c>
      <c r="Q454" s="25">
        <v>3</v>
      </c>
      <c r="R454" s="25">
        <v>1</v>
      </c>
      <c r="S454" s="20" t="s">
        <v>662</v>
      </c>
      <c r="T454" s="16">
        <v>3</v>
      </c>
      <c r="U454" s="52">
        <f>SUMIFS(AreaQty!E:E,AreaQty!A:A,TDD!H454,AreaQty!B:B,TDD!I454,AreaQty!D:D,TDD!J454)</f>
        <v>538.88</v>
      </c>
      <c r="V454" s="25" t="s">
        <v>283</v>
      </c>
      <c r="W454" s="16">
        <v>0.1</v>
      </c>
      <c r="X454" s="50">
        <v>100</v>
      </c>
      <c r="Y454" s="18"/>
      <c r="Z454" s="18">
        <v>1</v>
      </c>
      <c r="AA454" s="24">
        <v>0</v>
      </c>
      <c r="AB454" s="24">
        <v>0</v>
      </c>
      <c r="AC454" s="16">
        <v>0</v>
      </c>
      <c r="AD454" s="24">
        <f>IF(AC454=0,IF(AB454=0,U454*X454*W454*Z454*EXP(-AA454*Others!$A$18),0),0)</f>
        <v>5388.8</v>
      </c>
      <c r="AE454" s="24">
        <f>IF(AC454=0,IF(AB454=1,U454*X454*W454*Z454*EXP(-AA454*Others!$A$18),0),0)</f>
        <v>0</v>
      </c>
      <c r="AF454" s="24">
        <f>IF(AC454=1,IF(AB454=0,U454*X454*W454*Z454*EXP(-AA454*Others!$A$18),0),0)</f>
        <v>0</v>
      </c>
    </row>
    <row r="455" spans="1:32" ht="30">
      <c r="A455" s="16" t="s">
        <v>913</v>
      </c>
      <c r="B455" s="16" t="s">
        <v>659</v>
      </c>
      <c r="C455" s="16" t="s">
        <v>660</v>
      </c>
      <c r="D455" s="16" t="s">
        <v>661</v>
      </c>
      <c r="E455" s="57" t="s">
        <v>60</v>
      </c>
      <c r="F455" s="20" t="s">
        <v>37</v>
      </c>
      <c r="G455" s="20" t="s">
        <v>255</v>
      </c>
      <c r="H455" s="18" t="s">
        <v>161</v>
      </c>
      <c r="I455" s="22" t="s">
        <v>40</v>
      </c>
      <c r="J455" s="20" t="s">
        <v>225</v>
      </c>
      <c r="K455" s="16" t="s">
        <v>101</v>
      </c>
      <c r="L455" s="16" t="s">
        <v>624</v>
      </c>
      <c r="M455" s="25">
        <v>2018</v>
      </c>
      <c r="N455" s="25">
        <f t="shared" si="16"/>
        <v>4</v>
      </c>
      <c r="O455" s="25">
        <v>4</v>
      </c>
      <c r="P455" s="25">
        <v>3</v>
      </c>
      <c r="Q455" s="25">
        <v>3</v>
      </c>
      <c r="R455" s="25">
        <v>1</v>
      </c>
      <c r="S455" s="20" t="s">
        <v>662</v>
      </c>
      <c r="T455" s="16">
        <v>3</v>
      </c>
      <c r="U455" s="52">
        <f>SUMIFS(AreaQty!E:E,AreaQty!A:A,TDD!H455,AreaQty!B:B,TDD!I455,AreaQty!D:D,TDD!J455)</f>
        <v>263</v>
      </c>
      <c r="V455" s="25" t="s">
        <v>283</v>
      </c>
      <c r="W455" s="16">
        <v>0.1</v>
      </c>
      <c r="X455" s="50">
        <v>100</v>
      </c>
      <c r="Y455" s="18"/>
      <c r="Z455" s="18">
        <v>1</v>
      </c>
      <c r="AA455" s="24">
        <v>0</v>
      </c>
      <c r="AB455" s="24">
        <v>0</v>
      </c>
      <c r="AC455" s="16">
        <v>0</v>
      </c>
      <c r="AD455" s="24">
        <f>IF(AC455=0,IF(AB455=0,U455*X455*W455*Z455*EXP(-AA455*Others!$A$18),0),0)</f>
        <v>2630</v>
      </c>
      <c r="AE455" s="24">
        <f>IF(AC455=0,IF(AB455=1,U455*X455*W455*Z455*EXP(-AA455*Others!$A$18),0),0)</f>
        <v>0</v>
      </c>
      <c r="AF455" s="24">
        <f>IF(AC455=1,IF(AB455=0,U455*X455*W455*Z455*EXP(-AA455*Others!$A$18),0),0)</f>
        <v>0</v>
      </c>
    </row>
    <row r="456" spans="1:32" ht="30">
      <c r="A456" s="16" t="s">
        <v>914</v>
      </c>
      <c r="B456" s="16" t="s">
        <v>659</v>
      </c>
      <c r="C456" s="16" t="s">
        <v>660</v>
      </c>
      <c r="D456" s="16" t="s">
        <v>661</v>
      </c>
      <c r="E456" s="57" t="s">
        <v>60</v>
      </c>
      <c r="F456" s="20" t="s">
        <v>37</v>
      </c>
      <c r="G456" s="20" t="s">
        <v>255</v>
      </c>
      <c r="H456" s="18" t="s">
        <v>161</v>
      </c>
      <c r="I456" s="22" t="s">
        <v>40</v>
      </c>
      <c r="J456" s="20" t="s">
        <v>187</v>
      </c>
      <c r="K456" s="16" t="s">
        <v>101</v>
      </c>
      <c r="L456" s="16" t="s">
        <v>624</v>
      </c>
      <c r="M456" s="25">
        <v>2018</v>
      </c>
      <c r="N456" s="25">
        <f t="shared" si="16"/>
        <v>4</v>
      </c>
      <c r="O456" s="25">
        <v>4</v>
      </c>
      <c r="P456" s="25">
        <v>3</v>
      </c>
      <c r="Q456" s="25">
        <v>3</v>
      </c>
      <c r="R456" s="25">
        <v>1</v>
      </c>
      <c r="S456" s="20" t="s">
        <v>662</v>
      </c>
      <c r="T456" s="16">
        <v>3</v>
      </c>
      <c r="U456" s="52">
        <f>SUMIFS(AreaQty!E:E,AreaQty!A:A,TDD!H456,AreaQty!B:B,TDD!I456,AreaQty!D:D,TDD!J456)</f>
        <v>618.73</v>
      </c>
      <c r="V456" s="25" t="s">
        <v>283</v>
      </c>
      <c r="W456" s="16">
        <v>0.1</v>
      </c>
      <c r="X456" s="50">
        <v>100</v>
      </c>
      <c r="Y456" s="18"/>
      <c r="Z456" s="18">
        <v>1</v>
      </c>
      <c r="AA456" s="24">
        <v>0</v>
      </c>
      <c r="AB456" s="24">
        <v>0</v>
      </c>
      <c r="AC456" s="16">
        <v>0</v>
      </c>
      <c r="AD456" s="24">
        <f>IF(AC456=0,IF(AB456=0,U456*X456*W456*Z456*EXP(-AA456*Others!$A$18),0),0)</f>
        <v>6187.3</v>
      </c>
      <c r="AE456" s="24">
        <f>IF(AC456=0,IF(AB456=1,U456*X456*W456*Z456*EXP(-AA456*Others!$A$18),0),0)</f>
        <v>0</v>
      </c>
      <c r="AF456" s="24">
        <f>IF(AC456=1,IF(AB456=0,U456*X456*W456*Z456*EXP(-AA456*Others!$A$18),0),0)</f>
        <v>0</v>
      </c>
    </row>
    <row r="457" spans="1:32" ht="30">
      <c r="A457" s="16" t="s">
        <v>915</v>
      </c>
      <c r="B457" s="16" t="s">
        <v>659</v>
      </c>
      <c r="C457" s="16" t="s">
        <v>660</v>
      </c>
      <c r="D457" s="16" t="s">
        <v>661</v>
      </c>
      <c r="E457" s="57" t="s">
        <v>60</v>
      </c>
      <c r="F457" s="20" t="s">
        <v>37</v>
      </c>
      <c r="G457" s="20" t="s">
        <v>255</v>
      </c>
      <c r="H457" s="18" t="s">
        <v>161</v>
      </c>
      <c r="I457" s="22" t="s">
        <v>40</v>
      </c>
      <c r="J457" s="20" t="s">
        <v>294</v>
      </c>
      <c r="K457" s="16" t="s">
        <v>101</v>
      </c>
      <c r="L457" s="16" t="s">
        <v>624</v>
      </c>
      <c r="M457" s="25">
        <v>2018</v>
      </c>
      <c r="N457" s="25">
        <f t="shared" si="16"/>
        <v>4</v>
      </c>
      <c r="O457" s="25">
        <v>4</v>
      </c>
      <c r="P457" s="25">
        <v>3</v>
      </c>
      <c r="Q457" s="25">
        <v>3</v>
      </c>
      <c r="R457" s="25">
        <v>1</v>
      </c>
      <c r="S457" s="20" t="s">
        <v>662</v>
      </c>
      <c r="T457" s="16">
        <v>3</v>
      </c>
      <c r="U457" s="52">
        <f>SUMIFS(AreaQty!E:E,AreaQty!A:A,TDD!H457,AreaQty!B:B,TDD!I457,AreaQty!D:D,TDD!J457)</f>
        <v>1445.4</v>
      </c>
      <c r="V457" s="25" t="s">
        <v>283</v>
      </c>
      <c r="W457" s="16">
        <v>0.1</v>
      </c>
      <c r="X457" s="50">
        <v>100</v>
      </c>
      <c r="Y457" s="18"/>
      <c r="Z457" s="18">
        <v>1</v>
      </c>
      <c r="AA457" s="24">
        <v>0</v>
      </c>
      <c r="AB457" s="24">
        <v>0</v>
      </c>
      <c r="AC457" s="16">
        <v>0</v>
      </c>
      <c r="AD457" s="24">
        <f>IF(AC457=0,IF(AB457=0,U457*X457*W457*Z457*EXP(-AA457*Others!$A$18),0),0)</f>
        <v>14454</v>
      </c>
      <c r="AE457" s="24">
        <f>IF(AC457=0,IF(AB457=1,U457*X457*W457*Z457*EXP(-AA457*Others!$A$18),0),0)</f>
        <v>0</v>
      </c>
      <c r="AF457" s="24">
        <f>IF(AC457=1,IF(AB457=0,U457*X457*W457*Z457*EXP(-AA457*Others!$A$18),0),0)</f>
        <v>0</v>
      </c>
    </row>
    <row r="458" spans="1:32" ht="30">
      <c r="A458" s="16" t="s">
        <v>916</v>
      </c>
      <c r="B458" s="16" t="s">
        <v>659</v>
      </c>
      <c r="C458" s="16" t="s">
        <v>660</v>
      </c>
      <c r="D458" s="16" t="s">
        <v>661</v>
      </c>
      <c r="E458" s="57" t="s">
        <v>60</v>
      </c>
      <c r="F458" s="20" t="s">
        <v>37</v>
      </c>
      <c r="G458" s="20" t="s">
        <v>255</v>
      </c>
      <c r="H458" s="18" t="s">
        <v>161</v>
      </c>
      <c r="I458" s="22" t="s">
        <v>40</v>
      </c>
      <c r="J458" s="20" t="s">
        <v>297</v>
      </c>
      <c r="K458" s="16" t="s">
        <v>101</v>
      </c>
      <c r="L458" s="16" t="s">
        <v>624</v>
      </c>
      <c r="M458" s="25">
        <v>2018</v>
      </c>
      <c r="N458" s="25">
        <f t="shared" si="16"/>
        <v>4</v>
      </c>
      <c r="O458" s="25">
        <v>4</v>
      </c>
      <c r="P458" s="25">
        <v>3</v>
      </c>
      <c r="Q458" s="25">
        <v>3</v>
      </c>
      <c r="R458" s="25">
        <v>1</v>
      </c>
      <c r="S458" s="20" t="s">
        <v>662</v>
      </c>
      <c r="T458" s="16">
        <v>3</v>
      </c>
      <c r="U458" s="52">
        <f>SUMIFS(AreaQty!E:E,AreaQty!A:A,TDD!H458,AreaQty!B:B,TDD!I458,AreaQty!D:D,TDD!J458)</f>
        <v>1463.59</v>
      </c>
      <c r="V458" s="25" t="s">
        <v>283</v>
      </c>
      <c r="W458" s="16">
        <v>0.1</v>
      </c>
      <c r="X458" s="50">
        <v>100</v>
      </c>
      <c r="Y458" s="18"/>
      <c r="Z458" s="18">
        <v>1</v>
      </c>
      <c r="AA458" s="24">
        <v>0</v>
      </c>
      <c r="AB458" s="24">
        <v>0</v>
      </c>
      <c r="AC458" s="16">
        <v>0</v>
      </c>
      <c r="AD458" s="24">
        <f>IF(AC458=0,IF(AB458=0,U458*X458*W458*Z458*EXP(-AA458*Others!$A$18),0),0)</f>
        <v>14635.900000000001</v>
      </c>
      <c r="AE458" s="24">
        <f>IF(AC458=0,IF(AB458=1,U458*X458*W458*Z458*EXP(-AA458*Others!$A$18),0),0)</f>
        <v>0</v>
      </c>
      <c r="AF458" s="24">
        <f>IF(AC458=1,IF(AB458=0,U458*X458*W458*Z458*EXP(-AA458*Others!$A$18),0),0)</f>
        <v>0</v>
      </c>
    </row>
    <row r="459" spans="1:32" ht="30">
      <c r="A459" s="16" t="s">
        <v>917</v>
      </c>
      <c r="B459" s="16" t="s">
        <v>659</v>
      </c>
      <c r="C459" s="16" t="s">
        <v>660</v>
      </c>
      <c r="D459" s="16" t="s">
        <v>661</v>
      </c>
      <c r="E459" s="57" t="s">
        <v>60</v>
      </c>
      <c r="F459" s="20" t="s">
        <v>37</v>
      </c>
      <c r="G459" s="20" t="s">
        <v>255</v>
      </c>
      <c r="H459" s="18" t="s">
        <v>161</v>
      </c>
      <c r="I459" s="22" t="s">
        <v>40</v>
      </c>
      <c r="J459" s="20" t="s">
        <v>301</v>
      </c>
      <c r="K459" s="16" t="s">
        <v>101</v>
      </c>
      <c r="L459" s="16" t="s">
        <v>624</v>
      </c>
      <c r="M459" s="25">
        <v>2018</v>
      </c>
      <c r="N459" s="25">
        <f t="shared" si="16"/>
        <v>4</v>
      </c>
      <c r="O459" s="25">
        <v>4</v>
      </c>
      <c r="P459" s="25">
        <v>3</v>
      </c>
      <c r="Q459" s="25">
        <v>3</v>
      </c>
      <c r="R459" s="25">
        <v>1</v>
      </c>
      <c r="S459" s="20" t="s">
        <v>662</v>
      </c>
      <c r="T459" s="16">
        <v>3</v>
      </c>
      <c r="U459" s="52">
        <f>SUMIFS(AreaQty!E:E,AreaQty!A:A,TDD!H459,AreaQty!B:B,TDD!I459,AreaQty!D:D,TDD!J459)</f>
        <v>1668.32</v>
      </c>
      <c r="V459" s="25" t="s">
        <v>283</v>
      </c>
      <c r="W459" s="16">
        <v>0.1</v>
      </c>
      <c r="X459" s="50">
        <v>100</v>
      </c>
      <c r="Y459" s="18"/>
      <c r="Z459" s="18">
        <v>1</v>
      </c>
      <c r="AA459" s="24">
        <v>0</v>
      </c>
      <c r="AB459" s="24">
        <v>0</v>
      </c>
      <c r="AC459" s="16">
        <v>0</v>
      </c>
      <c r="AD459" s="24">
        <f>IF(AC459=0,IF(AB459=0,U459*X459*W459*Z459*EXP(-AA459*Others!$A$18),0),0)</f>
        <v>16683.2</v>
      </c>
      <c r="AE459" s="24">
        <f>IF(AC459=0,IF(AB459=1,U459*X459*W459*Z459*EXP(-AA459*Others!$A$18),0),0)</f>
        <v>0</v>
      </c>
      <c r="AF459" s="24">
        <f>IF(AC459=1,IF(AB459=0,U459*X459*W459*Z459*EXP(-AA459*Others!$A$18),0),0)</f>
        <v>0</v>
      </c>
    </row>
    <row r="460" spans="1:32" ht="30">
      <c r="A460" s="16" t="s">
        <v>918</v>
      </c>
      <c r="B460" s="16" t="s">
        <v>659</v>
      </c>
      <c r="C460" s="16" t="s">
        <v>660</v>
      </c>
      <c r="D460" s="16" t="s">
        <v>661</v>
      </c>
      <c r="E460" s="57" t="s">
        <v>60</v>
      </c>
      <c r="F460" s="20" t="s">
        <v>37</v>
      </c>
      <c r="G460" s="20" t="s">
        <v>255</v>
      </c>
      <c r="H460" s="18" t="s">
        <v>161</v>
      </c>
      <c r="I460" s="22" t="s">
        <v>40</v>
      </c>
      <c r="J460" s="20" t="s">
        <v>320</v>
      </c>
      <c r="K460" s="16" t="s">
        <v>101</v>
      </c>
      <c r="L460" s="16" t="s">
        <v>624</v>
      </c>
      <c r="M460" s="25">
        <v>2018</v>
      </c>
      <c r="N460" s="25">
        <f t="shared" si="16"/>
        <v>4</v>
      </c>
      <c r="O460" s="25">
        <v>4</v>
      </c>
      <c r="P460" s="25">
        <v>3</v>
      </c>
      <c r="Q460" s="25">
        <v>3</v>
      </c>
      <c r="R460" s="25">
        <v>1</v>
      </c>
      <c r="S460" s="20" t="s">
        <v>662</v>
      </c>
      <c r="T460" s="16">
        <v>3</v>
      </c>
      <c r="U460" s="52">
        <f>SUMIFS(AreaQty!E:E,AreaQty!A:A,TDD!H460,AreaQty!B:B,TDD!I460,AreaQty!D:D,TDD!J460)</f>
        <v>1480.83</v>
      </c>
      <c r="V460" s="25" t="s">
        <v>283</v>
      </c>
      <c r="W460" s="16">
        <v>0.1</v>
      </c>
      <c r="X460" s="50">
        <v>100</v>
      </c>
      <c r="Y460" s="18"/>
      <c r="Z460" s="18">
        <v>1</v>
      </c>
      <c r="AA460" s="24">
        <v>0</v>
      </c>
      <c r="AB460" s="24">
        <v>0</v>
      </c>
      <c r="AC460" s="16">
        <v>0</v>
      </c>
      <c r="AD460" s="24">
        <f>IF(AC460=0,IF(AB460=0,U460*X460*W460*Z460*EXP(-AA460*Others!$A$18),0),0)</f>
        <v>14808.300000000001</v>
      </c>
      <c r="AE460" s="24">
        <f>IF(AC460=0,IF(AB460=1,U460*X460*W460*Z460*EXP(-AA460*Others!$A$18),0),0)</f>
        <v>0</v>
      </c>
      <c r="AF460" s="24">
        <f>IF(AC460=1,IF(AB460=0,U460*X460*W460*Z460*EXP(-AA460*Others!$A$18),0),0)</f>
        <v>0</v>
      </c>
    </row>
    <row r="461" spans="1:32" ht="30">
      <c r="A461" s="16" t="s">
        <v>919</v>
      </c>
      <c r="B461" s="16" t="s">
        <v>659</v>
      </c>
      <c r="C461" s="16" t="s">
        <v>660</v>
      </c>
      <c r="D461" s="16" t="s">
        <v>661</v>
      </c>
      <c r="E461" s="57" t="s">
        <v>60</v>
      </c>
      <c r="F461" s="20" t="s">
        <v>37</v>
      </c>
      <c r="G461" s="20" t="s">
        <v>255</v>
      </c>
      <c r="H461" s="18" t="s">
        <v>161</v>
      </c>
      <c r="I461" s="22" t="s">
        <v>40</v>
      </c>
      <c r="J461" s="20" t="s">
        <v>334</v>
      </c>
      <c r="K461" s="16" t="s">
        <v>101</v>
      </c>
      <c r="L461" s="16" t="s">
        <v>624</v>
      </c>
      <c r="M461" s="25">
        <v>2018</v>
      </c>
      <c r="N461" s="25">
        <f t="shared" si="16"/>
        <v>4</v>
      </c>
      <c r="O461" s="25">
        <v>4</v>
      </c>
      <c r="P461" s="25">
        <v>3</v>
      </c>
      <c r="Q461" s="25">
        <v>3</v>
      </c>
      <c r="R461" s="25">
        <v>1</v>
      </c>
      <c r="S461" s="20" t="s">
        <v>662</v>
      </c>
      <c r="T461" s="16">
        <v>3</v>
      </c>
      <c r="U461" s="52">
        <f>SUMIFS(AreaQty!E:E,AreaQty!A:A,TDD!H461,AreaQty!B:B,TDD!I461,AreaQty!D:D,TDD!J461)</f>
        <v>1063.6500000000001</v>
      </c>
      <c r="V461" s="25" t="s">
        <v>283</v>
      </c>
      <c r="W461" s="16">
        <v>0.1</v>
      </c>
      <c r="X461" s="50">
        <v>100</v>
      </c>
      <c r="Y461" s="18"/>
      <c r="Z461" s="18">
        <v>1</v>
      </c>
      <c r="AA461" s="24">
        <v>0</v>
      </c>
      <c r="AB461" s="24">
        <v>0</v>
      </c>
      <c r="AC461" s="16">
        <v>0</v>
      </c>
      <c r="AD461" s="24">
        <f>IF(AC461=0,IF(AB461=0,U461*X461*W461*Z461*EXP(-AA461*Others!$A$18),0),0)</f>
        <v>10636.500000000002</v>
      </c>
      <c r="AE461" s="24">
        <f>IF(AC461=0,IF(AB461=1,U461*X461*W461*Z461*EXP(-AA461*Others!$A$18),0),0)</f>
        <v>0</v>
      </c>
      <c r="AF461" s="24">
        <f>IF(AC461=1,IF(AB461=0,U461*X461*W461*Z461*EXP(-AA461*Others!$A$18),0),0)</f>
        <v>0</v>
      </c>
    </row>
    <row r="462" spans="1:32" ht="30">
      <c r="A462" s="16" t="s">
        <v>920</v>
      </c>
      <c r="B462" s="16" t="s">
        <v>659</v>
      </c>
      <c r="C462" s="16" t="s">
        <v>660</v>
      </c>
      <c r="D462" s="16" t="s">
        <v>661</v>
      </c>
      <c r="E462" s="57" t="s">
        <v>60</v>
      </c>
      <c r="F462" s="20" t="s">
        <v>37</v>
      </c>
      <c r="G462" s="20" t="s">
        <v>255</v>
      </c>
      <c r="H462" s="18" t="s">
        <v>161</v>
      </c>
      <c r="I462" s="22" t="s">
        <v>40</v>
      </c>
      <c r="J462" s="20" t="s">
        <v>808</v>
      </c>
      <c r="K462" s="16" t="s">
        <v>101</v>
      </c>
      <c r="L462" s="16" t="s">
        <v>624</v>
      </c>
      <c r="M462" s="25">
        <v>2018</v>
      </c>
      <c r="N462" s="25">
        <f t="shared" si="16"/>
        <v>4</v>
      </c>
      <c r="O462" s="25">
        <v>4</v>
      </c>
      <c r="P462" s="25">
        <v>3</v>
      </c>
      <c r="Q462" s="25">
        <v>3</v>
      </c>
      <c r="R462" s="25">
        <v>1</v>
      </c>
      <c r="S462" s="20" t="s">
        <v>662</v>
      </c>
      <c r="T462" s="16">
        <v>3</v>
      </c>
      <c r="U462" s="52">
        <f>SUMIFS(AreaQty!E:E,AreaQty!A:A,TDD!H462,AreaQty!B:B,TDD!I462,AreaQty!D:D,TDD!J462)</f>
        <v>1089.45</v>
      </c>
      <c r="V462" s="25" t="s">
        <v>283</v>
      </c>
      <c r="W462" s="16">
        <v>0.1</v>
      </c>
      <c r="X462" s="50">
        <v>100</v>
      </c>
      <c r="Y462" s="18"/>
      <c r="Z462" s="18">
        <v>1</v>
      </c>
      <c r="AA462" s="24">
        <v>0</v>
      </c>
      <c r="AB462" s="24">
        <v>0</v>
      </c>
      <c r="AC462" s="16">
        <v>0</v>
      </c>
      <c r="AD462" s="24">
        <f>IF(AC462=0,IF(AB462=0,U462*X462*W462*Z462*EXP(-AA462*Others!$A$18),0),0)</f>
        <v>10894.5</v>
      </c>
      <c r="AE462" s="24">
        <f>IF(AC462=0,IF(AB462=1,U462*X462*W462*Z462*EXP(-AA462*Others!$A$18),0),0)</f>
        <v>0</v>
      </c>
      <c r="AF462" s="24">
        <f>IF(AC462=1,IF(AB462=0,U462*X462*W462*Z462*EXP(-AA462*Others!$A$18),0),0)</f>
        <v>0</v>
      </c>
    </row>
    <row r="463" spans="1:32" ht="30">
      <c r="A463" s="16" t="s">
        <v>921</v>
      </c>
      <c r="B463" s="16" t="s">
        <v>659</v>
      </c>
      <c r="C463" s="16" t="s">
        <v>660</v>
      </c>
      <c r="D463" s="16" t="s">
        <v>661</v>
      </c>
      <c r="E463" s="57" t="s">
        <v>60</v>
      </c>
      <c r="F463" s="20" t="s">
        <v>37</v>
      </c>
      <c r="G463" s="20" t="s">
        <v>255</v>
      </c>
      <c r="H463" s="18" t="s">
        <v>161</v>
      </c>
      <c r="I463" s="22" t="s">
        <v>40</v>
      </c>
      <c r="J463" s="20" t="s">
        <v>810</v>
      </c>
      <c r="K463" s="16" t="s">
        <v>101</v>
      </c>
      <c r="L463" s="16" t="s">
        <v>624</v>
      </c>
      <c r="M463" s="25">
        <v>2018</v>
      </c>
      <c r="N463" s="25">
        <f t="shared" si="16"/>
        <v>4</v>
      </c>
      <c r="O463" s="25">
        <v>4</v>
      </c>
      <c r="P463" s="25">
        <v>3</v>
      </c>
      <c r="Q463" s="25">
        <v>3</v>
      </c>
      <c r="R463" s="25">
        <v>1</v>
      </c>
      <c r="S463" s="20" t="s">
        <v>662</v>
      </c>
      <c r="T463" s="16">
        <v>3</v>
      </c>
      <c r="U463" s="52">
        <f>SUMIFS(AreaQty!E:E,AreaQty!A:A,TDD!H463,AreaQty!B:B,TDD!I463,AreaQty!D:D,TDD!J463)</f>
        <v>727.96</v>
      </c>
      <c r="V463" s="25" t="s">
        <v>283</v>
      </c>
      <c r="W463" s="16">
        <v>0.1</v>
      </c>
      <c r="X463" s="50">
        <v>100</v>
      </c>
      <c r="Y463" s="18"/>
      <c r="Z463" s="18">
        <v>1</v>
      </c>
      <c r="AA463" s="24">
        <v>0</v>
      </c>
      <c r="AB463" s="24">
        <v>0</v>
      </c>
      <c r="AC463" s="16">
        <v>0</v>
      </c>
      <c r="AD463" s="24">
        <f>IF(AC463=0,IF(AB463=0,U463*X463*W463*Z463*EXP(-AA463*Others!$A$18),0),0)</f>
        <v>7279.6</v>
      </c>
      <c r="AE463" s="24">
        <f>IF(AC463=0,IF(AB463=1,U463*X463*W463*Z463*EXP(-AA463*Others!$A$18),0),0)</f>
        <v>0</v>
      </c>
      <c r="AF463" s="24">
        <f>IF(AC463=1,IF(AB463=0,U463*X463*W463*Z463*EXP(-AA463*Others!$A$18),0),0)</f>
        <v>0</v>
      </c>
    </row>
    <row r="464" spans="1:32" ht="30">
      <c r="A464" s="16" t="s">
        <v>922</v>
      </c>
      <c r="B464" s="18" t="s">
        <v>659</v>
      </c>
      <c r="C464" s="18" t="s">
        <v>660</v>
      </c>
      <c r="D464" s="20" t="s">
        <v>923</v>
      </c>
      <c r="E464" s="57" t="s">
        <v>60</v>
      </c>
      <c r="F464" s="20" t="s">
        <v>37</v>
      </c>
      <c r="G464" s="20" t="s">
        <v>255</v>
      </c>
      <c r="H464" s="22" t="s">
        <v>161</v>
      </c>
      <c r="I464" s="22" t="s">
        <v>40</v>
      </c>
      <c r="J464" s="22" t="s">
        <v>320</v>
      </c>
      <c r="K464" s="18" t="s">
        <v>924</v>
      </c>
      <c r="L464" s="18" t="s">
        <v>624</v>
      </c>
      <c r="M464" s="25">
        <v>2018</v>
      </c>
      <c r="N464" s="25">
        <f t="shared" si="16"/>
        <v>3</v>
      </c>
      <c r="O464" s="21">
        <v>3</v>
      </c>
      <c r="P464" s="21">
        <v>2</v>
      </c>
      <c r="Q464" s="21">
        <v>2</v>
      </c>
      <c r="R464" s="25">
        <v>1</v>
      </c>
      <c r="S464" s="20" t="s">
        <v>1521</v>
      </c>
      <c r="T464" s="18">
        <v>3</v>
      </c>
      <c r="U464" s="52">
        <f>SUMIFS(AreaQty!E:E,AreaQty!A:A,TDD!H464,AreaQty!B:B,TDD!I464,AreaQty!D:D,TDD!J464)</f>
        <v>1480.83</v>
      </c>
      <c r="V464" s="25" t="s">
        <v>283</v>
      </c>
      <c r="W464" s="16">
        <v>0.1</v>
      </c>
      <c r="X464" s="50">
        <v>100</v>
      </c>
      <c r="Y464" s="18"/>
      <c r="Z464" s="18">
        <v>1</v>
      </c>
      <c r="AA464" s="24">
        <v>0</v>
      </c>
      <c r="AB464" s="24">
        <v>0</v>
      </c>
      <c r="AC464" s="16">
        <v>0</v>
      </c>
      <c r="AD464" s="24">
        <f>IF(AC464=0,IF(AB464=0,U464*X464*W464*Z464*EXP(-AA464*Others!$A$18),0),0)</f>
        <v>14808.300000000001</v>
      </c>
      <c r="AE464" s="24">
        <f>IF(AC464=0,IF(AB464=1,U464*X464*W464*Z464*EXP(-AA464*Others!$A$18),0),0)</f>
        <v>0</v>
      </c>
      <c r="AF464" s="24">
        <f>IF(AC464=1,IF(AB464=0,U464*X464*W464*Z464*EXP(-AA464*Others!$A$18),0),0)</f>
        <v>0</v>
      </c>
    </row>
    <row r="465" spans="1:32" ht="30">
      <c r="A465" s="16" t="s">
        <v>925</v>
      </c>
      <c r="B465" s="18" t="s">
        <v>773</v>
      </c>
      <c r="C465" s="18" t="s">
        <v>774</v>
      </c>
      <c r="D465" s="20" t="s">
        <v>926</v>
      </c>
      <c r="E465" s="20" t="s">
        <v>97</v>
      </c>
      <c r="F465" s="20" t="s">
        <v>37</v>
      </c>
      <c r="G465" s="20" t="s">
        <v>255</v>
      </c>
      <c r="H465" s="22" t="s">
        <v>161</v>
      </c>
      <c r="I465" s="22" t="s">
        <v>120</v>
      </c>
      <c r="J465" s="22" t="s">
        <v>628</v>
      </c>
      <c r="K465" s="18" t="s">
        <v>927</v>
      </c>
      <c r="L465" s="18" t="s">
        <v>624</v>
      </c>
      <c r="M465" s="25">
        <v>2018</v>
      </c>
      <c r="N465" s="25">
        <f t="shared" si="16"/>
        <v>5</v>
      </c>
      <c r="O465" s="21">
        <v>5</v>
      </c>
      <c r="P465" s="21">
        <v>5</v>
      </c>
      <c r="Q465" s="21">
        <v>5</v>
      </c>
      <c r="R465" s="21">
        <v>2</v>
      </c>
      <c r="S465" s="20" t="s">
        <v>1520</v>
      </c>
      <c r="T465" s="18">
        <v>5</v>
      </c>
      <c r="U465" s="52">
        <f>SUMIFS(AreaQty!E:E,AreaQty!A:A,TDD!H465,AreaQty!B:B,TDD!I465,AreaQty!D:D,TDD!J465)</f>
        <v>1116.3399999999999</v>
      </c>
      <c r="V465" s="25" t="s">
        <v>283</v>
      </c>
      <c r="W465" s="16">
        <v>0.1</v>
      </c>
      <c r="X465" s="55">
        <v>100</v>
      </c>
      <c r="Y465" s="18"/>
      <c r="Z465" s="18">
        <v>1</v>
      </c>
      <c r="AA465" s="24">
        <v>0</v>
      </c>
      <c r="AB465" s="24">
        <v>0</v>
      </c>
      <c r="AC465" s="16">
        <v>0</v>
      </c>
      <c r="AD465" s="24">
        <f>IF(AC465=0,IF(AB465=0,U465*X465*W465*Z465*EXP(-AA465*Others!$A$18),0),0)</f>
        <v>11163.4</v>
      </c>
      <c r="AE465" s="24">
        <f>IF(AC465=0,IF(AB465=1,U465*X465*W465*Z465*EXP(-AA465*Others!$A$18),0),0)</f>
        <v>0</v>
      </c>
      <c r="AF465" s="24">
        <f>IF(AC465=1,IF(AB465=0,U465*X465*W465*Z465*EXP(-AA465*Others!$A$18),0),0)</f>
        <v>0</v>
      </c>
    </row>
    <row r="466" spans="1:32" ht="30">
      <c r="A466" s="16" t="s">
        <v>928</v>
      </c>
      <c r="B466" s="18" t="s">
        <v>773</v>
      </c>
      <c r="C466" s="18" t="s">
        <v>774</v>
      </c>
      <c r="D466" s="20" t="s">
        <v>926</v>
      </c>
      <c r="E466" s="20" t="s">
        <v>97</v>
      </c>
      <c r="F466" s="20" t="s">
        <v>37</v>
      </c>
      <c r="G466" s="20" t="s">
        <v>255</v>
      </c>
      <c r="H466" s="22" t="s">
        <v>161</v>
      </c>
      <c r="I466" s="22" t="s">
        <v>120</v>
      </c>
      <c r="J466" s="22" t="s">
        <v>116</v>
      </c>
      <c r="K466" s="18" t="s">
        <v>927</v>
      </c>
      <c r="L466" s="18" t="s">
        <v>624</v>
      </c>
      <c r="M466" s="25">
        <v>2018</v>
      </c>
      <c r="N466" s="25">
        <f t="shared" si="16"/>
        <v>5</v>
      </c>
      <c r="O466" s="21">
        <v>5</v>
      </c>
      <c r="P466" s="21">
        <v>5</v>
      </c>
      <c r="Q466" s="21">
        <v>5</v>
      </c>
      <c r="R466" s="21">
        <v>2</v>
      </c>
      <c r="S466" s="20" t="s">
        <v>1520</v>
      </c>
      <c r="T466" s="18">
        <v>5</v>
      </c>
      <c r="U466" s="52">
        <f>SUMIFS(AreaQty!E:E,AreaQty!A:A,TDD!H466,AreaQty!B:B,TDD!I466,AreaQty!D:D,TDD!J466)</f>
        <v>1194.48</v>
      </c>
      <c r="V466" s="25" t="s">
        <v>283</v>
      </c>
      <c r="W466" s="16">
        <v>0.1</v>
      </c>
      <c r="X466" s="55">
        <v>100</v>
      </c>
      <c r="Y466" s="18"/>
      <c r="Z466" s="18">
        <v>1</v>
      </c>
      <c r="AA466" s="24">
        <v>0</v>
      </c>
      <c r="AB466" s="24">
        <v>0</v>
      </c>
      <c r="AC466" s="16">
        <v>0</v>
      </c>
      <c r="AD466" s="24">
        <f>IF(AC466=0,IF(AB466=0,U466*X466*W466*Z466*EXP(-AA466*Others!$A$18),0),0)</f>
        <v>11944.800000000001</v>
      </c>
      <c r="AE466" s="24">
        <f>IF(AC466=0,IF(AB466=1,U466*X466*W466*Z466*EXP(-AA466*Others!$A$18),0),0)</f>
        <v>0</v>
      </c>
      <c r="AF466" s="24">
        <f>IF(AC466=1,IF(AB466=0,U466*X466*W466*Z466*EXP(-AA466*Others!$A$18),0),0)</f>
        <v>0</v>
      </c>
    </row>
    <row r="467" spans="1:32">
      <c r="A467" s="16" t="s">
        <v>929</v>
      </c>
      <c r="B467" s="18" t="s">
        <v>930</v>
      </c>
      <c r="C467" s="18" t="s">
        <v>931</v>
      </c>
      <c r="D467" s="20" t="s">
        <v>926</v>
      </c>
      <c r="E467" s="20" t="s">
        <v>97</v>
      </c>
      <c r="F467" s="20" t="s">
        <v>37</v>
      </c>
      <c r="G467" s="20" t="s">
        <v>255</v>
      </c>
      <c r="H467" s="22" t="s">
        <v>161</v>
      </c>
      <c r="I467" s="22" t="s">
        <v>120</v>
      </c>
      <c r="J467" s="22" t="s">
        <v>282</v>
      </c>
      <c r="K467" s="18" t="s">
        <v>932</v>
      </c>
      <c r="L467" s="18" t="s">
        <v>624</v>
      </c>
      <c r="M467" s="25">
        <v>2018</v>
      </c>
      <c r="N467" s="25">
        <f t="shared" si="16"/>
        <v>5</v>
      </c>
      <c r="O467" s="21">
        <v>5</v>
      </c>
      <c r="P467" s="21">
        <v>5</v>
      </c>
      <c r="Q467" s="21">
        <v>5</v>
      </c>
      <c r="R467" s="21">
        <v>3</v>
      </c>
      <c r="S467" s="20" t="s">
        <v>1517</v>
      </c>
      <c r="T467" s="18">
        <v>5</v>
      </c>
      <c r="U467" s="52">
        <f>SUMIFS(AreaQty!E:E,AreaQty!A:A,TDD!H467,AreaQty!B:B,TDD!I467,AreaQty!D:D,TDD!J467)</f>
        <v>1374.41</v>
      </c>
      <c r="V467" s="25" t="s">
        <v>283</v>
      </c>
      <c r="W467" s="16">
        <v>0.05</v>
      </c>
      <c r="X467" s="55">
        <v>500</v>
      </c>
      <c r="Y467" s="18"/>
      <c r="Z467" s="18">
        <v>1</v>
      </c>
      <c r="AA467" s="24">
        <v>0</v>
      </c>
      <c r="AB467" s="24">
        <v>0</v>
      </c>
      <c r="AC467" s="16">
        <v>0</v>
      </c>
      <c r="AD467" s="24">
        <f>IF(AC467=0,IF(AB467=0,U467*X467*W467*Z467*EXP(-AA467*Others!$A$18),0),0)</f>
        <v>34360.25</v>
      </c>
      <c r="AE467" s="24">
        <f>IF(AC467=0,IF(AB467=1,U467*X467*W467*Z467*EXP(-AA467*Others!$A$18),0),0)</f>
        <v>0</v>
      </c>
      <c r="AF467" s="24">
        <f>IF(AC467=1,IF(AB467=0,U467*X467*W467*Z467*EXP(-AA467*Others!$A$18),0),0)</f>
        <v>0</v>
      </c>
    </row>
    <row r="468" spans="1:32">
      <c r="A468" s="16" t="s">
        <v>933</v>
      </c>
      <c r="B468" s="18" t="s">
        <v>930</v>
      </c>
      <c r="C468" s="18" t="s">
        <v>931</v>
      </c>
      <c r="D468" s="20" t="s">
        <v>926</v>
      </c>
      <c r="E468" s="57" t="s">
        <v>97</v>
      </c>
      <c r="F468" s="20" t="s">
        <v>37</v>
      </c>
      <c r="G468" s="20" t="s">
        <v>255</v>
      </c>
      <c r="H468" s="22" t="s">
        <v>161</v>
      </c>
      <c r="I468" s="22" t="s">
        <v>120</v>
      </c>
      <c r="J468" s="22" t="s">
        <v>309</v>
      </c>
      <c r="K468" s="18" t="s">
        <v>932</v>
      </c>
      <c r="L468" s="18" t="s">
        <v>624</v>
      </c>
      <c r="M468" s="25">
        <v>2018</v>
      </c>
      <c r="N468" s="25">
        <f t="shared" si="16"/>
        <v>5</v>
      </c>
      <c r="O468" s="21">
        <v>5</v>
      </c>
      <c r="P468" s="21">
        <v>5</v>
      </c>
      <c r="Q468" s="21">
        <v>5</v>
      </c>
      <c r="R468" s="21">
        <v>3</v>
      </c>
      <c r="S468" s="20" t="s">
        <v>1517</v>
      </c>
      <c r="T468" s="18">
        <v>5</v>
      </c>
      <c r="U468" s="52">
        <f>SUMIFS(AreaQty!E:E,AreaQty!A:A,TDD!H468,AreaQty!B:B,TDD!I468,AreaQty!D:D,TDD!J468)</f>
        <v>1409.6</v>
      </c>
      <c r="V468" s="25" t="s">
        <v>283</v>
      </c>
      <c r="W468" s="16">
        <v>0.05</v>
      </c>
      <c r="X468" s="55">
        <v>500</v>
      </c>
      <c r="Y468" s="18"/>
      <c r="Z468" s="18">
        <v>1</v>
      </c>
      <c r="AA468" s="24">
        <v>0</v>
      </c>
      <c r="AB468" s="24">
        <v>0</v>
      </c>
      <c r="AC468" s="16">
        <v>0</v>
      </c>
      <c r="AD468" s="24">
        <f>IF(AC468=0,IF(AB468=0,U468*X468*W468*Z468*EXP(-AA468*Others!$A$18),0),0)</f>
        <v>35240</v>
      </c>
      <c r="AE468" s="24">
        <f>IF(AC468=0,IF(AB468=1,U468*X468*W468*Z468*EXP(-AA468*Others!$A$18),0),0)</f>
        <v>0</v>
      </c>
      <c r="AF468" s="24">
        <f>IF(AC468=1,IF(AB468=0,U468*X468*W468*Z468*EXP(-AA468*Others!$A$18),0),0)</f>
        <v>0</v>
      </c>
    </row>
    <row r="469" spans="1:32">
      <c r="A469" s="16" t="s">
        <v>934</v>
      </c>
      <c r="B469" s="18" t="s">
        <v>930</v>
      </c>
      <c r="C469" s="18" t="s">
        <v>931</v>
      </c>
      <c r="D469" s="20" t="s">
        <v>926</v>
      </c>
      <c r="E469" s="20" t="s">
        <v>97</v>
      </c>
      <c r="F469" s="20" t="s">
        <v>37</v>
      </c>
      <c r="G469" s="20" t="s">
        <v>255</v>
      </c>
      <c r="H469" s="22" t="s">
        <v>161</v>
      </c>
      <c r="I469" s="22" t="s">
        <v>120</v>
      </c>
      <c r="J469" s="22" t="s">
        <v>288</v>
      </c>
      <c r="K469" s="18" t="s">
        <v>932</v>
      </c>
      <c r="L469" s="18" t="s">
        <v>624</v>
      </c>
      <c r="M469" s="25">
        <v>2018</v>
      </c>
      <c r="N469" s="25">
        <f t="shared" si="16"/>
        <v>5</v>
      </c>
      <c r="O469" s="21">
        <v>5</v>
      </c>
      <c r="P469" s="21">
        <v>5</v>
      </c>
      <c r="Q469" s="21">
        <v>5</v>
      </c>
      <c r="R469" s="21">
        <v>3</v>
      </c>
      <c r="S469" s="20" t="s">
        <v>1517</v>
      </c>
      <c r="T469" s="18">
        <v>5</v>
      </c>
      <c r="U469" s="52">
        <f>SUMIFS(AreaQty!E:E,AreaQty!A:A,TDD!H469,AreaQty!B:B,TDD!I469,AreaQty!D:D,TDD!J469)</f>
        <v>1391.84</v>
      </c>
      <c r="V469" s="25" t="s">
        <v>283</v>
      </c>
      <c r="W469" s="16">
        <v>0.05</v>
      </c>
      <c r="X469" s="55">
        <v>500</v>
      </c>
      <c r="Y469" s="18"/>
      <c r="Z469" s="18">
        <v>1</v>
      </c>
      <c r="AA469" s="24">
        <v>0</v>
      </c>
      <c r="AB469" s="24">
        <v>0</v>
      </c>
      <c r="AC469" s="16">
        <v>0</v>
      </c>
      <c r="AD469" s="24">
        <f>IF(AC469=0,IF(AB469=0,U469*X469*W469*Z469*EXP(-AA469*Others!$A$18),0),0)</f>
        <v>34796</v>
      </c>
      <c r="AE469" s="24">
        <f>IF(AC469=0,IF(AB469=1,U469*X469*W469*Z469*EXP(-AA469*Others!$A$18),0),0)</f>
        <v>0</v>
      </c>
      <c r="AF469" s="24">
        <f>IF(AC469=1,IF(AB469=0,U469*X469*W469*Z469*EXP(-AA469*Others!$A$18),0),0)</f>
        <v>0</v>
      </c>
    </row>
    <row r="470" spans="1:32">
      <c r="A470" s="16" t="s">
        <v>935</v>
      </c>
      <c r="B470" s="18" t="s">
        <v>930</v>
      </c>
      <c r="C470" s="18" t="s">
        <v>931</v>
      </c>
      <c r="D470" s="20" t="s">
        <v>926</v>
      </c>
      <c r="E470" s="20" t="s">
        <v>97</v>
      </c>
      <c r="F470" s="20" t="s">
        <v>37</v>
      </c>
      <c r="G470" s="20" t="s">
        <v>255</v>
      </c>
      <c r="H470" s="22" t="s">
        <v>161</v>
      </c>
      <c r="I470" s="22" t="s">
        <v>120</v>
      </c>
      <c r="J470" s="22" t="s">
        <v>203</v>
      </c>
      <c r="K470" s="18" t="s">
        <v>932</v>
      </c>
      <c r="L470" s="18" t="s">
        <v>624</v>
      </c>
      <c r="M470" s="25">
        <v>2018</v>
      </c>
      <c r="N470" s="25">
        <f t="shared" si="16"/>
        <v>5</v>
      </c>
      <c r="O470" s="21">
        <v>5</v>
      </c>
      <c r="P470" s="21">
        <v>5</v>
      </c>
      <c r="Q470" s="21">
        <v>5</v>
      </c>
      <c r="R470" s="21">
        <v>3</v>
      </c>
      <c r="S470" s="20" t="s">
        <v>1517</v>
      </c>
      <c r="T470" s="18">
        <v>5</v>
      </c>
      <c r="U470" s="52">
        <f>SUMIFS(AreaQty!E:E,AreaQty!A:A,TDD!H470,AreaQty!B:B,TDD!I470,AreaQty!D:D,TDD!J470)</f>
        <v>1393.01</v>
      </c>
      <c r="V470" s="25" t="s">
        <v>283</v>
      </c>
      <c r="W470" s="16">
        <v>0.05</v>
      </c>
      <c r="X470" s="55">
        <v>500</v>
      </c>
      <c r="Y470" s="18"/>
      <c r="Z470" s="18">
        <v>1</v>
      </c>
      <c r="AA470" s="24">
        <v>0</v>
      </c>
      <c r="AB470" s="24">
        <v>0</v>
      </c>
      <c r="AC470" s="16">
        <v>0</v>
      </c>
      <c r="AD470" s="24">
        <f>IF(AC470=0,IF(AB470=0,U470*X470*W470*Z470*EXP(-AA470*Others!$A$18),0),0)</f>
        <v>34825.25</v>
      </c>
      <c r="AE470" s="24">
        <f>IF(AC470=0,IF(AB470=1,U470*X470*W470*Z470*EXP(-AA470*Others!$A$18),0),0)</f>
        <v>0</v>
      </c>
      <c r="AF470" s="24">
        <f>IF(AC470=1,IF(AB470=0,U470*X470*W470*Z470*EXP(-AA470*Others!$A$18),0),0)</f>
        <v>0</v>
      </c>
    </row>
    <row r="471" spans="1:32">
      <c r="A471" s="16" t="s">
        <v>936</v>
      </c>
      <c r="B471" s="18" t="s">
        <v>930</v>
      </c>
      <c r="C471" s="18" t="s">
        <v>931</v>
      </c>
      <c r="D471" s="20" t="s">
        <v>926</v>
      </c>
      <c r="E471" s="20" t="s">
        <v>97</v>
      </c>
      <c r="F471" s="20" t="s">
        <v>37</v>
      </c>
      <c r="G471" s="20" t="s">
        <v>255</v>
      </c>
      <c r="H471" s="22" t="s">
        <v>161</v>
      </c>
      <c r="I471" s="22" t="s">
        <v>120</v>
      </c>
      <c r="J471" s="22" t="s">
        <v>297</v>
      </c>
      <c r="K471" s="18" t="s">
        <v>932</v>
      </c>
      <c r="L471" s="18" t="s">
        <v>624</v>
      </c>
      <c r="M471" s="25">
        <v>2018</v>
      </c>
      <c r="N471" s="25">
        <f t="shared" si="16"/>
        <v>5</v>
      </c>
      <c r="O471" s="21">
        <v>5</v>
      </c>
      <c r="P471" s="21">
        <v>5</v>
      </c>
      <c r="Q471" s="21">
        <v>5</v>
      </c>
      <c r="R471" s="21">
        <v>3</v>
      </c>
      <c r="S471" s="20" t="s">
        <v>1517</v>
      </c>
      <c r="T471" s="18">
        <v>5</v>
      </c>
      <c r="U471" s="52">
        <f>SUMIFS(AreaQty!E:E,AreaQty!A:A,TDD!H471,AreaQty!B:B,TDD!I471,AreaQty!D:D,TDD!J471)</f>
        <v>1431.02</v>
      </c>
      <c r="V471" s="25" t="s">
        <v>283</v>
      </c>
      <c r="W471" s="16">
        <v>0.05</v>
      </c>
      <c r="X471" s="55">
        <v>500</v>
      </c>
      <c r="Y471" s="18"/>
      <c r="Z471" s="18">
        <v>1</v>
      </c>
      <c r="AA471" s="24">
        <v>0</v>
      </c>
      <c r="AB471" s="24">
        <v>0</v>
      </c>
      <c r="AC471" s="16">
        <v>0</v>
      </c>
      <c r="AD471" s="24">
        <f>IF(AC471=0,IF(AB471=0,U471*X471*W471*Z471*EXP(-AA471*Others!$A$18),0),0)</f>
        <v>35775.5</v>
      </c>
      <c r="AE471" s="24">
        <f>IF(AC471=0,IF(AB471=1,U471*X471*W471*Z471*EXP(-AA471*Others!$A$18),0),0)</f>
        <v>0</v>
      </c>
      <c r="AF471" s="24">
        <f>IF(AC471=1,IF(AB471=0,U471*X471*W471*Z471*EXP(-AA471*Others!$A$18),0),0)</f>
        <v>0</v>
      </c>
    </row>
    <row r="472" spans="1:32">
      <c r="A472" s="16" t="s">
        <v>937</v>
      </c>
      <c r="B472" s="18" t="s">
        <v>930</v>
      </c>
      <c r="C472" s="18" t="s">
        <v>931</v>
      </c>
      <c r="D472" s="20" t="s">
        <v>926</v>
      </c>
      <c r="E472" s="20" t="s">
        <v>97</v>
      </c>
      <c r="F472" s="20" t="s">
        <v>37</v>
      </c>
      <c r="G472" s="20" t="s">
        <v>255</v>
      </c>
      <c r="H472" s="22" t="s">
        <v>161</v>
      </c>
      <c r="I472" s="22" t="s">
        <v>120</v>
      </c>
      <c r="J472" s="22" t="s">
        <v>299</v>
      </c>
      <c r="K472" s="18" t="s">
        <v>932</v>
      </c>
      <c r="L472" s="18" t="s">
        <v>624</v>
      </c>
      <c r="M472" s="25">
        <v>2018</v>
      </c>
      <c r="N472" s="25">
        <f t="shared" si="16"/>
        <v>5</v>
      </c>
      <c r="O472" s="21">
        <v>5</v>
      </c>
      <c r="P472" s="21">
        <v>5</v>
      </c>
      <c r="Q472" s="21">
        <v>5</v>
      </c>
      <c r="R472" s="21">
        <v>3</v>
      </c>
      <c r="S472" s="20" t="s">
        <v>1517</v>
      </c>
      <c r="T472" s="18">
        <v>5</v>
      </c>
      <c r="U472" s="52">
        <f>SUMIFS(AreaQty!E:E,AreaQty!A:A,TDD!H472,AreaQty!B:B,TDD!I472,AreaQty!D:D,TDD!J472)</f>
        <v>1641.36</v>
      </c>
      <c r="V472" s="25" t="s">
        <v>283</v>
      </c>
      <c r="W472" s="16">
        <v>0.05</v>
      </c>
      <c r="X472" s="55">
        <v>500</v>
      </c>
      <c r="Y472" s="18"/>
      <c r="Z472" s="18">
        <v>1</v>
      </c>
      <c r="AA472" s="24">
        <v>0</v>
      </c>
      <c r="AB472" s="24">
        <v>0</v>
      </c>
      <c r="AC472" s="16">
        <v>0</v>
      </c>
      <c r="AD472" s="24">
        <f>IF(AC472=0,IF(AB472=0,U472*X472*W472*Z472*EXP(-AA472*Others!$A$18),0),0)</f>
        <v>41034</v>
      </c>
      <c r="AE472" s="24">
        <f>IF(AC472=0,IF(AB472=1,U472*X472*W472*Z472*EXP(-AA472*Others!$A$18),0),0)</f>
        <v>0</v>
      </c>
      <c r="AF472" s="24">
        <f>IF(AC472=1,IF(AB472=0,U472*X472*W472*Z472*EXP(-AA472*Others!$A$18),0),0)</f>
        <v>0</v>
      </c>
    </row>
    <row r="473" spans="1:32">
      <c r="A473" s="16" t="s">
        <v>938</v>
      </c>
      <c r="B473" s="18" t="s">
        <v>930</v>
      </c>
      <c r="C473" s="18" t="s">
        <v>931</v>
      </c>
      <c r="D473" s="20" t="s">
        <v>926</v>
      </c>
      <c r="E473" s="20" t="s">
        <v>97</v>
      </c>
      <c r="F473" s="20" t="s">
        <v>37</v>
      </c>
      <c r="G473" s="20" t="s">
        <v>255</v>
      </c>
      <c r="H473" s="22" t="s">
        <v>161</v>
      </c>
      <c r="I473" s="22" t="s">
        <v>120</v>
      </c>
      <c r="J473" s="22" t="s">
        <v>301</v>
      </c>
      <c r="K473" s="18" t="s">
        <v>932</v>
      </c>
      <c r="L473" s="18" t="s">
        <v>624</v>
      </c>
      <c r="M473" s="25">
        <v>2018</v>
      </c>
      <c r="N473" s="25">
        <f t="shared" si="16"/>
        <v>5</v>
      </c>
      <c r="O473" s="21">
        <v>5</v>
      </c>
      <c r="P473" s="21">
        <v>5</v>
      </c>
      <c r="Q473" s="21">
        <v>5</v>
      </c>
      <c r="R473" s="21">
        <v>3</v>
      </c>
      <c r="S473" s="20" t="s">
        <v>1517</v>
      </c>
      <c r="T473" s="18">
        <v>5</v>
      </c>
      <c r="U473" s="52">
        <f>SUMIFS(AreaQty!E:E,AreaQty!A:A,TDD!H473,AreaQty!B:B,TDD!I473,AreaQty!D:D,TDD!J473)</f>
        <v>1556.69</v>
      </c>
      <c r="V473" s="25" t="s">
        <v>283</v>
      </c>
      <c r="W473" s="16">
        <v>0.05</v>
      </c>
      <c r="X473" s="55">
        <v>500</v>
      </c>
      <c r="Y473" s="18"/>
      <c r="Z473" s="18">
        <v>1</v>
      </c>
      <c r="AA473" s="24">
        <v>0</v>
      </c>
      <c r="AB473" s="24">
        <v>0</v>
      </c>
      <c r="AC473" s="16">
        <v>0</v>
      </c>
      <c r="AD473" s="24">
        <f>IF(AC473=0,IF(AB473=0,U473*X473*W473*Z473*EXP(-AA473*Others!$A$18),0),0)</f>
        <v>38917.25</v>
      </c>
      <c r="AE473" s="24">
        <f>IF(AC473=0,IF(AB473=1,U473*X473*W473*Z473*EXP(-AA473*Others!$A$18),0),0)</f>
        <v>0</v>
      </c>
      <c r="AF473" s="24">
        <f>IF(AC473=1,IF(AB473=0,U473*X473*W473*Z473*EXP(-AA473*Others!$A$18),0),0)</f>
        <v>0</v>
      </c>
    </row>
    <row r="474" spans="1:32">
      <c r="A474" s="16" t="s">
        <v>939</v>
      </c>
      <c r="B474" s="18" t="s">
        <v>930</v>
      </c>
      <c r="C474" s="18" t="s">
        <v>931</v>
      </c>
      <c r="D474" s="20" t="s">
        <v>926</v>
      </c>
      <c r="E474" s="20" t="s">
        <v>97</v>
      </c>
      <c r="F474" s="20" t="s">
        <v>37</v>
      </c>
      <c r="G474" s="20" t="s">
        <v>255</v>
      </c>
      <c r="H474" s="22" t="s">
        <v>161</v>
      </c>
      <c r="I474" s="22" t="s">
        <v>120</v>
      </c>
      <c r="J474" s="22" t="s">
        <v>303</v>
      </c>
      <c r="K474" s="18" t="s">
        <v>932</v>
      </c>
      <c r="L474" s="18" t="s">
        <v>624</v>
      </c>
      <c r="M474" s="25">
        <v>2018</v>
      </c>
      <c r="N474" s="25">
        <f t="shared" si="16"/>
        <v>5</v>
      </c>
      <c r="O474" s="21">
        <v>5</v>
      </c>
      <c r="P474" s="21">
        <v>5</v>
      </c>
      <c r="Q474" s="21">
        <v>5</v>
      </c>
      <c r="R474" s="21">
        <v>3</v>
      </c>
      <c r="S474" s="20" t="s">
        <v>1517</v>
      </c>
      <c r="T474" s="18">
        <v>5</v>
      </c>
      <c r="U474" s="52">
        <f>SUMIFS(AreaQty!E:E,AreaQty!A:A,TDD!H474,AreaQty!B:B,TDD!I474,AreaQty!D:D,TDD!J474)</f>
        <v>1677.45</v>
      </c>
      <c r="V474" s="25" t="s">
        <v>283</v>
      </c>
      <c r="W474" s="16">
        <v>0.05</v>
      </c>
      <c r="X474" s="55">
        <v>500</v>
      </c>
      <c r="Y474" s="18"/>
      <c r="Z474" s="18">
        <v>1</v>
      </c>
      <c r="AA474" s="24">
        <v>0</v>
      </c>
      <c r="AB474" s="24">
        <v>0</v>
      </c>
      <c r="AC474" s="16">
        <v>0</v>
      </c>
      <c r="AD474" s="24">
        <f>IF(AC474=0,IF(AB474=0,U474*X474*W474*Z474*EXP(-AA474*Others!$A$18),0),0)</f>
        <v>41936.25</v>
      </c>
      <c r="AE474" s="24">
        <f>IF(AC474=0,IF(AB474=1,U474*X474*W474*Z474*EXP(-AA474*Others!$A$18),0),0)</f>
        <v>0</v>
      </c>
      <c r="AF474" s="24">
        <f>IF(AC474=1,IF(AB474=0,U474*X474*W474*Z474*EXP(-AA474*Others!$A$18),0),0)</f>
        <v>0</v>
      </c>
    </row>
    <row r="475" spans="1:32">
      <c r="A475" s="16" t="s">
        <v>940</v>
      </c>
      <c r="B475" s="18" t="s">
        <v>930</v>
      </c>
      <c r="C475" s="18" t="s">
        <v>931</v>
      </c>
      <c r="D475" s="20" t="s">
        <v>926</v>
      </c>
      <c r="E475" s="20" t="s">
        <v>97</v>
      </c>
      <c r="F475" s="20" t="s">
        <v>37</v>
      </c>
      <c r="G475" s="20" t="s">
        <v>255</v>
      </c>
      <c r="H475" s="22" t="s">
        <v>161</v>
      </c>
      <c r="I475" s="22" t="s">
        <v>120</v>
      </c>
      <c r="J475" s="22" t="s">
        <v>305</v>
      </c>
      <c r="K475" s="18" t="s">
        <v>932</v>
      </c>
      <c r="L475" s="18" t="s">
        <v>624</v>
      </c>
      <c r="M475" s="25">
        <v>2018</v>
      </c>
      <c r="N475" s="25">
        <f t="shared" si="16"/>
        <v>5</v>
      </c>
      <c r="O475" s="21">
        <v>5</v>
      </c>
      <c r="P475" s="21">
        <v>5</v>
      </c>
      <c r="Q475" s="21">
        <v>5</v>
      </c>
      <c r="R475" s="21">
        <v>3</v>
      </c>
      <c r="S475" s="20" t="s">
        <v>1517</v>
      </c>
      <c r="T475" s="18">
        <v>5</v>
      </c>
      <c r="U475" s="52">
        <f>SUMIFS(AreaQty!E:E,AreaQty!A:A,TDD!H475,AreaQty!B:B,TDD!I475,AreaQty!D:D,TDD!J475)</f>
        <v>1091.98</v>
      </c>
      <c r="V475" s="25" t="s">
        <v>283</v>
      </c>
      <c r="W475" s="16">
        <v>0.05</v>
      </c>
      <c r="X475" s="55">
        <v>500</v>
      </c>
      <c r="Y475" s="18"/>
      <c r="Z475" s="18">
        <v>1</v>
      </c>
      <c r="AA475" s="24">
        <v>0</v>
      </c>
      <c r="AB475" s="24">
        <v>0</v>
      </c>
      <c r="AC475" s="16">
        <v>0</v>
      </c>
      <c r="AD475" s="24">
        <f>IF(AC475=0,IF(AB475=0,U475*X475*W475*Z475*EXP(-AA475*Others!$A$18),0),0)</f>
        <v>27299.5</v>
      </c>
      <c r="AE475" s="24">
        <f>IF(AC475=0,IF(AB475=1,U475*X475*W475*Z475*EXP(-AA475*Others!$A$18),0),0)</f>
        <v>0</v>
      </c>
      <c r="AF475" s="24">
        <f>IF(AC475=1,IF(AB475=0,U475*X475*W475*Z475*EXP(-AA475*Others!$A$18),0),0)</f>
        <v>0</v>
      </c>
    </row>
    <row r="476" spans="1:32">
      <c r="A476" s="16" t="s">
        <v>941</v>
      </c>
      <c r="B476" s="18" t="s">
        <v>930</v>
      </c>
      <c r="C476" s="18" t="s">
        <v>931</v>
      </c>
      <c r="D476" s="20" t="s">
        <v>926</v>
      </c>
      <c r="E476" s="20" t="s">
        <v>97</v>
      </c>
      <c r="F476" s="20" t="s">
        <v>37</v>
      </c>
      <c r="G476" s="20" t="s">
        <v>255</v>
      </c>
      <c r="H476" s="22" t="s">
        <v>161</v>
      </c>
      <c r="I476" s="22" t="s">
        <v>120</v>
      </c>
      <c r="J476" s="22" t="s">
        <v>891</v>
      </c>
      <c r="K476" s="18" t="s">
        <v>932</v>
      </c>
      <c r="L476" s="18" t="s">
        <v>624</v>
      </c>
      <c r="M476" s="25">
        <v>2018</v>
      </c>
      <c r="N476" s="25">
        <f t="shared" si="16"/>
        <v>5</v>
      </c>
      <c r="O476" s="21">
        <v>5</v>
      </c>
      <c r="P476" s="21">
        <v>5</v>
      </c>
      <c r="Q476" s="21">
        <v>5</v>
      </c>
      <c r="R476" s="21">
        <v>3</v>
      </c>
      <c r="S476" s="20" t="s">
        <v>1517</v>
      </c>
      <c r="T476" s="18">
        <v>5</v>
      </c>
      <c r="U476" s="52">
        <f>SUMIFS(AreaQty!E:E,AreaQty!A:A,TDD!H476,AreaQty!B:B,TDD!I476,AreaQty!D:D,TDD!J476)</f>
        <v>1084</v>
      </c>
      <c r="V476" s="25" t="s">
        <v>283</v>
      </c>
      <c r="W476" s="16">
        <v>0.05</v>
      </c>
      <c r="X476" s="55">
        <v>500</v>
      </c>
      <c r="Y476" s="18"/>
      <c r="Z476" s="18">
        <v>1</v>
      </c>
      <c r="AA476" s="24">
        <v>0</v>
      </c>
      <c r="AB476" s="24">
        <v>0</v>
      </c>
      <c r="AC476" s="16">
        <v>0</v>
      </c>
      <c r="AD476" s="24">
        <f>IF(AC476=0,IF(AB476=0,U476*X476*W476*Z476*EXP(-AA476*Others!$A$18),0),0)</f>
        <v>27100</v>
      </c>
      <c r="AE476" s="24">
        <f>IF(AC476=0,IF(AB476=1,U476*X476*W476*Z476*EXP(-AA476*Others!$A$18),0),0)</f>
        <v>0</v>
      </c>
      <c r="AF476" s="24">
        <f>IF(AC476=1,IF(AB476=0,U476*X476*W476*Z476*EXP(-AA476*Others!$A$18),0),0)</f>
        <v>0</v>
      </c>
    </row>
    <row r="477" spans="1:32" ht="50.25" customHeight="1">
      <c r="A477" s="16" t="s">
        <v>942</v>
      </c>
      <c r="B477" s="18" t="s">
        <v>682</v>
      </c>
      <c r="C477" s="18" t="s">
        <v>683</v>
      </c>
      <c r="D477" s="16" t="s">
        <v>943</v>
      </c>
      <c r="E477" s="57" t="s">
        <v>36</v>
      </c>
      <c r="F477" s="20" t="s">
        <v>37</v>
      </c>
      <c r="G477" s="20" t="s">
        <v>255</v>
      </c>
      <c r="H477" s="18" t="s">
        <v>161</v>
      </c>
      <c r="I477" s="18" t="s">
        <v>120</v>
      </c>
      <c r="J477" s="18" t="s">
        <v>41</v>
      </c>
      <c r="K477" s="16" t="s">
        <v>101</v>
      </c>
      <c r="L477" s="18" t="s">
        <v>624</v>
      </c>
      <c r="M477" s="25">
        <v>2018</v>
      </c>
      <c r="N477" s="25">
        <f t="shared" si="16"/>
        <v>3</v>
      </c>
      <c r="O477" s="21">
        <v>3</v>
      </c>
      <c r="P477" s="21">
        <v>3</v>
      </c>
      <c r="Q477" s="21">
        <v>3</v>
      </c>
      <c r="R477" s="25">
        <v>1</v>
      </c>
      <c r="S477" s="20" t="s">
        <v>1518</v>
      </c>
      <c r="T477" s="18">
        <v>3</v>
      </c>
      <c r="U477" s="52">
        <f>SUMIFS(AreaQty!E:E,AreaQty!A:A,TDD!H477,AreaQty!B:B,TDD!I477,AreaQty!D:D,TDD!J477)</f>
        <v>409.62</v>
      </c>
      <c r="V477" s="25" t="s">
        <v>283</v>
      </c>
      <c r="W477" s="16">
        <v>1</v>
      </c>
      <c r="X477" s="50">
        <v>1000</v>
      </c>
      <c r="Y477" s="18"/>
      <c r="Z477" s="18">
        <v>1</v>
      </c>
      <c r="AA477" s="24">
        <v>0</v>
      </c>
      <c r="AB477" s="24">
        <v>0</v>
      </c>
      <c r="AC477" s="32">
        <v>1</v>
      </c>
      <c r="AD477" s="23">
        <f>IF(AC477=0,IF(AB477=0,U477*X477*W477*Z477*EXP(-AA477*Others!$A$18),0),0)</f>
        <v>0</v>
      </c>
      <c r="AE477" s="23">
        <f>IF(AC477=0,IF(AB477=1,U477*X477*W477*Z477*EXP(-AA477*Others!$A$18),0),0)</f>
        <v>0</v>
      </c>
      <c r="AF477" s="23">
        <f>IF(AC477=1,IF(AB477=0,U477*X477*W477*Z477*EXP(-AA477*Others!$A$18),0),0)</f>
        <v>409620</v>
      </c>
    </row>
    <row r="478" spans="1:32" ht="45" customHeight="1">
      <c r="A478" s="16" t="s">
        <v>944</v>
      </c>
      <c r="B478" s="18" t="s">
        <v>682</v>
      </c>
      <c r="C478" s="18" t="s">
        <v>683</v>
      </c>
      <c r="D478" s="16" t="s">
        <v>943</v>
      </c>
      <c r="E478" s="57" t="s">
        <v>36</v>
      </c>
      <c r="F478" s="20" t="s">
        <v>37</v>
      </c>
      <c r="G478" s="20" t="s">
        <v>255</v>
      </c>
      <c r="H478" s="18" t="s">
        <v>161</v>
      </c>
      <c r="I478" s="18" t="s">
        <v>120</v>
      </c>
      <c r="J478" s="18" t="s">
        <v>630</v>
      </c>
      <c r="K478" s="16" t="s">
        <v>101</v>
      </c>
      <c r="L478" s="18" t="s">
        <v>624</v>
      </c>
      <c r="M478" s="25">
        <v>2018</v>
      </c>
      <c r="N478" s="25">
        <f t="shared" si="16"/>
        <v>3</v>
      </c>
      <c r="O478" s="21">
        <v>3</v>
      </c>
      <c r="P478" s="21">
        <v>3</v>
      </c>
      <c r="Q478" s="21">
        <v>3</v>
      </c>
      <c r="R478" s="25">
        <v>1</v>
      </c>
      <c r="S478" s="20" t="s">
        <v>1518</v>
      </c>
      <c r="T478" s="18">
        <v>3</v>
      </c>
      <c r="U478" s="52">
        <f>SUMIFS(AreaQty!E:E,AreaQty!A:A,TDD!H478,AreaQty!B:B,TDD!I478,AreaQty!D:D,TDD!J478)</f>
        <v>455.62</v>
      </c>
      <c r="V478" s="25" t="s">
        <v>283</v>
      </c>
      <c r="W478" s="16">
        <v>1</v>
      </c>
      <c r="X478" s="50">
        <v>1000</v>
      </c>
      <c r="Y478" s="18"/>
      <c r="Z478" s="18">
        <v>1</v>
      </c>
      <c r="AA478" s="24">
        <v>0</v>
      </c>
      <c r="AB478" s="24">
        <v>0</v>
      </c>
      <c r="AC478" s="32">
        <v>1</v>
      </c>
      <c r="AD478" s="23">
        <f>IF(AC478=0,IF(AB478=0,U478*X478*W478*Z478*EXP(-AA478*Others!$A$18),0),0)</f>
        <v>0</v>
      </c>
      <c r="AE478" s="23">
        <f>IF(AC478=0,IF(AB478=1,U478*X478*W478*Z478*EXP(-AA478*Others!$A$18),0),0)</f>
        <v>0</v>
      </c>
      <c r="AF478" s="23">
        <f>IF(AC478=1,IF(AB478=0,U478*X478*W478*Z478*EXP(-AA478*Others!$A$18),0),0)</f>
        <v>455620</v>
      </c>
    </row>
    <row r="479" spans="1:32" ht="46.5" customHeight="1">
      <c r="A479" s="16" t="s">
        <v>945</v>
      </c>
      <c r="B479" s="18" t="s">
        <v>682</v>
      </c>
      <c r="C479" s="18" t="s">
        <v>683</v>
      </c>
      <c r="D479" s="16" t="s">
        <v>943</v>
      </c>
      <c r="E479" s="57" t="s">
        <v>36</v>
      </c>
      <c r="F479" s="20" t="s">
        <v>37</v>
      </c>
      <c r="G479" s="20" t="s">
        <v>255</v>
      </c>
      <c r="H479" s="18" t="s">
        <v>161</v>
      </c>
      <c r="I479" s="18" t="s">
        <v>120</v>
      </c>
      <c r="J479" s="18" t="s">
        <v>628</v>
      </c>
      <c r="K479" s="16" t="s">
        <v>101</v>
      </c>
      <c r="L479" s="18" t="s">
        <v>624</v>
      </c>
      <c r="M479" s="25">
        <v>2018</v>
      </c>
      <c r="N479" s="25">
        <f t="shared" si="16"/>
        <v>3</v>
      </c>
      <c r="O479" s="21">
        <v>3</v>
      </c>
      <c r="P479" s="21">
        <v>3</v>
      </c>
      <c r="Q479" s="21">
        <v>3</v>
      </c>
      <c r="R479" s="25">
        <v>1</v>
      </c>
      <c r="S479" s="20" t="s">
        <v>1518</v>
      </c>
      <c r="T479" s="18">
        <v>3</v>
      </c>
      <c r="U479" s="52">
        <f>SUMIFS(AreaQty!E:E,AreaQty!A:A,TDD!H479,AreaQty!B:B,TDD!I479,AreaQty!D:D,TDD!J479)</f>
        <v>1116.3399999999999</v>
      </c>
      <c r="V479" s="25" t="s">
        <v>283</v>
      </c>
      <c r="W479" s="16">
        <v>0.5</v>
      </c>
      <c r="X479" s="50">
        <v>1000</v>
      </c>
      <c r="Y479" s="18"/>
      <c r="Z479" s="18">
        <v>1</v>
      </c>
      <c r="AA479" s="24">
        <v>0</v>
      </c>
      <c r="AB479" s="24">
        <v>0</v>
      </c>
      <c r="AC479" s="32">
        <v>1</v>
      </c>
      <c r="AD479" s="23">
        <f>IF(AC479=0,IF(AB479=0,U479*X479*W479*Z479*EXP(-AA479*Others!$A$18),0),0)</f>
        <v>0</v>
      </c>
      <c r="AE479" s="23">
        <f>IF(AC479=0,IF(AB479=1,U479*X479*W479*Z479*EXP(-AA479*Others!$A$18),0),0)</f>
        <v>0</v>
      </c>
      <c r="AF479" s="23">
        <f>IF(AC479=1,IF(AB479=0,U479*X479*W479*Z479*EXP(-AA479*Others!$A$18),0),0)</f>
        <v>558170</v>
      </c>
    </row>
    <row r="480" spans="1:32" ht="98.25" customHeight="1">
      <c r="A480" s="16" t="s">
        <v>946</v>
      </c>
      <c r="B480" s="18" t="s">
        <v>682</v>
      </c>
      <c r="C480" s="18" t="s">
        <v>683</v>
      </c>
      <c r="D480" s="16" t="s">
        <v>943</v>
      </c>
      <c r="E480" s="57" t="s">
        <v>36</v>
      </c>
      <c r="F480" s="20" t="s">
        <v>37</v>
      </c>
      <c r="G480" s="20" t="s">
        <v>255</v>
      </c>
      <c r="H480" s="18" t="s">
        <v>161</v>
      </c>
      <c r="I480" s="18" t="s">
        <v>120</v>
      </c>
      <c r="J480" s="18" t="s">
        <v>116</v>
      </c>
      <c r="K480" s="16" t="s">
        <v>101</v>
      </c>
      <c r="L480" s="18" t="s">
        <v>624</v>
      </c>
      <c r="M480" s="25">
        <v>2018</v>
      </c>
      <c r="N480" s="25">
        <f t="shared" si="16"/>
        <v>3</v>
      </c>
      <c r="O480" s="21">
        <v>3</v>
      </c>
      <c r="P480" s="21">
        <v>3</v>
      </c>
      <c r="Q480" s="21">
        <v>3</v>
      </c>
      <c r="R480" s="25">
        <v>1</v>
      </c>
      <c r="S480" s="20" t="s">
        <v>1518</v>
      </c>
      <c r="T480" s="18">
        <v>3</v>
      </c>
      <c r="U480" s="52">
        <f>SUMIFS(AreaQty!E:E,AreaQty!A:A,TDD!H480,AreaQty!B:B,TDD!I480,AreaQty!D:D,TDD!J480)</f>
        <v>1194.48</v>
      </c>
      <c r="V480" s="25" t="s">
        <v>283</v>
      </c>
      <c r="W480" s="16">
        <v>0.5</v>
      </c>
      <c r="X480" s="50">
        <v>1000</v>
      </c>
      <c r="Y480" s="18"/>
      <c r="Z480" s="18">
        <v>1</v>
      </c>
      <c r="AA480" s="24">
        <v>0</v>
      </c>
      <c r="AB480" s="24">
        <v>0</v>
      </c>
      <c r="AC480" s="32">
        <v>1</v>
      </c>
      <c r="AD480" s="23">
        <f>IF(AC480=0,IF(AB480=0,U480*X480*W480*Z480*EXP(-AA480*Others!$A$18),0),0)</f>
        <v>0</v>
      </c>
      <c r="AE480" s="23">
        <f>IF(AC480=0,IF(AB480=1,U480*X480*W480*Z480*EXP(-AA480*Others!$A$18),0),0)</f>
        <v>0</v>
      </c>
      <c r="AF480" s="23">
        <f>IF(AC480=1,IF(AB480=0,U480*X480*W480*Z480*EXP(-AA480*Others!$A$18),0),0)</f>
        <v>597240</v>
      </c>
    </row>
    <row r="481" spans="1:32" ht="30">
      <c r="A481" s="16" t="s">
        <v>947</v>
      </c>
      <c r="B481" s="16" t="s">
        <v>620</v>
      </c>
      <c r="C481" s="16" t="s">
        <v>621</v>
      </c>
      <c r="D481" s="20" t="s">
        <v>948</v>
      </c>
      <c r="E481" s="20" t="s">
        <v>60</v>
      </c>
      <c r="F481" s="20" t="s">
        <v>37</v>
      </c>
      <c r="G481" s="20" t="s">
        <v>255</v>
      </c>
      <c r="H481" s="16" t="s">
        <v>161</v>
      </c>
      <c r="I481" s="20" t="s">
        <v>120</v>
      </c>
      <c r="J481" s="20" t="s">
        <v>297</v>
      </c>
      <c r="K481" s="16" t="s">
        <v>101</v>
      </c>
      <c r="L481" s="16" t="s">
        <v>624</v>
      </c>
      <c r="M481" s="25">
        <v>2018</v>
      </c>
      <c r="N481" s="25">
        <f t="shared" si="16"/>
        <v>4</v>
      </c>
      <c r="O481" s="25">
        <v>4</v>
      </c>
      <c r="P481" s="25">
        <v>3</v>
      </c>
      <c r="Q481" s="25">
        <v>3</v>
      </c>
      <c r="R481" s="25">
        <v>1</v>
      </c>
      <c r="S481" s="20" t="s">
        <v>949</v>
      </c>
      <c r="T481" s="16">
        <v>5</v>
      </c>
      <c r="U481" s="52">
        <f>SUMIFS(AreaQty!E:E,AreaQty!A:A,TDD!H481,AreaQty!B:B,TDD!I481,AreaQty!D:D,TDD!J481)</f>
        <v>1431.02</v>
      </c>
      <c r="V481" s="25" t="s">
        <v>283</v>
      </c>
      <c r="W481" s="16">
        <v>0.1</v>
      </c>
      <c r="X481" s="50">
        <v>500</v>
      </c>
      <c r="Y481" s="18"/>
      <c r="Z481" s="18">
        <v>1</v>
      </c>
      <c r="AA481" s="24">
        <v>0</v>
      </c>
      <c r="AB481" s="24">
        <v>0</v>
      </c>
      <c r="AC481" s="16">
        <v>0</v>
      </c>
      <c r="AD481" s="24">
        <f>IF(AC481=0,IF(AB481=0,U481*X481*W481*Z481*EXP(-AA481*Others!$A$18),0),0)</f>
        <v>71551</v>
      </c>
      <c r="AE481" s="24">
        <f>IF(AC481=0,IF(AB481=1,U481*X481*W481*Z481*EXP(-AA481*Others!$A$18),0),0)</f>
        <v>0</v>
      </c>
      <c r="AF481" s="24">
        <f>IF(AC481=1,IF(AB481=0,U481*X481*W481*Z481*EXP(-AA481*Others!$A$18),0),0)</f>
        <v>0</v>
      </c>
    </row>
    <row r="482" spans="1:32" ht="30">
      <c r="A482" s="16" t="s">
        <v>950</v>
      </c>
      <c r="B482" s="16" t="s">
        <v>620</v>
      </c>
      <c r="C482" s="16" t="s">
        <v>621</v>
      </c>
      <c r="D482" s="20" t="s">
        <v>948</v>
      </c>
      <c r="E482" s="20" t="s">
        <v>60</v>
      </c>
      <c r="F482" s="20" t="s">
        <v>37</v>
      </c>
      <c r="G482" s="20" t="s">
        <v>255</v>
      </c>
      <c r="H482" s="16" t="s">
        <v>161</v>
      </c>
      <c r="I482" s="20" t="s">
        <v>120</v>
      </c>
      <c r="J482" s="20" t="s">
        <v>301</v>
      </c>
      <c r="K482" s="16" t="s">
        <v>101</v>
      </c>
      <c r="L482" s="16" t="s">
        <v>624</v>
      </c>
      <c r="M482" s="25">
        <v>2018</v>
      </c>
      <c r="N482" s="25">
        <f t="shared" si="16"/>
        <v>4</v>
      </c>
      <c r="O482" s="25">
        <v>4</v>
      </c>
      <c r="P482" s="25">
        <v>3</v>
      </c>
      <c r="Q482" s="25">
        <v>3</v>
      </c>
      <c r="R482" s="25">
        <v>1</v>
      </c>
      <c r="S482" s="20" t="s">
        <v>949</v>
      </c>
      <c r="T482" s="16">
        <v>5</v>
      </c>
      <c r="U482" s="52">
        <f>SUMIFS(AreaQty!E:E,AreaQty!A:A,TDD!H482,AreaQty!B:B,TDD!I482,AreaQty!D:D,TDD!J482)</f>
        <v>1556.69</v>
      </c>
      <c r="V482" s="25" t="s">
        <v>283</v>
      </c>
      <c r="W482" s="16">
        <v>0.1</v>
      </c>
      <c r="X482" s="50">
        <v>500</v>
      </c>
      <c r="Y482" s="18"/>
      <c r="Z482" s="18">
        <v>1</v>
      </c>
      <c r="AA482" s="24">
        <v>0</v>
      </c>
      <c r="AB482" s="24">
        <v>0</v>
      </c>
      <c r="AC482" s="16">
        <v>0</v>
      </c>
      <c r="AD482" s="24">
        <f>IF(AC482=0,IF(AB482=0,U482*X482*W482*Z482*EXP(-AA482*Others!$A$18),0),0)</f>
        <v>77834.5</v>
      </c>
      <c r="AE482" s="24">
        <f>IF(AC482=0,IF(AB482=1,U482*X482*W482*Z482*EXP(-AA482*Others!$A$18),0),0)</f>
        <v>0</v>
      </c>
      <c r="AF482" s="24">
        <f>IF(AC482=1,IF(AB482=0,U482*X482*W482*Z482*EXP(-AA482*Others!$A$18),0),0)</f>
        <v>0</v>
      </c>
    </row>
    <row r="483" spans="1:32" ht="30">
      <c r="A483" s="16" t="s">
        <v>951</v>
      </c>
      <c r="B483" s="16" t="s">
        <v>620</v>
      </c>
      <c r="C483" s="16" t="s">
        <v>621</v>
      </c>
      <c r="D483" s="20" t="s">
        <v>948</v>
      </c>
      <c r="E483" s="20" t="s">
        <v>60</v>
      </c>
      <c r="F483" s="20" t="s">
        <v>37</v>
      </c>
      <c r="G483" s="20" t="s">
        <v>255</v>
      </c>
      <c r="H483" s="16" t="s">
        <v>161</v>
      </c>
      <c r="I483" s="20" t="s">
        <v>120</v>
      </c>
      <c r="J483" s="20" t="s">
        <v>299</v>
      </c>
      <c r="K483" s="16" t="s">
        <v>101</v>
      </c>
      <c r="L483" s="16" t="s">
        <v>624</v>
      </c>
      <c r="M483" s="25">
        <v>2018</v>
      </c>
      <c r="N483" s="25">
        <f t="shared" si="16"/>
        <v>4</v>
      </c>
      <c r="O483" s="25">
        <v>4</v>
      </c>
      <c r="P483" s="25">
        <v>3</v>
      </c>
      <c r="Q483" s="25">
        <v>3</v>
      </c>
      <c r="R483" s="25">
        <v>1</v>
      </c>
      <c r="S483" s="20" t="s">
        <v>949</v>
      </c>
      <c r="T483" s="16">
        <v>5</v>
      </c>
      <c r="U483" s="52">
        <f>SUMIFS(AreaQty!E:E,AreaQty!A:A,TDD!H483,AreaQty!B:B,TDD!I483,AreaQty!D:D,TDD!J483)</f>
        <v>1641.36</v>
      </c>
      <c r="V483" s="25" t="s">
        <v>283</v>
      </c>
      <c r="W483" s="16">
        <v>0.1</v>
      </c>
      <c r="X483" s="50">
        <v>500</v>
      </c>
      <c r="Y483" s="18"/>
      <c r="Z483" s="18">
        <v>1</v>
      </c>
      <c r="AA483" s="24">
        <v>0</v>
      </c>
      <c r="AB483" s="24">
        <v>0</v>
      </c>
      <c r="AC483" s="16">
        <v>0</v>
      </c>
      <c r="AD483" s="24">
        <f>IF(AC483=0,IF(AB483=0,U483*X483*W483*Z483*EXP(-AA483*Others!$A$18),0),0)</f>
        <v>82068</v>
      </c>
      <c r="AE483" s="24">
        <f>IF(AC483=0,IF(AB483=1,U483*X483*W483*Z483*EXP(-AA483*Others!$A$18),0),0)</f>
        <v>0</v>
      </c>
      <c r="AF483" s="24">
        <f>IF(AC483=1,IF(AB483=0,U483*X483*W483*Z483*EXP(-AA483*Others!$A$18),0),0)</f>
        <v>0</v>
      </c>
    </row>
    <row r="484" spans="1:32" ht="30">
      <c r="A484" s="16" t="s">
        <v>952</v>
      </c>
      <c r="B484" s="16" t="s">
        <v>620</v>
      </c>
      <c r="C484" s="16" t="s">
        <v>621</v>
      </c>
      <c r="D484" s="20" t="s">
        <v>948</v>
      </c>
      <c r="E484" s="20" t="s">
        <v>60</v>
      </c>
      <c r="F484" s="20" t="s">
        <v>37</v>
      </c>
      <c r="G484" s="20" t="s">
        <v>255</v>
      </c>
      <c r="H484" s="16" t="s">
        <v>161</v>
      </c>
      <c r="I484" s="20" t="s">
        <v>120</v>
      </c>
      <c r="J484" s="20" t="s">
        <v>303</v>
      </c>
      <c r="K484" s="16" t="s">
        <v>101</v>
      </c>
      <c r="L484" s="16" t="s">
        <v>624</v>
      </c>
      <c r="M484" s="25">
        <v>2018</v>
      </c>
      <c r="N484" s="25">
        <f t="shared" si="16"/>
        <v>4</v>
      </c>
      <c r="O484" s="25">
        <v>4</v>
      </c>
      <c r="P484" s="25">
        <v>3</v>
      </c>
      <c r="Q484" s="25">
        <v>3</v>
      </c>
      <c r="R484" s="25">
        <v>1</v>
      </c>
      <c r="S484" s="20" t="s">
        <v>949</v>
      </c>
      <c r="T484" s="16">
        <v>5</v>
      </c>
      <c r="U484" s="52">
        <f>SUMIFS(AreaQty!E:E,AreaQty!A:A,TDD!H484,AreaQty!B:B,TDD!I484,AreaQty!D:D,TDD!J484)</f>
        <v>1677.45</v>
      </c>
      <c r="V484" s="25" t="s">
        <v>283</v>
      </c>
      <c r="W484" s="16">
        <v>0.1</v>
      </c>
      <c r="X484" s="50">
        <v>500</v>
      </c>
      <c r="Y484" s="18"/>
      <c r="Z484" s="18">
        <v>1</v>
      </c>
      <c r="AA484" s="24">
        <v>0</v>
      </c>
      <c r="AB484" s="24">
        <v>0</v>
      </c>
      <c r="AC484" s="16">
        <v>0</v>
      </c>
      <c r="AD484" s="24">
        <f>IF(AC484=0,IF(AB484=0,U484*X484*W484*Z484*EXP(-AA484*Others!$A$18),0),0)</f>
        <v>83872.5</v>
      </c>
      <c r="AE484" s="24">
        <f>IF(AC484=0,IF(AB484=1,U484*X484*W484*Z484*EXP(-AA484*Others!$A$18),0),0)</f>
        <v>0</v>
      </c>
      <c r="AF484" s="24">
        <f>IF(AC484=1,IF(AB484=0,U484*X484*W484*Z484*EXP(-AA484*Others!$A$18),0),0)</f>
        <v>0</v>
      </c>
    </row>
    <row r="485" spans="1:32" ht="30">
      <c r="A485" s="16" t="s">
        <v>953</v>
      </c>
      <c r="B485" s="16" t="s">
        <v>620</v>
      </c>
      <c r="C485" s="16" t="s">
        <v>621</v>
      </c>
      <c r="D485" s="20" t="s">
        <v>948</v>
      </c>
      <c r="E485" s="20" t="s">
        <v>60</v>
      </c>
      <c r="F485" s="20" t="s">
        <v>37</v>
      </c>
      <c r="G485" s="20" t="s">
        <v>255</v>
      </c>
      <c r="H485" s="16" t="s">
        <v>161</v>
      </c>
      <c r="I485" s="20" t="s">
        <v>40</v>
      </c>
      <c r="J485" s="20" t="s">
        <v>297</v>
      </c>
      <c r="K485" s="16" t="s">
        <v>101</v>
      </c>
      <c r="L485" s="16" t="s">
        <v>624</v>
      </c>
      <c r="M485" s="25">
        <v>2018</v>
      </c>
      <c r="N485" s="25">
        <f t="shared" si="16"/>
        <v>4</v>
      </c>
      <c r="O485" s="25">
        <v>4</v>
      </c>
      <c r="P485" s="25">
        <v>3</v>
      </c>
      <c r="Q485" s="25">
        <v>3</v>
      </c>
      <c r="R485" s="25">
        <v>1</v>
      </c>
      <c r="S485" s="20" t="s">
        <v>949</v>
      </c>
      <c r="T485" s="16">
        <v>5</v>
      </c>
      <c r="U485" s="52">
        <f>SUMIFS(AreaQty!E:E,AreaQty!A:A,TDD!H485,AreaQty!B:B,TDD!I485,AreaQty!D:D,TDD!J485)</f>
        <v>1463.59</v>
      </c>
      <c r="V485" s="25" t="s">
        <v>283</v>
      </c>
      <c r="W485" s="16">
        <v>0.1</v>
      </c>
      <c r="X485" s="50">
        <v>500</v>
      </c>
      <c r="Y485" s="18"/>
      <c r="Z485" s="18">
        <v>1</v>
      </c>
      <c r="AA485" s="24">
        <v>0</v>
      </c>
      <c r="AB485" s="24">
        <v>0</v>
      </c>
      <c r="AC485" s="16">
        <v>0</v>
      </c>
      <c r="AD485" s="24">
        <f>IF(AC485=0,IF(AB485=0,U485*X485*W485*Z485*EXP(-AA485*Others!$A$18),0),0)</f>
        <v>73179.5</v>
      </c>
      <c r="AE485" s="24">
        <f>IF(AC485=0,IF(AB485=1,U485*X485*W485*Z485*EXP(-AA485*Others!$A$18),0),0)</f>
        <v>0</v>
      </c>
      <c r="AF485" s="24">
        <f>IF(AC485=1,IF(AB485=0,U485*X485*W485*Z485*EXP(-AA485*Others!$A$18),0),0)</f>
        <v>0</v>
      </c>
    </row>
    <row r="486" spans="1:32" ht="30">
      <c r="A486" s="16" t="s">
        <v>954</v>
      </c>
      <c r="B486" s="16" t="s">
        <v>620</v>
      </c>
      <c r="C486" s="16" t="s">
        <v>621</v>
      </c>
      <c r="D486" s="20" t="s">
        <v>948</v>
      </c>
      <c r="E486" s="20" t="s">
        <v>60</v>
      </c>
      <c r="F486" s="20" t="s">
        <v>37</v>
      </c>
      <c r="G486" s="20" t="s">
        <v>255</v>
      </c>
      <c r="H486" s="16" t="s">
        <v>161</v>
      </c>
      <c r="I486" s="20" t="s">
        <v>40</v>
      </c>
      <c r="J486" s="20" t="s">
        <v>301</v>
      </c>
      <c r="K486" s="16" t="s">
        <v>101</v>
      </c>
      <c r="L486" s="16" t="s">
        <v>624</v>
      </c>
      <c r="M486" s="25">
        <v>2018</v>
      </c>
      <c r="N486" s="25">
        <f t="shared" si="16"/>
        <v>4</v>
      </c>
      <c r="O486" s="25">
        <v>4</v>
      </c>
      <c r="P486" s="25">
        <v>3</v>
      </c>
      <c r="Q486" s="25">
        <v>3</v>
      </c>
      <c r="R486" s="25">
        <v>1</v>
      </c>
      <c r="S486" s="20" t="s">
        <v>949</v>
      </c>
      <c r="T486" s="16">
        <v>5</v>
      </c>
      <c r="U486" s="52">
        <f>SUMIFS(AreaQty!E:E,AreaQty!A:A,TDD!H486,AreaQty!B:B,TDD!I486,AreaQty!D:D,TDD!J486)</f>
        <v>1668.32</v>
      </c>
      <c r="V486" s="25" t="s">
        <v>283</v>
      </c>
      <c r="W486" s="16">
        <v>0.1</v>
      </c>
      <c r="X486" s="50">
        <v>500</v>
      </c>
      <c r="Y486" s="18"/>
      <c r="Z486" s="18">
        <v>1</v>
      </c>
      <c r="AA486" s="24">
        <v>0</v>
      </c>
      <c r="AB486" s="24">
        <v>0</v>
      </c>
      <c r="AC486" s="16">
        <v>0</v>
      </c>
      <c r="AD486" s="24">
        <f>IF(AC486=0,IF(AB486=0,U486*X486*W486*Z486*EXP(-AA486*Others!$A$18),0),0)</f>
        <v>83416</v>
      </c>
      <c r="AE486" s="24">
        <f>IF(AC486=0,IF(AB486=1,U486*X486*W486*Z486*EXP(-AA486*Others!$A$18),0),0)</f>
        <v>0</v>
      </c>
      <c r="AF486" s="24">
        <f>IF(AC486=1,IF(AB486=0,U486*X486*W486*Z486*EXP(-AA486*Others!$A$18),0),0)</f>
        <v>0</v>
      </c>
    </row>
    <row r="487" spans="1:32" ht="30">
      <c r="A487" s="16" t="s">
        <v>955</v>
      </c>
      <c r="B487" s="16" t="s">
        <v>620</v>
      </c>
      <c r="C487" s="16" t="s">
        <v>621</v>
      </c>
      <c r="D487" s="20" t="s">
        <v>948</v>
      </c>
      <c r="E487" s="20" t="s">
        <v>60</v>
      </c>
      <c r="F487" s="20" t="s">
        <v>37</v>
      </c>
      <c r="G487" s="20" t="s">
        <v>255</v>
      </c>
      <c r="H487" s="16" t="s">
        <v>161</v>
      </c>
      <c r="I487" s="20" t="s">
        <v>40</v>
      </c>
      <c r="J487" s="20" t="s">
        <v>299</v>
      </c>
      <c r="K487" s="16" t="s">
        <v>101</v>
      </c>
      <c r="L487" s="16" t="s">
        <v>624</v>
      </c>
      <c r="M487" s="25">
        <v>2018</v>
      </c>
      <c r="N487" s="25">
        <f t="shared" si="16"/>
        <v>4</v>
      </c>
      <c r="O487" s="25">
        <v>4</v>
      </c>
      <c r="P487" s="25">
        <v>3</v>
      </c>
      <c r="Q487" s="25">
        <v>3</v>
      </c>
      <c r="R487" s="25">
        <v>1</v>
      </c>
      <c r="S487" s="20" t="s">
        <v>949</v>
      </c>
      <c r="T487" s="16">
        <v>5</v>
      </c>
      <c r="U487" s="52">
        <f>SUMIFS(AreaQty!E:E,AreaQty!A:A,TDD!H487,AreaQty!B:B,TDD!I487,AreaQty!D:D,TDD!J487)</f>
        <v>1383.7</v>
      </c>
      <c r="V487" s="25" t="s">
        <v>283</v>
      </c>
      <c r="W487" s="16">
        <v>0.1</v>
      </c>
      <c r="X487" s="50">
        <v>500</v>
      </c>
      <c r="Y487" s="18"/>
      <c r="Z487" s="18">
        <v>1</v>
      </c>
      <c r="AA487" s="24">
        <v>0</v>
      </c>
      <c r="AB487" s="24">
        <v>0</v>
      </c>
      <c r="AC487" s="16">
        <v>0</v>
      </c>
      <c r="AD487" s="24">
        <f>IF(AC487=0,IF(AB487=0,U487*X487*W487*Z487*EXP(-AA487*Others!$A$18),0),0)</f>
        <v>69185</v>
      </c>
      <c r="AE487" s="24">
        <f>IF(AC487=0,IF(AB487=1,U487*X487*W487*Z487*EXP(-AA487*Others!$A$18),0),0)</f>
        <v>0</v>
      </c>
      <c r="AF487" s="24">
        <f>IF(AC487=1,IF(AB487=0,U487*X487*W487*Z487*EXP(-AA487*Others!$A$18),0),0)</f>
        <v>0</v>
      </c>
    </row>
    <row r="488" spans="1:32" ht="30">
      <c r="A488" s="16" t="s">
        <v>956</v>
      </c>
      <c r="B488" s="16" t="s">
        <v>620</v>
      </c>
      <c r="C488" s="16" t="s">
        <v>621</v>
      </c>
      <c r="D488" s="20" t="s">
        <v>948</v>
      </c>
      <c r="E488" s="20" t="s">
        <v>60</v>
      </c>
      <c r="F488" s="20" t="s">
        <v>37</v>
      </c>
      <c r="G488" s="20" t="s">
        <v>255</v>
      </c>
      <c r="H488" s="16" t="s">
        <v>161</v>
      </c>
      <c r="I488" s="20" t="s">
        <v>40</v>
      </c>
      <c r="J488" s="20" t="s">
        <v>303</v>
      </c>
      <c r="K488" s="16" t="s">
        <v>101</v>
      </c>
      <c r="L488" s="16" t="s">
        <v>624</v>
      </c>
      <c r="M488" s="25">
        <v>2018</v>
      </c>
      <c r="N488" s="25">
        <f t="shared" si="16"/>
        <v>4</v>
      </c>
      <c r="O488" s="25">
        <v>4</v>
      </c>
      <c r="P488" s="25">
        <v>3</v>
      </c>
      <c r="Q488" s="25">
        <v>3</v>
      </c>
      <c r="R488" s="25">
        <v>1</v>
      </c>
      <c r="S488" s="20" t="s">
        <v>949</v>
      </c>
      <c r="T488" s="16">
        <v>5</v>
      </c>
      <c r="U488" s="52">
        <f>SUMIFS(AreaQty!E:E,AreaQty!A:A,TDD!H488,AreaQty!B:B,TDD!I488,AreaQty!D:D,TDD!J488)</f>
        <v>1612.18</v>
      </c>
      <c r="V488" s="25" t="s">
        <v>283</v>
      </c>
      <c r="W488" s="16">
        <v>0.1</v>
      </c>
      <c r="X488" s="50">
        <v>500</v>
      </c>
      <c r="Y488" s="18"/>
      <c r="Z488" s="18">
        <v>1</v>
      </c>
      <c r="AA488" s="24">
        <v>0</v>
      </c>
      <c r="AB488" s="24">
        <v>0</v>
      </c>
      <c r="AC488" s="16">
        <v>0</v>
      </c>
      <c r="AD488" s="24">
        <f>IF(AC488=0,IF(AB488=0,U488*X488*W488*Z488*EXP(-AA488*Others!$A$18),0),0)</f>
        <v>80609</v>
      </c>
      <c r="AE488" s="24">
        <f>IF(AC488=0,IF(AB488=1,U488*X488*W488*Z488*EXP(-AA488*Others!$A$18),0),0)</f>
        <v>0</v>
      </c>
      <c r="AF488" s="24">
        <f>IF(AC488=1,IF(AB488=0,U488*X488*W488*Z488*EXP(-AA488*Others!$A$18),0),0)</f>
        <v>0</v>
      </c>
    </row>
    <row r="489" spans="1:32" ht="30">
      <c r="A489" s="16" t="s">
        <v>957</v>
      </c>
      <c r="B489" s="18" t="s">
        <v>958</v>
      </c>
      <c r="C489" s="18" t="s">
        <v>683</v>
      </c>
      <c r="D489" s="20" t="s">
        <v>959</v>
      </c>
      <c r="E489" s="20" t="s">
        <v>60</v>
      </c>
      <c r="F489" s="20" t="s">
        <v>37</v>
      </c>
      <c r="G489" s="20" t="s">
        <v>255</v>
      </c>
      <c r="H489" s="22" t="s">
        <v>161</v>
      </c>
      <c r="I489" s="22" t="s">
        <v>40</v>
      </c>
      <c r="J489" s="22" t="s">
        <v>628</v>
      </c>
      <c r="K489" s="18" t="s">
        <v>101</v>
      </c>
      <c r="L489" s="18" t="s">
        <v>624</v>
      </c>
      <c r="M489" s="25">
        <v>2018</v>
      </c>
      <c r="N489" s="25">
        <f t="shared" si="16"/>
        <v>3</v>
      </c>
      <c r="O489" s="21">
        <v>3</v>
      </c>
      <c r="P489" s="21">
        <v>3</v>
      </c>
      <c r="Q489" s="21">
        <v>3</v>
      </c>
      <c r="R489" s="25">
        <v>1</v>
      </c>
      <c r="S489" s="20" t="s">
        <v>960</v>
      </c>
      <c r="T489" s="18">
        <v>5</v>
      </c>
      <c r="U489" s="52">
        <f>SUMIFS(AreaQty!E:E,AreaQty!A:A,TDD!H489,AreaQty!B:B,TDD!I489,AreaQty!D:D,TDD!J489)</f>
        <v>1092.48</v>
      </c>
      <c r="V489" s="25" t="s">
        <v>283</v>
      </c>
      <c r="W489" s="16">
        <v>0.3</v>
      </c>
      <c r="X489" s="55">
        <v>1000</v>
      </c>
      <c r="Y489" s="18"/>
      <c r="Z489" s="18">
        <v>1</v>
      </c>
      <c r="AA489" s="24">
        <v>0</v>
      </c>
      <c r="AB489" s="24">
        <v>0</v>
      </c>
      <c r="AC489" s="32">
        <v>1</v>
      </c>
      <c r="AD489" s="23">
        <f>IF(AC489=0,IF(AB489=0,U489*X489*W489*Z489*EXP(-AA489*Others!$A$18),0),0)</f>
        <v>0</v>
      </c>
      <c r="AE489" s="23">
        <f>IF(AC489=0,IF(AB489=1,U489*X489*W489*Z489*EXP(-AA489*Others!$A$18),0),0)</f>
        <v>0</v>
      </c>
      <c r="AF489" s="23">
        <f>IF(AC489=1,IF(AB489=0,U489*X489*W489*Z489*EXP(-AA489*Others!$A$18),0),0)</f>
        <v>327744</v>
      </c>
    </row>
    <row r="490" spans="1:32" ht="30">
      <c r="A490" s="16" t="s">
        <v>961</v>
      </c>
      <c r="B490" s="18" t="s">
        <v>958</v>
      </c>
      <c r="C490" s="18" t="s">
        <v>683</v>
      </c>
      <c r="D490" s="20" t="s">
        <v>959</v>
      </c>
      <c r="E490" s="20" t="s">
        <v>60</v>
      </c>
      <c r="F490" s="20" t="s">
        <v>37</v>
      </c>
      <c r="G490" s="20" t="s">
        <v>255</v>
      </c>
      <c r="H490" s="22" t="s">
        <v>161</v>
      </c>
      <c r="I490" s="22" t="s">
        <v>40</v>
      </c>
      <c r="J490" s="22" t="s">
        <v>116</v>
      </c>
      <c r="K490" s="18" t="s">
        <v>101</v>
      </c>
      <c r="L490" s="18" t="s">
        <v>624</v>
      </c>
      <c r="M490" s="25">
        <v>2018</v>
      </c>
      <c r="N490" s="25">
        <f t="shared" si="16"/>
        <v>3</v>
      </c>
      <c r="O490" s="21">
        <v>3</v>
      </c>
      <c r="P490" s="21">
        <v>3</v>
      </c>
      <c r="Q490" s="21">
        <v>3</v>
      </c>
      <c r="R490" s="25">
        <v>1</v>
      </c>
      <c r="S490" s="20" t="s">
        <v>960</v>
      </c>
      <c r="T490" s="18">
        <v>5</v>
      </c>
      <c r="U490" s="52">
        <f>SUMIFS(AreaQty!E:E,AreaQty!A:A,TDD!H490,AreaQty!B:B,TDD!I490,AreaQty!D:D,TDD!J490)</f>
        <v>1117.83</v>
      </c>
      <c r="V490" s="25" t="s">
        <v>283</v>
      </c>
      <c r="W490" s="16">
        <v>0.3</v>
      </c>
      <c r="X490" s="55">
        <v>1000</v>
      </c>
      <c r="Y490" s="18"/>
      <c r="Z490" s="18">
        <v>1</v>
      </c>
      <c r="AA490" s="24">
        <v>0</v>
      </c>
      <c r="AB490" s="24">
        <v>0</v>
      </c>
      <c r="AC490" s="32">
        <v>1</v>
      </c>
      <c r="AD490" s="23">
        <f>IF(AC490=0,IF(AB490=0,U490*X490*W490*Z490*EXP(-AA490*Others!$A$18),0),0)</f>
        <v>0</v>
      </c>
      <c r="AE490" s="23">
        <f>IF(AC490=0,IF(AB490=1,U490*X490*W490*Z490*EXP(-AA490*Others!$A$18),0),0)</f>
        <v>0</v>
      </c>
      <c r="AF490" s="23">
        <f>IF(AC490=1,IF(AB490=0,U490*X490*W490*Z490*EXP(-AA490*Others!$A$18),0),0)</f>
        <v>335349</v>
      </c>
    </row>
    <row r="491" spans="1:32" ht="30">
      <c r="A491" s="16" t="s">
        <v>962</v>
      </c>
      <c r="B491" s="18" t="s">
        <v>958</v>
      </c>
      <c r="C491" s="18" t="s">
        <v>683</v>
      </c>
      <c r="D491" s="20" t="s">
        <v>959</v>
      </c>
      <c r="E491" s="20" t="s">
        <v>60</v>
      </c>
      <c r="F491" s="20" t="s">
        <v>37</v>
      </c>
      <c r="G491" s="20" t="s">
        <v>255</v>
      </c>
      <c r="H491" s="22" t="s">
        <v>161</v>
      </c>
      <c r="I491" s="22" t="s">
        <v>40</v>
      </c>
      <c r="J491" s="22" t="s">
        <v>282</v>
      </c>
      <c r="K491" s="18" t="s">
        <v>101</v>
      </c>
      <c r="L491" s="18" t="s">
        <v>624</v>
      </c>
      <c r="M491" s="25">
        <v>2018</v>
      </c>
      <c r="N491" s="25">
        <f t="shared" si="16"/>
        <v>3</v>
      </c>
      <c r="O491" s="21">
        <v>3</v>
      </c>
      <c r="P491" s="21">
        <v>3</v>
      </c>
      <c r="Q491" s="21">
        <v>3</v>
      </c>
      <c r="R491" s="25">
        <v>1</v>
      </c>
      <c r="S491" s="20" t="s">
        <v>960</v>
      </c>
      <c r="T491" s="18">
        <v>5</v>
      </c>
      <c r="U491" s="52">
        <f>SUMIFS(AreaQty!E:E,AreaQty!A:A,TDD!H491,AreaQty!B:B,TDD!I491,AreaQty!D:D,TDD!J491)</f>
        <v>1396.36</v>
      </c>
      <c r="V491" s="25" t="s">
        <v>283</v>
      </c>
      <c r="W491" s="16">
        <v>0.7</v>
      </c>
      <c r="X491" s="55">
        <v>1000</v>
      </c>
      <c r="Y491" s="18"/>
      <c r="Z491" s="18">
        <v>1</v>
      </c>
      <c r="AA491" s="24">
        <v>0</v>
      </c>
      <c r="AB491" s="24">
        <v>0</v>
      </c>
      <c r="AC491" s="32">
        <v>1</v>
      </c>
      <c r="AD491" s="23">
        <f>IF(AC491=0,IF(AB491=0,U491*X491*W491*Z491*EXP(-AA491*Others!$A$18),0),0)</f>
        <v>0</v>
      </c>
      <c r="AE491" s="23">
        <f>IF(AC491=0,IF(AB491=1,U491*X491*W491*Z491*EXP(-AA491*Others!$A$18),0),0)</f>
        <v>0</v>
      </c>
      <c r="AF491" s="23">
        <f>IF(AC491=1,IF(AB491=0,U491*X491*W491*Z491*EXP(-AA491*Others!$A$18),0),0)</f>
        <v>977451.99999999988</v>
      </c>
    </row>
    <row r="492" spans="1:32" ht="30">
      <c r="A492" s="16" t="s">
        <v>963</v>
      </c>
      <c r="B492" s="18" t="s">
        <v>958</v>
      </c>
      <c r="C492" s="18" t="s">
        <v>683</v>
      </c>
      <c r="D492" s="20" t="s">
        <v>959</v>
      </c>
      <c r="E492" s="20" t="s">
        <v>60</v>
      </c>
      <c r="F492" s="20" t="s">
        <v>37</v>
      </c>
      <c r="G492" s="20" t="s">
        <v>255</v>
      </c>
      <c r="H492" s="22" t="s">
        <v>161</v>
      </c>
      <c r="I492" s="22" t="s">
        <v>40</v>
      </c>
      <c r="J492" s="22" t="s">
        <v>288</v>
      </c>
      <c r="K492" s="18" t="s">
        <v>101</v>
      </c>
      <c r="L492" s="18" t="s">
        <v>624</v>
      </c>
      <c r="M492" s="25">
        <v>2018</v>
      </c>
      <c r="N492" s="25">
        <f t="shared" si="16"/>
        <v>3</v>
      </c>
      <c r="O492" s="21">
        <v>3</v>
      </c>
      <c r="P492" s="21">
        <v>3</v>
      </c>
      <c r="Q492" s="21">
        <v>3</v>
      </c>
      <c r="R492" s="25">
        <v>1</v>
      </c>
      <c r="S492" s="20" t="s">
        <v>960</v>
      </c>
      <c r="T492" s="18">
        <v>5</v>
      </c>
      <c r="U492" s="52">
        <f>SUMIFS(AreaQty!E:E,AreaQty!A:A,TDD!H492,AreaQty!B:B,TDD!I492,AreaQty!D:D,TDD!J492)</f>
        <v>1402.74</v>
      </c>
      <c r="V492" s="25" t="s">
        <v>283</v>
      </c>
      <c r="W492" s="16">
        <v>0.7</v>
      </c>
      <c r="X492" s="55">
        <v>1000</v>
      </c>
      <c r="Y492" s="18"/>
      <c r="Z492" s="18">
        <v>1</v>
      </c>
      <c r="AA492" s="24">
        <v>0</v>
      </c>
      <c r="AB492" s="24">
        <v>0</v>
      </c>
      <c r="AC492" s="32">
        <v>1</v>
      </c>
      <c r="AD492" s="23">
        <f>IF(AC492=0,IF(AB492=0,U492*X492*W492*Z492*EXP(-AA492*Others!$A$18),0),0)</f>
        <v>0</v>
      </c>
      <c r="AE492" s="23">
        <f>IF(AC492=0,IF(AB492=1,U492*X492*W492*Z492*EXP(-AA492*Others!$A$18),0),0)</f>
        <v>0</v>
      </c>
      <c r="AF492" s="23">
        <f>IF(AC492=1,IF(AB492=0,U492*X492*W492*Z492*EXP(-AA492*Others!$A$18),0),0)</f>
        <v>981917.99999999988</v>
      </c>
    </row>
    <row r="493" spans="1:32" ht="30">
      <c r="A493" s="16" t="s">
        <v>964</v>
      </c>
      <c r="B493" s="18" t="s">
        <v>958</v>
      </c>
      <c r="C493" s="18" t="s">
        <v>683</v>
      </c>
      <c r="D493" s="20" t="s">
        <v>959</v>
      </c>
      <c r="E493" s="20" t="s">
        <v>60</v>
      </c>
      <c r="F493" s="20" t="s">
        <v>37</v>
      </c>
      <c r="G493" s="20" t="s">
        <v>255</v>
      </c>
      <c r="H493" s="22" t="s">
        <v>161</v>
      </c>
      <c r="I493" s="22" t="s">
        <v>40</v>
      </c>
      <c r="J493" s="22" t="s">
        <v>309</v>
      </c>
      <c r="K493" s="18" t="s">
        <v>101</v>
      </c>
      <c r="L493" s="18" t="s">
        <v>624</v>
      </c>
      <c r="M493" s="25">
        <v>2018</v>
      </c>
      <c r="N493" s="25">
        <f t="shared" si="16"/>
        <v>3</v>
      </c>
      <c r="O493" s="21">
        <v>3</v>
      </c>
      <c r="P493" s="21">
        <v>3</v>
      </c>
      <c r="Q493" s="21">
        <v>3</v>
      </c>
      <c r="R493" s="25">
        <v>1</v>
      </c>
      <c r="S493" s="20" t="s">
        <v>960</v>
      </c>
      <c r="T493" s="18">
        <v>5</v>
      </c>
      <c r="U493" s="52">
        <f>SUMIFS(AreaQty!E:E,AreaQty!A:A,TDD!H493,AreaQty!B:B,TDD!I493,AreaQty!D:D,TDD!J493)</f>
        <v>1394.98</v>
      </c>
      <c r="V493" s="25" t="s">
        <v>283</v>
      </c>
      <c r="W493" s="16">
        <v>0.7</v>
      </c>
      <c r="X493" s="55">
        <v>1000</v>
      </c>
      <c r="Y493" s="18"/>
      <c r="Z493" s="18">
        <v>1</v>
      </c>
      <c r="AA493" s="24">
        <v>0</v>
      </c>
      <c r="AB493" s="24">
        <v>0</v>
      </c>
      <c r="AC493" s="32">
        <v>1</v>
      </c>
      <c r="AD493" s="23">
        <f>IF(AC493=0,IF(AB493=0,U493*X493*W493*Z493*EXP(-AA493*Others!$A$18),0),0)</f>
        <v>0</v>
      </c>
      <c r="AE493" s="23">
        <f>IF(AC493=0,IF(AB493=1,U493*X493*W493*Z493*EXP(-AA493*Others!$A$18),0),0)</f>
        <v>0</v>
      </c>
      <c r="AF493" s="23">
        <f>IF(AC493=1,IF(AB493=0,U493*X493*W493*Z493*EXP(-AA493*Others!$A$18),0),0)</f>
        <v>976485.99999999988</v>
      </c>
    </row>
    <row r="494" spans="1:32" ht="30">
      <c r="A494" s="16" t="s">
        <v>965</v>
      </c>
      <c r="B494" s="18" t="s">
        <v>958</v>
      </c>
      <c r="C494" s="18" t="s">
        <v>683</v>
      </c>
      <c r="D494" s="20" t="s">
        <v>959</v>
      </c>
      <c r="E494" s="20" t="s">
        <v>60</v>
      </c>
      <c r="F494" s="20" t="s">
        <v>37</v>
      </c>
      <c r="G494" s="20" t="s">
        <v>255</v>
      </c>
      <c r="H494" s="22" t="s">
        <v>161</v>
      </c>
      <c r="I494" s="22" t="s">
        <v>40</v>
      </c>
      <c r="J494" s="22" t="s">
        <v>203</v>
      </c>
      <c r="K494" s="18" t="s">
        <v>101</v>
      </c>
      <c r="L494" s="18" t="s">
        <v>624</v>
      </c>
      <c r="M494" s="25">
        <v>2018</v>
      </c>
      <c r="N494" s="25">
        <f t="shared" si="16"/>
        <v>3</v>
      </c>
      <c r="O494" s="21">
        <v>3</v>
      </c>
      <c r="P494" s="21">
        <v>3</v>
      </c>
      <c r="Q494" s="21">
        <v>3</v>
      </c>
      <c r="R494" s="25">
        <v>1</v>
      </c>
      <c r="S494" s="20" t="s">
        <v>960</v>
      </c>
      <c r="T494" s="18">
        <v>5</v>
      </c>
      <c r="U494" s="52">
        <f>SUMIFS(AreaQty!E:E,AreaQty!A:A,TDD!H494,AreaQty!B:B,TDD!I494,AreaQty!D:D,TDD!J494)</f>
        <v>1385.13</v>
      </c>
      <c r="V494" s="25" t="s">
        <v>283</v>
      </c>
      <c r="W494" s="16">
        <v>0.7</v>
      </c>
      <c r="X494" s="55">
        <v>1000</v>
      </c>
      <c r="Y494" s="18"/>
      <c r="Z494" s="18">
        <v>1</v>
      </c>
      <c r="AA494" s="24">
        <v>0</v>
      </c>
      <c r="AB494" s="24">
        <v>0</v>
      </c>
      <c r="AC494" s="32">
        <v>1</v>
      </c>
      <c r="AD494" s="23">
        <f>IF(AC494=0,IF(AB494=0,U494*X494*W494*Z494*EXP(-AA494*Others!$A$18),0),0)</f>
        <v>0</v>
      </c>
      <c r="AE494" s="23">
        <f>IF(AC494=0,IF(AB494=1,U494*X494*W494*Z494*EXP(-AA494*Others!$A$18),0),0)</f>
        <v>0</v>
      </c>
      <c r="AF494" s="23">
        <f>IF(AC494=1,IF(AB494=0,U494*X494*W494*Z494*EXP(-AA494*Others!$A$18),0),0)</f>
        <v>969590.99999999988</v>
      </c>
    </row>
    <row r="495" spans="1:32" ht="30">
      <c r="A495" s="16" t="s">
        <v>966</v>
      </c>
      <c r="B495" s="18" t="s">
        <v>958</v>
      </c>
      <c r="C495" s="18" t="s">
        <v>683</v>
      </c>
      <c r="D495" s="20" t="s">
        <v>959</v>
      </c>
      <c r="E495" s="20" t="s">
        <v>60</v>
      </c>
      <c r="F495" s="20" t="s">
        <v>37</v>
      </c>
      <c r="G495" s="20" t="s">
        <v>255</v>
      </c>
      <c r="H495" s="22" t="s">
        <v>161</v>
      </c>
      <c r="I495" s="22" t="s">
        <v>40</v>
      </c>
      <c r="J495" s="22" t="s">
        <v>211</v>
      </c>
      <c r="K495" s="18" t="s">
        <v>101</v>
      </c>
      <c r="L495" s="18" t="s">
        <v>624</v>
      </c>
      <c r="M495" s="25">
        <v>2018</v>
      </c>
      <c r="N495" s="25">
        <f t="shared" si="16"/>
        <v>3</v>
      </c>
      <c r="O495" s="21">
        <v>3</v>
      </c>
      <c r="P495" s="21">
        <v>3</v>
      </c>
      <c r="Q495" s="21">
        <v>3</v>
      </c>
      <c r="R495" s="25">
        <v>1</v>
      </c>
      <c r="S495" s="20" t="s">
        <v>960</v>
      </c>
      <c r="T495" s="18">
        <v>5</v>
      </c>
      <c r="U495" s="52">
        <f>SUMIFS(AreaQty!E:E,AreaQty!A:A,TDD!H495,AreaQty!B:B,TDD!I495,AreaQty!D:D,TDD!J495)</f>
        <v>538.88</v>
      </c>
      <c r="V495" s="25" t="s">
        <v>283</v>
      </c>
      <c r="W495" s="16">
        <v>0.3</v>
      </c>
      <c r="X495" s="55">
        <v>1000</v>
      </c>
      <c r="Y495" s="18"/>
      <c r="Z495" s="18">
        <v>1</v>
      </c>
      <c r="AA495" s="24">
        <v>0</v>
      </c>
      <c r="AB495" s="24">
        <v>0</v>
      </c>
      <c r="AC495" s="32">
        <v>1</v>
      </c>
      <c r="AD495" s="23">
        <f>IF(AC495=0,IF(AB495=0,U495*X495*W495*Z495*EXP(-AA495*Others!$A$18),0),0)</f>
        <v>0</v>
      </c>
      <c r="AE495" s="23">
        <f>IF(AC495=0,IF(AB495=1,U495*X495*W495*Z495*EXP(-AA495*Others!$A$18),0),0)</f>
        <v>0</v>
      </c>
      <c r="AF495" s="23">
        <f>IF(AC495=1,IF(AB495=0,U495*X495*W495*Z495*EXP(-AA495*Others!$A$18),0),0)</f>
        <v>161664</v>
      </c>
    </row>
    <row r="496" spans="1:32" ht="30">
      <c r="A496" s="16" t="s">
        <v>967</v>
      </c>
      <c r="B496" s="18" t="s">
        <v>958</v>
      </c>
      <c r="C496" s="18" t="s">
        <v>683</v>
      </c>
      <c r="D496" s="20" t="s">
        <v>959</v>
      </c>
      <c r="E496" s="20" t="s">
        <v>60</v>
      </c>
      <c r="F496" s="20" t="s">
        <v>37</v>
      </c>
      <c r="G496" s="20" t="s">
        <v>255</v>
      </c>
      <c r="H496" s="22" t="s">
        <v>161</v>
      </c>
      <c r="I496" s="22" t="s">
        <v>40</v>
      </c>
      <c r="J496" s="22" t="s">
        <v>187</v>
      </c>
      <c r="K496" s="18" t="s">
        <v>101</v>
      </c>
      <c r="L496" s="18" t="s">
        <v>624</v>
      </c>
      <c r="M496" s="25">
        <v>2018</v>
      </c>
      <c r="N496" s="25">
        <f t="shared" si="16"/>
        <v>3</v>
      </c>
      <c r="O496" s="21">
        <v>3</v>
      </c>
      <c r="P496" s="21">
        <v>3</v>
      </c>
      <c r="Q496" s="21">
        <v>3</v>
      </c>
      <c r="R496" s="25">
        <v>1</v>
      </c>
      <c r="S496" s="20" t="s">
        <v>960</v>
      </c>
      <c r="T496" s="18">
        <v>5</v>
      </c>
      <c r="U496" s="52">
        <f>SUMIFS(AreaQty!E:E,AreaQty!A:A,TDD!H496,AreaQty!B:B,TDD!I496,AreaQty!D:D,TDD!J496)</f>
        <v>618.73</v>
      </c>
      <c r="V496" s="25" t="s">
        <v>283</v>
      </c>
      <c r="W496" s="16">
        <v>0.3</v>
      </c>
      <c r="X496" s="55">
        <v>1000</v>
      </c>
      <c r="Y496" s="18"/>
      <c r="Z496" s="18">
        <v>1</v>
      </c>
      <c r="AA496" s="24">
        <v>0</v>
      </c>
      <c r="AB496" s="24">
        <v>0</v>
      </c>
      <c r="AC496" s="32">
        <v>1</v>
      </c>
      <c r="AD496" s="23">
        <f>IF(AC496=0,IF(AB496=0,U496*X496*W496*Z496*EXP(-AA496*Others!$A$18),0),0)</f>
        <v>0</v>
      </c>
      <c r="AE496" s="23">
        <f>IF(AC496=0,IF(AB496=1,U496*X496*W496*Z496*EXP(-AA496*Others!$A$18),0),0)</f>
        <v>0</v>
      </c>
      <c r="AF496" s="23">
        <f>IF(AC496=1,IF(AB496=0,U496*X496*W496*Z496*EXP(-AA496*Others!$A$18),0),0)</f>
        <v>185619</v>
      </c>
    </row>
    <row r="497" spans="1:32" ht="30">
      <c r="A497" s="16" t="s">
        <v>968</v>
      </c>
      <c r="B497" s="18" t="s">
        <v>958</v>
      </c>
      <c r="C497" s="18" t="s">
        <v>683</v>
      </c>
      <c r="D497" s="20" t="s">
        <v>959</v>
      </c>
      <c r="E497" s="20" t="s">
        <v>60</v>
      </c>
      <c r="F497" s="20" t="s">
        <v>37</v>
      </c>
      <c r="G497" s="20" t="s">
        <v>255</v>
      </c>
      <c r="H497" s="22" t="s">
        <v>161</v>
      </c>
      <c r="I497" s="22" t="s">
        <v>40</v>
      </c>
      <c r="J497" s="22" t="s">
        <v>294</v>
      </c>
      <c r="K497" s="18" t="s">
        <v>101</v>
      </c>
      <c r="L497" s="18" t="s">
        <v>624</v>
      </c>
      <c r="M497" s="25">
        <v>2018</v>
      </c>
      <c r="N497" s="25">
        <f t="shared" si="16"/>
        <v>3</v>
      </c>
      <c r="O497" s="21">
        <v>3</v>
      </c>
      <c r="P497" s="21">
        <v>3</v>
      </c>
      <c r="Q497" s="21">
        <v>3</v>
      </c>
      <c r="R497" s="25">
        <v>1</v>
      </c>
      <c r="S497" s="20" t="s">
        <v>960</v>
      </c>
      <c r="T497" s="18">
        <v>5</v>
      </c>
      <c r="U497" s="52">
        <f>SUMIFS(AreaQty!E:E,AreaQty!A:A,TDD!H497,AreaQty!B:B,TDD!I497,AreaQty!D:D,TDD!J497)</f>
        <v>1445.4</v>
      </c>
      <c r="V497" s="25" t="s">
        <v>283</v>
      </c>
      <c r="W497" s="16">
        <v>0.7</v>
      </c>
      <c r="X497" s="55">
        <v>1000</v>
      </c>
      <c r="Y497" s="18"/>
      <c r="Z497" s="18">
        <v>1</v>
      </c>
      <c r="AA497" s="24">
        <v>0</v>
      </c>
      <c r="AB497" s="24">
        <v>0</v>
      </c>
      <c r="AC497" s="32">
        <v>1</v>
      </c>
      <c r="AD497" s="23">
        <f>IF(AC497=0,IF(AB497=0,U497*X497*W497*Z497*EXP(-AA497*Others!$A$18),0),0)</f>
        <v>0</v>
      </c>
      <c r="AE497" s="23">
        <f>IF(AC497=0,IF(AB497=1,U497*X497*W497*Z497*EXP(-AA497*Others!$A$18),0),0)</f>
        <v>0</v>
      </c>
      <c r="AF497" s="23">
        <f>IF(AC497=1,IF(AB497=0,U497*X497*W497*Z497*EXP(-AA497*Others!$A$18),0),0)</f>
        <v>1011779.9999999999</v>
      </c>
    </row>
    <row r="498" spans="1:32" ht="30">
      <c r="A498" s="16" t="s">
        <v>969</v>
      </c>
      <c r="B498" s="18" t="s">
        <v>958</v>
      </c>
      <c r="C498" s="18" t="s">
        <v>683</v>
      </c>
      <c r="D498" s="20" t="s">
        <v>959</v>
      </c>
      <c r="E498" s="20" t="s">
        <v>60</v>
      </c>
      <c r="F498" s="20" t="s">
        <v>37</v>
      </c>
      <c r="G498" s="20" t="s">
        <v>255</v>
      </c>
      <c r="H498" s="22" t="s">
        <v>161</v>
      </c>
      <c r="I498" s="22" t="s">
        <v>40</v>
      </c>
      <c r="J498" s="22" t="s">
        <v>297</v>
      </c>
      <c r="K498" s="18" t="s">
        <v>101</v>
      </c>
      <c r="L498" s="18" t="s">
        <v>624</v>
      </c>
      <c r="M498" s="25">
        <v>2018</v>
      </c>
      <c r="N498" s="25">
        <f t="shared" si="16"/>
        <v>3</v>
      </c>
      <c r="O498" s="21">
        <v>3</v>
      </c>
      <c r="P498" s="21">
        <v>3</v>
      </c>
      <c r="Q498" s="21">
        <v>3</v>
      </c>
      <c r="R498" s="25">
        <v>1</v>
      </c>
      <c r="S498" s="20" t="s">
        <v>960</v>
      </c>
      <c r="T498" s="18">
        <v>5</v>
      </c>
      <c r="U498" s="52">
        <f>SUMIFS(AreaQty!E:E,AreaQty!A:A,TDD!H498,AreaQty!B:B,TDD!I498,AreaQty!D:D,TDD!J498)</f>
        <v>1463.59</v>
      </c>
      <c r="V498" s="25" t="s">
        <v>283</v>
      </c>
      <c r="W498" s="16">
        <v>0.7</v>
      </c>
      <c r="X498" s="55">
        <v>1000</v>
      </c>
      <c r="Y498" s="18"/>
      <c r="Z498" s="18">
        <v>1</v>
      </c>
      <c r="AA498" s="24">
        <v>0</v>
      </c>
      <c r="AB498" s="24">
        <v>0</v>
      </c>
      <c r="AC498" s="32">
        <v>1</v>
      </c>
      <c r="AD498" s="23">
        <f>IF(AC498=0,IF(AB498=0,U498*X498*W498*Z498*EXP(-AA498*Others!$A$18),0),0)</f>
        <v>0</v>
      </c>
      <c r="AE498" s="23">
        <f>IF(AC498=0,IF(AB498=1,U498*X498*W498*Z498*EXP(-AA498*Others!$A$18),0),0)</f>
        <v>0</v>
      </c>
      <c r="AF498" s="23">
        <f>IF(AC498=1,IF(AB498=0,U498*X498*W498*Z498*EXP(-AA498*Others!$A$18),0),0)</f>
        <v>1024512.9999999999</v>
      </c>
    </row>
    <row r="499" spans="1:32" ht="30">
      <c r="A499" s="16" t="s">
        <v>970</v>
      </c>
      <c r="B499" s="18" t="s">
        <v>958</v>
      </c>
      <c r="C499" s="18" t="s">
        <v>683</v>
      </c>
      <c r="D499" s="20" t="s">
        <v>959</v>
      </c>
      <c r="E499" s="20" t="s">
        <v>60</v>
      </c>
      <c r="F499" s="20" t="s">
        <v>37</v>
      </c>
      <c r="G499" s="20" t="s">
        <v>255</v>
      </c>
      <c r="H499" s="22" t="s">
        <v>161</v>
      </c>
      <c r="I499" s="22" t="s">
        <v>40</v>
      </c>
      <c r="J499" s="22" t="s">
        <v>299</v>
      </c>
      <c r="K499" s="18" t="s">
        <v>101</v>
      </c>
      <c r="L499" s="18" t="s">
        <v>624</v>
      </c>
      <c r="M499" s="25">
        <v>2018</v>
      </c>
      <c r="N499" s="25">
        <f t="shared" si="16"/>
        <v>3</v>
      </c>
      <c r="O499" s="21">
        <v>3</v>
      </c>
      <c r="P499" s="21">
        <v>3</v>
      </c>
      <c r="Q499" s="21">
        <v>3</v>
      </c>
      <c r="R499" s="25">
        <v>1</v>
      </c>
      <c r="S499" s="20" t="s">
        <v>960</v>
      </c>
      <c r="T499" s="18">
        <v>5</v>
      </c>
      <c r="U499" s="52">
        <f>SUMIFS(AreaQty!E:E,AreaQty!A:A,TDD!H499,AreaQty!B:B,TDD!I499,AreaQty!D:D,TDD!J499)</f>
        <v>1383.7</v>
      </c>
      <c r="V499" s="25" t="s">
        <v>283</v>
      </c>
      <c r="W499" s="16">
        <v>0.7</v>
      </c>
      <c r="X499" s="55">
        <v>1000</v>
      </c>
      <c r="Y499" s="18"/>
      <c r="Z499" s="18">
        <v>1</v>
      </c>
      <c r="AA499" s="24">
        <v>0</v>
      </c>
      <c r="AB499" s="24">
        <v>0</v>
      </c>
      <c r="AC499" s="32">
        <v>1</v>
      </c>
      <c r="AD499" s="23">
        <f>IF(AC499=0,IF(AB499=0,U499*X499*W499*Z499*EXP(-AA499*Others!$A$18),0),0)</f>
        <v>0</v>
      </c>
      <c r="AE499" s="23">
        <f>IF(AC499=0,IF(AB499=1,U499*X499*W499*Z499*EXP(-AA499*Others!$A$18),0),0)</f>
        <v>0</v>
      </c>
      <c r="AF499" s="23">
        <f>IF(AC499=1,IF(AB499=0,U499*X499*W499*Z499*EXP(-AA499*Others!$A$18),0),0)</f>
        <v>968589.99999999988</v>
      </c>
    </row>
    <row r="500" spans="1:32" ht="30">
      <c r="A500" s="16" t="s">
        <v>971</v>
      </c>
      <c r="B500" s="18" t="s">
        <v>958</v>
      </c>
      <c r="C500" s="18" t="s">
        <v>683</v>
      </c>
      <c r="D500" s="20" t="s">
        <v>959</v>
      </c>
      <c r="E500" s="20" t="s">
        <v>60</v>
      </c>
      <c r="F500" s="20" t="s">
        <v>37</v>
      </c>
      <c r="G500" s="20" t="s">
        <v>255</v>
      </c>
      <c r="H500" s="22" t="s">
        <v>161</v>
      </c>
      <c r="I500" s="22" t="s">
        <v>40</v>
      </c>
      <c r="J500" s="22" t="s">
        <v>301</v>
      </c>
      <c r="K500" s="18" t="s">
        <v>101</v>
      </c>
      <c r="L500" s="18" t="s">
        <v>624</v>
      </c>
      <c r="M500" s="25">
        <v>2018</v>
      </c>
      <c r="N500" s="25">
        <f t="shared" si="16"/>
        <v>3</v>
      </c>
      <c r="O500" s="21">
        <v>3</v>
      </c>
      <c r="P500" s="21">
        <v>3</v>
      </c>
      <c r="Q500" s="21">
        <v>3</v>
      </c>
      <c r="R500" s="25">
        <v>1</v>
      </c>
      <c r="S500" s="20" t="s">
        <v>960</v>
      </c>
      <c r="T500" s="18">
        <v>5</v>
      </c>
      <c r="U500" s="52">
        <f>SUMIFS(AreaQty!E:E,AreaQty!A:A,TDD!H500,AreaQty!B:B,TDD!I500,AreaQty!D:D,TDD!J500)</f>
        <v>1668.32</v>
      </c>
      <c r="V500" s="25" t="s">
        <v>283</v>
      </c>
      <c r="W500" s="16">
        <v>0.7</v>
      </c>
      <c r="X500" s="55">
        <v>1000</v>
      </c>
      <c r="Y500" s="18"/>
      <c r="Z500" s="18">
        <v>1</v>
      </c>
      <c r="AA500" s="24">
        <v>0</v>
      </c>
      <c r="AB500" s="24">
        <v>0</v>
      </c>
      <c r="AC500" s="32">
        <v>1</v>
      </c>
      <c r="AD500" s="23">
        <f>IF(AC500=0,IF(AB500=0,U500*X500*W500*Z500*EXP(-AA500*Others!$A$18),0),0)</f>
        <v>0</v>
      </c>
      <c r="AE500" s="23">
        <f>IF(AC500=0,IF(AB500=1,U500*X500*W500*Z500*EXP(-AA500*Others!$A$18),0),0)</f>
        <v>0</v>
      </c>
      <c r="AF500" s="23">
        <f>IF(AC500=1,IF(AB500=0,U500*X500*W500*Z500*EXP(-AA500*Others!$A$18),0),0)</f>
        <v>1167824</v>
      </c>
    </row>
    <row r="501" spans="1:32" ht="30">
      <c r="A501" s="16" t="s">
        <v>972</v>
      </c>
      <c r="B501" s="18" t="s">
        <v>958</v>
      </c>
      <c r="C501" s="18" t="s">
        <v>683</v>
      </c>
      <c r="D501" s="20" t="s">
        <v>959</v>
      </c>
      <c r="E501" s="20" t="s">
        <v>60</v>
      </c>
      <c r="F501" s="20" t="s">
        <v>37</v>
      </c>
      <c r="G501" s="20" t="s">
        <v>255</v>
      </c>
      <c r="H501" s="22" t="s">
        <v>161</v>
      </c>
      <c r="I501" s="22" t="s">
        <v>40</v>
      </c>
      <c r="J501" s="22" t="s">
        <v>320</v>
      </c>
      <c r="K501" s="18" t="s">
        <v>101</v>
      </c>
      <c r="L501" s="18" t="s">
        <v>624</v>
      </c>
      <c r="M501" s="25">
        <v>2018</v>
      </c>
      <c r="N501" s="25">
        <f t="shared" si="16"/>
        <v>3</v>
      </c>
      <c r="O501" s="21">
        <v>3</v>
      </c>
      <c r="P501" s="21">
        <v>3</v>
      </c>
      <c r="Q501" s="21">
        <v>3</v>
      </c>
      <c r="R501" s="25">
        <v>1</v>
      </c>
      <c r="S501" s="20" t="s">
        <v>960</v>
      </c>
      <c r="T501" s="18">
        <v>5</v>
      </c>
      <c r="U501" s="52">
        <f>SUMIFS(AreaQty!E:E,AreaQty!A:A,TDD!H501,AreaQty!B:B,TDD!I501,AreaQty!D:D,TDD!J501)</f>
        <v>1480.83</v>
      </c>
      <c r="V501" s="25" t="s">
        <v>283</v>
      </c>
      <c r="W501" s="16">
        <v>0.7</v>
      </c>
      <c r="X501" s="55">
        <v>1000</v>
      </c>
      <c r="Y501" s="18"/>
      <c r="Z501" s="18">
        <v>1</v>
      </c>
      <c r="AA501" s="24">
        <v>0</v>
      </c>
      <c r="AB501" s="24">
        <v>0</v>
      </c>
      <c r="AC501" s="32">
        <v>1</v>
      </c>
      <c r="AD501" s="23">
        <f>IF(AC501=0,IF(AB501=0,U501*X501*W501*Z501*EXP(-AA501*Others!$A$18),0),0)</f>
        <v>0</v>
      </c>
      <c r="AE501" s="23">
        <f>IF(AC501=0,IF(AB501=1,U501*X501*W501*Z501*EXP(-AA501*Others!$A$18),0),0)</f>
        <v>0</v>
      </c>
      <c r="AF501" s="23">
        <f>IF(AC501=1,IF(AB501=0,U501*X501*W501*Z501*EXP(-AA501*Others!$A$18),0),0)</f>
        <v>1036580.9999999999</v>
      </c>
    </row>
    <row r="502" spans="1:32" ht="30">
      <c r="A502" s="16" t="s">
        <v>973</v>
      </c>
      <c r="B502" s="18" t="s">
        <v>958</v>
      </c>
      <c r="C502" s="18" t="s">
        <v>683</v>
      </c>
      <c r="D502" s="20" t="s">
        <v>959</v>
      </c>
      <c r="E502" s="20" t="s">
        <v>60</v>
      </c>
      <c r="F502" s="20" t="s">
        <v>37</v>
      </c>
      <c r="G502" s="20" t="s">
        <v>255</v>
      </c>
      <c r="H502" s="22" t="s">
        <v>161</v>
      </c>
      <c r="I502" s="22" t="s">
        <v>40</v>
      </c>
      <c r="J502" s="22" t="s">
        <v>303</v>
      </c>
      <c r="K502" s="18" t="s">
        <v>101</v>
      </c>
      <c r="L502" s="18" t="s">
        <v>624</v>
      </c>
      <c r="M502" s="25">
        <v>2018</v>
      </c>
      <c r="N502" s="25">
        <f t="shared" si="16"/>
        <v>3</v>
      </c>
      <c r="O502" s="21">
        <v>3</v>
      </c>
      <c r="P502" s="21">
        <v>3</v>
      </c>
      <c r="Q502" s="21">
        <v>3</v>
      </c>
      <c r="R502" s="25">
        <v>1</v>
      </c>
      <c r="S502" s="20" t="s">
        <v>960</v>
      </c>
      <c r="T502" s="18">
        <v>5</v>
      </c>
      <c r="U502" s="52">
        <f>SUMIFS(AreaQty!E:E,AreaQty!A:A,TDD!H502,AreaQty!B:B,TDD!I502,AreaQty!D:D,TDD!J502)</f>
        <v>1612.18</v>
      </c>
      <c r="V502" s="25" t="s">
        <v>283</v>
      </c>
      <c r="W502" s="16">
        <v>0.7</v>
      </c>
      <c r="X502" s="55">
        <v>1000</v>
      </c>
      <c r="Y502" s="18"/>
      <c r="Z502" s="18">
        <v>1</v>
      </c>
      <c r="AA502" s="24">
        <v>0</v>
      </c>
      <c r="AB502" s="24">
        <v>0</v>
      </c>
      <c r="AC502" s="32">
        <v>1</v>
      </c>
      <c r="AD502" s="23">
        <f>IF(AC502=0,IF(AB502=0,U502*X502*W502*Z502*EXP(-AA502*Others!$A$18),0),0)</f>
        <v>0</v>
      </c>
      <c r="AE502" s="23">
        <f>IF(AC502=0,IF(AB502=1,U502*X502*W502*Z502*EXP(-AA502*Others!$A$18),0),0)</f>
        <v>0</v>
      </c>
      <c r="AF502" s="23">
        <f>IF(AC502=1,IF(AB502=0,U502*X502*W502*Z502*EXP(-AA502*Others!$A$18),0),0)</f>
        <v>1128526</v>
      </c>
    </row>
    <row r="503" spans="1:32" ht="30">
      <c r="A503" s="16" t="s">
        <v>974</v>
      </c>
      <c r="B503" s="18" t="s">
        <v>958</v>
      </c>
      <c r="C503" s="18" t="s">
        <v>683</v>
      </c>
      <c r="D503" s="20" t="s">
        <v>959</v>
      </c>
      <c r="E503" s="20" t="s">
        <v>60</v>
      </c>
      <c r="F503" s="20" t="s">
        <v>37</v>
      </c>
      <c r="G503" s="20" t="s">
        <v>255</v>
      </c>
      <c r="H503" s="22" t="s">
        <v>161</v>
      </c>
      <c r="I503" s="22" t="s">
        <v>40</v>
      </c>
      <c r="J503" s="22" t="s">
        <v>334</v>
      </c>
      <c r="K503" s="18" t="s">
        <v>101</v>
      </c>
      <c r="L503" s="18" t="s">
        <v>624</v>
      </c>
      <c r="M503" s="25">
        <v>2018</v>
      </c>
      <c r="N503" s="25">
        <f t="shared" si="16"/>
        <v>3</v>
      </c>
      <c r="O503" s="21">
        <v>3</v>
      </c>
      <c r="P503" s="21">
        <v>3</v>
      </c>
      <c r="Q503" s="21">
        <v>3</v>
      </c>
      <c r="R503" s="25">
        <v>1</v>
      </c>
      <c r="S503" s="20" t="s">
        <v>960</v>
      </c>
      <c r="T503" s="18">
        <v>5</v>
      </c>
      <c r="U503" s="52">
        <f>SUMIFS(AreaQty!E:E,AreaQty!A:A,TDD!H503,AreaQty!B:B,TDD!I503,AreaQty!D:D,TDD!J503)</f>
        <v>1063.6500000000001</v>
      </c>
      <c r="V503" s="25" t="s">
        <v>283</v>
      </c>
      <c r="W503" s="16">
        <v>0.7</v>
      </c>
      <c r="X503" s="55">
        <v>1000</v>
      </c>
      <c r="Y503" s="18"/>
      <c r="Z503" s="18">
        <v>1</v>
      </c>
      <c r="AA503" s="24">
        <v>0</v>
      </c>
      <c r="AB503" s="24">
        <v>0</v>
      </c>
      <c r="AC503" s="32">
        <v>1</v>
      </c>
      <c r="AD503" s="23">
        <f>IF(AC503=0,IF(AB503=0,U503*X503*W503*Z503*EXP(-AA503*Others!$A$18),0),0)</f>
        <v>0</v>
      </c>
      <c r="AE503" s="23">
        <f>IF(AC503=0,IF(AB503=1,U503*X503*W503*Z503*EXP(-AA503*Others!$A$18),0),0)</f>
        <v>0</v>
      </c>
      <c r="AF503" s="23">
        <f>IF(AC503=1,IF(AB503=0,U503*X503*W503*Z503*EXP(-AA503*Others!$A$18),0),0)</f>
        <v>744555</v>
      </c>
    </row>
    <row r="504" spans="1:32" ht="30">
      <c r="A504" s="16" t="s">
        <v>975</v>
      </c>
      <c r="B504" s="18" t="s">
        <v>958</v>
      </c>
      <c r="C504" s="18" t="s">
        <v>683</v>
      </c>
      <c r="D504" s="20" t="s">
        <v>959</v>
      </c>
      <c r="E504" s="20" t="s">
        <v>60</v>
      </c>
      <c r="F504" s="20" t="s">
        <v>37</v>
      </c>
      <c r="G504" s="20" t="s">
        <v>255</v>
      </c>
      <c r="H504" s="22" t="s">
        <v>161</v>
      </c>
      <c r="I504" s="22" t="s">
        <v>40</v>
      </c>
      <c r="J504" s="22" t="s">
        <v>808</v>
      </c>
      <c r="K504" s="18" t="s">
        <v>101</v>
      </c>
      <c r="L504" s="18" t="s">
        <v>624</v>
      </c>
      <c r="M504" s="25">
        <v>2018</v>
      </c>
      <c r="N504" s="25">
        <f t="shared" si="16"/>
        <v>3</v>
      </c>
      <c r="O504" s="21">
        <v>3</v>
      </c>
      <c r="P504" s="21">
        <v>3</v>
      </c>
      <c r="Q504" s="21">
        <v>3</v>
      </c>
      <c r="R504" s="25">
        <v>1</v>
      </c>
      <c r="S504" s="20" t="s">
        <v>960</v>
      </c>
      <c r="T504" s="18">
        <v>5</v>
      </c>
      <c r="U504" s="52">
        <f>SUMIFS(AreaQty!E:E,AreaQty!A:A,TDD!H504,AreaQty!B:B,TDD!I504,AreaQty!D:D,TDD!J504)</f>
        <v>1089.45</v>
      </c>
      <c r="V504" s="25" t="s">
        <v>283</v>
      </c>
      <c r="W504" s="16">
        <v>0.7</v>
      </c>
      <c r="X504" s="55">
        <v>1000</v>
      </c>
      <c r="Y504" s="18"/>
      <c r="Z504" s="18">
        <v>1</v>
      </c>
      <c r="AA504" s="24">
        <v>0</v>
      </c>
      <c r="AB504" s="24">
        <v>0</v>
      </c>
      <c r="AC504" s="32">
        <v>1</v>
      </c>
      <c r="AD504" s="23">
        <f>IF(AC504=0,IF(AB504=0,U504*X504*W504*Z504*EXP(-AA504*Others!$A$18),0),0)</f>
        <v>0</v>
      </c>
      <c r="AE504" s="23">
        <f>IF(AC504=0,IF(AB504=1,U504*X504*W504*Z504*EXP(-AA504*Others!$A$18),0),0)</f>
        <v>0</v>
      </c>
      <c r="AF504" s="23">
        <f>IF(AC504=1,IF(AB504=0,U504*X504*W504*Z504*EXP(-AA504*Others!$A$18),0),0)</f>
        <v>762615</v>
      </c>
    </row>
    <row r="505" spans="1:32" ht="30">
      <c r="A505" s="16" t="s">
        <v>976</v>
      </c>
      <c r="B505" s="18" t="s">
        <v>958</v>
      </c>
      <c r="C505" s="18" t="s">
        <v>683</v>
      </c>
      <c r="D505" s="20" t="s">
        <v>959</v>
      </c>
      <c r="E505" s="20" t="s">
        <v>60</v>
      </c>
      <c r="F505" s="20" t="s">
        <v>37</v>
      </c>
      <c r="G505" s="20" t="s">
        <v>255</v>
      </c>
      <c r="H505" s="22" t="s">
        <v>161</v>
      </c>
      <c r="I505" s="22" t="s">
        <v>40</v>
      </c>
      <c r="J505" s="22" t="s">
        <v>810</v>
      </c>
      <c r="K505" s="18" t="s">
        <v>101</v>
      </c>
      <c r="L505" s="18" t="s">
        <v>624</v>
      </c>
      <c r="M505" s="25">
        <v>2018</v>
      </c>
      <c r="N505" s="25">
        <f t="shared" si="16"/>
        <v>3</v>
      </c>
      <c r="O505" s="21">
        <v>3</v>
      </c>
      <c r="P505" s="21">
        <v>3</v>
      </c>
      <c r="Q505" s="21">
        <v>3</v>
      </c>
      <c r="R505" s="25">
        <v>1</v>
      </c>
      <c r="S505" s="20" t="s">
        <v>960</v>
      </c>
      <c r="T505" s="18">
        <v>5</v>
      </c>
      <c r="U505" s="52">
        <f>SUMIFS(AreaQty!E:E,AreaQty!A:A,TDD!H505,AreaQty!B:B,TDD!I505,AreaQty!D:D,TDD!J505)</f>
        <v>727.96</v>
      </c>
      <c r="V505" s="25" t="s">
        <v>283</v>
      </c>
      <c r="W505" s="16">
        <v>0.7</v>
      </c>
      <c r="X505" s="55">
        <v>1000</v>
      </c>
      <c r="Y505" s="18"/>
      <c r="Z505" s="18">
        <v>1</v>
      </c>
      <c r="AA505" s="24">
        <v>0</v>
      </c>
      <c r="AB505" s="24">
        <v>0</v>
      </c>
      <c r="AC505" s="32">
        <v>1</v>
      </c>
      <c r="AD505" s="23">
        <f>IF(AC505=0,IF(AB505=0,U505*X505*W505*Z505*EXP(-AA505*Others!$A$18),0),0)</f>
        <v>0</v>
      </c>
      <c r="AE505" s="23">
        <f>IF(AC505=0,IF(AB505=1,U505*X505*W505*Z505*EXP(-AA505*Others!$A$18),0),0)</f>
        <v>0</v>
      </c>
      <c r="AF505" s="23">
        <f>IF(AC505=1,IF(AB505=0,U505*X505*W505*Z505*EXP(-AA505*Others!$A$18),0),0)</f>
        <v>509571.99999999994</v>
      </c>
    </row>
    <row r="506" spans="1:32" ht="30">
      <c r="A506" s="16" t="s">
        <v>977</v>
      </c>
      <c r="B506" s="18" t="s">
        <v>958</v>
      </c>
      <c r="C506" s="18" t="s">
        <v>683</v>
      </c>
      <c r="D506" s="20" t="s">
        <v>959</v>
      </c>
      <c r="E506" s="20" t="s">
        <v>60</v>
      </c>
      <c r="F506" s="20" t="s">
        <v>37</v>
      </c>
      <c r="G506" s="20" t="s">
        <v>255</v>
      </c>
      <c r="H506" s="22" t="s">
        <v>161</v>
      </c>
      <c r="I506" s="22" t="s">
        <v>40</v>
      </c>
      <c r="J506" s="22" t="s">
        <v>305</v>
      </c>
      <c r="K506" s="18" t="s">
        <v>101</v>
      </c>
      <c r="L506" s="18" t="s">
        <v>624</v>
      </c>
      <c r="M506" s="25">
        <v>2018</v>
      </c>
      <c r="N506" s="25">
        <f t="shared" si="16"/>
        <v>3</v>
      </c>
      <c r="O506" s="21">
        <v>3</v>
      </c>
      <c r="P506" s="21">
        <v>3</v>
      </c>
      <c r="Q506" s="21">
        <v>3</v>
      </c>
      <c r="R506" s="25">
        <v>1</v>
      </c>
      <c r="S506" s="20" t="s">
        <v>960</v>
      </c>
      <c r="T506" s="18">
        <v>5</v>
      </c>
      <c r="U506" s="52">
        <f>SUMIFS(AreaQty!E:E,AreaQty!A:A,TDD!H506,AreaQty!B:B,TDD!I506,AreaQty!D:D,TDD!J506)</f>
        <v>1153.0899999999999</v>
      </c>
      <c r="V506" s="25" t="s">
        <v>283</v>
      </c>
      <c r="W506" s="16">
        <v>0.7</v>
      </c>
      <c r="X506" s="55">
        <v>1000</v>
      </c>
      <c r="Y506" s="18"/>
      <c r="Z506" s="18">
        <v>1</v>
      </c>
      <c r="AA506" s="24">
        <v>0</v>
      </c>
      <c r="AB506" s="24">
        <v>0</v>
      </c>
      <c r="AC506" s="32">
        <v>1</v>
      </c>
      <c r="AD506" s="23">
        <f>IF(AC506=0,IF(AB506=0,U506*X506*W506*Z506*EXP(-AA506*Others!$A$18),0),0)</f>
        <v>0</v>
      </c>
      <c r="AE506" s="23">
        <f>IF(AC506=0,IF(AB506=1,U506*X506*W506*Z506*EXP(-AA506*Others!$A$18),0),0)</f>
        <v>0</v>
      </c>
      <c r="AF506" s="23">
        <f>IF(AC506=1,IF(AB506=0,U506*X506*W506*Z506*EXP(-AA506*Others!$A$18),0),0)</f>
        <v>807163</v>
      </c>
    </row>
    <row r="507" spans="1:32" ht="30">
      <c r="A507" s="16" t="s">
        <v>978</v>
      </c>
      <c r="B507" s="18" t="s">
        <v>958</v>
      </c>
      <c r="C507" s="18" t="s">
        <v>683</v>
      </c>
      <c r="D507" s="20" t="s">
        <v>959</v>
      </c>
      <c r="E507" s="20" t="s">
        <v>60</v>
      </c>
      <c r="F507" s="20" t="s">
        <v>37</v>
      </c>
      <c r="G507" s="20" t="s">
        <v>255</v>
      </c>
      <c r="H507" s="22" t="s">
        <v>161</v>
      </c>
      <c r="I507" s="22" t="s">
        <v>40</v>
      </c>
      <c r="J507" s="22" t="s">
        <v>891</v>
      </c>
      <c r="K507" s="18" t="s">
        <v>101</v>
      </c>
      <c r="L507" s="18" t="s">
        <v>624</v>
      </c>
      <c r="M507" s="25">
        <v>2018</v>
      </c>
      <c r="N507" s="25">
        <f t="shared" si="16"/>
        <v>3</v>
      </c>
      <c r="O507" s="21">
        <v>3</v>
      </c>
      <c r="P507" s="21">
        <v>3</v>
      </c>
      <c r="Q507" s="21">
        <v>3</v>
      </c>
      <c r="R507" s="25">
        <v>1</v>
      </c>
      <c r="S507" s="20" t="s">
        <v>960</v>
      </c>
      <c r="T507" s="18">
        <v>5</v>
      </c>
      <c r="U507" s="52">
        <f>SUMIFS(AreaQty!E:E,AreaQty!A:A,TDD!H507,AreaQty!B:B,TDD!I507,AreaQty!D:D,TDD!J507)</f>
        <v>995.26</v>
      </c>
      <c r="V507" s="25" t="s">
        <v>283</v>
      </c>
      <c r="W507" s="16">
        <v>0.7</v>
      </c>
      <c r="X507" s="55">
        <v>1000</v>
      </c>
      <c r="Y507" s="18"/>
      <c r="Z507" s="18">
        <v>1</v>
      </c>
      <c r="AA507" s="24">
        <v>0</v>
      </c>
      <c r="AB507" s="24">
        <v>0</v>
      </c>
      <c r="AC507" s="32">
        <v>1</v>
      </c>
      <c r="AD507" s="23">
        <f>IF(AC507=0,IF(AB507=0,U507*X507*W507*Z507*EXP(-AA507*Others!$A$18),0),0)</f>
        <v>0</v>
      </c>
      <c r="AE507" s="23">
        <f>IF(AC507=0,IF(AB507=1,U507*X507*W507*Z507*EXP(-AA507*Others!$A$18),0),0)</f>
        <v>0</v>
      </c>
      <c r="AF507" s="23">
        <f>IF(AC507=1,IF(AB507=0,U507*X507*W507*Z507*EXP(-AA507*Others!$A$18),0),0)</f>
        <v>696682</v>
      </c>
    </row>
    <row r="508" spans="1:32" ht="30">
      <c r="A508" s="16" t="s">
        <v>979</v>
      </c>
      <c r="B508" s="18" t="s">
        <v>958</v>
      </c>
      <c r="C508" s="18" t="s">
        <v>683</v>
      </c>
      <c r="D508" s="20" t="s">
        <v>959</v>
      </c>
      <c r="E508" s="20" t="s">
        <v>60</v>
      </c>
      <c r="F508" s="20" t="s">
        <v>37</v>
      </c>
      <c r="G508" s="20" t="s">
        <v>255</v>
      </c>
      <c r="H508" s="22" t="s">
        <v>161</v>
      </c>
      <c r="I508" s="22" t="s">
        <v>120</v>
      </c>
      <c r="J508" s="22" t="s">
        <v>628</v>
      </c>
      <c r="K508" s="18" t="s">
        <v>101</v>
      </c>
      <c r="L508" s="18" t="s">
        <v>624</v>
      </c>
      <c r="M508" s="25">
        <v>2018</v>
      </c>
      <c r="N508" s="25">
        <f t="shared" si="16"/>
        <v>3</v>
      </c>
      <c r="O508" s="21">
        <v>3</v>
      </c>
      <c r="P508" s="21">
        <v>3</v>
      </c>
      <c r="Q508" s="21">
        <v>3</v>
      </c>
      <c r="R508" s="25">
        <v>1</v>
      </c>
      <c r="S508" s="20" t="s">
        <v>960</v>
      </c>
      <c r="T508" s="18">
        <v>5</v>
      </c>
      <c r="U508" s="52">
        <f>SUMIFS(AreaQty!E:E,AreaQty!A:A,TDD!H508,AreaQty!B:B,TDD!I508,AreaQty!D:D,TDD!J508)</f>
        <v>1116.3399999999999</v>
      </c>
      <c r="V508" s="25" t="s">
        <v>283</v>
      </c>
      <c r="W508" s="16">
        <v>0.3</v>
      </c>
      <c r="X508" s="55">
        <v>1000</v>
      </c>
      <c r="Y508" s="18"/>
      <c r="Z508" s="18">
        <v>1</v>
      </c>
      <c r="AA508" s="24">
        <v>0</v>
      </c>
      <c r="AB508" s="24">
        <v>0</v>
      </c>
      <c r="AC508" s="32">
        <v>1</v>
      </c>
      <c r="AD508" s="23">
        <f>IF(AC508=0,IF(AB508=0,U508*X508*W508*Z508*EXP(-AA508*Others!$A$18),0),0)</f>
        <v>0</v>
      </c>
      <c r="AE508" s="23">
        <f>IF(AC508=0,IF(AB508=1,U508*X508*W508*Z508*EXP(-AA508*Others!$A$18),0),0)</f>
        <v>0</v>
      </c>
      <c r="AF508" s="23">
        <f>IF(AC508=1,IF(AB508=0,U508*X508*W508*Z508*EXP(-AA508*Others!$A$18),0),0)</f>
        <v>334902</v>
      </c>
    </row>
    <row r="509" spans="1:32" ht="30">
      <c r="A509" s="16" t="s">
        <v>980</v>
      </c>
      <c r="B509" s="18" t="s">
        <v>958</v>
      </c>
      <c r="C509" s="18" t="s">
        <v>683</v>
      </c>
      <c r="D509" s="20" t="s">
        <v>959</v>
      </c>
      <c r="E509" s="20" t="s">
        <v>60</v>
      </c>
      <c r="F509" s="20" t="s">
        <v>37</v>
      </c>
      <c r="G509" s="20" t="s">
        <v>255</v>
      </c>
      <c r="H509" s="22" t="s">
        <v>161</v>
      </c>
      <c r="I509" s="22" t="s">
        <v>120</v>
      </c>
      <c r="J509" s="22" t="s">
        <v>116</v>
      </c>
      <c r="K509" s="18" t="s">
        <v>101</v>
      </c>
      <c r="L509" s="18" t="s">
        <v>624</v>
      </c>
      <c r="M509" s="25">
        <v>2018</v>
      </c>
      <c r="N509" s="25">
        <f t="shared" si="16"/>
        <v>3</v>
      </c>
      <c r="O509" s="21">
        <v>3</v>
      </c>
      <c r="P509" s="21">
        <v>3</v>
      </c>
      <c r="Q509" s="21">
        <v>3</v>
      </c>
      <c r="R509" s="25">
        <v>1</v>
      </c>
      <c r="S509" s="20" t="s">
        <v>960</v>
      </c>
      <c r="T509" s="18">
        <v>5</v>
      </c>
      <c r="U509" s="52">
        <f>SUMIFS(AreaQty!E:E,AreaQty!A:A,TDD!H509,AreaQty!B:B,TDD!I509,AreaQty!D:D,TDD!J509)</f>
        <v>1194.48</v>
      </c>
      <c r="V509" s="25" t="s">
        <v>283</v>
      </c>
      <c r="W509" s="16">
        <v>0.3</v>
      </c>
      <c r="X509" s="55">
        <v>1000</v>
      </c>
      <c r="Y509" s="18"/>
      <c r="Z509" s="18">
        <v>1</v>
      </c>
      <c r="AA509" s="24">
        <v>0</v>
      </c>
      <c r="AB509" s="24">
        <v>0</v>
      </c>
      <c r="AC509" s="32">
        <v>1</v>
      </c>
      <c r="AD509" s="23">
        <f>IF(AC509=0,IF(AB509=0,U509*X509*W509*Z509*EXP(-AA509*Others!$A$18),0),0)</f>
        <v>0</v>
      </c>
      <c r="AE509" s="23">
        <f>IF(AC509=0,IF(AB509=1,U509*X509*W509*Z509*EXP(-AA509*Others!$A$18),0),0)</f>
        <v>0</v>
      </c>
      <c r="AF509" s="23">
        <f>IF(AC509=1,IF(AB509=0,U509*X509*W509*Z509*EXP(-AA509*Others!$A$18),0),0)</f>
        <v>358344</v>
      </c>
    </row>
    <row r="510" spans="1:32" ht="30">
      <c r="A510" s="16" t="s">
        <v>981</v>
      </c>
      <c r="B510" s="18" t="s">
        <v>958</v>
      </c>
      <c r="C510" s="18" t="s">
        <v>683</v>
      </c>
      <c r="D510" s="20" t="s">
        <v>959</v>
      </c>
      <c r="E510" s="20" t="s">
        <v>60</v>
      </c>
      <c r="F510" s="20" t="s">
        <v>37</v>
      </c>
      <c r="G510" s="20" t="s">
        <v>255</v>
      </c>
      <c r="H510" s="22" t="s">
        <v>161</v>
      </c>
      <c r="I510" s="22" t="s">
        <v>120</v>
      </c>
      <c r="J510" s="22" t="s">
        <v>282</v>
      </c>
      <c r="K510" s="18" t="s">
        <v>101</v>
      </c>
      <c r="L510" s="18" t="s">
        <v>624</v>
      </c>
      <c r="M510" s="25">
        <v>2018</v>
      </c>
      <c r="N510" s="25">
        <f t="shared" si="16"/>
        <v>3</v>
      </c>
      <c r="O510" s="21">
        <v>3</v>
      </c>
      <c r="P510" s="21">
        <v>3</v>
      </c>
      <c r="Q510" s="21">
        <v>3</v>
      </c>
      <c r="R510" s="25">
        <v>1</v>
      </c>
      <c r="S510" s="20" t="s">
        <v>960</v>
      </c>
      <c r="T510" s="18">
        <v>5</v>
      </c>
      <c r="U510" s="52">
        <f>SUMIFS(AreaQty!E:E,AreaQty!A:A,TDD!H510,AreaQty!B:B,TDD!I510,AreaQty!D:D,TDD!J510)</f>
        <v>1374.41</v>
      </c>
      <c r="V510" s="25" t="s">
        <v>283</v>
      </c>
      <c r="W510" s="16">
        <v>0.7</v>
      </c>
      <c r="X510" s="55">
        <v>1000</v>
      </c>
      <c r="Y510" s="18"/>
      <c r="Z510" s="18">
        <v>1</v>
      </c>
      <c r="AA510" s="24">
        <v>0</v>
      </c>
      <c r="AB510" s="24">
        <v>0</v>
      </c>
      <c r="AC510" s="32">
        <v>1</v>
      </c>
      <c r="AD510" s="23">
        <f>IF(AC510=0,IF(AB510=0,U510*X510*W510*Z510*EXP(-AA510*Others!$A$18),0),0)</f>
        <v>0</v>
      </c>
      <c r="AE510" s="23">
        <f>IF(AC510=0,IF(AB510=1,U510*X510*W510*Z510*EXP(-AA510*Others!$A$18),0),0)</f>
        <v>0</v>
      </c>
      <c r="AF510" s="23">
        <f>IF(AC510=1,IF(AB510=0,U510*X510*W510*Z510*EXP(-AA510*Others!$A$18),0),0)</f>
        <v>962086.99999999988</v>
      </c>
    </row>
    <row r="511" spans="1:32" ht="30">
      <c r="A511" s="16" t="s">
        <v>982</v>
      </c>
      <c r="B511" s="18" t="s">
        <v>958</v>
      </c>
      <c r="C511" s="18" t="s">
        <v>683</v>
      </c>
      <c r="D511" s="20" t="s">
        <v>959</v>
      </c>
      <c r="E511" s="20" t="s">
        <v>60</v>
      </c>
      <c r="F511" s="20" t="s">
        <v>37</v>
      </c>
      <c r="G511" s="20" t="s">
        <v>255</v>
      </c>
      <c r="H511" s="22" t="s">
        <v>161</v>
      </c>
      <c r="I511" s="22" t="s">
        <v>120</v>
      </c>
      <c r="J511" s="22" t="s">
        <v>288</v>
      </c>
      <c r="K511" s="18" t="s">
        <v>101</v>
      </c>
      <c r="L511" s="18" t="s">
        <v>624</v>
      </c>
      <c r="M511" s="25">
        <v>2018</v>
      </c>
      <c r="N511" s="25">
        <f t="shared" si="16"/>
        <v>3</v>
      </c>
      <c r="O511" s="21">
        <v>3</v>
      </c>
      <c r="P511" s="21">
        <v>3</v>
      </c>
      <c r="Q511" s="21">
        <v>3</v>
      </c>
      <c r="R511" s="25">
        <v>1</v>
      </c>
      <c r="S511" s="20" t="s">
        <v>960</v>
      </c>
      <c r="T511" s="18">
        <v>5</v>
      </c>
      <c r="U511" s="52">
        <f>SUMIFS(AreaQty!E:E,AreaQty!A:A,TDD!H511,AreaQty!B:B,TDD!I511,AreaQty!D:D,TDD!J511)</f>
        <v>1391.84</v>
      </c>
      <c r="V511" s="25" t="s">
        <v>283</v>
      </c>
      <c r="W511" s="16">
        <v>0.7</v>
      </c>
      <c r="X511" s="55">
        <v>1000</v>
      </c>
      <c r="Y511" s="18"/>
      <c r="Z511" s="18">
        <v>1</v>
      </c>
      <c r="AA511" s="24">
        <v>0</v>
      </c>
      <c r="AB511" s="24">
        <v>0</v>
      </c>
      <c r="AC511" s="32">
        <v>1</v>
      </c>
      <c r="AD511" s="23">
        <f>IF(AC511=0,IF(AB511=0,U511*X511*W511*Z511*EXP(-AA511*Others!$A$18),0),0)</f>
        <v>0</v>
      </c>
      <c r="AE511" s="23">
        <f>IF(AC511=0,IF(AB511=1,U511*X511*W511*Z511*EXP(-AA511*Others!$A$18),0),0)</f>
        <v>0</v>
      </c>
      <c r="AF511" s="23">
        <f>IF(AC511=1,IF(AB511=0,U511*X511*W511*Z511*EXP(-AA511*Others!$A$18),0),0)</f>
        <v>974287.99999999988</v>
      </c>
    </row>
    <row r="512" spans="1:32" ht="30">
      <c r="A512" s="16" t="s">
        <v>983</v>
      </c>
      <c r="B512" s="18" t="s">
        <v>958</v>
      </c>
      <c r="C512" s="18" t="s">
        <v>683</v>
      </c>
      <c r="D512" s="20" t="s">
        <v>959</v>
      </c>
      <c r="E512" s="20" t="s">
        <v>60</v>
      </c>
      <c r="F512" s="20" t="s">
        <v>37</v>
      </c>
      <c r="G512" s="20" t="s">
        <v>255</v>
      </c>
      <c r="H512" s="22" t="s">
        <v>161</v>
      </c>
      <c r="I512" s="22" t="s">
        <v>120</v>
      </c>
      <c r="J512" s="22" t="s">
        <v>309</v>
      </c>
      <c r="K512" s="18" t="s">
        <v>101</v>
      </c>
      <c r="L512" s="18" t="s">
        <v>624</v>
      </c>
      <c r="M512" s="25">
        <v>2018</v>
      </c>
      <c r="N512" s="25">
        <f t="shared" si="16"/>
        <v>3</v>
      </c>
      <c r="O512" s="21">
        <v>3</v>
      </c>
      <c r="P512" s="21">
        <v>3</v>
      </c>
      <c r="Q512" s="21">
        <v>3</v>
      </c>
      <c r="R512" s="25">
        <v>1</v>
      </c>
      <c r="S512" s="20" t="s">
        <v>960</v>
      </c>
      <c r="T512" s="18">
        <v>5</v>
      </c>
      <c r="U512" s="52">
        <f>SUMIFS(AreaQty!E:E,AreaQty!A:A,TDD!H512,AreaQty!B:B,TDD!I512,AreaQty!D:D,TDD!J512)</f>
        <v>1409.6</v>
      </c>
      <c r="V512" s="25" t="s">
        <v>283</v>
      </c>
      <c r="W512" s="16">
        <v>0.7</v>
      </c>
      <c r="X512" s="55">
        <v>1000</v>
      </c>
      <c r="Y512" s="18"/>
      <c r="Z512" s="18">
        <v>1</v>
      </c>
      <c r="AA512" s="24">
        <v>0</v>
      </c>
      <c r="AB512" s="24">
        <v>0</v>
      </c>
      <c r="AC512" s="32">
        <v>1</v>
      </c>
      <c r="AD512" s="23">
        <f>IF(AC512=0,IF(AB512=0,U512*X512*W512*Z512*EXP(-AA512*Others!$A$18),0),0)</f>
        <v>0</v>
      </c>
      <c r="AE512" s="23">
        <f>IF(AC512=0,IF(AB512=1,U512*X512*W512*Z512*EXP(-AA512*Others!$A$18),0),0)</f>
        <v>0</v>
      </c>
      <c r="AF512" s="23">
        <f>IF(AC512=1,IF(AB512=0,U512*X512*W512*Z512*EXP(-AA512*Others!$A$18),0),0)</f>
        <v>986719.99999999988</v>
      </c>
    </row>
    <row r="513" spans="1:32" ht="30">
      <c r="A513" s="16" t="s">
        <v>984</v>
      </c>
      <c r="B513" s="18" t="s">
        <v>958</v>
      </c>
      <c r="C513" s="18" t="s">
        <v>683</v>
      </c>
      <c r="D513" s="20" t="s">
        <v>959</v>
      </c>
      <c r="E513" s="20" t="s">
        <v>60</v>
      </c>
      <c r="F513" s="20" t="s">
        <v>37</v>
      </c>
      <c r="G513" s="20" t="s">
        <v>255</v>
      </c>
      <c r="H513" s="22" t="s">
        <v>161</v>
      </c>
      <c r="I513" s="22" t="s">
        <v>120</v>
      </c>
      <c r="J513" s="22" t="s">
        <v>203</v>
      </c>
      <c r="K513" s="18" t="s">
        <v>101</v>
      </c>
      <c r="L513" s="18" t="s">
        <v>624</v>
      </c>
      <c r="M513" s="25">
        <v>2018</v>
      </c>
      <c r="N513" s="25">
        <f t="shared" si="16"/>
        <v>3</v>
      </c>
      <c r="O513" s="21">
        <v>3</v>
      </c>
      <c r="P513" s="21">
        <v>3</v>
      </c>
      <c r="Q513" s="21">
        <v>3</v>
      </c>
      <c r="R513" s="25">
        <v>1</v>
      </c>
      <c r="S513" s="20" t="s">
        <v>960</v>
      </c>
      <c r="T513" s="18">
        <v>5</v>
      </c>
      <c r="U513" s="52">
        <f>SUMIFS(AreaQty!E:E,AreaQty!A:A,TDD!H513,AreaQty!B:B,TDD!I513,AreaQty!D:D,TDD!J513)</f>
        <v>1393.01</v>
      </c>
      <c r="V513" s="25" t="s">
        <v>283</v>
      </c>
      <c r="W513" s="16">
        <v>0.7</v>
      </c>
      <c r="X513" s="55">
        <v>1000</v>
      </c>
      <c r="Y513" s="18"/>
      <c r="Z513" s="18">
        <v>1</v>
      </c>
      <c r="AA513" s="24">
        <v>0</v>
      </c>
      <c r="AB513" s="24">
        <v>0</v>
      </c>
      <c r="AC513" s="32">
        <v>1</v>
      </c>
      <c r="AD513" s="23">
        <f>IF(AC513=0,IF(AB513=0,U513*X513*W513*Z513*EXP(-AA513*Others!$A$18),0),0)</f>
        <v>0</v>
      </c>
      <c r="AE513" s="23">
        <f>IF(AC513=0,IF(AB513=1,U513*X513*W513*Z513*EXP(-AA513*Others!$A$18),0),0)</f>
        <v>0</v>
      </c>
      <c r="AF513" s="23">
        <f>IF(AC513=1,IF(AB513=0,U513*X513*W513*Z513*EXP(-AA513*Others!$A$18),0),0)</f>
        <v>975106.99999999988</v>
      </c>
    </row>
    <row r="514" spans="1:32" ht="30">
      <c r="A514" s="16" t="s">
        <v>985</v>
      </c>
      <c r="B514" s="18" t="s">
        <v>958</v>
      </c>
      <c r="C514" s="18" t="s">
        <v>683</v>
      </c>
      <c r="D514" s="20" t="s">
        <v>959</v>
      </c>
      <c r="E514" s="20" t="s">
        <v>60</v>
      </c>
      <c r="F514" s="20" t="s">
        <v>37</v>
      </c>
      <c r="G514" s="20" t="s">
        <v>255</v>
      </c>
      <c r="H514" s="22" t="s">
        <v>161</v>
      </c>
      <c r="I514" s="22" t="s">
        <v>120</v>
      </c>
      <c r="J514" s="22" t="s">
        <v>211</v>
      </c>
      <c r="K514" s="18" t="s">
        <v>101</v>
      </c>
      <c r="L514" s="18" t="s">
        <v>624</v>
      </c>
      <c r="M514" s="25">
        <v>2018</v>
      </c>
      <c r="N514" s="25">
        <f t="shared" si="16"/>
        <v>3</v>
      </c>
      <c r="O514" s="21">
        <v>3</v>
      </c>
      <c r="P514" s="21">
        <v>3</v>
      </c>
      <c r="Q514" s="21">
        <v>3</v>
      </c>
      <c r="R514" s="25">
        <v>1</v>
      </c>
      <c r="S514" s="20" t="s">
        <v>960</v>
      </c>
      <c r="T514" s="18">
        <v>5</v>
      </c>
      <c r="U514" s="52">
        <f>SUMIFS(AreaQty!E:E,AreaQty!A:A,TDD!H514,AreaQty!B:B,TDD!I514,AreaQty!D:D,TDD!J514)</f>
        <v>608.55999999999995</v>
      </c>
      <c r="V514" s="25" t="s">
        <v>283</v>
      </c>
      <c r="W514" s="16">
        <v>0.3</v>
      </c>
      <c r="X514" s="55">
        <v>1000</v>
      </c>
      <c r="Y514" s="18"/>
      <c r="Z514" s="18">
        <v>1</v>
      </c>
      <c r="AA514" s="24">
        <v>0</v>
      </c>
      <c r="AB514" s="24">
        <v>0</v>
      </c>
      <c r="AC514" s="32">
        <v>1</v>
      </c>
      <c r="AD514" s="23">
        <f>IF(AC514=0,IF(AB514=0,U514*X514*W514*Z514*EXP(-AA514*Others!$A$18),0),0)</f>
        <v>0</v>
      </c>
      <c r="AE514" s="23">
        <f>IF(AC514=0,IF(AB514=1,U514*X514*W514*Z514*EXP(-AA514*Others!$A$18),0),0)</f>
        <v>0</v>
      </c>
      <c r="AF514" s="23">
        <f>IF(AC514=1,IF(AB514=0,U514*X514*W514*Z514*EXP(-AA514*Others!$A$18),0),0)</f>
        <v>182568</v>
      </c>
    </row>
    <row r="515" spans="1:32" ht="30">
      <c r="A515" s="16" t="s">
        <v>986</v>
      </c>
      <c r="B515" s="18" t="s">
        <v>958</v>
      </c>
      <c r="C515" s="18" t="s">
        <v>683</v>
      </c>
      <c r="D515" s="20" t="s">
        <v>959</v>
      </c>
      <c r="E515" s="20" t="s">
        <v>60</v>
      </c>
      <c r="F515" s="20" t="s">
        <v>37</v>
      </c>
      <c r="G515" s="20" t="s">
        <v>255</v>
      </c>
      <c r="H515" s="22" t="s">
        <v>161</v>
      </c>
      <c r="I515" s="22" t="s">
        <v>120</v>
      </c>
      <c r="J515" s="22" t="s">
        <v>187</v>
      </c>
      <c r="K515" s="18" t="s">
        <v>101</v>
      </c>
      <c r="L515" s="18" t="s">
        <v>624</v>
      </c>
      <c r="M515" s="25">
        <v>2018</v>
      </c>
      <c r="N515" s="25">
        <f t="shared" ref="N515:N578" si="17">ROUNDUP(MAX(O515:Q515),0)</f>
        <v>3</v>
      </c>
      <c r="O515" s="21">
        <v>3</v>
      </c>
      <c r="P515" s="21">
        <v>3</v>
      </c>
      <c r="Q515" s="21">
        <v>3</v>
      </c>
      <c r="R515" s="25">
        <v>1</v>
      </c>
      <c r="S515" s="20" t="s">
        <v>960</v>
      </c>
      <c r="T515" s="18">
        <v>5</v>
      </c>
      <c r="U515" s="52">
        <f>SUMIFS(AreaQty!E:E,AreaQty!A:A,TDD!H515,AreaQty!B:B,TDD!I515,AreaQty!D:D,TDD!J515)</f>
        <v>667.72</v>
      </c>
      <c r="V515" s="25" t="s">
        <v>283</v>
      </c>
      <c r="W515" s="16">
        <v>0.3</v>
      </c>
      <c r="X515" s="55">
        <v>1000</v>
      </c>
      <c r="Y515" s="18"/>
      <c r="Z515" s="18">
        <v>1</v>
      </c>
      <c r="AA515" s="24">
        <v>0</v>
      </c>
      <c r="AB515" s="24">
        <v>0</v>
      </c>
      <c r="AC515" s="32">
        <v>1</v>
      </c>
      <c r="AD515" s="23">
        <f>IF(AC515=0,IF(AB515=0,U515*X515*W515*Z515*EXP(-AA515*Others!$A$18),0),0)</f>
        <v>0</v>
      </c>
      <c r="AE515" s="23">
        <f>IF(AC515=0,IF(AB515=1,U515*X515*W515*Z515*EXP(-AA515*Others!$A$18),0),0)</f>
        <v>0</v>
      </c>
      <c r="AF515" s="23">
        <f>IF(AC515=1,IF(AB515=0,U515*X515*W515*Z515*EXP(-AA515*Others!$A$18),0),0)</f>
        <v>200316</v>
      </c>
    </row>
    <row r="516" spans="1:32" ht="30">
      <c r="A516" s="16" t="s">
        <v>987</v>
      </c>
      <c r="B516" s="18" t="s">
        <v>958</v>
      </c>
      <c r="C516" s="18" t="s">
        <v>683</v>
      </c>
      <c r="D516" s="20" t="s">
        <v>959</v>
      </c>
      <c r="E516" s="20" t="s">
        <v>60</v>
      </c>
      <c r="F516" s="20" t="s">
        <v>37</v>
      </c>
      <c r="G516" s="20" t="s">
        <v>255</v>
      </c>
      <c r="H516" s="22" t="s">
        <v>161</v>
      </c>
      <c r="I516" s="22" t="s">
        <v>120</v>
      </c>
      <c r="J516" s="22" t="s">
        <v>294</v>
      </c>
      <c r="K516" s="18" t="s">
        <v>101</v>
      </c>
      <c r="L516" s="18" t="s">
        <v>624</v>
      </c>
      <c r="M516" s="25">
        <v>2018</v>
      </c>
      <c r="N516" s="25">
        <f t="shared" si="17"/>
        <v>3</v>
      </c>
      <c r="O516" s="21">
        <v>3</v>
      </c>
      <c r="P516" s="21">
        <v>3</v>
      </c>
      <c r="Q516" s="21">
        <v>3</v>
      </c>
      <c r="R516" s="25">
        <v>1</v>
      </c>
      <c r="S516" s="20" t="s">
        <v>960</v>
      </c>
      <c r="T516" s="18">
        <v>5</v>
      </c>
      <c r="U516" s="52">
        <f>SUMIFS(AreaQty!E:E,AreaQty!A:A,TDD!H516,AreaQty!B:B,TDD!I516,AreaQty!D:D,TDD!J516)</f>
        <v>1510.96</v>
      </c>
      <c r="V516" s="25" t="s">
        <v>283</v>
      </c>
      <c r="W516" s="16">
        <v>0.7</v>
      </c>
      <c r="X516" s="55">
        <v>1000</v>
      </c>
      <c r="Y516" s="18"/>
      <c r="Z516" s="18">
        <v>1</v>
      </c>
      <c r="AA516" s="24">
        <v>0</v>
      </c>
      <c r="AB516" s="24">
        <v>0</v>
      </c>
      <c r="AC516" s="32">
        <v>1</v>
      </c>
      <c r="AD516" s="23">
        <f>IF(AC516=0,IF(AB516=0,U516*X516*W516*Z516*EXP(-AA516*Others!$A$18),0),0)</f>
        <v>0</v>
      </c>
      <c r="AE516" s="23">
        <f>IF(AC516=0,IF(AB516=1,U516*X516*W516*Z516*EXP(-AA516*Others!$A$18),0),0)</f>
        <v>0</v>
      </c>
      <c r="AF516" s="23">
        <f>IF(AC516=1,IF(AB516=0,U516*X516*W516*Z516*EXP(-AA516*Others!$A$18),0),0)</f>
        <v>1057672</v>
      </c>
    </row>
    <row r="517" spans="1:32" ht="30">
      <c r="A517" s="16" t="s">
        <v>988</v>
      </c>
      <c r="B517" s="18" t="s">
        <v>958</v>
      </c>
      <c r="C517" s="18" t="s">
        <v>683</v>
      </c>
      <c r="D517" s="20" t="s">
        <v>959</v>
      </c>
      <c r="E517" s="20" t="s">
        <v>60</v>
      </c>
      <c r="F517" s="20" t="s">
        <v>37</v>
      </c>
      <c r="G517" s="20" t="s">
        <v>255</v>
      </c>
      <c r="H517" s="22" t="s">
        <v>161</v>
      </c>
      <c r="I517" s="22" t="s">
        <v>120</v>
      </c>
      <c r="J517" s="22" t="s">
        <v>297</v>
      </c>
      <c r="K517" s="18" t="s">
        <v>101</v>
      </c>
      <c r="L517" s="18" t="s">
        <v>624</v>
      </c>
      <c r="M517" s="25">
        <v>2018</v>
      </c>
      <c r="N517" s="25">
        <f t="shared" si="17"/>
        <v>3</v>
      </c>
      <c r="O517" s="21">
        <v>3</v>
      </c>
      <c r="P517" s="21">
        <v>3</v>
      </c>
      <c r="Q517" s="21">
        <v>3</v>
      </c>
      <c r="R517" s="25">
        <v>1</v>
      </c>
      <c r="S517" s="20" t="s">
        <v>960</v>
      </c>
      <c r="T517" s="18">
        <v>5</v>
      </c>
      <c r="U517" s="52">
        <f>SUMIFS(AreaQty!E:E,AreaQty!A:A,TDD!H517,AreaQty!B:B,TDD!I517,AreaQty!D:D,TDD!J517)</f>
        <v>1431.02</v>
      </c>
      <c r="V517" s="25" t="s">
        <v>283</v>
      </c>
      <c r="W517" s="16">
        <v>0.7</v>
      </c>
      <c r="X517" s="55">
        <v>1000</v>
      </c>
      <c r="Y517" s="18"/>
      <c r="Z517" s="18">
        <v>1</v>
      </c>
      <c r="AA517" s="24">
        <v>0</v>
      </c>
      <c r="AB517" s="24">
        <v>0</v>
      </c>
      <c r="AC517" s="32">
        <v>1</v>
      </c>
      <c r="AD517" s="23">
        <f>IF(AC517=0,IF(AB517=0,U517*X517*W517*Z517*EXP(-AA517*Others!$A$18),0),0)</f>
        <v>0</v>
      </c>
      <c r="AE517" s="23">
        <f>IF(AC517=0,IF(AB517=1,U517*X517*W517*Z517*EXP(-AA517*Others!$A$18),0),0)</f>
        <v>0</v>
      </c>
      <c r="AF517" s="23">
        <f>IF(AC517=1,IF(AB517=0,U517*X517*W517*Z517*EXP(-AA517*Others!$A$18),0),0)</f>
        <v>1001713.9999999999</v>
      </c>
    </row>
    <row r="518" spans="1:32" ht="30">
      <c r="A518" s="16" t="s">
        <v>989</v>
      </c>
      <c r="B518" s="18" t="s">
        <v>958</v>
      </c>
      <c r="C518" s="18" t="s">
        <v>683</v>
      </c>
      <c r="D518" s="20" t="s">
        <v>959</v>
      </c>
      <c r="E518" s="20" t="s">
        <v>60</v>
      </c>
      <c r="F518" s="20" t="s">
        <v>37</v>
      </c>
      <c r="G518" s="20" t="s">
        <v>255</v>
      </c>
      <c r="H518" s="22" t="s">
        <v>161</v>
      </c>
      <c r="I518" s="22" t="s">
        <v>120</v>
      </c>
      <c r="J518" s="22" t="s">
        <v>299</v>
      </c>
      <c r="K518" s="18" t="s">
        <v>101</v>
      </c>
      <c r="L518" s="18" t="s">
        <v>624</v>
      </c>
      <c r="M518" s="25">
        <v>2018</v>
      </c>
      <c r="N518" s="25">
        <f t="shared" si="17"/>
        <v>3</v>
      </c>
      <c r="O518" s="21">
        <v>3</v>
      </c>
      <c r="P518" s="21">
        <v>3</v>
      </c>
      <c r="Q518" s="21">
        <v>3</v>
      </c>
      <c r="R518" s="25">
        <v>1</v>
      </c>
      <c r="S518" s="20" t="s">
        <v>960</v>
      </c>
      <c r="T518" s="18">
        <v>5</v>
      </c>
      <c r="U518" s="52">
        <f>SUMIFS(AreaQty!E:E,AreaQty!A:A,TDD!H518,AreaQty!B:B,TDD!I518,AreaQty!D:D,TDD!J518)</f>
        <v>1641.36</v>
      </c>
      <c r="V518" s="25" t="s">
        <v>283</v>
      </c>
      <c r="W518" s="16">
        <v>0.7</v>
      </c>
      <c r="X518" s="55">
        <v>1000</v>
      </c>
      <c r="Y518" s="18"/>
      <c r="Z518" s="18">
        <v>1</v>
      </c>
      <c r="AA518" s="24">
        <v>0</v>
      </c>
      <c r="AB518" s="24">
        <v>0</v>
      </c>
      <c r="AC518" s="32">
        <v>1</v>
      </c>
      <c r="AD518" s="23">
        <f>IF(AC518=0,IF(AB518=0,U518*X518*W518*Z518*EXP(-AA518*Others!$A$18),0),0)</f>
        <v>0</v>
      </c>
      <c r="AE518" s="23">
        <f>IF(AC518=0,IF(AB518=1,U518*X518*W518*Z518*EXP(-AA518*Others!$A$18),0),0)</f>
        <v>0</v>
      </c>
      <c r="AF518" s="23">
        <f>IF(AC518=1,IF(AB518=0,U518*X518*W518*Z518*EXP(-AA518*Others!$A$18),0),0)</f>
        <v>1148952</v>
      </c>
    </row>
    <row r="519" spans="1:32" ht="30">
      <c r="A519" s="16" t="s">
        <v>990</v>
      </c>
      <c r="B519" s="18" t="s">
        <v>958</v>
      </c>
      <c r="C519" s="18" t="s">
        <v>683</v>
      </c>
      <c r="D519" s="20" t="s">
        <v>959</v>
      </c>
      <c r="E519" s="20" t="s">
        <v>60</v>
      </c>
      <c r="F519" s="20" t="s">
        <v>37</v>
      </c>
      <c r="G519" s="20" t="s">
        <v>255</v>
      </c>
      <c r="H519" s="22" t="s">
        <v>161</v>
      </c>
      <c r="I519" s="22" t="s">
        <v>120</v>
      </c>
      <c r="J519" s="22" t="s">
        <v>301</v>
      </c>
      <c r="K519" s="18" t="s">
        <v>101</v>
      </c>
      <c r="L519" s="18" t="s">
        <v>624</v>
      </c>
      <c r="M519" s="25">
        <v>2018</v>
      </c>
      <c r="N519" s="25">
        <f t="shared" si="17"/>
        <v>3</v>
      </c>
      <c r="O519" s="21">
        <v>3</v>
      </c>
      <c r="P519" s="21">
        <v>3</v>
      </c>
      <c r="Q519" s="21">
        <v>3</v>
      </c>
      <c r="R519" s="25">
        <v>1</v>
      </c>
      <c r="S519" s="20" t="s">
        <v>960</v>
      </c>
      <c r="T519" s="18">
        <v>5</v>
      </c>
      <c r="U519" s="52">
        <f>SUMIFS(AreaQty!E:E,AreaQty!A:A,TDD!H519,AreaQty!B:B,TDD!I519,AreaQty!D:D,TDD!J519)</f>
        <v>1556.69</v>
      </c>
      <c r="V519" s="25" t="s">
        <v>283</v>
      </c>
      <c r="W519" s="16">
        <v>0.7</v>
      </c>
      <c r="X519" s="55">
        <v>1000</v>
      </c>
      <c r="Y519" s="18"/>
      <c r="Z519" s="18">
        <v>1</v>
      </c>
      <c r="AA519" s="24">
        <v>0</v>
      </c>
      <c r="AB519" s="24">
        <v>0</v>
      </c>
      <c r="AC519" s="32">
        <v>1</v>
      </c>
      <c r="AD519" s="23">
        <f>IF(AC519=0,IF(AB519=0,U519*X519*W519*Z519*EXP(-AA519*Others!$A$18),0),0)</f>
        <v>0</v>
      </c>
      <c r="AE519" s="23">
        <f>IF(AC519=0,IF(AB519=1,U519*X519*W519*Z519*EXP(-AA519*Others!$A$18),0),0)</f>
        <v>0</v>
      </c>
      <c r="AF519" s="23">
        <f>IF(AC519=1,IF(AB519=0,U519*X519*W519*Z519*EXP(-AA519*Others!$A$18),0),0)</f>
        <v>1089683</v>
      </c>
    </row>
    <row r="520" spans="1:32" ht="30">
      <c r="A520" s="16" t="s">
        <v>991</v>
      </c>
      <c r="B520" s="18" t="s">
        <v>958</v>
      </c>
      <c r="C520" s="18" t="s">
        <v>683</v>
      </c>
      <c r="D520" s="20" t="s">
        <v>959</v>
      </c>
      <c r="E520" s="20" t="s">
        <v>60</v>
      </c>
      <c r="F520" s="20" t="s">
        <v>37</v>
      </c>
      <c r="G520" s="20" t="s">
        <v>255</v>
      </c>
      <c r="H520" s="22" t="s">
        <v>161</v>
      </c>
      <c r="I520" s="22" t="s">
        <v>120</v>
      </c>
      <c r="J520" s="22" t="s">
        <v>320</v>
      </c>
      <c r="K520" s="18" t="s">
        <v>101</v>
      </c>
      <c r="L520" s="18" t="s">
        <v>624</v>
      </c>
      <c r="M520" s="25">
        <v>2018</v>
      </c>
      <c r="N520" s="25">
        <f t="shared" si="17"/>
        <v>3</v>
      </c>
      <c r="O520" s="21">
        <v>3</v>
      </c>
      <c r="P520" s="21">
        <v>3</v>
      </c>
      <c r="Q520" s="21">
        <v>3</v>
      </c>
      <c r="R520" s="25">
        <v>1</v>
      </c>
      <c r="S520" s="20" t="s">
        <v>960</v>
      </c>
      <c r="T520" s="18">
        <v>5</v>
      </c>
      <c r="U520" s="52">
        <f>SUMIFS(AreaQty!E:E,AreaQty!A:A,TDD!H520,AreaQty!B:B,TDD!I520,AreaQty!D:D,TDD!J520)</f>
        <v>1347.9</v>
      </c>
      <c r="V520" s="25" t="s">
        <v>283</v>
      </c>
      <c r="W520" s="16">
        <v>0.7</v>
      </c>
      <c r="X520" s="55">
        <v>1000</v>
      </c>
      <c r="Y520" s="18"/>
      <c r="Z520" s="18">
        <v>1</v>
      </c>
      <c r="AA520" s="24">
        <v>0</v>
      </c>
      <c r="AB520" s="24">
        <v>0</v>
      </c>
      <c r="AC520" s="32">
        <v>1</v>
      </c>
      <c r="AD520" s="23">
        <f>IF(AC520=0,IF(AB520=0,U520*X520*W520*Z520*EXP(-AA520*Others!$A$18),0),0)</f>
        <v>0</v>
      </c>
      <c r="AE520" s="23">
        <f>IF(AC520=0,IF(AB520=1,U520*X520*W520*Z520*EXP(-AA520*Others!$A$18),0),0)</f>
        <v>0</v>
      </c>
      <c r="AF520" s="23">
        <f>IF(AC520=1,IF(AB520=0,U520*X520*W520*Z520*EXP(-AA520*Others!$A$18),0),0)</f>
        <v>943529.99999999988</v>
      </c>
    </row>
    <row r="521" spans="1:32" ht="30">
      <c r="A521" s="16" t="s">
        <v>992</v>
      </c>
      <c r="B521" s="18" t="s">
        <v>958</v>
      </c>
      <c r="C521" s="18" t="s">
        <v>683</v>
      </c>
      <c r="D521" s="20" t="s">
        <v>959</v>
      </c>
      <c r="E521" s="20" t="s">
        <v>60</v>
      </c>
      <c r="F521" s="20" t="s">
        <v>37</v>
      </c>
      <c r="G521" s="20" t="s">
        <v>255</v>
      </c>
      <c r="H521" s="22" t="s">
        <v>161</v>
      </c>
      <c r="I521" s="22" t="s">
        <v>120</v>
      </c>
      <c r="J521" s="22" t="s">
        <v>303</v>
      </c>
      <c r="K521" s="18" t="s">
        <v>101</v>
      </c>
      <c r="L521" s="18" t="s">
        <v>624</v>
      </c>
      <c r="M521" s="25">
        <v>2018</v>
      </c>
      <c r="N521" s="25">
        <f t="shared" si="17"/>
        <v>3</v>
      </c>
      <c r="O521" s="21">
        <v>3</v>
      </c>
      <c r="P521" s="21">
        <v>3</v>
      </c>
      <c r="Q521" s="21">
        <v>3</v>
      </c>
      <c r="R521" s="25">
        <v>1</v>
      </c>
      <c r="S521" s="20" t="s">
        <v>960</v>
      </c>
      <c r="T521" s="18">
        <v>5</v>
      </c>
      <c r="U521" s="52">
        <f>SUMIFS(AreaQty!E:E,AreaQty!A:A,TDD!H521,AreaQty!B:B,TDD!I521,AreaQty!D:D,TDD!J521)</f>
        <v>1677.45</v>
      </c>
      <c r="V521" s="25" t="s">
        <v>283</v>
      </c>
      <c r="W521" s="16">
        <v>0.7</v>
      </c>
      <c r="X521" s="55">
        <v>1000</v>
      </c>
      <c r="Y521" s="18"/>
      <c r="Z521" s="18">
        <v>1</v>
      </c>
      <c r="AA521" s="24">
        <v>0</v>
      </c>
      <c r="AB521" s="24">
        <v>0</v>
      </c>
      <c r="AC521" s="32">
        <v>1</v>
      </c>
      <c r="AD521" s="23">
        <f>IF(AC521=0,IF(AB521=0,U521*X521*W521*Z521*EXP(-AA521*Others!$A$18),0),0)</f>
        <v>0</v>
      </c>
      <c r="AE521" s="23">
        <f>IF(AC521=0,IF(AB521=1,U521*X521*W521*Z521*EXP(-AA521*Others!$A$18),0),0)</f>
        <v>0</v>
      </c>
      <c r="AF521" s="23">
        <f>IF(AC521=1,IF(AB521=0,U521*X521*W521*Z521*EXP(-AA521*Others!$A$18),0),0)</f>
        <v>1174215</v>
      </c>
    </row>
    <row r="522" spans="1:32" ht="30">
      <c r="A522" s="16" t="s">
        <v>993</v>
      </c>
      <c r="B522" s="18" t="s">
        <v>958</v>
      </c>
      <c r="C522" s="18" t="s">
        <v>683</v>
      </c>
      <c r="D522" s="20" t="s">
        <v>959</v>
      </c>
      <c r="E522" s="20" t="s">
        <v>60</v>
      </c>
      <c r="F522" s="20" t="s">
        <v>37</v>
      </c>
      <c r="G522" s="20" t="s">
        <v>255</v>
      </c>
      <c r="H522" s="22" t="s">
        <v>161</v>
      </c>
      <c r="I522" s="22" t="s">
        <v>120</v>
      </c>
      <c r="J522" s="22" t="s">
        <v>334</v>
      </c>
      <c r="K522" s="18" t="s">
        <v>101</v>
      </c>
      <c r="L522" s="18" t="s">
        <v>624</v>
      </c>
      <c r="M522" s="25">
        <v>2018</v>
      </c>
      <c r="N522" s="25">
        <f t="shared" si="17"/>
        <v>3</v>
      </c>
      <c r="O522" s="21">
        <v>3</v>
      </c>
      <c r="P522" s="21">
        <v>3</v>
      </c>
      <c r="Q522" s="21">
        <v>3</v>
      </c>
      <c r="R522" s="25">
        <v>1</v>
      </c>
      <c r="S522" s="20" t="s">
        <v>960</v>
      </c>
      <c r="T522" s="18">
        <v>5</v>
      </c>
      <c r="U522" s="52">
        <f>SUMIFS(AreaQty!E:E,AreaQty!A:A,TDD!H522,AreaQty!B:B,TDD!I522,AreaQty!D:D,TDD!J522)</f>
        <v>1372.29</v>
      </c>
      <c r="V522" s="25" t="s">
        <v>283</v>
      </c>
      <c r="W522" s="16">
        <v>0.7</v>
      </c>
      <c r="X522" s="55">
        <v>1000</v>
      </c>
      <c r="Y522" s="18"/>
      <c r="Z522" s="18">
        <v>1</v>
      </c>
      <c r="AA522" s="24">
        <v>0</v>
      </c>
      <c r="AB522" s="24">
        <v>0</v>
      </c>
      <c r="AC522" s="32">
        <v>1</v>
      </c>
      <c r="AD522" s="23">
        <f>IF(AC522=0,IF(AB522=0,U522*X522*W522*Z522*EXP(-AA522*Others!$A$18),0),0)</f>
        <v>0</v>
      </c>
      <c r="AE522" s="23">
        <f>IF(AC522=0,IF(AB522=1,U522*X522*W522*Z522*EXP(-AA522*Others!$A$18),0),0)</f>
        <v>0</v>
      </c>
      <c r="AF522" s="23">
        <f>IF(AC522=1,IF(AB522=0,U522*X522*W522*Z522*EXP(-AA522*Others!$A$18),0),0)</f>
        <v>960602.99999999988</v>
      </c>
    </row>
    <row r="523" spans="1:32" ht="30">
      <c r="A523" s="16" t="s">
        <v>994</v>
      </c>
      <c r="B523" s="18" t="s">
        <v>958</v>
      </c>
      <c r="C523" s="18" t="s">
        <v>683</v>
      </c>
      <c r="D523" s="20" t="s">
        <v>959</v>
      </c>
      <c r="E523" s="20" t="s">
        <v>60</v>
      </c>
      <c r="F523" s="20" t="s">
        <v>37</v>
      </c>
      <c r="G523" s="20" t="s">
        <v>255</v>
      </c>
      <c r="H523" s="22" t="s">
        <v>161</v>
      </c>
      <c r="I523" s="22" t="s">
        <v>120</v>
      </c>
      <c r="J523" s="22" t="s">
        <v>808</v>
      </c>
      <c r="K523" s="18" t="s">
        <v>101</v>
      </c>
      <c r="L523" s="18" t="s">
        <v>624</v>
      </c>
      <c r="M523" s="25">
        <v>2018</v>
      </c>
      <c r="N523" s="25">
        <f t="shared" si="17"/>
        <v>3</v>
      </c>
      <c r="O523" s="21">
        <v>3</v>
      </c>
      <c r="P523" s="21">
        <v>3</v>
      </c>
      <c r="Q523" s="21">
        <v>3</v>
      </c>
      <c r="R523" s="25">
        <v>1</v>
      </c>
      <c r="S523" s="20" t="s">
        <v>960</v>
      </c>
      <c r="T523" s="18">
        <v>5</v>
      </c>
      <c r="U523" s="52">
        <f>SUMIFS(AreaQty!E:E,AreaQty!A:A,TDD!H523,AreaQty!B:B,TDD!I523,AreaQty!D:D,TDD!J523)</f>
        <v>1104.6199999999999</v>
      </c>
      <c r="V523" s="25" t="s">
        <v>283</v>
      </c>
      <c r="W523" s="16">
        <v>0.7</v>
      </c>
      <c r="X523" s="55">
        <v>1000</v>
      </c>
      <c r="Y523" s="18"/>
      <c r="Z523" s="18">
        <v>1</v>
      </c>
      <c r="AA523" s="24">
        <v>0</v>
      </c>
      <c r="AB523" s="24">
        <v>0</v>
      </c>
      <c r="AC523" s="32">
        <v>1</v>
      </c>
      <c r="AD523" s="23">
        <f>IF(AC523=0,IF(AB523=0,U523*X523*W523*Z523*EXP(-AA523*Others!$A$18),0),0)</f>
        <v>0</v>
      </c>
      <c r="AE523" s="23">
        <f>IF(AC523=0,IF(AB523=1,U523*X523*W523*Z523*EXP(-AA523*Others!$A$18),0),0)</f>
        <v>0</v>
      </c>
      <c r="AF523" s="23">
        <f>IF(AC523=1,IF(AB523=0,U523*X523*W523*Z523*EXP(-AA523*Others!$A$18),0),0)</f>
        <v>773234</v>
      </c>
    </row>
    <row r="524" spans="1:32" ht="30">
      <c r="A524" s="16" t="s">
        <v>995</v>
      </c>
      <c r="B524" s="18" t="s">
        <v>958</v>
      </c>
      <c r="C524" s="18" t="s">
        <v>683</v>
      </c>
      <c r="D524" s="20" t="s">
        <v>959</v>
      </c>
      <c r="E524" s="20" t="s">
        <v>60</v>
      </c>
      <c r="F524" s="20" t="s">
        <v>37</v>
      </c>
      <c r="G524" s="20" t="s">
        <v>255</v>
      </c>
      <c r="H524" s="22" t="s">
        <v>161</v>
      </c>
      <c r="I524" s="22" t="s">
        <v>120</v>
      </c>
      <c r="J524" s="22" t="s">
        <v>810</v>
      </c>
      <c r="K524" s="18" t="s">
        <v>101</v>
      </c>
      <c r="L524" s="18" t="s">
        <v>624</v>
      </c>
      <c r="M524" s="25">
        <v>2018</v>
      </c>
      <c r="N524" s="25">
        <f t="shared" si="17"/>
        <v>3</v>
      </c>
      <c r="O524" s="21">
        <v>3</v>
      </c>
      <c r="P524" s="21">
        <v>3</v>
      </c>
      <c r="Q524" s="21">
        <v>3</v>
      </c>
      <c r="R524" s="25">
        <v>1</v>
      </c>
      <c r="S524" s="20" t="s">
        <v>960</v>
      </c>
      <c r="T524" s="18">
        <v>5</v>
      </c>
      <c r="U524" s="52">
        <f>SUMIFS(AreaQty!E:E,AreaQty!A:A,TDD!H524,AreaQty!B:B,TDD!I524,AreaQty!D:D,TDD!J524)</f>
        <v>758.15</v>
      </c>
      <c r="V524" s="25" t="s">
        <v>283</v>
      </c>
      <c r="W524" s="16">
        <v>0.7</v>
      </c>
      <c r="X524" s="55">
        <v>1000</v>
      </c>
      <c r="Y524" s="18"/>
      <c r="Z524" s="18">
        <v>1</v>
      </c>
      <c r="AA524" s="24">
        <v>0</v>
      </c>
      <c r="AB524" s="24">
        <v>0</v>
      </c>
      <c r="AC524" s="32">
        <v>1</v>
      </c>
      <c r="AD524" s="23">
        <f>IF(AC524=0,IF(AB524=0,U524*X524*W524*Z524*EXP(-AA524*Others!$A$18),0),0)</f>
        <v>0</v>
      </c>
      <c r="AE524" s="23">
        <f>IF(AC524=0,IF(AB524=1,U524*X524*W524*Z524*EXP(-AA524*Others!$A$18),0),0)</f>
        <v>0</v>
      </c>
      <c r="AF524" s="23">
        <f>IF(AC524=1,IF(AB524=0,U524*X524*W524*Z524*EXP(-AA524*Others!$A$18),0),0)</f>
        <v>530705</v>
      </c>
    </row>
    <row r="525" spans="1:32" ht="30">
      <c r="A525" s="16" t="s">
        <v>996</v>
      </c>
      <c r="B525" s="18" t="s">
        <v>958</v>
      </c>
      <c r="C525" s="18" t="s">
        <v>683</v>
      </c>
      <c r="D525" s="20" t="s">
        <v>959</v>
      </c>
      <c r="E525" s="20" t="s">
        <v>60</v>
      </c>
      <c r="F525" s="20" t="s">
        <v>37</v>
      </c>
      <c r="G525" s="20" t="s">
        <v>255</v>
      </c>
      <c r="H525" s="22" t="s">
        <v>161</v>
      </c>
      <c r="I525" s="22" t="s">
        <v>120</v>
      </c>
      <c r="J525" s="22" t="s">
        <v>305</v>
      </c>
      <c r="K525" s="18" t="s">
        <v>101</v>
      </c>
      <c r="L525" s="18" t="s">
        <v>624</v>
      </c>
      <c r="M525" s="25">
        <v>2018</v>
      </c>
      <c r="N525" s="25">
        <f t="shared" si="17"/>
        <v>3</v>
      </c>
      <c r="O525" s="21">
        <v>3</v>
      </c>
      <c r="P525" s="21">
        <v>3</v>
      </c>
      <c r="Q525" s="21">
        <v>3</v>
      </c>
      <c r="R525" s="25">
        <v>1</v>
      </c>
      <c r="S525" s="20" t="s">
        <v>960</v>
      </c>
      <c r="T525" s="18">
        <v>5</v>
      </c>
      <c r="U525" s="52">
        <f>SUMIFS(AreaQty!E:E,AreaQty!A:A,TDD!H525,AreaQty!B:B,TDD!I525,AreaQty!D:D,TDD!J525)</f>
        <v>1091.98</v>
      </c>
      <c r="V525" s="25" t="s">
        <v>283</v>
      </c>
      <c r="W525" s="16">
        <v>0.7</v>
      </c>
      <c r="X525" s="55">
        <v>1000</v>
      </c>
      <c r="Y525" s="18"/>
      <c r="Z525" s="18">
        <v>1</v>
      </c>
      <c r="AA525" s="24">
        <v>0</v>
      </c>
      <c r="AB525" s="24">
        <v>0</v>
      </c>
      <c r="AC525" s="32">
        <v>1</v>
      </c>
      <c r="AD525" s="23">
        <f>IF(AC525=0,IF(AB525=0,U525*X525*W525*Z525*EXP(-AA525*Others!$A$18),0),0)</f>
        <v>0</v>
      </c>
      <c r="AE525" s="23">
        <f>IF(AC525=0,IF(AB525=1,U525*X525*W525*Z525*EXP(-AA525*Others!$A$18),0),0)</f>
        <v>0</v>
      </c>
      <c r="AF525" s="23">
        <f>IF(AC525=1,IF(AB525=0,U525*X525*W525*Z525*EXP(-AA525*Others!$A$18),0),0)</f>
        <v>764386</v>
      </c>
    </row>
    <row r="526" spans="1:32" ht="30">
      <c r="A526" s="16" t="s">
        <v>997</v>
      </c>
      <c r="B526" s="18" t="s">
        <v>958</v>
      </c>
      <c r="C526" s="18" t="s">
        <v>683</v>
      </c>
      <c r="D526" s="20" t="s">
        <v>959</v>
      </c>
      <c r="E526" s="20" t="s">
        <v>60</v>
      </c>
      <c r="F526" s="20" t="s">
        <v>37</v>
      </c>
      <c r="G526" s="20" t="s">
        <v>255</v>
      </c>
      <c r="H526" s="22" t="s">
        <v>161</v>
      </c>
      <c r="I526" s="22" t="s">
        <v>120</v>
      </c>
      <c r="J526" s="22" t="s">
        <v>891</v>
      </c>
      <c r="K526" s="18" t="s">
        <v>101</v>
      </c>
      <c r="L526" s="18" t="s">
        <v>624</v>
      </c>
      <c r="M526" s="25">
        <v>2018</v>
      </c>
      <c r="N526" s="25">
        <f t="shared" si="17"/>
        <v>3</v>
      </c>
      <c r="O526" s="21">
        <v>3</v>
      </c>
      <c r="P526" s="21">
        <v>3</v>
      </c>
      <c r="Q526" s="21">
        <v>3</v>
      </c>
      <c r="R526" s="25">
        <v>1</v>
      </c>
      <c r="S526" s="20" t="s">
        <v>960</v>
      </c>
      <c r="T526" s="18">
        <v>5</v>
      </c>
      <c r="U526" s="52">
        <f>SUMIFS(AreaQty!E:E,AreaQty!A:A,TDD!H526,AreaQty!B:B,TDD!I526,AreaQty!D:D,TDD!J526)</f>
        <v>1084</v>
      </c>
      <c r="V526" s="25" t="s">
        <v>283</v>
      </c>
      <c r="W526" s="16">
        <v>0.7</v>
      </c>
      <c r="X526" s="55">
        <v>1000</v>
      </c>
      <c r="Y526" s="18"/>
      <c r="Z526" s="18">
        <v>1</v>
      </c>
      <c r="AA526" s="24">
        <v>0</v>
      </c>
      <c r="AB526" s="24">
        <v>0</v>
      </c>
      <c r="AC526" s="32">
        <v>1</v>
      </c>
      <c r="AD526" s="23">
        <f>IF(AC526=0,IF(AB526=0,U526*X526*W526*Z526*EXP(-AA526*Others!$A$18),0),0)</f>
        <v>0</v>
      </c>
      <c r="AE526" s="23">
        <f>IF(AC526=0,IF(AB526=1,U526*X526*W526*Z526*EXP(-AA526*Others!$A$18),0),0)</f>
        <v>0</v>
      </c>
      <c r="AF526" s="23">
        <f>IF(AC526=1,IF(AB526=0,U526*X526*W526*Z526*EXP(-AA526*Others!$A$18),0),0)</f>
        <v>758800</v>
      </c>
    </row>
    <row r="527" spans="1:32">
      <c r="A527" s="16" t="s">
        <v>998</v>
      </c>
      <c r="B527" s="18" t="s">
        <v>869</v>
      </c>
      <c r="C527" s="18" t="s">
        <v>870</v>
      </c>
      <c r="D527" s="20" t="s">
        <v>871</v>
      </c>
      <c r="E527" s="20" t="s">
        <v>60</v>
      </c>
      <c r="F527" s="20" t="s">
        <v>37</v>
      </c>
      <c r="G527" s="20" t="s">
        <v>255</v>
      </c>
      <c r="H527" s="22" t="s">
        <v>161</v>
      </c>
      <c r="I527" s="22" t="s">
        <v>120</v>
      </c>
      <c r="J527" s="22" t="s">
        <v>282</v>
      </c>
      <c r="K527" s="16" t="s">
        <v>101</v>
      </c>
      <c r="L527" s="18" t="s">
        <v>707</v>
      </c>
      <c r="M527" s="25">
        <v>2018</v>
      </c>
      <c r="N527" s="25">
        <f t="shared" si="17"/>
        <v>3</v>
      </c>
      <c r="O527" s="21">
        <v>3</v>
      </c>
      <c r="P527" s="21">
        <v>2</v>
      </c>
      <c r="Q527" s="21">
        <v>2</v>
      </c>
      <c r="R527" s="25">
        <v>1</v>
      </c>
      <c r="S527" s="20" t="s">
        <v>841</v>
      </c>
      <c r="T527" s="18">
        <v>3</v>
      </c>
      <c r="U527" s="52">
        <f>SUMIFS(AreaQty!E:E,AreaQty!A:A,TDD!H527,AreaQty!B:B,TDD!I527,AreaQty!D:D,TDD!J527)</f>
        <v>1374.41</v>
      </c>
      <c r="V527" s="25" t="s">
        <v>283</v>
      </c>
      <c r="W527" s="16">
        <v>0.5</v>
      </c>
      <c r="X527" s="55">
        <v>300</v>
      </c>
      <c r="Y527" s="18"/>
      <c r="Z527" s="18">
        <v>1</v>
      </c>
      <c r="AA527" s="24">
        <v>0</v>
      </c>
      <c r="AB527" s="24">
        <v>0</v>
      </c>
      <c r="AC527" s="16">
        <v>0</v>
      </c>
      <c r="AD527" s="24">
        <f>IF(AC527=0,IF(AB527=0,U527*X527*W527*Z527*EXP(-AA527*Others!$A$18),0),0)</f>
        <v>206161.5</v>
      </c>
      <c r="AE527" s="24">
        <f>IF(AC527=0,IF(AB527=1,U527*X527*W527*Z527*EXP(-AA527*Others!$A$18),0),0)</f>
        <v>0</v>
      </c>
      <c r="AF527" s="24">
        <f>IF(AC527=1,IF(AB527=0,U527*X527*W527*Z527*EXP(-AA527*Others!$A$18),0),0)</f>
        <v>0</v>
      </c>
    </row>
    <row r="528" spans="1:32">
      <c r="A528" s="16" t="s">
        <v>999</v>
      </c>
      <c r="B528" s="18" t="s">
        <v>869</v>
      </c>
      <c r="C528" s="18" t="s">
        <v>870</v>
      </c>
      <c r="D528" s="20" t="s">
        <v>871</v>
      </c>
      <c r="E528" s="20" t="s">
        <v>60</v>
      </c>
      <c r="F528" s="20" t="s">
        <v>37</v>
      </c>
      <c r="G528" s="20" t="s">
        <v>255</v>
      </c>
      <c r="H528" s="22" t="s">
        <v>161</v>
      </c>
      <c r="I528" s="22" t="s">
        <v>120</v>
      </c>
      <c r="J528" s="22" t="s">
        <v>309</v>
      </c>
      <c r="K528" s="16" t="s">
        <v>101</v>
      </c>
      <c r="L528" s="18" t="s">
        <v>707</v>
      </c>
      <c r="M528" s="25">
        <v>2018</v>
      </c>
      <c r="N528" s="25">
        <f t="shared" si="17"/>
        <v>3</v>
      </c>
      <c r="O528" s="21">
        <v>3</v>
      </c>
      <c r="P528" s="21">
        <v>2</v>
      </c>
      <c r="Q528" s="21">
        <v>2</v>
      </c>
      <c r="R528" s="25">
        <v>1</v>
      </c>
      <c r="S528" s="20" t="s">
        <v>841</v>
      </c>
      <c r="T528" s="18">
        <v>3</v>
      </c>
      <c r="U528" s="52">
        <f>SUMIFS(AreaQty!E:E,AreaQty!A:A,TDD!H528,AreaQty!B:B,TDD!I528,AreaQty!D:D,TDD!J528)</f>
        <v>1409.6</v>
      </c>
      <c r="V528" s="25" t="s">
        <v>283</v>
      </c>
      <c r="W528" s="16">
        <v>0.2</v>
      </c>
      <c r="X528" s="55">
        <v>300</v>
      </c>
      <c r="Y528" s="18"/>
      <c r="Z528" s="18">
        <v>1</v>
      </c>
      <c r="AA528" s="24">
        <v>0</v>
      </c>
      <c r="AB528" s="24">
        <v>0</v>
      </c>
      <c r="AC528" s="16">
        <v>0</v>
      </c>
      <c r="AD528" s="24">
        <f>IF(AC528=0,IF(AB528=0,U528*X528*W528*Z528*EXP(-AA528*Others!$A$18),0),0)</f>
        <v>84576</v>
      </c>
      <c r="AE528" s="24">
        <f>IF(AC528=0,IF(AB528=1,U528*X528*W528*Z528*EXP(-AA528*Others!$A$18),0),0)</f>
        <v>0</v>
      </c>
      <c r="AF528" s="24">
        <f>IF(AC528=1,IF(AB528=0,U528*X528*W528*Z528*EXP(-AA528*Others!$A$18),0),0)</f>
        <v>0</v>
      </c>
    </row>
    <row r="529" spans="1:32">
      <c r="A529" s="16" t="s">
        <v>1000</v>
      </c>
      <c r="B529" s="18" t="s">
        <v>869</v>
      </c>
      <c r="C529" s="18" t="s">
        <v>870</v>
      </c>
      <c r="D529" s="20" t="s">
        <v>871</v>
      </c>
      <c r="E529" s="20" t="s">
        <v>60</v>
      </c>
      <c r="F529" s="20" t="s">
        <v>37</v>
      </c>
      <c r="G529" s="20" t="s">
        <v>255</v>
      </c>
      <c r="H529" s="22" t="s">
        <v>161</v>
      </c>
      <c r="I529" s="22" t="s">
        <v>120</v>
      </c>
      <c r="J529" s="22" t="s">
        <v>288</v>
      </c>
      <c r="K529" s="16" t="s">
        <v>101</v>
      </c>
      <c r="L529" s="18" t="s">
        <v>707</v>
      </c>
      <c r="M529" s="25">
        <v>2018</v>
      </c>
      <c r="N529" s="25">
        <f t="shared" si="17"/>
        <v>3</v>
      </c>
      <c r="O529" s="21">
        <v>3</v>
      </c>
      <c r="P529" s="21">
        <v>2</v>
      </c>
      <c r="Q529" s="21">
        <v>2</v>
      </c>
      <c r="R529" s="25">
        <v>1</v>
      </c>
      <c r="S529" s="20" t="s">
        <v>841</v>
      </c>
      <c r="T529" s="18">
        <v>3</v>
      </c>
      <c r="U529" s="52">
        <f>SUMIFS(AreaQty!E:E,AreaQty!A:A,TDD!H529,AreaQty!B:B,TDD!I529,AreaQty!D:D,TDD!J529)</f>
        <v>1391.84</v>
      </c>
      <c r="V529" s="25" t="s">
        <v>283</v>
      </c>
      <c r="W529" s="16">
        <v>0.5</v>
      </c>
      <c r="X529" s="55">
        <v>300</v>
      </c>
      <c r="Y529" s="18"/>
      <c r="Z529" s="18">
        <v>1</v>
      </c>
      <c r="AA529" s="24">
        <v>0</v>
      </c>
      <c r="AB529" s="24">
        <v>0</v>
      </c>
      <c r="AC529" s="16">
        <v>0</v>
      </c>
      <c r="AD529" s="24">
        <f>IF(AC529=0,IF(AB529=0,U529*X529*W529*Z529*EXP(-AA529*Others!$A$18),0),0)</f>
        <v>208776</v>
      </c>
      <c r="AE529" s="24">
        <f>IF(AC529=0,IF(AB529=1,U529*X529*W529*Z529*EXP(-AA529*Others!$A$18),0),0)</f>
        <v>0</v>
      </c>
      <c r="AF529" s="24">
        <f>IF(AC529=1,IF(AB529=0,U529*X529*W529*Z529*EXP(-AA529*Others!$A$18),0),0)</f>
        <v>0</v>
      </c>
    </row>
    <row r="530" spans="1:32">
      <c r="A530" s="16" t="s">
        <v>1001</v>
      </c>
      <c r="B530" s="18" t="s">
        <v>869</v>
      </c>
      <c r="C530" s="18" t="s">
        <v>870</v>
      </c>
      <c r="D530" s="20" t="s">
        <v>871</v>
      </c>
      <c r="E530" s="20" t="s">
        <v>60</v>
      </c>
      <c r="F530" s="20" t="s">
        <v>37</v>
      </c>
      <c r="G530" s="20" t="s">
        <v>255</v>
      </c>
      <c r="H530" s="22" t="s">
        <v>161</v>
      </c>
      <c r="I530" s="22" t="s">
        <v>120</v>
      </c>
      <c r="J530" s="22" t="s">
        <v>203</v>
      </c>
      <c r="K530" s="16" t="s">
        <v>101</v>
      </c>
      <c r="L530" s="18" t="s">
        <v>707</v>
      </c>
      <c r="M530" s="25">
        <v>2018</v>
      </c>
      <c r="N530" s="25">
        <f t="shared" si="17"/>
        <v>3</v>
      </c>
      <c r="O530" s="21">
        <v>3</v>
      </c>
      <c r="P530" s="21">
        <v>2</v>
      </c>
      <c r="Q530" s="21">
        <v>2</v>
      </c>
      <c r="R530" s="25">
        <v>1</v>
      </c>
      <c r="S530" s="20" t="s">
        <v>841</v>
      </c>
      <c r="T530" s="18">
        <v>3</v>
      </c>
      <c r="U530" s="52">
        <f>SUMIFS(AreaQty!E:E,AreaQty!A:A,TDD!H530,AreaQty!B:B,TDD!I530,AreaQty!D:D,TDD!J530)</f>
        <v>1393.01</v>
      </c>
      <c r="V530" s="25" t="s">
        <v>283</v>
      </c>
      <c r="W530" s="16">
        <v>0.2</v>
      </c>
      <c r="X530" s="55">
        <v>300</v>
      </c>
      <c r="Y530" s="18"/>
      <c r="Z530" s="18">
        <v>1</v>
      </c>
      <c r="AA530" s="24">
        <v>0</v>
      </c>
      <c r="AB530" s="24">
        <v>0</v>
      </c>
      <c r="AC530" s="16">
        <v>0</v>
      </c>
      <c r="AD530" s="24">
        <f>IF(AC530=0,IF(AB530=0,U530*X530*W530*Z530*EXP(-AA530*Others!$A$18),0),0)</f>
        <v>83580.600000000006</v>
      </c>
      <c r="AE530" s="24">
        <f>IF(AC530=0,IF(AB530=1,U530*X530*W530*Z530*EXP(-AA530*Others!$A$18),0),0)</f>
        <v>0</v>
      </c>
      <c r="AF530" s="24">
        <f>IF(AC530=1,IF(AB530=0,U530*X530*W530*Z530*EXP(-AA530*Others!$A$18),0),0)</f>
        <v>0</v>
      </c>
    </row>
    <row r="531" spans="1:32">
      <c r="A531" s="16" t="s">
        <v>1002</v>
      </c>
      <c r="B531" s="18" t="s">
        <v>869</v>
      </c>
      <c r="C531" s="18" t="s">
        <v>870</v>
      </c>
      <c r="D531" s="20" t="s">
        <v>871</v>
      </c>
      <c r="E531" s="20" t="s">
        <v>60</v>
      </c>
      <c r="F531" s="20" t="s">
        <v>37</v>
      </c>
      <c r="G531" s="20" t="s">
        <v>255</v>
      </c>
      <c r="H531" s="22" t="s">
        <v>161</v>
      </c>
      <c r="I531" s="22" t="s">
        <v>120</v>
      </c>
      <c r="J531" s="22" t="s">
        <v>211</v>
      </c>
      <c r="K531" s="16" t="s">
        <v>101</v>
      </c>
      <c r="L531" s="18" t="s">
        <v>707</v>
      </c>
      <c r="M531" s="25">
        <v>2018</v>
      </c>
      <c r="N531" s="25">
        <f t="shared" si="17"/>
        <v>3</v>
      </c>
      <c r="O531" s="21">
        <v>3</v>
      </c>
      <c r="P531" s="21">
        <v>2</v>
      </c>
      <c r="Q531" s="21">
        <v>2</v>
      </c>
      <c r="R531" s="25">
        <v>1</v>
      </c>
      <c r="S531" s="20" t="s">
        <v>841</v>
      </c>
      <c r="T531" s="18">
        <v>3</v>
      </c>
      <c r="U531" s="52">
        <f>SUMIFS(AreaQty!E:E,AreaQty!A:A,TDD!H531,AreaQty!B:B,TDD!I531,AreaQty!D:D,TDD!J531)</f>
        <v>608.55999999999995</v>
      </c>
      <c r="V531" s="25" t="s">
        <v>283</v>
      </c>
      <c r="W531" s="16">
        <v>0.5</v>
      </c>
      <c r="X531" s="55">
        <v>300</v>
      </c>
      <c r="Y531" s="18"/>
      <c r="Z531" s="18">
        <v>1</v>
      </c>
      <c r="AA531" s="24">
        <v>0</v>
      </c>
      <c r="AB531" s="24">
        <v>0</v>
      </c>
      <c r="AC531" s="16">
        <v>0</v>
      </c>
      <c r="AD531" s="24">
        <f>IF(AC531=0,IF(AB531=0,U531*X531*W531*Z531*EXP(-AA531*Others!$A$18),0),0)</f>
        <v>91283.999999999985</v>
      </c>
      <c r="AE531" s="24">
        <f>IF(AC531=0,IF(AB531=1,U531*X531*W531*Z531*EXP(-AA531*Others!$A$18),0),0)</f>
        <v>0</v>
      </c>
      <c r="AF531" s="24">
        <f>IF(AC531=1,IF(AB531=0,U531*X531*W531*Z531*EXP(-AA531*Others!$A$18),0),0)</f>
        <v>0</v>
      </c>
    </row>
    <row r="532" spans="1:32">
      <c r="A532" s="16" t="s">
        <v>1003</v>
      </c>
      <c r="B532" s="18" t="s">
        <v>869</v>
      </c>
      <c r="C532" s="18" t="s">
        <v>870</v>
      </c>
      <c r="D532" s="20" t="s">
        <v>871</v>
      </c>
      <c r="E532" s="20" t="s">
        <v>60</v>
      </c>
      <c r="F532" s="20" t="s">
        <v>37</v>
      </c>
      <c r="G532" s="20" t="s">
        <v>255</v>
      </c>
      <c r="H532" s="22" t="s">
        <v>161</v>
      </c>
      <c r="I532" s="22" t="s">
        <v>120</v>
      </c>
      <c r="J532" s="22" t="s">
        <v>187</v>
      </c>
      <c r="K532" s="16" t="s">
        <v>101</v>
      </c>
      <c r="L532" s="18" t="s">
        <v>707</v>
      </c>
      <c r="M532" s="25">
        <v>2018</v>
      </c>
      <c r="N532" s="25">
        <f t="shared" si="17"/>
        <v>3</v>
      </c>
      <c r="O532" s="21">
        <v>3</v>
      </c>
      <c r="P532" s="21">
        <v>2</v>
      </c>
      <c r="Q532" s="21">
        <v>2</v>
      </c>
      <c r="R532" s="25">
        <v>1</v>
      </c>
      <c r="S532" s="20" t="s">
        <v>841</v>
      </c>
      <c r="T532" s="18">
        <v>3</v>
      </c>
      <c r="U532" s="52">
        <f>SUMIFS(AreaQty!E:E,AreaQty!A:A,TDD!H532,AreaQty!B:B,TDD!I532,AreaQty!D:D,TDD!J532)</f>
        <v>667.72</v>
      </c>
      <c r="V532" s="25" t="s">
        <v>283</v>
      </c>
      <c r="W532" s="16">
        <v>0.5</v>
      </c>
      <c r="X532" s="55">
        <v>300</v>
      </c>
      <c r="Y532" s="18"/>
      <c r="Z532" s="18">
        <v>1</v>
      </c>
      <c r="AA532" s="24">
        <v>0</v>
      </c>
      <c r="AB532" s="24">
        <v>0</v>
      </c>
      <c r="AC532" s="16">
        <v>0</v>
      </c>
      <c r="AD532" s="24">
        <f>IF(AC532=0,IF(AB532=0,U532*X532*W532*Z532*EXP(-AA532*Others!$A$18),0),0)</f>
        <v>100158</v>
      </c>
      <c r="AE532" s="24">
        <f>IF(AC532=0,IF(AB532=1,U532*X532*W532*Z532*EXP(-AA532*Others!$A$18),0),0)</f>
        <v>0</v>
      </c>
      <c r="AF532" s="24">
        <f>IF(AC532=1,IF(AB532=0,U532*X532*W532*Z532*EXP(-AA532*Others!$A$18),0),0)</f>
        <v>0</v>
      </c>
    </row>
    <row r="533" spans="1:32">
      <c r="A533" s="16" t="s">
        <v>1004</v>
      </c>
      <c r="B533" s="18" t="s">
        <v>869</v>
      </c>
      <c r="C533" s="18" t="s">
        <v>870</v>
      </c>
      <c r="D533" s="20" t="s">
        <v>871</v>
      </c>
      <c r="E533" s="20" t="s">
        <v>60</v>
      </c>
      <c r="F533" s="20" t="s">
        <v>37</v>
      </c>
      <c r="G533" s="20" t="s">
        <v>255</v>
      </c>
      <c r="H533" s="22" t="s">
        <v>161</v>
      </c>
      <c r="I533" s="22" t="s">
        <v>120</v>
      </c>
      <c r="J533" s="22" t="s">
        <v>294</v>
      </c>
      <c r="K533" s="16" t="s">
        <v>101</v>
      </c>
      <c r="L533" s="18" t="s">
        <v>707</v>
      </c>
      <c r="M533" s="25">
        <v>2018</v>
      </c>
      <c r="N533" s="25">
        <f t="shared" si="17"/>
        <v>3</v>
      </c>
      <c r="O533" s="21">
        <v>3</v>
      </c>
      <c r="P533" s="21">
        <v>2</v>
      </c>
      <c r="Q533" s="21">
        <v>2</v>
      </c>
      <c r="R533" s="25">
        <v>1</v>
      </c>
      <c r="S533" s="20" t="s">
        <v>841</v>
      </c>
      <c r="T533" s="18">
        <v>3</v>
      </c>
      <c r="U533" s="52">
        <f>SUMIFS(AreaQty!E:E,AreaQty!A:A,TDD!H533,AreaQty!B:B,TDD!I533,AreaQty!D:D,TDD!J533)</f>
        <v>1510.96</v>
      </c>
      <c r="V533" s="25" t="s">
        <v>283</v>
      </c>
      <c r="W533" s="16">
        <v>0.5</v>
      </c>
      <c r="X533" s="55">
        <v>300</v>
      </c>
      <c r="Y533" s="18"/>
      <c r="Z533" s="18">
        <v>1</v>
      </c>
      <c r="AA533" s="24">
        <v>0</v>
      </c>
      <c r="AB533" s="24">
        <v>0</v>
      </c>
      <c r="AC533" s="16">
        <v>0</v>
      </c>
      <c r="AD533" s="24">
        <f>IF(AC533=0,IF(AB533=0,U533*X533*W533*Z533*EXP(-AA533*Others!$A$18),0),0)</f>
        <v>226644</v>
      </c>
      <c r="AE533" s="24">
        <f>IF(AC533=0,IF(AB533=1,U533*X533*W533*Z533*EXP(-AA533*Others!$A$18),0),0)</f>
        <v>0</v>
      </c>
      <c r="AF533" s="24">
        <f>IF(AC533=1,IF(AB533=0,U533*X533*W533*Z533*EXP(-AA533*Others!$A$18),0),0)</f>
        <v>0</v>
      </c>
    </row>
    <row r="534" spans="1:32">
      <c r="A534" s="16" t="s">
        <v>1005</v>
      </c>
      <c r="B534" s="18" t="s">
        <v>869</v>
      </c>
      <c r="C534" s="18" t="s">
        <v>870</v>
      </c>
      <c r="D534" s="20" t="s">
        <v>871</v>
      </c>
      <c r="E534" s="20" t="s">
        <v>60</v>
      </c>
      <c r="F534" s="20" t="s">
        <v>37</v>
      </c>
      <c r="G534" s="20" t="s">
        <v>255</v>
      </c>
      <c r="H534" s="22" t="s">
        <v>161</v>
      </c>
      <c r="I534" s="22" t="s">
        <v>120</v>
      </c>
      <c r="J534" s="22" t="s">
        <v>297</v>
      </c>
      <c r="K534" s="16" t="s">
        <v>101</v>
      </c>
      <c r="L534" s="18" t="s">
        <v>707</v>
      </c>
      <c r="M534" s="25">
        <v>2018</v>
      </c>
      <c r="N534" s="25">
        <f t="shared" si="17"/>
        <v>3</v>
      </c>
      <c r="O534" s="21">
        <v>3</v>
      </c>
      <c r="P534" s="21">
        <v>2</v>
      </c>
      <c r="Q534" s="21">
        <v>2</v>
      </c>
      <c r="R534" s="25">
        <v>1</v>
      </c>
      <c r="S534" s="20" t="s">
        <v>841</v>
      </c>
      <c r="T534" s="18">
        <v>3</v>
      </c>
      <c r="U534" s="52">
        <f>SUMIFS(AreaQty!E:E,AreaQty!A:A,TDD!H534,AreaQty!B:B,TDD!I534,AreaQty!D:D,TDD!J534)</f>
        <v>1431.02</v>
      </c>
      <c r="V534" s="25" t="s">
        <v>283</v>
      </c>
      <c r="W534" s="16">
        <v>0.5</v>
      </c>
      <c r="X534" s="55">
        <v>300</v>
      </c>
      <c r="Y534" s="18"/>
      <c r="Z534" s="18">
        <v>1</v>
      </c>
      <c r="AA534" s="24">
        <v>0</v>
      </c>
      <c r="AB534" s="24">
        <v>0</v>
      </c>
      <c r="AC534" s="16">
        <v>0</v>
      </c>
      <c r="AD534" s="24">
        <f>IF(AC534=0,IF(AB534=0,U534*X534*W534*Z534*EXP(-AA534*Others!$A$18),0),0)</f>
        <v>214653</v>
      </c>
      <c r="AE534" s="24">
        <f>IF(AC534=0,IF(AB534=1,U534*X534*W534*Z534*EXP(-AA534*Others!$A$18),0),0)</f>
        <v>0</v>
      </c>
      <c r="AF534" s="24">
        <f>IF(AC534=1,IF(AB534=0,U534*X534*W534*Z534*EXP(-AA534*Others!$A$18),0),0)</f>
        <v>0</v>
      </c>
    </row>
    <row r="535" spans="1:32">
      <c r="A535" s="16" t="s">
        <v>1006</v>
      </c>
      <c r="B535" s="18" t="s">
        <v>869</v>
      </c>
      <c r="C535" s="18" t="s">
        <v>870</v>
      </c>
      <c r="D535" s="20" t="s">
        <v>871</v>
      </c>
      <c r="E535" s="20" t="s">
        <v>60</v>
      </c>
      <c r="F535" s="20" t="s">
        <v>37</v>
      </c>
      <c r="G535" s="20" t="s">
        <v>255</v>
      </c>
      <c r="H535" s="22" t="s">
        <v>161</v>
      </c>
      <c r="I535" s="22" t="s">
        <v>120</v>
      </c>
      <c r="J535" s="22" t="s">
        <v>299</v>
      </c>
      <c r="K535" s="16" t="s">
        <v>101</v>
      </c>
      <c r="L535" s="18" t="s">
        <v>707</v>
      </c>
      <c r="M535" s="25">
        <v>2018</v>
      </c>
      <c r="N535" s="25">
        <f t="shared" si="17"/>
        <v>3</v>
      </c>
      <c r="O535" s="21">
        <v>3</v>
      </c>
      <c r="P535" s="21">
        <v>2</v>
      </c>
      <c r="Q535" s="21">
        <v>2</v>
      </c>
      <c r="R535" s="25">
        <v>1</v>
      </c>
      <c r="S535" s="20" t="s">
        <v>841</v>
      </c>
      <c r="T535" s="18">
        <v>3</v>
      </c>
      <c r="U535" s="52">
        <f>SUMIFS(AreaQty!E:E,AreaQty!A:A,TDD!H535,AreaQty!B:B,TDD!I535,AreaQty!D:D,TDD!J535)</f>
        <v>1641.36</v>
      </c>
      <c r="V535" s="25" t="s">
        <v>283</v>
      </c>
      <c r="W535" s="16">
        <v>1</v>
      </c>
      <c r="X535" s="55">
        <v>300</v>
      </c>
      <c r="Y535" s="18"/>
      <c r="Z535" s="18">
        <v>1</v>
      </c>
      <c r="AA535" s="24">
        <v>0</v>
      </c>
      <c r="AB535" s="24">
        <v>0</v>
      </c>
      <c r="AC535" s="16">
        <v>0</v>
      </c>
      <c r="AD535" s="24">
        <f>IF(AC535=0,IF(AB535=0,U535*X535*W535*Z535*EXP(-AA535*Others!$A$18),0),0)</f>
        <v>492407.99999999994</v>
      </c>
      <c r="AE535" s="24">
        <f>IF(AC535=0,IF(AB535=1,U535*X535*W535*Z535*EXP(-AA535*Others!$A$18),0),0)</f>
        <v>0</v>
      </c>
      <c r="AF535" s="24">
        <f>IF(AC535=1,IF(AB535=0,U535*X535*W535*Z535*EXP(-AA535*Others!$A$18),0),0)</f>
        <v>0</v>
      </c>
    </row>
    <row r="536" spans="1:32">
      <c r="A536" s="16" t="s">
        <v>1007</v>
      </c>
      <c r="B536" s="18" t="s">
        <v>869</v>
      </c>
      <c r="C536" s="18" t="s">
        <v>870</v>
      </c>
      <c r="D536" s="20" t="s">
        <v>871</v>
      </c>
      <c r="E536" s="20" t="s">
        <v>60</v>
      </c>
      <c r="F536" s="20" t="s">
        <v>37</v>
      </c>
      <c r="G536" s="20" t="s">
        <v>255</v>
      </c>
      <c r="H536" s="22" t="s">
        <v>161</v>
      </c>
      <c r="I536" s="22" t="s">
        <v>120</v>
      </c>
      <c r="J536" s="22" t="s">
        <v>299</v>
      </c>
      <c r="K536" s="16" t="s">
        <v>101</v>
      </c>
      <c r="L536" s="18" t="s">
        <v>707</v>
      </c>
      <c r="M536" s="25">
        <v>2018</v>
      </c>
      <c r="N536" s="25">
        <f t="shared" si="17"/>
        <v>3</v>
      </c>
      <c r="O536" s="21">
        <v>3</v>
      </c>
      <c r="P536" s="21">
        <v>2</v>
      </c>
      <c r="Q536" s="21">
        <v>2</v>
      </c>
      <c r="R536" s="25">
        <v>1</v>
      </c>
      <c r="S536" s="20" t="s">
        <v>841</v>
      </c>
      <c r="T536" s="18">
        <v>3</v>
      </c>
      <c r="U536" s="52">
        <f>SUMIFS(AreaQty!E:E,AreaQty!A:A,TDD!H536,AreaQty!B:B,TDD!I536,AreaQty!D:D,TDD!J536)</f>
        <v>1641.36</v>
      </c>
      <c r="V536" s="25" t="s">
        <v>283</v>
      </c>
      <c r="W536" s="16">
        <v>0.5</v>
      </c>
      <c r="X536" s="55">
        <v>300</v>
      </c>
      <c r="Y536" s="18"/>
      <c r="Z536" s="18">
        <v>1</v>
      </c>
      <c r="AA536" s="24">
        <v>0</v>
      </c>
      <c r="AB536" s="24">
        <v>0</v>
      </c>
      <c r="AC536" s="16">
        <v>0</v>
      </c>
      <c r="AD536" s="24">
        <f>IF(AC536=0,IF(AB536=0,U536*X536*W536*Z536*EXP(-AA536*Others!$A$18),0),0)</f>
        <v>246203.99999999997</v>
      </c>
      <c r="AE536" s="24">
        <f>IF(AC536=0,IF(AB536=1,U536*X536*W536*Z536*EXP(-AA536*Others!$A$18),0),0)</f>
        <v>0</v>
      </c>
      <c r="AF536" s="24">
        <f>IF(AC536=1,IF(AB536=0,U536*X536*W536*Z536*EXP(-AA536*Others!$A$18),0),0)</f>
        <v>0</v>
      </c>
    </row>
    <row r="537" spans="1:32">
      <c r="A537" s="16" t="s">
        <v>1008</v>
      </c>
      <c r="B537" s="18" t="s">
        <v>869</v>
      </c>
      <c r="C537" s="18" t="s">
        <v>870</v>
      </c>
      <c r="D537" s="20" t="s">
        <v>871</v>
      </c>
      <c r="E537" s="20" t="s">
        <v>60</v>
      </c>
      <c r="F537" s="20" t="s">
        <v>37</v>
      </c>
      <c r="G537" s="20" t="s">
        <v>255</v>
      </c>
      <c r="H537" s="22" t="s">
        <v>161</v>
      </c>
      <c r="I537" s="22" t="s">
        <v>120</v>
      </c>
      <c r="J537" s="22" t="s">
        <v>301</v>
      </c>
      <c r="K537" s="16" t="s">
        <v>101</v>
      </c>
      <c r="L537" s="18" t="s">
        <v>707</v>
      </c>
      <c r="M537" s="25">
        <v>2018</v>
      </c>
      <c r="N537" s="25">
        <f t="shared" si="17"/>
        <v>3</v>
      </c>
      <c r="O537" s="21">
        <v>3</v>
      </c>
      <c r="P537" s="21">
        <v>2</v>
      </c>
      <c r="Q537" s="21">
        <v>2</v>
      </c>
      <c r="R537" s="25">
        <v>1</v>
      </c>
      <c r="S537" s="20" t="s">
        <v>841</v>
      </c>
      <c r="T537" s="18">
        <v>3</v>
      </c>
      <c r="U537" s="52">
        <f>SUMIFS(AreaQty!E:E,AreaQty!A:A,TDD!H537,AreaQty!B:B,TDD!I537,AreaQty!D:D,TDD!J537)</f>
        <v>1556.69</v>
      </c>
      <c r="V537" s="25" t="s">
        <v>283</v>
      </c>
      <c r="W537" s="16">
        <v>0.5</v>
      </c>
      <c r="X537" s="55">
        <v>300</v>
      </c>
      <c r="Y537" s="18"/>
      <c r="Z537" s="18">
        <v>1</v>
      </c>
      <c r="AA537" s="24">
        <v>0</v>
      </c>
      <c r="AB537" s="24">
        <v>0</v>
      </c>
      <c r="AC537" s="16">
        <v>0</v>
      </c>
      <c r="AD537" s="24">
        <f>IF(AC537=0,IF(AB537=0,U537*X537*W537*Z537*EXP(-AA537*Others!$A$18),0),0)</f>
        <v>233503.5</v>
      </c>
      <c r="AE537" s="24">
        <f>IF(AC537=0,IF(AB537=1,U537*X537*W537*Z537*EXP(-AA537*Others!$A$18),0),0)</f>
        <v>0</v>
      </c>
      <c r="AF537" s="24">
        <f>IF(AC537=1,IF(AB537=0,U537*X537*W537*Z537*EXP(-AA537*Others!$A$18),0),0)</f>
        <v>0</v>
      </c>
    </row>
    <row r="538" spans="1:32">
      <c r="A538" s="16" t="s">
        <v>1009</v>
      </c>
      <c r="B538" s="18" t="s">
        <v>869</v>
      </c>
      <c r="C538" s="18" t="s">
        <v>870</v>
      </c>
      <c r="D538" s="20" t="s">
        <v>871</v>
      </c>
      <c r="E538" s="20" t="s">
        <v>60</v>
      </c>
      <c r="F538" s="20" t="s">
        <v>37</v>
      </c>
      <c r="G538" s="20" t="s">
        <v>255</v>
      </c>
      <c r="H538" s="22" t="s">
        <v>161</v>
      </c>
      <c r="I538" s="22" t="s">
        <v>120</v>
      </c>
      <c r="J538" s="22" t="s">
        <v>320</v>
      </c>
      <c r="K538" s="16" t="s">
        <v>101</v>
      </c>
      <c r="L538" s="18" t="s">
        <v>707</v>
      </c>
      <c r="M538" s="25">
        <v>2018</v>
      </c>
      <c r="N538" s="25">
        <f t="shared" si="17"/>
        <v>3</v>
      </c>
      <c r="O538" s="21">
        <v>3</v>
      </c>
      <c r="P538" s="21">
        <v>2</v>
      </c>
      <c r="Q538" s="21">
        <v>2</v>
      </c>
      <c r="R538" s="25">
        <v>1</v>
      </c>
      <c r="S538" s="20" t="s">
        <v>841</v>
      </c>
      <c r="T538" s="18">
        <v>3</v>
      </c>
      <c r="U538" s="52">
        <f>SUMIFS(AreaQty!E:E,AreaQty!A:A,TDD!H538,AreaQty!B:B,TDD!I538,AreaQty!D:D,TDD!J538)</f>
        <v>1347.9</v>
      </c>
      <c r="V538" s="25" t="s">
        <v>283</v>
      </c>
      <c r="W538" s="16">
        <v>0.5</v>
      </c>
      <c r="X538" s="55">
        <v>300</v>
      </c>
      <c r="Y538" s="18"/>
      <c r="Z538" s="18">
        <v>1</v>
      </c>
      <c r="AA538" s="24">
        <v>0</v>
      </c>
      <c r="AB538" s="24">
        <v>0</v>
      </c>
      <c r="AC538" s="16">
        <v>0</v>
      </c>
      <c r="AD538" s="24">
        <f>IF(AC538=0,IF(AB538=0,U538*X538*W538*Z538*EXP(-AA538*Others!$A$18),0),0)</f>
        <v>202185</v>
      </c>
      <c r="AE538" s="24">
        <f>IF(AC538=0,IF(AB538=1,U538*X538*W538*Z538*EXP(-AA538*Others!$A$18),0),0)</f>
        <v>0</v>
      </c>
      <c r="AF538" s="24">
        <f>IF(AC538=1,IF(AB538=0,U538*X538*W538*Z538*EXP(-AA538*Others!$A$18),0),0)</f>
        <v>0</v>
      </c>
    </row>
    <row r="539" spans="1:32">
      <c r="A539" s="16" t="s">
        <v>1010</v>
      </c>
      <c r="B539" s="18" t="s">
        <v>869</v>
      </c>
      <c r="C539" s="18" t="s">
        <v>870</v>
      </c>
      <c r="D539" s="20" t="s">
        <v>871</v>
      </c>
      <c r="E539" s="46" t="s">
        <v>60</v>
      </c>
      <c r="F539" s="20" t="s">
        <v>37</v>
      </c>
      <c r="G539" s="20" t="s">
        <v>255</v>
      </c>
      <c r="H539" s="22" t="s">
        <v>161</v>
      </c>
      <c r="I539" s="22" t="s">
        <v>120</v>
      </c>
      <c r="J539" s="22" t="s">
        <v>303</v>
      </c>
      <c r="K539" s="16" t="s">
        <v>101</v>
      </c>
      <c r="L539" s="18" t="s">
        <v>707</v>
      </c>
      <c r="M539" s="25">
        <v>2018</v>
      </c>
      <c r="N539" s="25">
        <f t="shared" si="17"/>
        <v>3</v>
      </c>
      <c r="O539" s="21">
        <v>3</v>
      </c>
      <c r="P539" s="21">
        <v>2</v>
      </c>
      <c r="Q539" s="21">
        <v>2</v>
      </c>
      <c r="R539" s="25">
        <v>1</v>
      </c>
      <c r="S539" s="20" t="s">
        <v>841</v>
      </c>
      <c r="T539" s="18">
        <v>3</v>
      </c>
      <c r="U539" s="52">
        <f>SUMIFS(AreaQty!E:E,AreaQty!A:A,TDD!H539,AreaQty!B:B,TDD!I539,AreaQty!D:D,TDD!J539)</f>
        <v>1677.45</v>
      </c>
      <c r="V539" s="25" t="s">
        <v>283</v>
      </c>
      <c r="W539" s="16">
        <v>0.5</v>
      </c>
      <c r="X539" s="56">
        <v>300</v>
      </c>
      <c r="Y539" s="18"/>
      <c r="Z539" s="18">
        <v>1</v>
      </c>
      <c r="AA539" s="24">
        <v>0</v>
      </c>
      <c r="AB539" s="24">
        <v>0</v>
      </c>
      <c r="AC539" s="16">
        <v>0</v>
      </c>
      <c r="AD539" s="24">
        <f>IF(AC539=0,IF(AB539=0,U539*X539*W539*Z539*EXP(-AA539*Others!$A$18),0),0)</f>
        <v>251617.5</v>
      </c>
      <c r="AE539" s="24">
        <f>IF(AC539=0,IF(AB539=1,U539*X539*W539*Z539*EXP(-AA539*Others!$A$18),0),0)</f>
        <v>0</v>
      </c>
      <c r="AF539" s="24">
        <f>IF(AC539=1,IF(AB539=0,U539*X539*W539*Z539*EXP(-AA539*Others!$A$18),0),0)</f>
        <v>0</v>
      </c>
    </row>
    <row r="540" spans="1:32">
      <c r="A540" s="16" t="s">
        <v>1011</v>
      </c>
      <c r="B540" s="18" t="s">
        <v>869</v>
      </c>
      <c r="C540" s="18" t="s">
        <v>870</v>
      </c>
      <c r="D540" s="20" t="s">
        <v>871</v>
      </c>
      <c r="E540" s="20" t="s">
        <v>60</v>
      </c>
      <c r="F540" s="20" t="s">
        <v>37</v>
      </c>
      <c r="G540" s="20" t="s">
        <v>255</v>
      </c>
      <c r="H540" s="22" t="s">
        <v>161</v>
      </c>
      <c r="I540" s="22" t="s">
        <v>120</v>
      </c>
      <c r="J540" s="22" t="s">
        <v>334</v>
      </c>
      <c r="K540" s="16" t="s">
        <v>101</v>
      </c>
      <c r="L540" s="18" t="s">
        <v>707</v>
      </c>
      <c r="M540" s="25">
        <v>2018</v>
      </c>
      <c r="N540" s="25">
        <f t="shared" si="17"/>
        <v>3</v>
      </c>
      <c r="O540" s="21">
        <v>3</v>
      </c>
      <c r="P540" s="21">
        <v>2</v>
      </c>
      <c r="Q540" s="21">
        <v>2</v>
      </c>
      <c r="R540" s="25">
        <v>1</v>
      </c>
      <c r="S540" s="20" t="s">
        <v>841</v>
      </c>
      <c r="T540" s="18">
        <v>3</v>
      </c>
      <c r="U540" s="52">
        <f>SUMIFS(AreaQty!E:E,AreaQty!A:A,TDD!H540,AreaQty!B:B,TDD!I540,AreaQty!D:D,TDD!J540)</f>
        <v>1372.29</v>
      </c>
      <c r="V540" s="25" t="s">
        <v>283</v>
      </c>
      <c r="W540" s="16">
        <v>0.5</v>
      </c>
      <c r="X540" s="55">
        <v>300</v>
      </c>
      <c r="Y540" s="18"/>
      <c r="Z540" s="18">
        <v>1</v>
      </c>
      <c r="AA540" s="24">
        <v>0</v>
      </c>
      <c r="AB540" s="24">
        <v>0</v>
      </c>
      <c r="AC540" s="16">
        <v>0</v>
      </c>
      <c r="AD540" s="24">
        <f>IF(AC540=0,IF(AB540=0,U540*X540*W540*Z540*EXP(-AA540*Others!$A$18),0),0)</f>
        <v>205843.5</v>
      </c>
      <c r="AE540" s="24">
        <f>IF(AC540=0,IF(AB540=1,U540*X540*W540*Z540*EXP(-AA540*Others!$A$18),0),0)</f>
        <v>0</v>
      </c>
      <c r="AF540" s="24">
        <f>IF(AC540=1,IF(AB540=0,U540*X540*W540*Z540*EXP(-AA540*Others!$A$18),0),0)</f>
        <v>0</v>
      </c>
    </row>
    <row r="541" spans="1:32">
      <c r="A541" s="16" t="s">
        <v>1012</v>
      </c>
      <c r="B541" s="18" t="s">
        <v>869</v>
      </c>
      <c r="C541" s="18" t="s">
        <v>870</v>
      </c>
      <c r="D541" s="20" t="s">
        <v>871</v>
      </c>
      <c r="E541" s="20" t="s">
        <v>60</v>
      </c>
      <c r="F541" s="20" t="s">
        <v>37</v>
      </c>
      <c r="G541" s="20" t="s">
        <v>255</v>
      </c>
      <c r="H541" s="22" t="s">
        <v>161</v>
      </c>
      <c r="I541" s="22" t="s">
        <v>120</v>
      </c>
      <c r="J541" s="22" t="s">
        <v>808</v>
      </c>
      <c r="K541" s="16" t="s">
        <v>101</v>
      </c>
      <c r="L541" s="18" t="s">
        <v>707</v>
      </c>
      <c r="M541" s="25">
        <v>2018</v>
      </c>
      <c r="N541" s="25">
        <f t="shared" si="17"/>
        <v>3</v>
      </c>
      <c r="O541" s="21">
        <v>3</v>
      </c>
      <c r="P541" s="21">
        <v>2</v>
      </c>
      <c r="Q541" s="21">
        <v>2</v>
      </c>
      <c r="R541" s="25">
        <v>1</v>
      </c>
      <c r="S541" s="20" t="s">
        <v>841</v>
      </c>
      <c r="T541" s="18">
        <v>3</v>
      </c>
      <c r="U541" s="52">
        <f>SUMIFS(AreaQty!E:E,AreaQty!A:A,TDD!H541,AreaQty!B:B,TDD!I541,AreaQty!D:D,TDD!J541)</f>
        <v>1104.6199999999999</v>
      </c>
      <c r="V541" s="25" t="s">
        <v>283</v>
      </c>
      <c r="W541" s="16">
        <v>0.5</v>
      </c>
      <c r="X541" s="55">
        <v>300</v>
      </c>
      <c r="Y541" s="18"/>
      <c r="Z541" s="18">
        <v>1</v>
      </c>
      <c r="AA541" s="24">
        <v>0</v>
      </c>
      <c r="AB541" s="24">
        <v>0</v>
      </c>
      <c r="AC541" s="16">
        <v>0</v>
      </c>
      <c r="AD541" s="24">
        <f>IF(AC541=0,IF(AB541=0,U541*X541*W541*Z541*EXP(-AA541*Others!$A$18),0),0)</f>
        <v>165692.99999999997</v>
      </c>
      <c r="AE541" s="24">
        <f>IF(AC541=0,IF(AB541=1,U541*X541*W541*Z541*EXP(-AA541*Others!$A$18),0),0)</f>
        <v>0</v>
      </c>
      <c r="AF541" s="24">
        <f>IF(AC541=1,IF(AB541=0,U541*X541*W541*Z541*EXP(-AA541*Others!$A$18),0),0)</f>
        <v>0</v>
      </c>
    </row>
    <row r="542" spans="1:32">
      <c r="A542" s="16" t="s">
        <v>1013</v>
      </c>
      <c r="B542" s="18" t="s">
        <v>869</v>
      </c>
      <c r="C542" s="18" t="s">
        <v>870</v>
      </c>
      <c r="D542" s="20" t="s">
        <v>871</v>
      </c>
      <c r="E542" s="20" t="s">
        <v>60</v>
      </c>
      <c r="F542" s="20" t="s">
        <v>37</v>
      </c>
      <c r="G542" s="20" t="s">
        <v>255</v>
      </c>
      <c r="H542" s="22" t="s">
        <v>161</v>
      </c>
      <c r="I542" s="22" t="s">
        <v>120</v>
      </c>
      <c r="J542" s="22" t="s">
        <v>810</v>
      </c>
      <c r="K542" s="16" t="s">
        <v>101</v>
      </c>
      <c r="L542" s="18" t="s">
        <v>707</v>
      </c>
      <c r="M542" s="25">
        <v>2018</v>
      </c>
      <c r="N542" s="25">
        <f t="shared" si="17"/>
        <v>3</v>
      </c>
      <c r="O542" s="21">
        <v>3</v>
      </c>
      <c r="P542" s="21">
        <v>2</v>
      </c>
      <c r="Q542" s="21">
        <v>2</v>
      </c>
      <c r="R542" s="25">
        <v>1</v>
      </c>
      <c r="S542" s="20" t="s">
        <v>841</v>
      </c>
      <c r="T542" s="18">
        <v>3</v>
      </c>
      <c r="U542" s="52">
        <f>SUMIFS(AreaQty!E:E,AreaQty!A:A,TDD!H542,AreaQty!B:B,TDD!I542,AreaQty!D:D,TDD!J542)</f>
        <v>758.15</v>
      </c>
      <c r="V542" s="25" t="s">
        <v>283</v>
      </c>
      <c r="W542" s="16">
        <v>0.5</v>
      </c>
      <c r="X542" s="55">
        <v>300</v>
      </c>
      <c r="Y542" s="18"/>
      <c r="Z542" s="18">
        <v>1</v>
      </c>
      <c r="AA542" s="24">
        <v>0</v>
      </c>
      <c r="AB542" s="24">
        <v>0</v>
      </c>
      <c r="AC542" s="16">
        <v>0</v>
      </c>
      <c r="AD542" s="24">
        <f>IF(AC542=0,IF(AB542=0,U542*X542*W542*Z542*EXP(-AA542*Others!$A$18),0),0)</f>
        <v>113722.5</v>
      </c>
      <c r="AE542" s="24">
        <f>IF(AC542=0,IF(AB542=1,U542*X542*W542*Z542*EXP(-AA542*Others!$A$18),0),0)</f>
        <v>0</v>
      </c>
      <c r="AF542" s="24">
        <f>IF(AC542=1,IF(AB542=0,U542*X542*W542*Z542*EXP(-AA542*Others!$A$18),0),0)</f>
        <v>0</v>
      </c>
    </row>
    <row r="543" spans="1:32">
      <c r="A543" s="16" t="s">
        <v>1014</v>
      </c>
      <c r="B543" s="18" t="s">
        <v>869</v>
      </c>
      <c r="C543" s="18" t="s">
        <v>870</v>
      </c>
      <c r="D543" s="20" t="s">
        <v>871</v>
      </c>
      <c r="E543" s="20" t="s">
        <v>60</v>
      </c>
      <c r="F543" s="20" t="s">
        <v>37</v>
      </c>
      <c r="G543" s="20" t="s">
        <v>255</v>
      </c>
      <c r="H543" s="22" t="s">
        <v>161</v>
      </c>
      <c r="I543" s="22" t="s">
        <v>120</v>
      </c>
      <c r="J543" s="22" t="s">
        <v>305</v>
      </c>
      <c r="K543" s="16" t="s">
        <v>101</v>
      </c>
      <c r="L543" s="18" t="s">
        <v>707</v>
      </c>
      <c r="M543" s="25">
        <v>2018</v>
      </c>
      <c r="N543" s="25">
        <f t="shared" si="17"/>
        <v>3</v>
      </c>
      <c r="O543" s="21">
        <v>3</v>
      </c>
      <c r="P543" s="21">
        <v>2</v>
      </c>
      <c r="Q543" s="21">
        <v>2</v>
      </c>
      <c r="R543" s="25">
        <v>1</v>
      </c>
      <c r="S543" s="20" t="s">
        <v>841</v>
      </c>
      <c r="T543" s="18">
        <v>3</v>
      </c>
      <c r="U543" s="52">
        <f>SUMIFS(AreaQty!E:E,AreaQty!A:A,TDD!H543,AreaQty!B:B,TDD!I543,AreaQty!D:D,TDD!J543)</f>
        <v>1091.98</v>
      </c>
      <c r="V543" s="25" t="s">
        <v>283</v>
      </c>
      <c r="W543" s="16">
        <v>0.5</v>
      </c>
      <c r="X543" s="55">
        <v>300</v>
      </c>
      <c r="Y543" s="18"/>
      <c r="Z543" s="18">
        <v>1</v>
      </c>
      <c r="AA543" s="24">
        <v>0</v>
      </c>
      <c r="AB543" s="24">
        <v>0</v>
      </c>
      <c r="AC543" s="16">
        <v>0</v>
      </c>
      <c r="AD543" s="24">
        <f>IF(AC543=0,IF(AB543=0,U543*X543*W543*Z543*EXP(-AA543*Others!$A$18),0),0)</f>
        <v>163797</v>
      </c>
      <c r="AE543" s="24">
        <f>IF(AC543=0,IF(AB543=1,U543*X543*W543*Z543*EXP(-AA543*Others!$A$18),0),0)</f>
        <v>0</v>
      </c>
      <c r="AF543" s="24">
        <f>IF(AC543=1,IF(AB543=0,U543*X543*W543*Z543*EXP(-AA543*Others!$A$18),0),0)</f>
        <v>0</v>
      </c>
    </row>
    <row r="544" spans="1:32">
      <c r="A544" s="16" t="s">
        <v>1015</v>
      </c>
      <c r="B544" s="18" t="s">
        <v>869</v>
      </c>
      <c r="C544" s="18" t="s">
        <v>870</v>
      </c>
      <c r="D544" s="20" t="s">
        <v>871</v>
      </c>
      <c r="E544" s="20" t="s">
        <v>60</v>
      </c>
      <c r="F544" s="20" t="s">
        <v>37</v>
      </c>
      <c r="G544" s="20" t="s">
        <v>255</v>
      </c>
      <c r="H544" s="22" t="s">
        <v>161</v>
      </c>
      <c r="I544" s="22" t="s">
        <v>120</v>
      </c>
      <c r="J544" s="22" t="s">
        <v>891</v>
      </c>
      <c r="K544" s="16" t="s">
        <v>101</v>
      </c>
      <c r="L544" s="18" t="s">
        <v>707</v>
      </c>
      <c r="M544" s="25">
        <v>2018</v>
      </c>
      <c r="N544" s="25">
        <f t="shared" si="17"/>
        <v>3</v>
      </c>
      <c r="O544" s="21">
        <v>3</v>
      </c>
      <c r="P544" s="21">
        <v>2</v>
      </c>
      <c r="Q544" s="21">
        <v>2</v>
      </c>
      <c r="R544" s="25">
        <v>1</v>
      </c>
      <c r="S544" s="20" t="s">
        <v>841</v>
      </c>
      <c r="T544" s="18">
        <v>3</v>
      </c>
      <c r="U544" s="52">
        <f>SUMIFS(AreaQty!E:E,AreaQty!A:A,TDD!H544,AreaQty!B:B,TDD!I544,AreaQty!D:D,TDD!J544)</f>
        <v>1084</v>
      </c>
      <c r="V544" s="25" t="s">
        <v>283</v>
      </c>
      <c r="W544" s="16">
        <v>0.5</v>
      </c>
      <c r="X544" s="55">
        <v>300</v>
      </c>
      <c r="Y544" s="18"/>
      <c r="Z544" s="18">
        <v>1</v>
      </c>
      <c r="AA544" s="24">
        <v>0</v>
      </c>
      <c r="AB544" s="24">
        <v>0</v>
      </c>
      <c r="AC544" s="16">
        <v>0</v>
      </c>
      <c r="AD544" s="24">
        <f>IF(AC544=0,IF(AB544=0,U544*X544*W544*Z544*EXP(-AA544*Others!$A$18),0),0)</f>
        <v>162600</v>
      </c>
      <c r="AE544" s="24">
        <f>IF(AC544=0,IF(AB544=1,U544*X544*W544*Z544*EXP(-AA544*Others!$A$18),0),0)</f>
        <v>0</v>
      </c>
      <c r="AF544" s="24">
        <f>IF(AC544=1,IF(AB544=0,U544*X544*W544*Z544*EXP(-AA544*Others!$A$18),0),0)</f>
        <v>0</v>
      </c>
    </row>
    <row r="545" spans="1:32" ht="60">
      <c r="A545" s="16" t="s">
        <v>1016</v>
      </c>
      <c r="B545" s="18" t="s">
        <v>1017</v>
      </c>
      <c r="C545" s="18" t="s">
        <v>779</v>
      </c>
      <c r="D545" s="20" t="s">
        <v>1018</v>
      </c>
      <c r="E545" s="20" t="s">
        <v>60</v>
      </c>
      <c r="F545" s="20" t="s">
        <v>37</v>
      </c>
      <c r="G545" s="20" t="s">
        <v>255</v>
      </c>
      <c r="H545" s="22" t="s">
        <v>161</v>
      </c>
      <c r="I545" s="22" t="s">
        <v>120</v>
      </c>
      <c r="J545" s="22" t="s">
        <v>211</v>
      </c>
      <c r="K545" s="18" t="s">
        <v>101</v>
      </c>
      <c r="L545" s="18" t="s">
        <v>707</v>
      </c>
      <c r="M545" s="25">
        <v>2018</v>
      </c>
      <c r="N545" s="25">
        <f t="shared" si="17"/>
        <v>3</v>
      </c>
      <c r="O545" s="21">
        <v>3</v>
      </c>
      <c r="P545" s="21">
        <v>2</v>
      </c>
      <c r="Q545" s="21">
        <v>2</v>
      </c>
      <c r="R545" s="25">
        <v>1</v>
      </c>
      <c r="S545" s="20" t="s">
        <v>1019</v>
      </c>
      <c r="T545" s="18">
        <v>4</v>
      </c>
      <c r="U545" s="52">
        <f>SUMIFS(AreaQty!E:E,AreaQty!A:A,TDD!H545,AreaQty!B:B,TDD!I545,AreaQty!D:D,TDD!J545)</f>
        <v>608.55999999999995</v>
      </c>
      <c r="V545" s="25" t="s">
        <v>283</v>
      </c>
      <c r="W545" s="16">
        <v>0.15</v>
      </c>
      <c r="X545" s="55">
        <v>6000</v>
      </c>
      <c r="Y545" s="18"/>
      <c r="Z545" s="18">
        <v>1</v>
      </c>
      <c r="AA545" s="24">
        <v>0</v>
      </c>
      <c r="AB545" s="24">
        <v>0</v>
      </c>
      <c r="AC545" s="16">
        <v>0</v>
      </c>
      <c r="AD545" s="24">
        <f>IF(AC545=0,IF(AB545=0,U545*X545*W545*Z545*EXP(-AA545*Others!$A$18),0),0)</f>
        <v>547703.99999999988</v>
      </c>
      <c r="AE545" s="24">
        <f>IF(AC545=0,IF(AB545=1,U545*X545*W545*Z545*EXP(-AA545*Others!$A$18),0),0)</f>
        <v>0</v>
      </c>
      <c r="AF545" s="24">
        <f>IF(AC545=1,IF(AB545=0,U545*X545*W545*Z545*EXP(-AA545*Others!$A$18),0),0)</f>
        <v>0</v>
      </c>
    </row>
    <row r="546" spans="1:32" ht="60">
      <c r="A546" s="16" t="s">
        <v>1020</v>
      </c>
      <c r="B546" s="18" t="s">
        <v>1017</v>
      </c>
      <c r="C546" s="18" t="s">
        <v>779</v>
      </c>
      <c r="D546" s="20" t="s">
        <v>1018</v>
      </c>
      <c r="E546" s="20" t="s">
        <v>60</v>
      </c>
      <c r="F546" s="20" t="s">
        <v>37</v>
      </c>
      <c r="G546" s="20" t="s">
        <v>255</v>
      </c>
      <c r="H546" s="22" t="s">
        <v>161</v>
      </c>
      <c r="I546" s="22" t="s">
        <v>120</v>
      </c>
      <c r="J546" s="22" t="s">
        <v>187</v>
      </c>
      <c r="K546" s="18" t="s">
        <v>101</v>
      </c>
      <c r="L546" s="18" t="s">
        <v>707</v>
      </c>
      <c r="M546" s="25">
        <v>2018</v>
      </c>
      <c r="N546" s="25">
        <f t="shared" si="17"/>
        <v>3</v>
      </c>
      <c r="O546" s="21">
        <v>3</v>
      </c>
      <c r="P546" s="21">
        <v>2</v>
      </c>
      <c r="Q546" s="21">
        <v>2</v>
      </c>
      <c r="R546" s="25">
        <v>1</v>
      </c>
      <c r="S546" s="20" t="s">
        <v>1019</v>
      </c>
      <c r="T546" s="18">
        <v>4</v>
      </c>
      <c r="U546" s="52">
        <f>SUMIFS(AreaQty!E:E,AreaQty!A:A,TDD!H546,AreaQty!B:B,TDD!I546,AreaQty!D:D,TDD!J546)</f>
        <v>667.72</v>
      </c>
      <c r="V546" s="25" t="s">
        <v>283</v>
      </c>
      <c r="W546" s="16">
        <v>0.15</v>
      </c>
      <c r="X546" s="55">
        <v>6000</v>
      </c>
      <c r="Y546" s="18"/>
      <c r="Z546" s="18">
        <v>1</v>
      </c>
      <c r="AA546" s="24">
        <v>0</v>
      </c>
      <c r="AB546" s="24">
        <v>0</v>
      </c>
      <c r="AC546" s="16">
        <v>0</v>
      </c>
      <c r="AD546" s="24">
        <f>IF(AC546=0,IF(AB546=0,U546*X546*W546*Z546*EXP(-AA546*Others!$A$18),0),0)</f>
        <v>600948</v>
      </c>
      <c r="AE546" s="24">
        <f>IF(AC546=0,IF(AB546=1,U546*X546*W546*Z546*EXP(-AA546*Others!$A$18),0),0)</f>
        <v>0</v>
      </c>
      <c r="AF546" s="24">
        <f>IF(AC546=1,IF(AB546=0,U546*X546*W546*Z546*EXP(-AA546*Others!$A$18),0),0)</f>
        <v>0</v>
      </c>
    </row>
    <row r="547" spans="1:32" ht="60">
      <c r="A547" s="16" t="s">
        <v>1021</v>
      </c>
      <c r="B547" s="18" t="s">
        <v>1017</v>
      </c>
      <c r="C547" s="18" t="s">
        <v>779</v>
      </c>
      <c r="D547" s="20" t="s">
        <v>1018</v>
      </c>
      <c r="E547" s="20" t="s">
        <v>60</v>
      </c>
      <c r="F547" s="20" t="s">
        <v>37</v>
      </c>
      <c r="G547" s="20" t="s">
        <v>255</v>
      </c>
      <c r="H547" s="22" t="s">
        <v>161</v>
      </c>
      <c r="I547" s="22" t="s">
        <v>120</v>
      </c>
      <c r="J547" s="22" t="s">
        <v>294</v>
      </c>
      <c r="K547" s="18" t="s">
        <v>101</v>
      </c>
      <c r="L547" s="18" t="s">
        <v>707</v>
      </c>
      <c r="M547" s="25">
        <v>2018</v>
      </c>
      <c r="N547" s="25">
        <f t="shared" si="17"/>
        <v>3</v>
      </c>
      <c r="O547" s="21">
        <v>3</v>
      </c>
      <c r="P547" s="21">
        <v>2</v>
      </c>
      <c r="Q547" s="21">
        <v>2</v>
      </c>
      <c r="R547" s="25">
        <v>1</v>
      </c>
      <c r="S547" s="20" t="s">
        <v>1019</v>
      </c>
      <c r="T547" s="18">
        <v>4</v>
      </c>
      <c r="U547" s="52">
        <f>SUMIFS(AreaQty!E:E,AreaQty!A:A,TDD!H547,AreaQty!B:B,TDD!I547,AreaQty!D:D,TDD!J547)</f>
        <v>1510.96</v>
      </c>
      <c r="V547" s="25" t="s">
        <v>283</v>
      </c>
      <c r="W547" s="16">
        <v>0.15</v>
      </c>
      <c r="X547" s="55">
        <v>6000</v>
      </c>
      <c r="Y547" s="18"/>
      <c r="Z547" s="18">
        <v>1</v>
      </c>
      <c r="AA547" s="24">
        <v>0</v>
      </c>
      <c r="AB547" s="24">
        <v>0</v>
      </c>
      <c r="AC547" s="16">
        <v>0</v>
      </c>
      <c r="AD547" s="24">
        <f>IF(AC547=0,IF(AB547=0,U547*X547*W547*Z547*EXP(-AA547*Others!$A$18),0),0)</f>
        <v>1359864</v>
      </c>
      <c r="AE547" s="24">
        <f>IF(AC547=0,IF(AB547=1,U547*X547*W547*Z547*EXP(-AA547*Others!$A$18),0),0)</f>
        <v>0</v>
      </c>
      <c r="AF547" s="24">
        <f>IF(AC547=1,IF(AB547=0,U547*X547*W547*Z547*EXP(-AA547*Others!$A$18),0),0)</f>
        <v>0</v>
      </c>
    </row>
    <row r="548" spans="1:32" ht="60">
      <c r="A548" s="16" t="s">
        <v>1022</v>
      </c>
      <c r="B548" s="18" t="s">
        <v>1017</v>
      </c>
      <c r="C548" s="18" t="s">
        <v>779</v>
      </c>
      <c r="D548" s="20" t="s">
        <v>1018</v>
      </c>
      <c r="E548" s="20" t="s">
        <v>60</v>
      </c>
      <c r="F548" s="20" t="s">
        <v>37</v>
      </c>
      <c r="G548" s="20" t="s">
        <v>255</v>
      </c>
      <c r="H548" s="22" t="s">
        <v>161</v>
      </c>
      <c r="I548" s="22" t="s">
        <v>120</v>
      </c>
      <c r="J548" s="22" t="s">
        <v>297</v>
      </c>
      <c r="K548" s="18" t="s">
        <v>101</v>
      </c>
      <c r="L548" s="18" t="s">
        <v>707</v>
      </c>
      <c r="M548" s="25">
        <v>2018</v>
      </c>
      <c r="N548" s="25">
        <f t="shared" si="17"/>
        <v>3</v>
      </c>
      <c r="O548" s="21">
        <v>3</v>
      </c>
      <c r="P548" s="21">
        <v>2</v>
      </c>
      <c r="Q548" s="21">
        <v>2</v>
      </c>
      <c r="R548" s="25">
        <v>1</v>
      </c>
      <c r="S548" s="20" t="s">
        <v>1019</v>
      </c>
      <c r="T548" s="18">
        <v>4</v>
      </c>
      <c r="U548" s="52">
        <f>SUMIFS(AreaQty!E:E,AreaQty!A:A,TDD!H548,AreaQty!B:B,TDD!I548,AreaQty!D:D,TDD!J548)</f>
        <v>1431.02</v>
      </c>
      <c r="V548" s="25" t="s">
        <v>283</v>
      </c>
      <c r="W548" s="16">
        <v>0.15</v>
      </c>
      <c r="X548" s="55">
        <v>6000</v>
      </c>
      <c r="Y548" s="18"/>
      <c r="Z548" s="18">
        <v>1</v>
      </c>
      <c r="AA548" s="24">
        <v>0</v>
      </c>
      <c r="AB548" s="24">
        <v>0</v>
      </c>
      <c r="AC548" s="16">
        <v>0</v>
      </c>
      <c r="AD548" s="24">
        <f>IF(AC548=0,IF(AB548=0,U548*X548*W548*Z548*EXP(-AA548*Others!$A$18),0),0)</f>
        <v>1287918</v>
      </c>
      <c r="AE548" s="24">
        <f>IF(AC548=0,IF(AB548=1,U548*X548*W548*Z548*EXP(-AA548*Others!$A$18),0),0)</f>
        <v>0</v>
      </c>
      <c r="AF548" s="24">
        <f>IF(AC548=1,IF(AB548=0,U548*X548*W548*Z548*EXP(-AA548*Others!$A$18),0),0)</f>
        <v>0</v>
      </c>
    </row>
    <row r="549" spans="1:32" ht="60">
      <c r="A549" s="16" t="s">
        <v>1023</v>
      </c>
      <c r="B549" s="18" t="s">
        <v>1017</v>
      </c>
      <c r="C549" s="18" t="s">
        <v>779</v>
      </c>
      <c r="D549" s="20" t="s">
        <v>1018</v>
      </c>
      <c r="E549" s="20" t="s">
        <v>60</v>
      </c>
      <c r="F549" s="20" t="s">
        <v>37</v>
      </c>
      <c r="G549" s="20" t="s">
        <v>255</v>
      </c>
      <c r="H549" s="22" t="s">
        <v>161</v>
      </c>
      <c r="I549" s="22" t="s">
        <v>120</v>
      </c>
      <c r="J549" s="22" t="s">
        <v>299</v>
      </c>
      <c r="K549" s="18" t="s">
        <v>101</v>
      </c>
      <c r="L549" s="18" t="s">
        <v>707</v>
      </c>
      <c r="M549" s="25">
        <v>2018</v>
      </c>
      <c r="N549" s="25">
        <f t="shared" si="17"/>
        <v>3</v>
      </c>
      <c r="O549" s="21">
        <v>3</v>
      </c>
      <c r="P549" s="21">
        <v>2</v>
      </c>
      <c r="Q549" s="21">
        <v>2</v>
      </c>
      <c r="R549" s="25">
        <v>1</v>
      </c>
      <c r="S549" s="20" t="s">
        <v>1019</v>
      </c>
      <c r="T549" s="18">
        <v>4</v>
      </c>
      <c r="U549" s="52">
        <f>SUMIFS(AreaQty!E:E,AreaQty!A:A,TDD!H549,AreaQty!B:B,TDD!I549,AreaQty!D:D,TDD!J549)</f>
        <v>1641.36</v>
      </c>
      <c r="V549" s="25" t="s">
        <v>283</v>
      </c>
      <c r="W549" s="16">
        <v>0.15</v>
      </c>
      <c r="X549" s="55">
        <v>6000</v>
      </c>
      <c r="Y549" s="18"/>
      <c r="Z549" s="18">
        <v>1</v>
      </c>
      <c r="AA549" s="24">
        <v>0</v>
      </c>
      <c r="AB549" s="24">
        <v>0</v>
      </c>
      <c r="AC549" s="16">
        <v>0</v>
      </c>
      <c r="AD549" s="24">
        <f>IF(AC549=0,IF(AB549=0,U549*X549*W549*Z549*EXP(-AA549*Others!$A$18),0),0)</f>
        <v>1477224</v>
      </c>
      <c r="AE549" s="24">
        <f>IF(AC549=0,IF(AB549=1,U549*X549*W549*Z549*EXP(-AA549*Others!$A$18),0),0)</f>
        <v>0</v>
      </c>
      <c r="AF549" s="24">
        <f>IF(AC549=1,IF(AB549=0,U549*X549*W549*Z549*EXP(-AA549*Others!$A$18),0),0)</f>
        <v>0</v>
      </c>
    </row>
    <row r="550" spans="1:32" ht="60">
      <c r="A550" s="16" t="s">
        <v>1024</v>
      </c>
      <c r="B550" s="18" t="s">
        <v>1017</v>
      </c>
      <c r="C550" s="18" t="s">
        <v>779</v>
      </c>
      <c r="D550" s="20" t="s">
        <v>1018</v>
      </c>
      <c r="E550" s="20" t="s">
        <v>60</v>
      </c>
      <c r="F550" s="20" t="s">
        <v>37</v>
      </c>
      <c r="G550" s="20" t="s">
        <v>255</v>
      </c>
      <c r="H550" s="22" t="s">
        <v>161</v>
      </c>
      <c r="I550" s="22" t="s">
        <v>120</v>
      </c>
      <c r="J550" s="22" t="s">
        <v>301</v>
      </c>
      <c r="K550" s="18" t="s">
        <v>101</v>
      </c>
      <c r="L550" s="18" t="s">
        <v>707</v>
      </c>
      <c r="M550" s="25">
        <v>2018</v>
      </c>
      <c r="N550" s="25">
        <f t="shared" si="17"/>
        <v>3</v>
      </c>
      <c r="O550" s="21">
        <v>3</v>
      </c>
      <c r="P550" s="21">
        <v>2</v>
      </c>
      <c r="Q550" s="21">
        <v>2</v>
      </c>
      <c r="R550" s="25">
        <v>1</v>
      </c>
      <c r="S550" s="20" t="s">
        <v>1019</v>
      </c>
      <c r="T550" s="18">
        <v>4</v>
      </c>
      <c r="U550" s="52">
        <f>SUMIFS(AreaQty!E:E,AreaQty!A:A,TDD!H550,AreaQty!B:B,TDD!I550,AreaQty!D:D,TDD!J550)</f>
        <v>1556.69</v>
      </c>
      <c r="V550" s="25" t="s">
        <v>283</v>
      </c>
      <c r="W550" s="16">
        <v>0.15</v>
      </c>
      <c r="X550" s="55">
        <v>6000</v>
      </c>
      <c r="Y550" s="18"/>
      <c r="Z550" s="18">
        <v>1</v>
      </c>
      <c r="AA550" s="24">
        <v>0</v>
      </c>
      <c r="AB550" s="24">
        <v>0</v>
      </c>
      <c r="AC550" s="16">
        <v>0</v>
      </c>
      <c r="AD550" s="24">
        <f>IF(AC550=0,IF(AB550=0,U550*X550*W550*Z550*EXP(-AA550*Others!$A$18),0),0)</f>
        <v>1401021</v>
      </c>
      <c r="AE550" s="24">
        <f>IF(AC550=0,IF(AB550=1,U550*X550*W550*Z550*EXP(-AA550*Others!$A$18),0),0)</f>
        <v>0</v>
      </c>
      <c r="AF550" s="24">
        <f>IF(AC550=1,IF(AB550=0,U550*X550*W550*Z550*EXP(-AA550*Others!$A$18),0),0)</f>
        <v>0</v>
      </c>
    </row>
    <row r="551" spans="1:32" ht="60">
      <c r="A551" s="16" t="s">
        <v>1025</v>
      </c>
      <c r="B551" s="18" t="s">
        <v>1017</v>
      </c>
      <c r="C551" s="18" t="s">
        <v>779</v>
      </c>
      <c r="D551" s="20" t="s">
        <v>1018</v>
      </c>
      <c r="E551" s="20" t="s">
        <v>60</v>
      </c>
      <c r="F551" s="20" t="s">
        <v>37</v>
      </c>
      <c r="G551" s="20" t="s">
        <v>255</v>
      </c>
      <c r="H551" s="22" t="s">
        <v>161</v>
      </c>
      <c r="I551" s="22" t="s">
        <v>120</v>
      </c>
      <c r="J551" s="22" t="s">
        <v>320</v>
      </c>
      <c r="K551" s="18" t="s">
        <v>101</v>
      </c>
      <c r="L551" s="18" t="s">
        <v>707</v>
      </c>
      <c r="M551" s="25">
        <v>2018</v>
      </c>
      <c r="N551" s="25">
        <f t="shared" si="17"/>
        <v>3</v>
      </c>
      <c r="O551" s="21">
        <v>3</v>
      </c>
      <c r="P551" s="21">
        <v>2</v>
      </c>
      <c r="Q551" s="21">
        <v>2</v>
      </c>
      <c r="R551" s="25">
        <v>1</v>
      </c>
      <c r="S551" s="20" t="s">
        <v>1019</v>
      </c>
      <c r="T551" s="18">
        <v>4</v>
      </c>
      <c r="U551" s="52">
        <f>SUMIFS(AreaQty!E:E,AreaQty!A:A,TDD!H551,AreaQty!B:B,TDD!I551,AreaQty!D:D,TDD!J551)</f>
        <v>1347.9</v>
      </c>
      <c r="V551" s="25" t="s">
        <v>283</v>
      </c>
      <c r="W551" s="16">
        <v>0.15</v>
      </c>
      <c r="X551" s="55">
        <v>6000</v>
      </c>
      <c r="Y551" s="18"/>
      <c r="Z551" s="18">
        <v>1</v>
      </c>
      <c r="AA551" s="24">
        <v>0</v>
      </c>
      <c r="AB551" s="24">
        <v>0</v>
      </c>
      <c r="AC551" s="16">
        <v>0</v>
      </c>
      <c r="AD551" s="24">
        <f>IF(AC551=0,IF(AB551=0,U551*X551*W551*Z551*EXP(-AA551*Others!$A$18),0),0)</f>
        <v>1213110</v>
      </c>
      <c r="AE551" s="24">
        <f>IF(AC551=0,IF(AB551=1,U551*X551*W551*Z551*EXP(-AA551*Others!$A$18),0),0)</f>
        <v>0</v>
      </c>
      <c r="AF551" s="24">
        <f>IF(AC551=1,IF(AB551=0,U551*X551*W551*Z551*EXP(-AA551*Others!$A$18),0),0)</f>
        <v>0</v>
      </c>
    </row>
    <row r="552" spans="1:32" ht="60">
      <c r="A552" s="16" t="s">
        <v>1026</v>
      </c>
      <c r="B552" s="18" t="s">
        <v>1017</v>
      </c>
      <c r="C552" s="18" t="s">
        <v>779</v>
      </c>
      <c r="D552" s="20" t="s">
        <v>1018</v>
      </c>
      <c r="E552" s="20" t="s">
        <v>60</v>
      </c>
      <c r="F552" s="20" t="s">
        <v>37</v>
      </c>
      <c r="G552" s="20" t="s">
        <v>255</v>
      </c>
      <c r="H552" s="22" t="s">
        <v>161</v>
      </c>
      <c r="I552" s="22" t="s">
        <v>120</v>
      </c>
      <c r="J552" s="22" t="s">
        <v>303</v>
      </c>
      <c r="K552" s="18" t="s">
        <v>101</v>
      </c>
      <c r="L552" s="18" t="s">
        <v>707</v>
      </c>
      <c r="M552" s="25">
        <v>2018</v>
      </c>
      <c r="N552" s="25">
        <f t="shared" si="17"/>
        <v>3</v>
      </c>
      <c r="O552" s="21">
        <v>3</v>
      </c>
      <c r="P552" s="21">
        <v>2</v>
      </c>
      <c r="Q552" s="21">
        <v>2</v>
      </c>
      <c r="R552" s="25">
        <v>1</v>
      </c>
      <c r="S552" s="20" t="s">
        <v>1019</v>
      </c>
      <c r="T552" s="18">
        <v>4</v>
      </c>
      <c r="U552" s="52">
        <f>SUMIFS(AreaQty!E:E,AreaQty!A:A,TDD!H552,AreaQty!B:B,TDD!I552,AreaQty!D:D,TDD!J552)</f>
        <v>1677.45</v>
      </c>
      <c r="V552" s="25" t="s">
        <v>283</v>
      </c>
      <c r="W552" s="16">
        <v>0.15</v>
      </c>
      <c r="X552" s="55">
        <v>6000</v>
      </c>
      <c r="Y552" s="18"/>
      <c r="Z552" s="18">
        <v>1</v>
      </c>
      <c r="AA552" s="24">
        <v>0</v>
      </c>
      <c r="AB552" s="24">
        <v>0</v>
      </c>
      <c r="AC552" s="16">
        <v>0</v>
      </c>
      <c r="AD552" s="24">
        <f>IF(AC552=0,IF(AB552=0,U552*X552*W552*Z552*EXP(-AA552*Others!$A$18),0),0)</f>
        <v>1509705</v>
      </c>
      <c r="AE552" s="24">
        <f>IF(AC552=0,IF(AB552=1,U552*X552*W552*Z552*EXP(-AA552*Others!$A$18),0),0)</f>
        <v>0</v>
      </c>
      <c r="AF552" s="24">
        <f>IF(AC552=1,IF(AB552=0,U552*X552*W552*Z552*EXP(-AA552*Others!$A$18),0),0)</f>
        <v>0</v>
      </c>
    </row>
    <row r="553" spans="1:32" ht="60">
      <c r="A553" s="16" t="s">
        <v>1027</v>
      </c>
      <c r="B553" s="18" t="s">
        <v>1017</v>
      </c>
      <c r="C553" s="18" t="s">
        <v>779</v>
      </c>
      <c r="D553" s="20" t="s">
        <v>1018</v>
      </c>
      <c r="E553" s="20" t="s">
        <v>60</v>
      </c>
      <c r="F553" s="20" t="s">
        <v>37</v>
      </c>
      <c r="G553" s="20" t="s">
        <v>255</v>
      </c>
      <c r="H553" s="22" t="s">
        <v>161</v>
      </c>
      <c r="I553" s="22" t="s">
        <v>120</v>
      </c>
      <c r="J553" s="22" t="s">
        <v>334</v>
      </c>
      <c r="K553" s="18" t="s">
        <v>101</v>
      </c>
      <c r="L553" s="18" t="s">
        <v>707</v>
      </c>
      <c r="M553" s="25">
        <v>2018</v>
      </c>
      <c r="N553" s="25">
        <f t="shared" si="17"/>
        <v>3</v>
      </c>
      <c r="O553" s="21">
        <v>3</v>
      </c>
      <c r="P553" s="21">
        <v>2</v>
      </c>
      <c r="Q553" s="21">
        <v>2</v>
      </c>
      <c r="R553" s="25">
        <v>1</v>
      </c>
      <c r="S553" s="20" t="s">
        <v>1019</v>
      </c>
      <c r="T553" s="18">
        <v>4</v>
      </c>
      <c r="U553" s="52">
        <f>SUMIFS(AreaQty!E:E,AreaQty!A:A,TDD!H553,AreaQty!B:B,TDD!I553,AreaQty!D:D,TDD!J553)</f>
        <v>1372.29</v>
      </c>
      <c r="V553" s="25" t="s">
        <v>283</v>
      </c>
      <c r="W553" s="16">
        <v>0.15</v>
      </c>
      <c r="X553" s="55">
        <v>6000</v>
      </c>
      <c r="Y553" s="18"/>
      <c r="Z553" s="18">
        <v>1</v>
      </c>
      <c r="AA553" s="24">
        <v>0</v>
      </c>
      <c r="AB553" s="24">
        <v>0</v>
      </c>
      <c r="AC553" s="16">
        <v>0</v>
      </c>
      <c r="AD553" s="24">
        <f>IF(AC553=0,IF(AB553=0,U553*X553*W553*Z553*EXP(-AA553*Others!$A$18),0),0)</f>
        <v>1235061</v>
      </c>
      <c r="AE553" s="24">
        <f>IF(AC553=0,IF(AB553=1,U553*X553*W553*Z553*EXP(-AA553*Others!$A$18),0),0)</f>
        <v>0</v>
      </c>
      <c r="AF553" s="24">
        <f>IF(AC553=1,IF(AB553=0,U553*X553*W553*Z553*EXP(-AA553*Others!$A$18),0),0)</f>
        <v>0</v>
      </c>
    </row>
    <row r="554" spans="1:32" ht="60">
      <c r="A554" s="16" t="s">
        <v>1028</v>
      </c>
      <c r="B554" s="18" t="s">
        <v>1017</v>
      </c>
      <c r="C554" s="18" t="s">
        <v>779</v>
      </c>
      <c r="D554" s="20" t="s">
        <v>1018</v>
      </c>
      <c r="E554" s="20" t="s">
        <v>60</v>
      </c>
      <c r="F554" s="20" t="s">
        <v>37</v>
      </c>
      <c r="G554" s="20" t="s">
        <v>255</v>
      </c>
      <c r="H554" s="22" t="s">
        <v>161</v>
      </c>
      <c r="I554" s="22" t="s">
        <v>120</v>
      </c>
      <c r="J554" s="22" t="s">
        <v>808</v>
      </c>
      <c r="K554" s="18" t="s">
        <v>101</v>
      </c>
      <c r="L554" s="18" t="s">
        <v>707</v>
      </c>
      <c r="M554" s="25">
        <v>2018</v>
      </c>
      <c r="N554" s="25">
        <f t="shared" si="17"/>
        <v>3</v>
      </c>
      <c r="O554" s="21">
        <v>3</v>
      </c>
      <c r="P554" s="21">
        <v>2</v>
      </c>
      <c r="Q554" s="21">
        <v>2</v>
      </c>
      <c r="R554" s="25">
        <v>1</v>
      </c>
      <c r="S554" s="20" t="s">
        <v>1019</v>
      </c>
      <c r="T554" s="18">
        <v>4</v>
      </c>
      <c r="U554" s="52">
        <f>SUMIFS(AreaQty!E:E,AreaQty!A:A,TDD!H554,AreaQty!B:B,TDD!I554,AreaQty!D:D,TDD!J554)</f>
        <v>1104.6199999999999</v>
      </c>
      <c r="V554" s="25" t="s">
        <v>283</v>
      </c>
      <c r="W554" s="16">
        <v>0.15</v>
      </c>
      <c r="X554" s="55">
        <v>6000</v>
      </c>
      <c r="Y554" s="18"/>
      <c r="Z554" s="18">
        <v>1</v>
      </c>
      <c r="AA554" s="24">
        <v>0</v>
      </c>
      <c r="AB554" s="24">
        <v>0</v>
      </c>
      <c r="AC554" s="16">
        <v>0</v>
      </c>
      <c r="AD554" s="24">
        <f>IF(AC554=0,IF(AB554=0,U554*X554*W554*Z554*EXP(-AA554*Others!$A$18),0),0)</f>
        <v>994157.99999999977</v>
      </c>
      <c r="AE554" s="24">
        <f>IF(AC554=0,IF(AB554=1,U554*X554*W554*Z554*EXP(-AA554*Others!$A$18),0),0)</f>
        <v>0</v>
      </c>
      <c r="AF554" s="24">
        <f>IF(AC554=1,IF(AB554=0,U554*X554*W554*Z554*EXP(-AA554*Others!$A$18),0),0)</f>
        <v>0</v>
      </c>
    </row>
    <row r="555" spans="1:32" ht="60">
      <c r="A555" s="16" t="s">
        <v>1029</v>
      </c>
      <c r="B555" s="18" t="s">
        <v>1017</v>
      </c>
      <c r="C555" s="18" t="s">
        <v>779</v>
      </c>
      <c r="D555" s="20" t="s">
        <v>1018</v>
      </c>
      <c r="E555" s="20" t="s">
        <v>60</v>
      </c>
      <c r="F555" s="20" t="s">
        <v>37</v>
      </c>
      <c r="G555" s="20" t="s">
        <v>255</v>
      </c>
      <c r="H555" s="22" t="s">
        <v>161</v>
      </c>
      <c r="I555" s="22" t="s">
        <v>120</v>
      </c>
      <c r="J555" s="22" t="s">
        <v>810</v>
      </c>
      <c r="K555" s="18" t="s">
        <v>101</v>
      </c>
      <c r="L555" s="18" t="s">
        <v>707</v>
      </c>
      <c r="M555" s="25">
        <v>2018</v>
      </c>
      <c r="N555" s="25">
        <f t="shared" si="17"/>
        <v>3</v>
      </c>
      <c r="O555" s="21">
        <v>3</v>
      </c>
      <c r="P555" s="21">
        <v>2</v>
      </c>
      <c r="Q555" s="21">
        <v>2</v>
      </c>
      <c r="R555" s="25">
        <v>1</v>
      </c>
      <c r="S555" s="20" t="s">
        <v>1019</v>
      </c>
      <c r="T555" s="18">
        <v>4</v>
      </c>
      <c r="U555" s="52">
        <f>SUMIFS(AreaQty!E:E,AreaQty!A:A,TDD!H555,AreaQty!B:B,TDD!I555,AreaQty!D:D,TDD!J555)</f>
        <v>758.15</v>
      </c>
      <c r="V555" s="25" t="s">
        <v>283</v>
      </c>
      <c r="W555" s="16">
        <v>0.15</v>
      </c>
      <c r="X555" s="55">
        <v>6000</v>
      </c>
      <c r="Y555" s="18"/>
      <c r="Z555" s="18">
        <v>1</v>
      </c>
      <c r="AA555" s="24">
        <v>0</v>
      </c>
      <c r="AB555" s="24">
        <v>0</v>
      </c>
      <c r="AC555" s="16">
        <v>0</v>
      </c>
      <c r="AD555" s="24">
        <f>IF(AC555=0,IF(AB555=0,U555*X555*W555*Z555*EXP(-AA555*Others!$A$18),0),0)</f>
        <v>682335</v>
      </c>
      <c r="AE555" s="24">
        <f>IF(AC555=0,IF(AB555=1,U555*X555*W555*Z555*EXP(-AA555*Others!$A$18),0),0)</f>
        <v>0</v>
      </c>
      <c r="AF555" s="24">
        <f>IF(AC555=1,IF(AB555=0,U555*X555*W555*Z555*EXP(-AA555*Others!$A$18),0),0)</f>
        <v>0</v>
      </c>
    </row>
    <row r="556" spans="1:32" ht="30">
      <c r="A556" s="16" t="s">
        <v>1030</v>
      </c>
      <c r="B556" s="16" t="s">
        <v>659</v>
      </c>
      <c r="C556" s="16" t="s">
        <v>660</v>
      </c>
      <c r="D556" s="16" t="s">
        <v>661</v>
      </c>
      <c r="E556" s="46" t="s">
        <v>60</v>
      </c>
      <c r="F556" s="20" t="s">
        <v>37</v>
      </c>
      <c r="G556" s="20" t="s">
        <v>255</v>
      </c>
      <c r="H556" s="18" t="s">
        <v>161</v>
      </c>
      <c r="I556" s="22" t="s">
        <v>120</v>
      </c>
      <c r="J556" s="20" t="s">
        <v>628</v>
      </c>
      <c r="K556" s="16" t="s">
        <v>101</v>
      </c>
      <c r="L556" s="16" t="s">
        <v>624</v>
      </c>
      <c r="M556" s="25">
        <v>2018</v>
      </c>
      <c r="N556" s="25">
        <f t="shared" si="17"/>
        <v>4</v>
      </c>
      <c r="O556" s="25">
        <v>4</v>
      </c>
      <c r="P556" s="25">
        <v>3</v>
      </c>
      <c r="Q556" s="25">
        <v>3</v>
      </c>
      <c r="R556" s="25">
        <v>1</v>
      </c>
      <c r="S556" s="20" t="s">
        <v>662</v>
      </c>
      <c r="T556" s="16">
        <v>3</v>
      </c>
      <c r="U556" s="52">
        <f>SUMIFS(AreaQty!E:E,AreaQty!A:A,TDD!H556,AreaQty!B:B,TDD!I556,AreaQty!D:D,TDD!J556)</f>
        <v>1116.3399999999999</v>
      </c>
      <c r="V556" s="25" t="s">
        <v>283</v>
      </c>
      <c r="W556" s="16">
        <v>0.1</v>
      </c>
      <c r="X556" s="50">
        <v>100</v>
      </c>
      <c r="Y556" s="18"/>
      <c r="Z556" s="18">
        <v>1</v>
      </c>
      <c r="AA556" s="24">
        <v>0</v>
      </c>
      <c r="AB556" s="24">
        <v>0</v>
      </c>
      <c r="AC556" s="16">
        <v>0</v>
      </c>
      <c r="AD556" s="24">
        <f>IF(AC556=0,IF(AB556=0,U556*X556*W556*Z556*EXP(-AA556*Others!$A$18),0),0)</f>
        <v>11163.4</v>
      </c>
      <c r="AE556" s="24">
        <f>IF(AC556=0,IF(AB556=1,U556*X556*W556*Z556*EXP(-AA556*Others!$A$18),0),0)</f>
        <v>0</v>
      </c>
      <c r="AF556" s="24">
        <f>IF(AC556=1,IF(AB556=0,U556*X556*W556*Z556*EXP(-AA556*Others!$A$18),0),0)</f>
        <v>0</v>
      </c>
    </row>
    <row r="557" spans="1:32" ht="30">
      <c r="A557" s="16" t="s">
        <v>1031</v>
      </c>
      <c r="B557" s="16" t="s">
        <v>659</v>
      </c>
      <c r="C557" s="16" t="s">
        <v>660</v>
      </c>
      <c r="D557" s="16" t="s">
        <v>661</v>
      </c>
      <c r="E557" s="46" t="s">
        <v>60</v>
      </c>
      <c r="F557" s="20" t="s">
        <v>37</v>
      </c>
      <c r="G557" s="20" t="s">
        <v>255</v>
      </c>
      <c r="H557" s="18" t="s">
        <v>161</v>
      </c>
      <c r="I557" s="22" t="s">
        <v>120</v>
      </c>
      <c r="J557" s="20" t="s">
        <v>116</v>
      </c>
      <c r="K557" s="16" t="s">
        <v>101</v>
      </c>
      <c r="L557" s="16" t="s">
        <v>624</v>
      </c>
      <c r="M557" s="25">
        <v>2018</v>
      </c>
      <c r="N557" s="25">
        <f t="shared" si="17"/>
        <v>4</v>
      </c>
      <c r="O557" s="25">
        <v>4</v>
      </c>
      <c r="P557" s="25">
        <v>3</v>
      </c>
      <c r="Q557" s="25">
        <v>3</v>
      </c>
      <c r="R557" s="25">
        <v>1</v>
      </c>
      <c r="S557" s="20" t="s">
        <v>662</v>
      </c>
      <c r="T557" s="16">
        <v>3</v>
      </c>
      <c r="U557" s="52">
        <f>SUMIFS(AreaQty!E:E,AreaQty!A:A,TDD!H557,AreaQty!B:B,TDD!I557,AreaQty!D:D,TDD!J557)</f>
        <v>1194.48</v>
      </c>
      <c r="V557" s="25" t="s">
        <v>283</v>
      </c>
      <c r="W557" s="16">
        <v>0.1</v>
      </c>
      <c r="X557" s="50">
        <v>100</v>
      </c>
      <c r="Y557" s="18"/>
      <c r="Z557" s="18">
        <v>1</v>
      </c>
      <c r="AA557" s="24">
        <v>0</v>
      </c>
      <c r="AB557" s="24">
        <v>0</v>
      </c>
      <c r="AC557" s="16">
        <v>0</v>
      </c>
      <c r="AD557" s="24">
        <f>IF(AC557=0,IF(AB557=0,U557*X557*W557*Z557*EXP(-AA557*Others!$A$18),0),0)</f>
        <v>11944.800000000001</v>
      </c>
      <c r="AE557" s="24">
        <f>IF(AC557=0,IF(AB557=1,U557*X557*W557*Z557*EXP(-AA557*Others!$A$18),0),0)</f>
        <v>0</v>
      </c>
      <c r="AF557" s="24">
        <f>IF(AC557=1,IF(AB557=0,U557*X557*W557*Z557*EXP(-AA557*Others!$A$18),0),0)</f>
        <v>0</v>
      </c>
    </row>
    <row r="558" spans="1:32" ht="30">
      <c r="A558" s="16" t="s">
        <v>1032</v>
      </c>
      <c r="B558" s="16" t="s">
        <v>659</v>
      </c>
      <c r="C558" s="16" t="s">
        <v>660</v>
      </c>
      <c r="D558" s="16" t="s">
        <v>661</v>
      </c>
      <c r="E558" s="46" t="s">
        <v>60</v>
      </c>
      <c r="F558" s="20" t="s">
        <v>37</v>
      </c>
      <c r="G558" s="20" t="s">
        <v>255</v>
      </c>
      <c r="H558" s="18" t="s">
        <v>161</v>
      </c>
      <c r="I558" s="22" t="s">
        <v>120</v>
      </c>
      <c r="J558" s="20" t="s">
        <v>282</v>
      </c>
      <c r="K558" s="16" t="s">
        <v>101</v>
      </c>
      <c r="L558" s="16" t="s">
        <v>624</v>
      </c>
      <c r="M558" s="25">
        <v>2018</v>
      </c>
      <c r="N558" s="25">
        <f t="shared" si="17"/>
        <v>4</v>
      </c>
      <c r="O558" s="25">
        <v>4</v>
      </c>
      <c r="P558" s="25">
        <v>3</v>
      </c>
      <c r="Q558" s="25">
        <v>3</v>
      </c>
      <c r="R558" s="25">
        <v>1</v>
      </c>
      <c r="S558" s="20" t="s">
        <v>662</v>
      </c>
      <c r="T558" s="16">
        <v>3</v>
      </c>
      <c r="U558" s="52">
        <f>SUMIFS(AreaQty!E:E,AreaQty!A:A,TDD!H558,AreaQty!B:B,TDD!I558,AreaQty!D:D,TDD!J558)</f>
        <v>1374.41</v>
      </c>
      <c r="V558" s="25" t="s">
        <v>283</v>
      </c>
      <c r="W558" s="16">
        <v>0.1</v>
      </c>
      <c r="X558" s="50">
        <v>100</v>
      </c>
      <c r="Y558" s="18"/>
      <c r="Z558" s="18">
        <v>1</v>
      </c>
      <c r="AA558" s="24">
        <v>0</v>
      </c>
      <c r="AB558" s="24">
        <v>0</v>
      </c>
      <c r="AC558" s="16">
        <v>0</v>
      </c>
      <c r="AD558" s="24">
        <f>IF(AC558=0,IF(AB558=0,U558*X558*W558*Z558*EXP(-AA558*Others!$A$18),0),0)</f>
        <v>13744.1</v>
      </c>
      <c r="AE558" s="24">
        <f>IF(AC558=0,IF(AB558=1,U558*X558*W558*Z558*EXP(-AA558*Others!$A$18),0),0)</f>
        <v>0</v>
      </c>
      <c r="AF558" s="24">
        <f>IF(AC558=1,IF(AB558=0,U558*X558*W558*Z558*EXP(-AA558*Others!$A$18),0),0)</f>
        <v>0</v>
      </c>
    </row>
    <row r="559" spans="1:32" ht="30">
      <c r="A559" s="16" t="s">
        <v>1033</v>
      </c>
      <c r="B559" s="16" t="s">
        <v>659</v>
      </c>
      <c r="C559" s="16" t="s">
        <v>660</v>
      </c>
      <c r="D559" s="16" t="s">
        <v>661</v>
      </c>
      <c r="E559" s="46" t="s">
        <v>60</v>
      </c>
      <c r="F559" s="20" t="s">
        <v>37</v>
      </c>
      <c r="G559" s="20" t="s">
        <v>255</v>
      </c>
      <c r="H559" s="18" t="s">
        <v>161</v>
      </c>
      <c r="I559" s="22" t="s">
        <v>120</v>
      </c>
      <c r="J559" s="20" t="s">
        <v>309</v>
      </c>
      <c r="K559" s="16" t="s">
        <v>101</v>
      </c>
      <c r="L559" s="16" t="s">
        <v>624</v>
      </c>
      <c r="M559" s="25">
        <v>2018</v>
      </c>
      <c r="N559" s="25">
        <f t="shared" si="17"/>
        <v>4</v>
      </c>
      <c r="O559" s="25">
        <v>4</v>
      </c>
      <c r="P559" s="25">
        <v>3</v>
      </c>
      <c r="Q559" s="25">
        <v>3</v>
      </c>
      <c r="R559" s="25">
        <v>1</v>
      </c>
      <c r="S559" s="20" t="s">
        <v>662</v>
      </c>
      <c r="T559" s="16">
        <v>3</v>
      </c>
      <c r="U559" s="52">
        <f>SUMIFS(AreaQty!E:E,AreaQty!A:A,TDD!H559,AreaQty!B:B,TDD!I559,AreaQty!D:D,TDD!J559)</f>
        <v>1409.6</v>
      </c>
      <c r="V559" s="25" t="s">
        <v>283</v>
      </c>
      <c r="W559" s="16">
        <v>0.1</v>
      </c>
      <c r="X559" s="50">
        <v>100</v>
      </c>
      <c r="Y559" s="18"/>
      <c r="Z559" s="18">
        <v>1</v>
      </c>
      <c r="AA559" s="24">
        <v>0</v>
      </c>
      <c r="AB559" s="24">
        <v>0</v>
      </c>
      <c r="AC559" s="16">
        <v>0</v>
      </c>
      <c r="AD559" s="24">
        <f>IF(AC559=0,IF(AB559=0,U559*X559*W559*Z559*EXP(-AA559*Others!$A$18),0),0)</f>
        <v>14096</v>
      </c>
      <c r="AE559" s="24">
        <f>IF(AC559=0,IF(AB559=1,U559*X559*W559*Z559*EXP(-AA559*Others!$A$18),0),0)</f>
        <v>0</v>
      </c>
      <c r="AF559" s="24">
        <f>IF(AC559=1,IF(AB559=0,U559*X559*W559*Z559*EXP(-AA559*Others!$A$18),0),0)</f>
        <v>0</v>
      </c>
    </row>
    <row r="560" spans="1:32" ht="30">
      <c r="A560" s="16" t="s">
        <v>1034</v>
      </c>
      <c r="B560" s="16" t="s">
        <v>659</v>
      </c>
      <c r="C560" s="16" t="s">
        <v>660</v>
      </c>
      <c r="D560" s="16" t="s">
        <v>661</v>
      </c>
      <c r="E560" s="46" t="s">
        <v>60</v>
      </c>
      <c r="F560" s="20" t="s">
        <v>37</v>
      </c>
      <c r="G560" s="20" t="s">
        <v>255</v>
      </c>
      <c r="H560" s="18" t="s">
        <v>161</v>
      </c>
      <c r="I560" s="22" t="s">
        <v>120</v>
      </c>
      <c r="J560" s="20" t="s">
        <v>288</v>
      </c>
      <c r="K560" s="16" t="s">
        <v>101</v>
      </c>
      <c r="L560" s="16" t="s">
        <v>624</v>
      </c>
      <c r="M560" s="25">
        <v>2018</v>
      </c>
      <c r="N560" s="25">
        <f t="shared" si="17"/>
        <v>4</v>
      </c>
      <c r="O560" s="25">
        <v>4</v>
      </c>
      <c r="P560" s="25">
        <v>3</v>
      </c>
      <c r="Q560" s="25">
        <v>3</v>
      </c>
      <c r="R560" s="25">
        <v>1</v>
      </c>
      <c r="S560" s="20" t="s">
        <v>662</v>
      </c>
      <c r="T560" s="16">
        <v>3</v>
      </c>
      <c r="U560" s="52">
        <f>SUMIFS(AreaQty!E:E,AreaQty!A:A,TDD!H560,AreaQty!B:B,TDD!I560,AreaQty!D:D,TDD!J560)</f>
        <v>1391.84</v>
      </c>
      <c r="V560" s="25" t="s">
        <v>283</v>
      </c>
      <c r="W560" s="16">
        <v>0.1</v>
      </c>
      <c r="X560" s="50">
        <v>100</v>
      </c>
      <c r="Y560" s="18"/>
      <c r="Z560" s="18">
        <v>1</v>
      </c>
      <c r="AA560" s="24">
        <v>0</v>
      </c>
      <c r="AB560" s="24">
        <v>0</v>
      </c>
      <c r="AC560" s="16">
        <v>0</v>
      </c>
      <c r="AD560" s="24">
        <f>IF(AC560=0,IF(AB560=0,U560*X560*W560*Z560*EXP(-AA560*Others!$A$18),0),0)</f>
        <v>13918.400000000001</v>
      </c>
      <c r="AE560" s="24">
        <f>IF(AC560=0,IF(AB560=1,U560*X560*W560*Z560*EXP(-AA560*Others!$A$18),0),0)</f>
        <v>0</v>
      </c>
      <c r="AF560" s="24">
        <f>IF(AC560=1,IF(AB560=0,U560*X560*W560*Z560*EXP(-AA560*Others!$A$18),0),0)</f>
        <v>0</v>
      </c>
    </row>
    <row r="561" spans="1:32" ht="30">
      <c r="A561" s="16" t="s">
        <v>1035</v>
      </c>
      <c r="B561" s="16" t="s">
        <v>659</v>
      </c>
      <c r="C561" s="16" t="s">
        <v>660</v>
      </c>
      <c r="D561" s="16" t="s">
        <v>661</v>
      </c>
      <c r="E561" s="46" t="s">
        <v>60</v>
      </c>
      <c r="F561" s="20" t="s">
        <v>37</v>
      </c>
      <c r="G561" s="20" t="s">
        <v>255</v>
      </c>
      <c r="H561" s="18" t="s">
        <v>161</v>
      </c>
      <c r="I561" s="22" t="s">
        <v>120</v>
      </c>
      <c r="J561" s="20" t="s">
        <v>203</v>
      </c>
      <c r="K561" s="16" t="s">
        <v>101</v>
      </c>
      <c r="L561" s="16" t="s">
        <v>624</v>
      </c>
      <c r="M561" s="25">
        <v>2018</v>
      </c>
      <c r="N561" s="25">
        <f t="shared" si="17"/>
        <v>4</v>
      </c>
      <c r="O561" s="25">
        <v>4</v>
      </c>
      <c r="P561" s="25">
        <v>3</v>
      </c>
      <c r="Q561" s="25">
        <v>3</v>
      </c>
      <c r="R561" s="25">
        <v>1</v>
      </c>
      <c r="S561" s="20" t="s">
        <v>662</v>
      </c>
      <c r="T561" s="16">
        <v>3</v>
      </c>
      <c r="U561" s="52">
        <f>SUMIFS(AreaQty!E:E,AreaQty!A:A,TDD!H561,AreaQty!B:B,TDD!I561,AreaQty!D:D,TDD!J561)</f>
        <v>1393.01</v>
      </c>
      <c r="V561" s="25" t="s">
        <v>283</v>
      </c>
      <c r="W561" s="16">
        <v>0.1</v>
      </c>
      <c r="X561" s="50">
        <v>100</v>
      </c>
      <c r="Y561" s="18"/>
      <c r="Z561" s="18">
        <v>1</v>
      </c>
      <c r="AA561" s="24">
        <v>0</v>
      </c>
      <c r="AB561" s="24">
        <v>0</v>
      </c>
      <c r="AC561" s="16">
        <v>0</v>
      </c>
      <c r="AD561" s="24">
        <f>IF(AC561=0,IF(AB561=0,U561*X561*W561*Z561*EXP(-AA561*Others!$A$18),0),0)</f>
        <v>13930.1</v>
      </c>
      <c r="AE561" s="24">
        <f>IF(AC561=0,IF(AB561=1,U561*X561*W561*Z561*EXP(-AA561*Others!$A$18),0),0)</f>
        <v>0</v>
      </c>
      <c r="AF561" s="24">
        <f>IF(AC561=1,IF(AB561=0,U561*X561*W561*Z561*EXP(-AA561*Others!$A$18),0),0)</f>
        <v>0</v>
      </c>
    </row>
    <row r="562" spans="1:32" ht="30">
      <c r="A562" s="16" t="s">
        <v>1036</v>
      </c>
      <c r="B562" s="16" t="s">
        <v>659</v>
      </c>
      <c r="C562" s="16" t="s">
        <v>660</v>
      </c>
      <c r="D562" s="16" t="s">
        <v>661</v>
      </c>
      <c r="E562" s="46" t="s">
        <v>60</v>
      </c>
      <c r="F562" s="20" t="s">
        <v>37</v>
      </c>
      <c r="G562" s="20" t="s">
        <v>255</v>
      </c>
      <c r="H562" s="18" t="s">
        <v>161</v>
      </c>
      <c r="I562" s="22" t="s">
        <v>120</v>
      </c>
      <c r="J562" s="20" t="s">
        <v>162</v>
      </c>
      <c r="K562" s="16" t="s">
        <v>101</v>
      </c>
      <c r="L562" s="16" t="s">
        <v>624</v>
      </c>
      <c r="M562" s="25">
        <v>2018</v>
      </c>
      <c r="N562" s="25">
        <f t="shared" si="17"/>
        <v>4</v>
      </c>
      <c r="O562" s="25">
        <v>4</v>
      </c>
      <c r="P562" s="25">
        <v>3</v>
      </c>
      <c r="Q562" s="25">
        <v>3</v>
      </c>
      <c r="R562" s="25">
        <v>1</v>
      </c>
      <c r="S562" s="20" t="s">
        <v>662</v>
      </c>
      <c r="T562" s="16">
        <v>3</v>
      </c>
      <c r="U562" s="52">
        <f>SUMIFS(AreaQty!E:E,AreaQty!A:A,TDD!H562,AreaQty!B:B,TDD!I562,AreaQty!D:D,TDD!J562)</f>
        <v>232.62</v>
      </c>
      <c r="V562" s="25" t="s">
        <v>283</v>
      </c>
      <c r="W562" s="16">
        <v>0.1</v>
      </c>
      <c r="X562" s="50">
        <v>100</v>
      </c>
      <c r="Y562" s="18"/>
      <c r="Z562" s="18">
        <v>1</v>
      </c>
      <c r="AA562" s="24">
        <v>0</v>
      </c>
      <c r="AB562" s="24">
        <v>0</v>
      </c>
      <c r="AC562" s="16">
        <v>0</v>
      </c>
      <c r="AD562" s="24">
        <f>IF(AC562=0,IF(AB562=0,U562*X562*W562*Z562*EXP(-AA562*Others!$A$18),0),0)</f>
        <v>2326.2000000000003</v>
      </c>
      <c r="AE562" s="24">
        <f>IF(AC562=0,IF(AB562=1,U562*X562*W562*Z562*EXP(-AA562*Others!$A$18),0),0)</f>
        <v>0</v>
      </c>
      <c r="AF562" s="24">
        <f>IF(AC562=1,IF(AB562=0,U562*X562*W562*Z562*EXP(-AA562*Others!$A$18),0),0)</f>
        <v>0</v>
      </c>
    </row>
    <row r="563" spans="1:32" ht="30">
      <c r="A563" s="16" t="s">
        <v>1037</v>
      </c>
      <c r="B563" s="16" t="s">
        <v>659</v>
      </c>
      <c r="C563" s="16" t="s">
        <v>660</v>
      </c>
      <c r="D563" s="16" t="s">
        <v>661</v>
      </c>
      <c r="E563" s="46" t="s">
        <v>60</v>
      </c>
      <c r="F563" s="20" t="s">
        <v>37</v>
      </c>
      <c r="G563" s="20" t="s">
        <v>255</v>
      </c>
      <c r="H563" s="18" t="s">
        <v>161</v>
      </c>
      <c r="I563" s="22" t="s">
        <v>120</v>
      </c>
      <c r="J563" s="20" t="s">
        <v>211</v>
      </c>
      <c r="K563" s="16" t="s">
        <v>101</v>
      </c>
      <c r="L563" s="16" t="s">
        <v>624</v>
      </c>
      <c r="M563" s="25">
        <v>2018</v>
      </c>
      <c r="N563" s="25">
        <f t="shared" si="17"/>
        <v>4</v>
      </c>
      <c r="O563" s="25">
        <v>4</v>
      </c>
      <c r="P563" s="25">
        <v>3</v>
      </c>
      <c r="Q563" s="25">
        <v>3</v>
      </c>
      <c r="R563" s="25">
        <v>1</v>
      </c>
      <c r="S563" s="20" t="s">
        <v>662</v>
      </c>
      <c r="T563" s="16">
        <v>3</v>
      </c>
      <c r="U563" s="52">
        <f>SUMIFS(AreaQty!E:E,AreaQty!A:A,TDD!H563,AreaQty!B:B,TDD!I563,AreaQty!D:D,TDD!J563)</f>
        <v>608.55999999999995</v>
      </c>
      <c r="V563" s="25" t="s">
        <v>283</v>
      </c>
      <c r="W563" s="16">
        <v>0.1</v>
      </c>
      <c r="X563" s="50">
        <v>100</v>
      </c>
      <c r="Y563" s="18"/>
      <c r="Z563" s="18">
        <v>1</v>
      </c>
      <c r="AA563" s="24">
        <v>0</v>
      </c>
      <c r="AB563" s="24">
        <v>0</v>
      </c>
      <c r="AC563" s="16">
        <v>0</v>
      </c>
      <c r="AD563" s="24">
        <f>IF(AC563=0,IF(AB563=0,U563*X563*W563*Z563*EXP(-AA563*Others!$A$18),0),0)</f>
        <v>6085.5999999999995</v>
      </c>
      <c r="AE563" s="24">
        <f>IF(AC563=0,IF(AB563=1,U563*X563*W563*Z563*EXP(-AA563*Others!$A$18),0),0)</f>
        <v>0</v>
      </c>
      <c r="AF563" s="24">
        <f>IF(AC563=1,IF(AB563=0,U563*X563*W563*Z563*EXP(-AA563*Others!$A$18),0),0)</f>
        <v>0</v>
      </c>
    </row>
    <row r="564" spans="1:32" ht="30">
      <c r="A564" s="16" t="s">
        <v>1038</v>
      </c>
      <c r="B564" s="16" t="s">
        <v>659</v>
      </c>
      <c r="C564" s="16" t="s">
        <v>660</v>
      </c>
      <c r="D564" s="16" t="s">
        <v>661</v>
      </c>
      <c r="E564" s="46" t="s">
        <v>60</v>
      </c>
      <c r="F564" s="20" t="s">
        <v>37</v>
      </c>
      <c r="G564" s="20" t="s">
        <v>255</v>
      </c>
      <c r="H564" s="18" t="s">
        <v>161</v>
      </c>
      <c r="I564" s="22" t="s">
        <v>120</v>
      </c>
      <c r="J564" s="20" t="s">
        <v>225</v>
      </c>
      <c r="K564" s="16" t="s">
        <v>101</v>
      </c>
      <c r="L564" s="16" t="s">
        <v>624</v>
      </c>
      <c r="M564" s="25">
        <v>2018</v>
      </c>
      <c r="N564" s="25">
        <f t="shared" si="17"/>
        <v>4</v>
      </c>
      <c r="O564" s="25">
        <v>4</v>
      </c>
      <c r="P564" s="25">
        <v>3</v>
      </c>
      <c r="Q564" s="25">
        <v>3</v>
      </c>
      <c r="R564" s="25">
        <v>1</v>
      </c>
      <c r="S564" s="20" t="s">
        <v>662</v>
      </c>
      <c r="T564" s="16">
        <v>3</v>
      </c>
      <c r="U564" s="52">
        <f>SUMIFS(AreaQty!E:E,AreaQty!A:A,TDD!H564,AreaQty!B:B,TDD!I564,AreaQty!D:D,TDD!J564)</f>
        <v>261.19</v>
      </c>
      <c r="V564" s="25" t="s">
        <v>283</v>
      </c>
      <c r="W564" s="16">
        <v>0.1</v>
      </c>
      <c r="X564" s="50">
        <v>100</v>
      </c>
      <c r="Y564" s="18"/>
      <c r="Z564" s="18">
        <v>1</v>
      </c>
      <c r="AA564" s="24">
        <v>0</v>
      </c>
      <c r="AB564" s="24">
        <v>0</v>
      </c>
      <c r="AC564" s="16">
        <v>0</v>
      </c>
      <c r="AD564" s="24">
        <f>IF(AC564=0,IF(AB564=0,U564*X564*W564*Z564*EXP(-AA564*Others!$A$18),0),0)</f>
        <v>2611.9</v>
      </c>
      <c r="AE564" s="24">
        <f>IF(AC564=0,IF(AB564=1,U564*X564*W564*Z564*EXP(-AA564*Others!$A$18),0),0)</f>
        <v>0</v>
      </c>
      <c r="AF564" s="24">
        <f>IF(AC564=1,IF(AB564=0,U564*X564*W564*Z564*EXP(-AA564*Others!$A$18),0),0)</f>
        <v>0</v>
      </c>
    </row>
    <row r="565" spans="1:32" ht="30">
      <c r="A565" s="16" t="s">
        <v>1039</v>
      </c>
      <c r="B565" s="16" t="s">
        <v>659</v>
      </c>
      <c r="C565" s="16" t="s">
        <v>660</v>
      </c>
      <c r="D565" s="16" t="s">
        <v>661</v>
      </c>
      <c r="E565" s="46" t="s">
        <v>60</v>
      </c>
      <c r="F565" s="20" t="s">
        <v>37</v>
      </c>
      <c r="G565" s="20" t="s">
        <v>255</v>
      </c>
      <c r="H565" s="18" t="s">
        <v>161</v>
      </c>
      <c r="I565" s="22" t="s">
        <v>120</v>
      </c>
      <c r="J565" s="20" t="s">
        <v>187</v>
      </c>
      <c r="K565" s="16" t="s">
        <v>101</v>
      </c>
      <c r="L565" s="16" t="s">
        <v>624</v>
      </c>
      <c r="M565" s="25">
        <v>2018</v>
      </c>
      <c r="N565" s="25">
        <f t="shared" si="17"/>
        <v>4</v>
      </c>
      <c r="O565" s="25">
        <v>4</v>
      </c>
      <c r="P565" s="25">
        <v>3</v>
      </c>
      <c r="Q565" s="25">
        <v>3</v>
      </c>
      <c r="R565" s="25">
        <v>1</v>
      </c>
      <c r="S565" s="20" t="s">
        <v>662</v>
      </c>
      <c r="T565" s="16">
        <v>3</v>
      </c>
      <c r="U565" s="52">
        <f>SUMIFS(AreaQty!E:E,AreaQty!A:A,TDD!H565,AreaQty!B:B,TDD!I565,AreaQty!D:D,TDD!J565)</f>
        <v>667.72</v>
      </c>
      <c r="V565" s="25" t="s">
        <v>283</v>
      </c>
      <c r="W565" s="16">
        <v>0.1</v>
      </c>
      <c r="X565" s="50">
        <v>100</v>
      </c>
      <c r="Y565" s="18"/>
      <c r="Z565" s="18">
        <v>1</v>
      </c>
      <c r="AA565" s="24">
        <v>0</v>
      </c>
      <c r="AB565" s="24">
        <v>0</v>
      </c>
      <c r="AC565" s="16">
        <v>0</v>
      </c>
      <c r="AD565" s="24">
        <f>IF(AC565=0,IF(AB565=0,U565*X565*W565*Z565*EXP(-AA565*Others!$A$18),0),0)</f>
        <v>6677.2000000000007</v>
      </c>
      <c r="AE565" s="24">
        <f>IF(AC565=0,IF(AB565=1,U565*X565*W565*Z565*EXP(-AA565*Others!$A$18),0),0)</f>
        <v>0</v>
      </c>
      <c r="AF565" s="24">
        <f>IF(AC565=1,IF(AB565=0,U565*X565*W565*Z565*EXP(-AA565*Others!$A$18),0),0)</f>
        <v>0</v>
      </c>
    </row>
    <row r="566" spans="1:32" ht="30">
      <c r="A566" s="16" t="s">
        <v>1040</v>
      </c>
      <c r="B566" s="16" t="s">
        <v>659</v>
      </c>
      <c r="C566" s="16" t="s">
        <v>660</v>
      </c>
      <c r="D566" s="16" t="s">
        <v>661</v>
      </c>
      <c r="E566" s="46" t="s">
        <v>60</v>
      </c>
      <c r="F566" s="20" t="s">
        <v>37</v>
      </c>
      <c r="G566" s="20" t="s">
        <v>255</v>
      </c>
      <c r="H566" s="18" t="s">
        <v>161</v>
      </c>
      <c r="I566" s="22" t="s">
        <v>120</v>
      </c>
      <c r="J566" s="20" t="s">
        <v>294</v>
      </c>
      <c r="K566" s="16" t="s">
        <v>101</v>
      </c>
      <c r="L566" s="16" t="s">
        <v>624</v>
      </c>
      <c r="M566" s="25">
        <v>2018</v>
      </c>
      <c r="N566" s="25">
        <f t="shared" si="17"/>
        <v>4</v>
      </c>
      <c r="O566" s="25">
        <v>4</v>
      </c>
      <c r="P566" s="25">
        <v>3</v>
      </c>
      <c r="Q566" s="25">
        <v>3</v>
      </c>
      <c r="R566" s="25">
        <v>1</v>
      </c>
      <c r="S566" s="20" t="s">
        <v>662</v>
      </c>
      <c r="T566" s="16">
        <v>3</v>
      </c>
      <c r="U566" s="52">
        <f>SUMIFS(AreaQty!E:E,AreaQty!A:A,TDD!H566,AreaQty!B:B,TDD!I566,AreaQty!D:D,TDD!J566)</f>
        <v>1510.96</v>
      </c>
      <c r="V566" s="25" t="s">
        <v>283</v>
      </c>
      <c r="W566" s="16">
        <v>0.1</v>
      </c>
      <c r="X566" s="50">
        <v>100</v>
      </c>
      <c r="Y566" s="18"/>
      <c r="Z566" s="18">
        <v>1</v>
      </c>
      <c r="AA566" s="24">
        <v>0</v>
      </c>
      <c r="AB566" s="24">
        <v>0</v>
      </c>
      <c r="AC566" s="16">
        <v>0</v>
      </c>
      <c r="AD566" s="24">
        <f>IF(AC566=0,IF(AB566=0,U566*X566*W566*Z566*EXP(-AA566*Others!$A$18),0),0)</f>
        <v>15109.6</v>
      </c>
      <c r="AE566" s="24">
        <f>IF(AC566=0,IF(AB566=1,U566*X566*W566*Z566*EXP(-AA566*Others!$A$18),0),0)</f>
        <v>0</v>
      </c>
      <c r="AF566" s="24">
        <f>IF(AC566=1,IF(AB566=0,U566*X566*W566*Z566*EXP(-AA566*Others!$A$18),0),0)</f>
        <v>0</v>
      </c>
    </row>
    <row r="567" spans="1:32" ht="30">
      <c r="A567" s="16" t="s">
        <v>1041</v>
      </c>
      <c r="B567" s="16" t="s">
        <v>659</v>
      </c>
      <c r="C567" s="16" t="s">
        <v>660</v>
      </c>
      <c r="D567" s="16" t="s">
        <v>661</v>
      </c>
      <c r="E567" s="46" t="s">
        <v>60</v>
      </c>
      <c r="F567" s="20" t="s">
        <v>37</v>
      </c>
      <c r="G567" s="20" t="s">
        <v>255</v>
      </c>
      <c r="H567" s="18" t="s">
        <v>161</v>
      </c>
      <c r="I567" s="22" t="s">
        <v>120</v>
      </c>
      <c r="J567" s="20" t="s">
        <v>297</v>
      </c>
      <c r="K567" s="16" t="s">
        <v>101</v>
      </c>
      <c r="L567" s="16" t="s">
        <v>624</v>
      </c>
      <c r="M567" s="25">
        <v>2018</v>
      </c>
      <c r="N567" s="25">
        <f t="shared" si="17"/>
        <v>4</v>
      </c>
      <c r="O567" s="25">
        <v>4</v>
      </c>
      <c r="P567" s="25">
        <v>3</v>
      </c>
      <c r="Q567" s="25">
        <v>3</v>
      </c>
      <c r="R567" s="25">
        <v>1</v>
      </c>
      <c r="S567" s="20" t="s">
        <v>662</v>
      </c>
      <c r="T567" s="16">
        <v>3</v>
      </c>
      <c r="U567" s="52">
        <f>SUMIFS(AreaQty!E:E,AreaQty!A:A,TDD!H567,AreaQty!B:B,TDD!I567,AreaQty!D:D,TDD!J567)</f>
        <v>1431.02</v>
      </c>
      <c r="V567" s="25" t="s">
        <v>283</v>
      </c>
      <c r="W567" s="16">
        <v>0.1</v>
      </c>
      <c r="X567" s="50">
        <v>100</v>
      </c>
      <c r="Y567" s="18"/>
      <c r="Z567" s="18">
        <v>1</v>
      </c>
      <c r="AA567" s="24">
        <v>0</v>
      </c>
      <c r="AB567" s="24">
        <v>0</v>
      </c>
      <c r="AC567" s="16">
        <v>0</v>
      </c>
      <c r="AD567" s="24">
        <f>IF(AC567=0,IF(AB567=0,U567*X567*W567*Z567*EXP(-AA567*Others!$A$18),0),0)</f>
        <v>14310.2</v>
      </c>
      <c r="AE567" s="24">
        <f>IF(AC567=0,IF(AB567=1,U567*X567*W567*Z567*EXP(-AA567*Others!$A$18),0),0)</f>
        <v>0</v>
      </c>
      <c r="AF567" s="24">
        <f>IF(AC567=1,IF(AB567=0,U567*X567*W567*Z567*EXP(-AA567*Others!$A$18),0),0)</f>
        <v>0</v>
      </c>
    </row>
    <row r="568" spans="1:32" ht="30">
      <c r="A568" s="16" t="s">
        <v>1042</v>
      </c>
      <c r="B568" s="16" t="s">
        <v>659</v>
      </c>
      <c r="C568" s="16" t="s">
        <v>660</v>
      </c>
      <c r="D568" s="16" t="s">
        <v>661</v>
      </c>
      <c r="E568" s="46" t="s">
        <v>60</v>
      </c>
      <c r="F568" s="20" t="s">
        <v>37</v>
      </c>
      <c r="G568" s="20" t="s">
        <v>255</v>
      </c>
      <c r="H568" s="18" t="s">
        <v>161</v>
      </c>
      <c r="I568" s="22" t="s">
        <v>120</v>
      </c>
      <c r="J568" s="20" t="s">
        <v>301</v>
      </c>
      <c r="K568" s="16" t="s">
        <v>101</v>
      </c>
      <c r="L568" s="16" t="s">
        <v>624</v>
      </c>
      <c r="M568" s="25">
        <v>2018</v>
      </c>
      <c r="N568" s="25">
        <f t="shared" si="17"/>
        <v>4</v>
      </c>
      <c r="O568" s="25">
        <v>4</v>
      </c>
      <c r="P568" s="25">
        <v>3</v>
      </c>
      <c r="Q568" s="25">
        <v>3</v>
      </c>
      <c r="R568" s="25">
        <v>1</v>
      </c>
      <c r="S568" s="20" t="s">
        <v>662</v>
      </c>
      <c r="T568" s="16">
        <v>3</v>
      </c>
      <c r="U568" s="52">
        <f>SUMIFS(AreaQty!E:E,AreaQty!A:A,TDD!H568,AreaQty!B:B,TDD!I568,AreaQty!D:D,TDD!J568)</f>
        <v>1556.69</v>
      </c>
      <c r="V568" s="25" t="s">
        <v>283</v>
      </c>
      <c r="W568" s="16">
        <v>0.1</v>
      </c>
      <c r="X568" s="50">
        <v>100</v>
      </c>
      <c r="Y568" s="18"/>
      <c r="Z568" s="18">
        <v>1</v>
      </c>
      <c r="AA568" s="24">
        <v>0</v>
      </c>
      <c r="AB568" s="24">
        <v>0</v>
      </c>
      <c r="AC568" s="16">
        <v>0</v>
      </c>
      <c r="AD568" s="24">
        <f>IF(AC568=0,IF(AB568=0,U568*X568*W568*Z568*EXP(-AA568*Others!$A$18),0),0)</f>
        <v>15566.900000000001</v>
      </c>
      <c r="AE568" s="24">
        <f>IF(AC568=0,IF(AB568=1,U568*X568*W568*Z568*EXP(-AA568*Others!$A$18),0),0)</f>
        <v>0</v>
      </c>
      <c r="AF568" s="24">
        <f>IF(AC568=1,IF(AB568=0,U568*X568*W568*Z568*EXP(-AA568*Others!$A$18),0),0)</f>
        <v>0</v>
      </c>
    </row>
    <row r="569" spans="1:32" ht="30">
      <c r="A569" s="16" t="s">
        <v>1043</v>
      </c>
      <c r="B569" s="16" t="s">
        <v>659</v>
      </c>
      <c r="C569" s="16" t="s">
        <v>660</v>
      </c>
      <c r="D569" s="16" t="s">
        <v>661</v>
      </c>
      <c r="E569" s="46" t="s">
        <v>60</v>
      </c>
      <c r="F569" s="20" t="s">
        <v>37</v>
      </c>
      <c r="G569" s="20" t="s">
        <v>255</v>
      </c>
      <c r="H569" s="18" t="s">
        <v>161</v>
      </c>
      <c r="I569" s="22" t="s">
        <v>120</v>
      </c>
      <c r="J569" s="20" t="s">
        <v>320</v>
      </c>
      <c r="K569" s="16" t="s">
        <v>101</v>
      </c>
      <c r="L569" s="16" t="s">
        <v>624</v>
      </c>
      <c r="M569" s="25">
        <v>2018</v>
      </c>
      <c r="N569" s="25">
        <f t="shared" si="17"/>
        <v>4</v>
      </c>
      <c r="O569" s="25">
        <v>4</v>
      </c>
      <c r="P569" s="25">
        <v>3</v>
      </c>
      <c r="Q569" s="25">
        <v>3</v>
      </c>
      <c r="R569" s="25">
        <v>1</v>
      </c>
      <c r="S569" s="20" t="s">
        <v>662</v>
      </c>
      <c r="T569" s="16">
        <v>3</v>
      </c>
      <c r="U569" s="52">
        <f>SUMIFS(AreaQty!E:E,AreaQty!A:A,TDD!H569,AreaQty!B:B,TDD!I569,AreaQty!D:D,TDD!J569)</f>
        <v>1347.9</v>
      </c>
      <c r="V569" s="25" t="s">
        <v>283</v>
      </c>
      <c r="W569" s="16">
        <v>0.1</v>
      </c>
      <c r="X569" s="50">
        <v>100</v>
      </c>
      <c r="Y569" s="18"/>
      <c r="Z569" s="18">
        <v>1</v>
      </c>
      <c r="AA569" s="24">
        <v>0</v>
      </c>
      <c r="AB569" s="24">
        <v>0</v>
      </c>
      <c r="AC569" s="16">
        <v>0</v>
      </c>
      <c r="AD569" s="24">
        <f>IF(AC569=0,IF(AB569=0,U569*X569*W569*Z569*EXP(-AA569*Others!$A$18),0),0)</f>
        <v>13479</v>
      </c>
      <c r="AE569" s="24">
        <f>IF(AC569=0,IF(AB569=1,U569*X569*W569*Z569*EXP(-AA569*Others!$A$18),0),0)</f>
        <v>0</v>
      </c>
      <c r="AF569" s="24">
        <f>IF(AC569=1,IF(AB569=0,U569*X569*W569*Z569*EXP(-AA569*Others!$A$18),0),0)</f>
        <v>0</v>
      </c>
    </row>
    <row r="570" spans="1:32" ht="30">
      <c r="A570" s="16" t="s">
        <v>1044</v>
      </c>
      <c r="B570" s="16" t="s">
        <v>659</v>
      </c>
      <c r="C570" s="16" t="s">
        <v>660</v>
      </c>
      <c r="D570" s="16" t="s">
        <v>661</v>
      </c>
      <c r="E570" s="46" t="s">
        <v>60</v>
      </c>
      <c r="F570" s="20" t="s">
        <v>37</v>
      </c>
      <c r="G570" s="20" t="s">
        <v>255</v>
      </c>
      <c r="H570" s="18" t="s">
        <v>161</v>
      </c>
      <c r="I570" s="22" t="s">
        <v>120</v>
      </c>
      <c r="J570" s="20" t="s">
        <v>334</v>
      </c>
      <c r="K570" s="16" t="s">
        <v>101</v>
      </c>
      <c r="L570" s="16" t="s">
        <v>624</v>
      </c>
      <c r="M570" s="25">
        <v>2018</v>
      </c>
      <c r="N570" s="25">
        <f t="shared" si="17"/>
        <v>4</v>
      </c>
      <c r="O570" s="25">
        <v>4</v>
      </c>
      <c r="P570" s="25">
        <v>3</v>
      </c>
      <c r="Q570" s="25">
        <v>3</v>
      </c>
      <c r="R570" s="25">
        <v>1</v>
      </c>
      <c r="S570" s="20" t="s">
        <v>662</v>
      </c>
      <c r="T570" s="16">
        <v>3</v>
      </c>
      <c r="U570" s="52">
        <f>SUMIFS(AreaQty!E:E,AreaQty!A:A,TDD!H570,AreaQty!B:B,TDD!I570,AreaQty!D:D,TDD!J570)</f>
        <v>1372.29</v>
      </c>
      <c r="V570" s="25" t="s">
        <v>283</v>
      </c>
      <c r="W570" s="16">
        <v>0.1</v>
      </c>
      <c r="X570" s="50">
        <v>100</v>
      </c>
      <c r="Y570" s="18"/>
      <c r="Z570" s="18">
        <v>1</v>
      </c>
      <c r="AA570" s="24">
        <v>0</v>
      </c>
      <c r="AB570" s="24">
        <v>0</v>
      </c>
      <c r="AC570" s="16">
        <v>0</v>
      </c>
      <c r="AD570" s="24">
        <f>IF(AC570=0,IF(AB570=0,U570*X570*W570*Z570*EXP(-AA570*Others!$A$18),0),0)</f>
        <v>13722.900000000001</v>
      </c>
      <c r="AE570" s="24">
        <f>IF(AC570=0,IF(AB570=1,U570*X570*W570*Z570*EXP(-AA570*Others!$A$18),0),0)</f>
        <v>0</v>
      </c>
      <c r="AF570" s="24">
        <f>IF(AC570=1,IF(AB570=0,U570*X570*W570*Z570*EXP(-AA570*Others!$A$18),0),0)</f>
        <v>0</v>
      </c>
    </row>
    <row r="571" spans="1:32" ht="30">
      <c r="A571" s="16" t="s">
        <v>1045</v>
      </c>
      <c r="B571" s="16" t="s">
        <v>659</v>
      </c>
      <c r="C571" s="16" t="s">
        <v>660</v>
      </c>
      <c r="D571" s="16" t="s">
        <v>661</v>
      </c>
      <c r="E571" s="46" t="s">
        <v>60</v>
      </c>
      <c r="F571" s="20" t="s">
        <v>37</v>
      </c>
      <c r="G571" s="20" t="s">
        <v>255</v>
      </c>
      <c r="H571" s="18" t="s">
        <v>161</v>
      </c>
      <c r="I571" s="22" t="s">
        <v>120</v>
      </c>
      <c r="J571" s="20" t="s">
        <v>808</v>
      </c>
      <c r="K571" s="16" t="s">
        <v>101</v>
      </c>
      <c r="L571" s="16" t="s">
        <v>624</v>
      </c>
      <c r="M571" s="25">
        <v>2018</v>
      </c>
      <c r="N571" s="25">
        <f t="shared" si="17"/>
        <v>4</v>
      </c>
      <c r="O571" s="25">
        <v>4</v>
      </c>
      <c r="P571" s="25">
        <v>3</v>
      </c>
      <c r="Q571" s="25">
        <v>3</v>
      </c>
      <c r="R571" s="25">
        <v>1</v>
      </c>
      <c r="S571" s="20" t="s">
        <v>662</v>
      </c>
      <c r="T571" s="16">
        <v>3</v>
      </c>
      <c r="U571" s="52">
        <f>SUMIFS(AreaQty!E:E,AreaQty!A:A,TDD!H571,AreaQty!B:B,TDD!I571,AreaQty!D:D,TDD!J571)</f>
        <v>1104.6199999999999</v>
      </c>
      <c r="V571" s="25" t="s">
        <v>283</v>
      </c>
      <c r="W571" s="16">
        <v>0.1</v>
      </c>
      <c r="X571" s="50">
        <v>100</v>
      </c>
      <c r="Y571" s="18"/>
      <c r="Z571" s="18">
        <v>1</v>
      </c>
      <c r="AA571" s="24">
        <v>0</v>
      </c>
      <c r="AB571" s="24">
        <v>0</v>
      </c>
      <c r="AC571" s="16">
        <v>0</v>
      </c>
      <c r="AD571" s="24">
        <f>IF(AC571=0,IF(AB571=0,U571*X571*W571*Z571*EXP(-AA571*Others!$A$18),0),0)</f>
        <v>11046.199999999999</v>
      </c>
      <c r="AE571" s="24">
        <f>IF(AC571=0,IF(AB571=1,U571*X571*W571*Z571*EXP(-AA571*Others!$A$18),0),0)</f>
        <v>0</v>
      </c>
      <c r="AF571" s="24">
        <f>IF(AC571=1,IF(AB571=0,U571*X571*W571*Z571*EXP(-AA571*Others!$A$18),0),0)</f>
        <v>0</v>
      </c>
    </row>
    <row r="572" spans="1:32" ht="30">
      <c r="A572" s="16" t="s">
        <v>1046</v>
      </c>
      <c r="B572" s="16" t="s">
        <v>659</v>
      </c>
      <c r="C572" s="16" t="s">
        <v>660</v>
      </c>
      <c r="D572" s="16" t="s">
        <v>661</v>
      </c>
      <c r="E572" s="46" t="s">
        <v>60</v>
      </c>
      <c r="F572" s="20" t="s">
        <v>37</v>
      </c>
      <c r="G572" s="20" t="s">
        <v>255</v>
      </c>
      <c r="H572" s="18" t="s">
        <v>161</v>
      </c>
      <c r="I572" s="22" t="s">
        <v>120</v>
      </c>
      <c r="J572" s="20" t="s">
        <v>810</v>
      </c>
      <c r="K572" s="16" t="s">
        <v>101</v>
      </c>
      <c r="L572" s="16" t="s">
        <v>624</v>
      </c>
      <c r="M572" s="25">
        <v>2018</v>
      </c>
      <c r="N572" s="25">
        <f t="shared" si="17"/>
        <v>4</v>
      </c>
      <c r="O572" s="25">
        <v>4</v>
      </c>
      <c r="P572" s="25">
        <v>3</v>
      </c>
      <c r="Q572" s="25">
        <v>3</v>
      </c>
      <c r="R572" s="25">
        <v>1</v>
      </c>
      <c r="S572" s="20" t="s">
        <v>662</v>
      </c>
      <c r="T572" s="16">
        <v>3</v>
      </c>
      <c r="U572" s="52">
        <f>SUMIFS(AreaQty!E:E,AreaQty!A:A,TDD!H572,AreaQty!B:B,TDD!I572,AreaQty!D:D,TDD!J572)</f>
        <v>758.15</v>
      </c>
      <c r="V572" s="25" t="s">
        <v>283</v>
      </c>
      <c r="W572" s="16">
        <v>0.1</v>
      </c>
      <c r="X572" s="50">
        <v>100</v>
      </c>
      <c r="Y572" s="18"/>
      <c r="Z572" s="18">
        <v>1</v>
      </c>
      <c r="AA572" s="24">
        <v>0</v>
      </c>
      <c r="AB572" s="24">
        <v>0</v>
      </c>
      <c r="AC572" s="16">
        <v>0</v>
      </c>
      <c r="AD572" s="24">
        <f>IF(AC572=0,IF(AB572=0,U572*X572*W572*Z572*EXP(-AA572*Others!$A$18),0),0)</f>
        <v>7581.5</v>
      </c>
      <c r="AE572" s="24">
        <f>IF(AC572=0,IF(AB572=1,U572*X572*W572*Z572*EXP(-AA572*Others!$A$18),0),0)</f>
        <v>0</v>
      </c>
      <c r="AF572" s="24">
        <f>IF(AC572=1,IF(AB572=0,U572*X572*W572*Z572*EXP(-AA572*Others!$A$18),0),0)</f>
        <v>0</v>
      </c>
    </row>
    <row r="573" spans="1:32">
      <c r="A573" s="16" t="s">
        <v>1047</v>
      </c>
      <c r="B573" s="18" t="s">
        <v>1048</v>
      </c>
      <c r="C573" s="18" t="s">
        <v>704</v>
      </c>
      <c r="D573" s="20" t="s">
        <v>1049</v>
      </c>
      <c r="E573" s="20" t="s">
        <v>1261</v>
      </c>
      <c r="F573" s="20" t="s">
        <v>37</v>
      </c>
      <c r="G573" s="20" t="s">
        <v>255</v>
      </c>
      <c r="H573" s="22" t="s">
        <v>161</v>
      </c>
      <c r="I573" s="22" t="s">
        <v>40</v>
      </c>
      <c r="J573" s="22" t="s">
        <v>301</v>
      </c>
      <c r="K573" s="18" t="s">
        <v>1050</v>
      </c>
      <c r="L573" s="18" t="s">
        <v>707</v>
      </c>
      <c r="M573" s="25">
        <v>2018</v>
      </c>
      <c r="N573" s="25">
        <v>2</v>
      </c>
      <c r="O573" s="21">
        <v>2</v>
      </c>
      <c r="P573" s="21">
        <v>2</v>
      </c>
      <c r="Q573" s="21">
        <v>2</v>
      </c>
      <c r="R573" s="21">
        <v>1</v>
      </c>
      <c r="S573" s="20" t="s">
        <v>1051</v>
      </c>
      <c r="T573" s="18">
        <v>3</v>
      </c>
      <c r="U573" s="52">
        <f>SUMIFS(AreaQty!E:E,AreaQty!A:A,TDD!H573,AreaQty!B:B,TDD!I573,AreaQty!D:D,TDD!J573)</f>
        <v>1668.32</v>
      </c>
      <c r="V573" s="25" t="s">
        <v>283</v>
      </c>
      <c r="W573" s="16">
        <v>0.01</v>
      </c>
      <c r="X573" s="55">
        <v>80</v>
      </c>
      <c r="Y573" s="18"/>
      <c r="Z573" s="18">
        <v>1</v>
      </c>
      <c r="AA573" s="24">
        <v>0</v>
      </c>
      <c r="AB573" s="24">
        <v>0</v>
      </c>
      <c r="AC573" s="16">
        <v>0</v>
      </c>
      <c r="AD573" s="24">
        <f>IF(AC573=0,IF(AB573=0,U573*X573*W573*Z573*EXP(-AA573*Others!$A$18),0),0)</f>
        <v>1334.6560000000002</v>
      </c>
      <c r="AE573" s="24">
        <f>IF(AC573=0,IF(AB573=1,U573*X573*W573*Z573*EXP(-AA573*Others!$A$18),0),0)</f>
        <v>0</v>
      </c>
      <c r="AF573" s="24">
        <f>IF(AC573=1,IF(AB573=0,U573*X573*W573*Z573*EXP(-AA573*Others!$A$18),0),0)</f>
        <v>0</v>
      </c>
    </row>
    <row r="574" spans="1:32" ht="30">
      <c r="A574" s="16" t="s">
        <v>1052</v>
      </c>
      <c r="B574" s="18" t="s">
        <v>1053</v>
      </c>
      <c r="C574" s="18" t="s">
        <v>1054</v>
      </c>
      <c r="D574" s="16" t="s">
        <v>1055</v>
      </c>
      <c r="E574" s="57" t="s">
        <v>60</v>
      </c>
      <c r="F574" s="20" t="s">
        <v>37</v>
      </c>
      <c r="G574" s="20" t="s">
        <v>255</v>
      </c>
      <c r="H574" s="18" t="s">
        <v>161</v>
      </c>
      <c r="I574" s="18" t="s">
        <v>99</v>
      </c>
      <c r="J574" s="22" t="s">
        <v>294</v>
      </c>
      <c r="K574" s="18" t="s">
        <v>924</v>
      </c>
      <c r="L574" s="18" t="s">
        <v>1056</v>
      </c>
      <c r="M574" s="25">
        <v>2018</v>
      </c>
      <c r="N574" s="25">
        <f t="shared" si="17"/>
        <v>3</v>
      </c>
      <c r="O574" s="21">
        <v>3</v>
      </c>
      <c r="P574" s="21">
        <v>3</v>
      </c>
      <c r="Q574" s="21">
        <v>3</v>
      </c>
      <c r="R574" s="21">
        <v>2</v>
      </c>
      <c r="S574" s="20" t="s">
        <v>1057</v>
      </c>
      <c r="T574" s="18">
        <v>3</v>
      </c>
      <c r="U574" s="52">
        <f>SUMIFS(AreaQty!E:E,AreaQty!A:A,TDD!H574,AreaQty!B:B,TDD!I574,AreaQty!D:D,TDD!J574)</f>
        <v>1502.34</v>
      </c>
      <c r="V574" s="25" t="s">
        <v>283</v>
      </c>
      <c r="W574" s="16">
        <v>0.2</v>
      </c>
      <c r="X574" s="55">
        <v>200</v>
      </c>
      <c r="Y574" s="18"/>
      <c r="Z574" s="18">
        <v>1</v>
      </c>
      <c r="AA574" s="24">
        <v>0</v>
      </c>
      <c r="AB574" s="24">
        <v>0</v>
      </c>
      <c r="AC574" s="16">
        <v>0</v>
      </c>
      <c r="AD574" s="24">
        <f>IF(AC574=0,IF(AB574=0,U574*X574*W574*Z574*EXP(-AA574*Others!$A$18),0),0)</f>
        <v>60093.600000000006</v>
      </c>
      <c r="AE574" s="24">
        <f>IF(AC574=0,IF(AB574=1,U574*X574*W574*Z574*EXP(-AA574*Others!$A$18),0),0)</f>
        <v>0</v>
      </c>
      <c r="AF574" s="24">
        <f>IF(AC574=1,IF(AB574=0,U574*X574*W574*Z574*EXP(-AA574*Others!$A$18),0),0)</f>
        <v>0</v>
      </c>
    </row>
    <row r="575" spans="1:32" ht="30">
      <c r="A575" s="16" t="s">
        <v>1058</v>
      </c>
      <c r="B575" s="18" t="s">
        <v>1053</v>
      </c>
      <c r="C575" s="18" t="s">
        <v>1054</v>
      </c>
      <c r="D575" s="16" t="s">
        <v>1055</v>
      </c>
      <c r="E575" s="57" t="s">
        <v>60</v>
      </c>
      <c r="F575" s="20" t="s">
        <v>37</v>
      </c>
      <c r="G575" s="20" t="s">
        <v>255</v>
      </c>
      <c r="H575" s="18" t="s">
        <v>161</v>
      </c>
      <c r="I575" s="18" t="s">
        <v>99</v>
      </c>
      <c r="J575" s="22" t="s">
        <v>297</v>
      </c>
      <c r="K575" s="18" t="s">
        <v>924</v>
      </c>
      <c r="L575" s="18" t="s">
        <v>1056</v>
      </c>
      <c r="M575" s="25">
        <v>2018</v>
      </c>
      <c r="N575" s="25">
        <f t="shared" si="17"/>
        <v>3</v>
      </c>
      <c r="O575" s="21">
        <v>3</v>
      </c>
      <c r="P575" s="21">
        <v>3</v>
      </c>
      <c r="Q575" s="21">
        <v>3</v>
      </c>
      <c r="R575" s="21">
        <v>2</v>
      </c>
      <c r="S575" s="20" t="s">
        <v>1057</v>
      </c>
      <c r="T575" s="18">
        <v>3</v>
      </c>
      <c r="U575" s="52">
        <f>SUMIFS(AreaQty!E:E,AreaQty!A:A,TDD!H575,AreaQty!B:B,TDD!I575,AreaQty!D:D,TDD!J575)</f>
        <v>1464.13</v>
      </c>
      <c r="V575" s="25" t="s">
        <v>283</v>
      </c>
      <c r="W575" s="16">
        <v>0.2</v>
      </c>
      <c r="X575" s="55">
        <v>200</v>
      </c>
      <c r="Y575" s="18"/>
      <c r="Z575" s="18">
        <v>1</v>
      </c>
      <c r="AA575" s="24">
        <v>0</v>
      </c>
      <c r="AB575" s="24">
        <v>0</v>
      </c>
      <c r="AC575" s="16">
        <v>0</v>
      </c>
      <c r="AD575" s="24">
        <f>IF(AC575=0,IF(AB575=0,U575*X575*W575*Z575*EXP(-AA575*Others!$A$18),0),0)</f>
        <v>58565.200000000004</v>
      </c>
      <c r="AE575" s="24">
        <f>IF(AC575=0,IF(AB575=1,U575*X575*W575*Z575*EXP(-AA575*Others!$A$18),0),0)</f>
        <v>0</v>
      </c>
      <c r="AF575" s="24">
        <f>IF(AC575=1,IF(AB575=0,U575*X575*W575*Z575*EXP(-AA575*Others!$A$18),0),0)</f>
        <v>0</v>
      </c>
    </row>
    <row r="576" spans="1:32" ht="30">
      <c r="A576" s="16" t="s">
        <v>1059</v>
      </c>
      <c r="B576" s="18" t="s">
        <v>1053</v>
      </c>
      <c r="C576" s="18" t="s">
        <v>1054</v>
      </c>
      <c r="D576" s="16" t="s">
        <v>1055</v>
      </c>
      <c r="E576" s="57" t="s">
        <v>60</v>
      </c>
      <c r="F576" s="20" t="s">
        <v>37</v>
      </c>
      <c r="G576" s="20" t="s">
        <v>255</v>
      </c>
      <c r="H576" s="18" t="s">
        <v>161</v>
      </c>
      <c r="I576" s="18" t="s">
        <v>99</v>
      </c>
      <c r="J576" s="22" t="s">
        <v>301</v>
      </c>
      <c r="K576" s="18" t="s">
        <v>924</v>
      </c>
      <c r="L576" s="18" t="s">
        <v>1056</v>
      </c>
      <c r="M576" s="25">
        <v>2018</v>
      </c>
      <c r="N576" s="25">
        <f t="shared" si="17"/>
        <v>3</v>
      </c>
      <c r="O576" s="21">
        <v>3</v>
      </c>
      <c r="P576" s="21">
        <v>3</v>
      </c>
      <c r="Q576" s="21">
        <v>3</v>
      </c>
      <c r="R576" s="21">
        <v>2</v>
      </c>
      <c r="S576" s="20" t="s">
        <v>1057</v>
      </c>
      <c r="T576" s="18">
        <v>3</v>
      </c>
      <c r="U576" s="52">
        <f>SUMIFS(AreaQty!E:E,AreaQty!A:A,TDD!H576,AreaQty!B:B,TDD!I576,AreaQty!D:D,TDD!J576)</f>
        <v>1591.09</v>
      </c>
      <c r="V576" s="25" t="s">
        <v>283</v>
      </c>
      <c r="W576" s="16">
        <v>0.2</v>
      </c>
      <c r="X576" s="55">
        <v>200</v>
      </c>
      <c r="Y576" s="18"/>
      <c r="Z576" s="18">
        <v>1</v>
      </c>
      <c r="AA576" s="24">
        <v>0</v>
      </c>
      <c r="AB576" s="24">
        <v>0</v>
      </c>
      <c r="AC576" s="16">
        <v>0</v>
      </c>
      <c r="AD576" s="24">
        <f>IF(AC576=0,IF(AB576=0,U576*X576*W576*Z576*EXP(-AA576*Others!$A$18),0),0)</f>
        <v>63643.600000000006</v>
      </c>
      <c r="AE576" s="24">
        <f>IF(AC576=0,IF(AB576=1,U576*X576*W576*Z576*EXP(-AA576*Others!$A$18),0),0)</f>
        <v>0</v>
      </c>
      <c r="AF576" s="24">
        <f>IF(AC576=1,IF(AB576=0,U576*X576*W576*Z576*EXP(-AA576*Others!$A$18),0),0)</f>
        <v>0</v>
      </c>
    </row>
    <row r="577" spans="1:32" ht="30">
      <c r="A577" s="16" t="s">
        <v>1060</v>
      </c>
      <c r="B577" s="18" t="s">
        <v>1053</v>
      </c>
      <c r="C577" s="18" t="s">
        <v>1054</v>
      </c>
      <c r="D577" s="16" t="s">
        <v>1055</v>
      </c>
      <c r="E577" s="57" t="s">
        <v>60</v>
      </c>
      <c r="F577" s="20" t="s">
        <v>37</v>
      </c>
      <c r="G577" s="20" t="s">
        <v>255</v>
      </c>
      <c r="H577" s="18" t="s">
        <v>161</v>
      </c>
      <c r="I577" s="18" t="s">
        <v>99</v>
      </c>
      <c r="J577" s="22" t="s">
        <v>320</v>
      </c>
      <c r="K577" s="18" t="s">
        <v>924</v>
      </c>
      <c r="L577" s="18" t="s">
        <v>1056</v>
      </c>
      <c r="M577" s="25">
        <v>2018</v>
      </c>
      <c r="N577" s="25">
        <f t="shared" si="17"/>
        <v>3</v>
      </c>
      <c r="O577" s="21">
        <v>3</v>
      </c>
      <c r="P577" s="21">
        <v>3</v>
      </c>
      <c r="Q577" s="21">
        <v>3</v>
      </c>
      <c r="R577" s="21">
        <v>2</v>
      </c>
      <c r="S577" s="20" t="s">
        <v>1057</v>
      </c>
      <c r="T577" s="18">
        <v>3</v>
      </c>
      <c r="U577" s="52">
        <f>SUMIFS(AreaQty!E:E,AreaQty!A:A,TDD!H577,AreaQty!B:B,TDD!I577,AreaQty!D:D,TDD!J577)</f>
        <v>1594.09</v>
      </c>
      <c r="V577" s="25" t="s">
        <v>283</v>
      </c>
      <c r="W577" s="16">
        <v>0.2</v>
      </c>
      <c r="X577" s="55">
        <v>200</v>
      </c>
      <c r="Y577" s="18"/>
      <c r="Z577" s="18">
        <v>1</v>
      </c>
      <c r="AA577" s="24">
        <v>0</v>
      </c>
      <c r="AB577" s="24">
        <v>0</v>
      </c>
      <c r="AC577" s="16">
        <v>0</v>
      </c>
      <c r="AD577" s="24">
        <f>IF(AC577=0,IF(AB577=0,U577*X577*W577*Z577*EXP(-AA577*Others!$A$18),0),0)</f>
        <v>63763.600000000006</v>
      </c>
      <c r="AE577" s="24">
        <f>IF(AC577=0,IF(AB577=1,U577*X577*W577*Z577*EXP(-AA577*Others!$A$18),0),0)</f>
        <v>0</v>
      </c>
      <c r="AF577" s="24">
        <f>IF(AC577=1,IF(AB577=0,U577*X577*W577*Z577*EXP(-AA577*Others!$A$18),0),0)</f>
        <v>0</v>
      </c>
    </row>
    <row r="578" spans="1:32" ht="30">
      <c r="A578" s="16" t="s">
        <v>1061</v>
      </c>
      <c r="B578" s="18" t="s">
        <v>1053</v>
      </c>
      <c r="C578" s="18" t="s">
        <v>1054</v>
      </c>
      <c r="D578" s="16" t="s">
        <v>1055</v>
      </c>
      <c r="E578" s="57" t="s">
        <v>60</v>
      </c>
      <c r="F578" s="20" t="s">
        <v>37</v>
      </c>
      <c r="G578" s="20" t="s">
        <v>255</v>
      </c>
      <c r="H578" s="18" t="s">
        <v>161</v>
      </c>
      <c r="I578" s="18" t="s">
        <v>99</v>
      </c>
      <c r="J578" s="22" t="s">
        <v>334</v>
      </c>
      <c r="K578" s="18" t="s">
        <v>924</v>
      </c>
      <c r="L578" s="18" t="s">
        <v>1056</v>
      </c>
      <c r="M578" s="25">
        <v>2018</v>
      </c>
      <c r="N578" s="25">
        <f t="shared" si="17"/>
        <v>3</v>
      </c>
      <c r="O578" s="21">
        <v>3</v>
      </c>
      <c r="P578" s="21">
        <v>3</v>
      </c>
      <c r="Q578" s="21">
        <v>3</v>
      </c>
      <c r="R578" s="21">
        <v>2</v>
      </c>
      <c r="S578" s="20" t="s">
        <v>1057</v>
      </c>
      <c r="T578" s="18">
        <v>3</v>
      </c>
      <c r="U578" s="52">
        <f>SUMIFS(AreaQty!E:E,AreaQty!A:A,TDD!H578,AreaQty!B:B,TDD!I578,AreaQty!D:D,TDD!J578)</f>
        <v>1128.22</v>
      </c>
      <c r="V578" s="25" t="s">
        <v>283</v>
      </c>
      <c r="W578" s="16">
        <v>0.2</v>
      </c>
      <c r="X578" s="55">
        <v>200</v>
      </c>
      <c r="Y578" s="18"/>
      <c r="Z578" s="18">
        <v>1</v>
      </c>
      <c r="AA578" s="24">
        <v>0</v>
      </c>
      <c r="AB578" s="24">
        <v>0</v>
      </c>
      <c r="AC578" s="16">
        <v>0</v>
      </c>
      <c r="AD578" s="24">
        <f>IF(AC578=0,IF(AB578=0,U578*X578*W578*Z578*EXP(-AA578*Others!$A$18),0),0)</f>
        <v>45128.800000000003</v>
      </c>
      <c r="AE578" s="24">
        <f>IF(AC578=0,IF(AB578=1,U578*X578*W578*Z578*EXP(-AA578*Others!$A$18),0),0)</f>
        <v>0</v>
      </c>
      <c r="AF578" s="24">
        <f>IF(AC578=1,IF(AB578=0,U578*X578*W578*Z578*EXP(-AA578*Others!$A$18),0),0)</f>
        <v>0</v>
      </c>
    </row>
    <row r="579" spans="1:32" ht="30">
      <c r="A579" s="16" t="s">
        <v>1062</v>
      </c>
      <c r="B579" s="18" t="s">
        <v>1053</v>
      </c>
      <c r="C579" s="18" t="s">
        <v>1054</v>
      </c>
      <c r="D579" s="16" t="s">
        <v>1055</v>
      </c>
      <c r="E579" s="57" t="s">
        <v>60</v>
      </c>
      <c r="F579" s="20" t="s">
        <v>37</v>
      </c>
      <c r="G579" s="20" t="s">
        <v>255</v>
      </c>
      <c r="H579" s="18" t="s">
        <v>161</v>
      </c>
      <c r="I579" s="18" t="s">
        <v>99</v>
      </c>
      <c r="J579" s="22" t="s">
        <v>808</v>
      </c>
      <c r="K579" s="18" t="s">
        <v>924</v>
      </c>
      <c r="L579" s="18" t="s">
        <v>1056</v>
      </c>
      <c r="M579" s="25">
        <v>2018</v>
      </c>
      <c r="N579" s="25">
        <f t="shared" ref="N579:N627" si="18">ROUNDUP(MAX(O579:Q579),0)</f>
        <v>3</v>
      </c>
      <c r="O579" s="21">
        <v>3</v>
      </c>
      <c r="P579" s="21">
        <v>3</v>
      </c>
      <c r="Q579" s="21">
        <v>3</v>
      </c>
      <c r="R579" s="21">
        <v>2</v>
      </c>
      <c r="S579" s="20" t="s">
        <v>1057</v>
      </c>
      <c r="T579" s="18">
        <v>3</v>
      </c>
      <c r="U579" s="52">
        <f>SUMIFS(AreaQty!E:E,AreaQty!A:A,TDD!H579,AreaQty!B:B,TDD!I579,AreaQty!D:D,TDD!J579)</f>
        <v>1130.82</v>
      </c>
      <c r="V579" s="25" t="s">
        <v>283</v>
      </c>
      <c r="W579" s="16">
        <v>0.2</v>
      </c>
      <c r="X579" s="55">
        <v>200</v>
      </c>
      <c r="Y579" s="18"/>
      <c r="Z579" s="18">
        <v>1</v>
      </c>
      <c r="AA579" s="24">
        <v>0</v>
      </c>
      <c r="AB579" s="24">
        <v>0</v>
      </c>
      <c r="AC579" s="16">
        <v>0</v>
      </c>
      <c r="AD579" s="24">
        <f>IF(AC579=0,IF(AB579=0,U579*X579*W579*Z579*EXP(-AA579*Others!$A$18),0),0)</f>
        <v>45232.800000000003</v>
      </c>
      <c r="AE579" s="24">
        <f>IF(AC579=0,IF(AB579=1,U579*X579*W579*Z579*EXP(-AA579*Others!$A$18),0),0)</f>
        <v>0</v>
      </c>
      <c r="AF579" s="24">
        <f>IF(AC579=1,IF(AB579=0,U579*X579*W579*Z579*EXP(-AA579*Others!$A$18),0),0)</f>
        <v>0</v>
      </c>
    </row>
    <row r="580" spans="1:32" ht="30">
      <c r="A580" s="16" t="s">
        <v>1063</v>
      </c>
      <c r="B580" s="18" t="s">
        <v>1053</v>
      </c>
      <c r="C580" s="18" t="s">
        <v>1054</v>
      </c>
      <c r="D580" s="16" t="s">
        <v>1055</v>
      </c>
      <c r="E580" s="57" t="s">
        <v>60</v>
      </c>
      <c r="F580" s="20" t="s">
        <v>37</v>
      </c>
      <c r="G580" s="20" t="s">
        <v>255</v>
      </c>
      <c r="H580" s="18" t="s">
        <v>161</v>
      </c>
      <c r="I580" s="18" t="s">
        <v>99</v>
      </c>
      <c r="J580" s="22" t="s">
        <v>810</v>
      </c>
      <c r="K580" s="18" t="s">
        <v>924</v>
      </c>
      <c r="L580" s="18" t="s">
        <v>1056</v>
      </c>
      <c r="M580" s="25">
        <v>2018</v>
      </c>
      <c r="N580" s="25">
        <f t="shared" si="18"/>
        <v>3</v>
      </c>
      <c r="O580" s="21">
        <v>3</v>
      </c>
      <c r="P580" s="21">
        <v>3</v>
      </c>
      <c r="Q580" s="21">
        <v>3</v>
      </c>
      <c r="R580" s="21">
        <v>2</v>
      </c>
      <c r="S580" s="20" t="s">
        <v>1057</v>
      </c>
      <c r="T580" s="18">
        <v>3</v>
      </c>
      <c r="U580" s="52">
        <f>SUMIFS(AreaQty!E:E,AreaQty!A:A,TDD!H580,AreaQty!B:B,TDD!I580,AreaQty!D:D,TDD!J580)</f>
        <v>756.73</v>
      </c>
      <c r="V580" s="25" t="s">
        <v>283</v>
      </c>
      <c r="W580" s="16">
        <v>0.2</v>
      </c>
      <c r="X580" s="55">
        <v>200</v>
      </c>
      <c r="Y580" s="18"/>
      <c r="Z580" s="18">
        <v>1</v>
      </c>
      <c r="AA580" s="24">
        <v>0</v>
      </c>
      <c r="AB580" s="24">
        <v>0</v>
      </c>
      <c r="AC580" s="16">
        <v>0</v>
      </c>
      <c r="AD580" s="24">
        <f>IF(AC580=0,IF(AB580=0,U580*X580*W580*Z580*EXP(-AA580*Others!$A$18),0),0)</f>
        <v>30269.200000000001</v>
      </c>
      <c r="AE580" s="24">
        <f>IF(AC580=0,IF(AB580=1,U580*X580*W580*Z580*EXP(-AA580*Others!$A$18),0),0)</f>
        <v>0</v>
      </c>
      <c r="AF580" s="24">
        <f>IF(AC580=1,IF(AB580=0,U580*X580*W580*Z580*EXP(-AA580*Others!$A$18),0),0)</f>
        <v>0</v>
      </c>
    </row>
    <row r="581" spans="1:32" ht="30">
      <c r="A581" s="16" t="s">
        <v>1064</v>
      </c>
      <c r="B581" s="18" t="s">
        <v>1053</v>
      </c>
      <c r="C581" s="18" t="s">
        <v>1054</v>
      </c>
      <c r="D581" s="16" t="s">
        <v>1055</v>
      </c>
      <c r="E581" s="57" t="s">
        <v>60</v>
      </c>
      <c r="F581" s="20" t="s">
        <v>37</v>
      </c>
      <c r="G581" s="20" t="s">
        <v>255</v>
      </c>
      <c r="H581" s="18" t="s">
        <v>98</v>
      </c>
      <c r="I581" s="18" t="s">
        <v>1065</v>
      </c>
      <c r="J581" s="22" t="s">
        <v>1066</v>
      </c>
      <c r="K581" s="18" t="s">
        <v>101</v>
      </c>
      <c r="L581" s="18" t="s">
        <v>1056</v>
      </c>
      <c r="M581" s="25">
        <v>1994</v>
      </c>
      <c r="N581" s="25">
        <f t="shared" si="18"/>
        <v>3</v>
      </c>
      <c r="O581" s="21">
        <v>3</v>
      </c>
      <c r="P581" s="21">
        <v>3</v>
      </c>
      <c r="Q581" s="21">
        <v>3</v>
      </c>
      <c r="R581" s="21">
        <v>2</v>
      </c>
      <c r="S581" s="20" t="s">
        <v>1057</v>
      </c>
      <c r="T581" s="18">
        <v>3</v>
      </c>
      <c r="U581" s="52">
        <f>SUMIFS(AreaQty!E:E,AreaQty!A:A,TDD!H581,AreaQty!B:B,TDD!I581,AreaQty!D:D,TDD!J581)</f>
        <v>10800</v>
      </c>
      <c r="V581" s="25" t="s">
        <v>283</v>
      </c>
      <c r="W581" s="16">
        <v>0.2</v>
      </c>
      <c r="X581" s="55">
        <v>200</v>
      </c>
      <c r="Y581" s="18"/>
      <c r="Z581" s="18">
        <v>1</v>
      </c>
      <c r="AA581" s="24">
        <v>0</v>
      </c>
      <c r="AB581" s="24">
        <v>0</v>
      </c>
      <c r="AC581" s="16">
        <v>0</v>
      </c>
      <c r="AD581" s="24">
        <f>IF(AC581=0,IF(AB581=0,U581*X581*W581*Z581*EXP(-AA581*Others!$A$18),0),0)</f>
        <v>432000</v>
      </c>
      <c r="AE581" s="24">
        <f>IF(AC581=0,IF(AB581=1,U581*X581*W581*Z581*EXP(-AA581*Others!$A$18),0),0)</f>
        <v>0</v>
      </c>
      <c r="AF581" s="24">
        <f>IF(AC581=1,IF(AB581=0,U581*X581*W581*Z581*EXP(-AA581*Others!$A$18),0),0)</f>
        <v>0</v>
      </c>
    </row>
    <row r="582" spans="1:32" ht="30">
      <c r="A582" s="16" t="s">
        <v>1067</v>
      </c>
      <c r="B582" s="18" t="s">
        <v>1053</v>
      </c>
      <c r="C582" s="18" t="s">
        <v>1054</v>
      </c>
      <c r="D582" s="16" t="s">
        <v>1055</v>
      </c>
      <c r="E582" s="57" t="s">
        <v>60</v>
      </c>
      <c r="F582" s="20" t="s">
        <v>37</v>
      </c>
      <c r="G582" s="20" t="s">
        <v>255</v>
      </c>
      <c r="H582" s="18" t="s">
        <v>98</v>
      </c>
      <c r="I582" s="18" t="s">
        <v>1065</v>
      </c>
      <c r="J582" s="22" t="s">
        <v>1068</v>
      </c>
      <c r="K582" s="18" t="s">
        <v>101</v>
      </c>
      <c r="L582" s="18" t="s">
        <v>1056</v>
      </c>
      <c r="M582" s="25">
        <v>1994</v>
      </c>
      <c r="N582" s="25">
        <f t="shared" si="18"/>
        <v>3</v>
      </c>
      <c r="O582" s="21">
        <v>3</v>
      </c>
      <c r="P582" s="21">
        <v>3</v>
      </c>
      <c r="Q582" s="21">
        <v>3</v>
      </c>
      <c r="R582" s="21">
        <v>2</v>
      </c>
      <c r="S582" s="20" t="s">
        <v>1057</v>
      </c>
      <c r="T582" s="18">
        <v>3</v>
      </c>
      <c r="U582" s="52">
        <f>SUMIFS(AreaQty!E:E,AreaQty!A:A,TDD!H582,AreaQty!B:B,TDD!I582,AreaQty!D:D,TDD!J582)</f>
        <v>10800</v>
      </c>
      <c r="V582" s="25" t="s">
        <v>283</v>
      </c>
      <c r="W582" s="16">
        <v>0.2</v>
      </c>
      <c r="X582" s="55">
        <v>200</v>
      </c>
      <c r="Y582" s="18"/>
      <c r="Z582" s="18">
        <v>1</v>
      </c>
      <c r="AA582" s="24">
        <v>0</v>
      </c>
      <c r="AB582" s="24">
        <v>0</v>
      </c>
      <c r="AC582" s="16">
        <v>0</v>
      </c>
      <c r="AD582" s="24">
        <f>IF(AC582=0,IF(AB582=0,U582*X582*W582*Z582*EXP(-AA582*Others!$A$18),0),0)</f>
        <v>432000</v>
      </c>
      <c r="AE582" s="24">
        <f>IF(AC582=0,IF(AB582=1,U582*X582*W582*Z582*EXP(-AA582*Others!$A$18),0),0)</f>
        <v>0</v>
      </c>
      <c r="AF582" s="24">
        <f>IF(AC582=1,IF(AB582=0,U582*X582*W582*Z582*EXP(-AA582*Others!$A$18),0),0)</f>
        <v>0</v>
      </c>
    </row>
    <row r="583" spans="1:32" ht="30">
      <c r="A583" s="16" t="s">
        <v>1069</v>
      </c>
      <c r="B583" s="18" t="s">
        <v>1053</v>
      </c>
      <c r="C583" s="18" t="s">
        <v>1054</v>
      </c>
      <c r="D583" s="16" t="s">
        <v>1055</v>
      </c>
      <c r="E583" s="57" t="s">
        <v>60</v>
      </c>
      <c r="F583" s="20" t="s">
        <v>37</v>
      </c>
      <c r="G583" s="20" t="s">
        <v>255</v>
      </c>
      <c r="H583" s="18" t="s">
        <v>98</v>
      </c>
      <c r="I583" s="18" t="s">
        <v>1065</v>
      </c>
      <c r="J583" s="22" t="s">
        <v>1070</v>
      </c>
      <c r="K583" s="18" t="s">
        <v>101</v>
      </c>
      <c r="L583" s="18" t="s">
        <v>1056</v>
      </c>
      <c r="M583" s="25">
        <v>1994</v>
      </c>
      <c r="N583" s="25">
        <f t="shared" si="18"/>
        <v>3</v>
      </c>
      <c r="O583" s="21">
        <v>3</v>
      </c>
      <c r="P583" s="21">
        <v>3</v>
      </c>
      <c r="Q583" s="21">
        <v>3</v>
      </c>
      <c r="R583" s="21">
        <v>2</v>
      </c>
      <c r="S583" s="20" t="s">
        <v>1057</v>
      </c>
      <c r="T583" s="18">
        <v>3</v>
      </c>
      <c r="U583" s="52">
        <f>SUMIFS(AreaQty!E:E,AreaQty!A:A,TDD!H583,AreaQty!B:B,TDD!I583,AreaQty!D:D,TDD!J583)</f>
        <v>8100</v>
      </c>
      <c r="V583" s="25" t="s">
        <v>283</v>
      </c>
      <c r="W583" s="16">
        <v>0.2</v>
      </c>
      <c r="X583" s="55">
        <v>200</v>
      </c>
      <c r="Y583" s="18"/>
      <c r="Z583" s="18">
        <v>1</v>
      </c>
      <c r="AA583" s="24">
        <v>0</v>
      </c>
      <c r="AB583" s="24">
        <v>0</v>
      </c>
      <c r="AC583" s="16">
        <v>0</v>
      </c>
      <c r="AD583" s="24">
        <f>IF(AC583=0,IF(AB583=0,U583*X583*W583*Z583*EXP(-AA583*Others!$A$18),0),0)</f>
        <v>324000</v>
      </c>
      <c r="AE583" s="24">
        <f>IF(AC583=0,IF(AB583=1,U583*X583*W583*Z583*EXP(-AA583*Others!$A$18),0),0)</f>
        <v>0</v>
      </c>
      <c r="AF583" s="24">
        <f>IF(AC583=1,IF(AB583=0,U583*X583*W583*Z583*EXP(-AA583*Others!$A$18),0),0)</f>
        <v>0</v>
      </c>
    </row>
    <row r="584" spans="1:32" ht="30">
      <c r="A584" s="16" t="s">
        <v>1071</v>
      </c>
      <c r="B584" s="18" t="s">
        <v>1053</v>
      </c>
      <c r="C584" s="18" t="s">
        <v>1054</v>
      </c>
      <c r="D584" s="16" t="s">
        <v>1055</v>
      </c>
      <c r="E584" s="57" t="s">
        <v>60</v>
      </c>
      <c r="F584" s="20" t="s">
        <v>37</v>
      </c>
      <c r="G584" s="20" t="s">
        <v>255</v>
      </c>
      <c r="H584" s="18" t="s">
        <v>98</v>
      </c>
      <c r="I584" s="18" t="s">
        <v>1065</v>
      </c>
      <c r="J584" s="22" t="s">
        <v>1072</v>
      </c>
      <c r="K584" s="18" t="s">
        <v>101</v>
      </c>
      <c r="L584" s="18" t="s">
        <v>1056</v>
      </c>
      <c r="M584" s="25">
        <v>1994</v>
      </c>
      <c r="N584" s="25">
        <f t="shared" si="18"/>
        <v>3</v>
      </c>
      <c r="O584" s="21">
        <v>3</v>
      </c>
      <c r="P584" s="21">
        <v>3</v>
      </c>
      <c r="Q584" s="21">
        <v>3</v>
      </c>
      <c r="R584" s="21">
        <v>2</v>
      </c>
      <c r="S584" s="20" t="s">
        <v>1057</v>
      </c>
      <c r="T584" s="18">
        <v>3</v>
      </c>
      <c r="U584" s="52">
        <f>SUMIFS(AreaQty!E:E,AreaQty!A:A,TDD!H584,AreaQty!B:B,TDD!I584,AreaQty!D:D,TDD!J584)</f>
        <v>8100</v>
      </c>
      <c r="V584" s="25" t="s">
        <v>283</v>
      </c>
      <c r="W584" s="16">
        <v>0.2</v>
      </c>
      <c r="X584" s="55">
        <v>200</v>
      </c>
      <c r="Y584" s="18"/>
      <c r="Z584" s="18">
        <v>1</v>
      </c>
      <c r="AA584" s="24">
        <v>0</v>
      </c>
      <c r="AB584" s="24">
        <v>0</v>
      </c>
      <c r="AC584" s="16">
        <v>0</v>
      </c>
      <c r="AD584" s="24">
        <f>IF(AC584=0,IF(AB584=0,U584*X584*W584*Z584*EXP(-AA584*Others!$A$18),0),0)</f>
        <v>324000</v>
      </c>
      <c r="AE584" s="24">
        <f>IF(AC584=0,IF(AB584=1,U584*X584*W584*Z584*EXP(-AA584*Others!$A$18),0),0)</f>
        <v>0</v>
      </c>
      <c r="AF584" s="24">
        <f>IF(AC584=1,IF(AB584=0,U584*X584*W584*Z584*EXP(-AA584*Others!$A$18),0),0)</f>
        <v>0</v>
      </c>
    </row>
    <row r="585" spans="1:32" ht="30">
      <c r="A585" s="16" t="s">
        <v>1073</v>
      </c>
      <c r="B585" s="18" t="s">
        <v>1053</v>
      </c>
      <c r="C585" s="18" t="s">
        <v>1054</v>
      </c>
      <c r="D585" s="16" t="s">
        <v>1055</v>
      </c>
      <c r="E585" s="57" t="s">
        <v>60</v>
      </c>
      <c r="F585" s="20" t="s">
        <v>37</v>
      </c>
      <c r="G585" s="20" t="s">
        <v>255</v>
      </c>
      <c r="H585" s="18" t="s">
        <v>98</v>
      </c>
      <c r="I585" s="18" t="s">
        <v>1065</v>
      </c>
      <c r="J585" s="22" t="s">
        <v>1074</v>
      </c>
      <c r="K585" s="18" t="s">
        <v>101</v>
      </c>
      <c r="L585" s="18" t="s">
        <v>1056</v>
      </c>
      <c r="M585" s="25">
        <v>1994</v>
      </c>
      <c r="N585" s="25">
        <f t="shared" si="18"/>
        <v>3</v>
      </c>
      <c r="O585" s="21">
        <v>3</v>
      </c>
      <c r="P585" s="21">
        <v>3</v>
      </c>
      <c r="Q585" s="21">
        <v>3</v>
      </c>
      <c r="R585" s="21">
        <v>2</v>
      </c>
      <c r="S585" s="20" t="s">
        <v>1057</v>
      </c>
      <c r="T585" s="18">
        <v>3</v>
      </c>
      <c r="U585" s="52">
        <f>SUMIFS(AreaQty!E:E,AreaQty!A:A,TDD!H585,AreaQty!B:B,TDD!I585,AreaQty!D:D,TDD!J585)</f>
        <v>8100</v>
      </c>
      <c r="V585" s="25" t="s">
        <v>283</v>
      </c>
      <c r="W585" s="16">
        <v>0.2</v>
      </c>
      <c r="X585" s="55">
        <v>200</v>
      </c>
      <c r="Y585" s="18"/>
      <c r="Z585" s="18">
        <v>1</v>
      </c>
      <c r="AA585" s="24">
        <v>0</v>
      </c>
      <c r="AB585" s="24">
        <v>0</v>
      </c>
      <c r="AC585" s="16">
        <v>0</v>
      </c>
      <c r="AD585" s="24">
        <f>IF(AC585=0,IF(AB585=0,U585*X585*W585*Z585*EXP(-AA585*Others!$A$18),0),0)</f>
        <v>324000</v>
      </c>
      <c r="AE585" s="24">
        <f>IF(AC585=0,IF(AB585=1,U585*X585*W585*Z585*EXP(-AA585*Others!$A$18),0),0)</f>
        <v>0</v>
      </c>
      <c r="AF585" s="24">
        <f>IF(AC585=1,IF(AB585=0,U585*X585*W585*Z585*EXP(-AA585*Others!$A$18),0),0)</f>
        <v>0</v>
      </c>
    </row>
    <row r="586" spans="1:32" ht="30">
      <c r="A586" s="16" t="s">
        <v>1075</v>
      </c>
      <c r="B586" s="18" t="s">
        <v>1053</v>
      </c>
      <c r="C586" s="18" t="s">
        <v>1054</v>
      </c>
      <c r="D586" s="16" t="s">
        <v>1055</v>
      </c>
      <c r="E586" s="57" t="s">
        <v>60</v>
      </c>
      <c r="F586" s="20" t="s">
        <v>37</v>
      </c>
      <c r="G586" s="20" t="s">
        <v>255</v>
      </c>
      <c r="H586" s="18" t="s">
        <v>98</v>
      </c>
      <c r="I586" s="18" t="s">
        <v>1065</v>
      </c>
      <c r="J586" s="22" t="s">
        <v>1076</v>
      </c>
      <c r="K586" s="18" t="s">
        <v>101</v>
      </c>
      <c r="L586" s="18" t="s">
        <v>1056</v>
      </c>
      <c r="M586" s="25">
        <v>1994</v>
      </c>
      <c r="N586" s="25">
        <f t="shared" si="18"/>
        <v>3</v>
      </c>
      <c r="O586" s="21">
        <v>3</v>
      </c>
      <c r="P586" s="21">
        <v>3</v>
      </c>
      <c r="Q586" s="21">
        <v>3</v>
      </c>
      <c r="R586" s="21">
        <v>2</v>
      </c>
      <c r="S586" s="20" t="s">
        <v>1057</v>
      </c>
      <c r="T586" s="18">
        <v>3</v>
      </c>
      <c r="U586" s="52">
        <f>SUMIFS(AreaQty!E:E,AreaQty!A:A,TDD!H586,AreaQty!B:B,TDD!I586,AreaQty!D:D,TDD!J586)</f>
        <v>8100</v>
      </c>
      <c r="V586" s="25" t="s">
        <v>283</v>
      </c>
      <c r="W586" s="16">
        <v>0.2</v>
      </c>
      <c r="X586" s="55">
        <v>200</v>
      </c>
      <c r="Y586" s="18"/>
      <c r="Z586" s="18">
        <v>1</v>
      </c>
      <c r="AA586" s="24">
        <v>0</v>
      </c>
      <c r="AB586" s="24">
        <v>0</v>
      </c>
      <c r="AC586" s="16">
        <v>0</v>
      </c>
      <c r="AD586" s="24">
        <f>IF(AC586=0,IF(AB586=0,U586*X586*W586*Z586*EXP(-AA586*Others!$A$18),0),0)</f>
        <v>324000</v>
      </c>
      <c r="AE586" s="24">
        <f>IF(AC586=0,IF(AB586=1,U586*X586*W586*Z586*EXP(-AA586*Others!$A$18),0),0)</f>
        <v>0</v>
      </c>
      <c r="AF586" s="24">
        <f>IF(AC586=1,IF(AB586=0,U586*X586*W586*Z586*EXP(-AA586*Others!$A$18),0),0)</f>
        <v>0</v>
      </c>
    </row>
    <row r="587" spans="1:32" ht="30">
      <c r="A587" s="16" t="s">
        <v>1077</v>
      </c>
      <c r="B587" s="18" t="s">
        <v>1053</v>
      </c>
      <c r="C587" s="18" t="s">
        <v>1054</v>
      </c>
      <c r="D587" s="16" t="s">
        <v>1078</v>
      </c>
      <c r="E587" s="57" t="s">
        <v>60</v>
      </c>
      <c r="F587" s="20" t="s">
        <v>37</v>
      </c>
      <c r="G587" s="20" t="s">
        <v>255</v>
      </c>
      <c r="H587" s="18" t="s">
        <v>98</v>
      </c>
      <c r="I587" s="18" t="s">
        <v>1065</v>
      </c>
      <c r="J587" s="22" t="s">
        <v>1079</v>
      </c>
      <c r="K587" s="18" t="s">
        <v>101</v>
      </c>
      <c r="L587" s="18" t="s">
        <v>1056</v>
      </c>
      <c r="M587" s="25">
        <v>1994</v>
      </c>
      <c r="N587" s="25">
        <f t="shared" si="18"/>
        <v>3</v>
      </c>
      <c r="O587" s="21">
        <v>3</v>
      </c>
      <c r="P587" s="21">
        <v>3</v>
      </c>
      <c r="Q587" s="21">
        <v>3</v>
      </c>
      <c r="R587" s="21">
        <v>2</v>
      </c>
      <c r="S587" s="20" t="s">
        <v>1080</v>
      </c>
      <c r="T587" s="18">
        <v>3</v>
      </c>
      <c r="U587" s="52">
        <f>SUMIFS(AreaQty!E:E,AreaQty!A:A,TDD!H587,AreaQty!B:B,TDD!I587,AreaQty!D:D,TDD!J587)</f>
        <v>8100</v>
      </c>
      <c r="V587" s="25" t="s">
        <v>283</v>
      </c>
      <c r="W587" s="16">
        <v>0.2</v>
      </c>
      <c r="X587" s="55">
        <v>200</v>
      </c>
      <c r="Y587" s="18"/>
      <c r="Z587" s="18">
        <v>1</v>
      </c>
      <c r="AA587" s="24">
        <v>0</v>
      </c>
      <c r="AB587" s="24">
        <v>0</v>
      </c>
      <c r="AC587" s="16">
        <v>0</v>
      </c>
      <c r="AD587" s="24">
        <f>IF(AC587=0,IF(AB587=0,U587*X587*W587*Z587*EXP(-AA587*Others!$A$18),0),0)</f>
        <v>324000</v>
      </c>
      <c r="AE587" s="24">
        <f>IF(AC587=0,IF(AB587=1,U587*X587*W587*Z587*EXP(-AA587*Others!$A$18),0),0)</f>
        <v>0</v>
      </c>
      <c r="AF587" s="24">
        <f>IF(AC587=1,IF(AB587=0,U587*X587*W587*Z587*EXP(-AA587*Others!$A$18),0),0)</f>
        <v>0</v>
      </c>
    </row>
    <row r="588" spans="1:32" ht="30">
      <c r="A588" s="16" t="s">
        <v>1081</v>
      </c>
      <c r="B588" s="18" t="s">
        <v>1053</v>
      </c>
      <c r="C588" s="18" t="s">
        <v>1054</v>
      </c>
      <c r="D588" s="16" t="s">
        <v>1055</v>
      </c>
      <c r="E588" s="57" t="s">
        <v>60</v>
      </c>
      <c r="F588" s="20" t="s">
        <v>37</v>
      </c>
      <c r="G588" s="20" t="s">
        <v>255</v>
      </c>
      <c r="H588" s="18" t="s">
        <v>98</v>
      </c>
      <c r="I588" s="18" t="s">
        <v>1065</v>
      </c>
      <c r="J588" s="22" t="s">
        <v>1082</v>
      </c>
      <c r="K588" s="18" t="s">
        <v>101</v>
      </c>
      <c r="L588" s="18" t="s">
        <v>1056</v>
      </c>
      <c r="M588" s="25">
        <v>1994</v>
      </c>
      <c r="N588" s="25">
        <f t="shared" si="18"/>
        <v>3</v>
      </c>
      <c r="O588" s="21">
        <v>3</v>
      </c>
      <c r="P588" s="21">
        <v>3</v>
      </c>
      <c r="Q588" s="21">
        <v>3</v>
      </c>
      <c r="R588" s="21">
        <v>2</v>
      </c>
      <c r="S588" s="20" t="s">
        <v>1057</v>
      </c>
      <c r="T588" s="18">
        <v>3</v>
      </c>
      <c r="U588" s="52">
        <f>SUMIFS(AreaQty!E:E,AreaQty!A:A,TDD!H588,AreaQty!B:B,TDD!I588,AreaQty!D:D,TDD!J588)</f>
        <v>8100</v>
      </c>
      <c r="V588" s="25" t="s">
        <v>283</v>
      </c>
      <c r="W588" s="16">
        <v>0.2</v>
      </c>
      <c r="X588" s="55">
        <v>200</v>
      </c>
      <c r="Y588" s="18"/>
      <c r="Z588" s="18">
        <v>1</v>
      </c>
      <c r="AA588" s="24">
        <v>0</v>
      </c>
      <c r="AB588" s="24">
        <v>0</v>
      </c>
      <c r="AC588" s="16">
        <v>0</v>
      </c>
      <c r="AD588" s="24">
        <f>IF(AC588=0,IF(AB588=0,U588*X588*W588*Z588*EXP(-AA588*Others!$A$18),0),0)</f>
        <v>324000</v>
      </c>
      <c r="AE588" s="24">
        <f>IF(AC588=0,IF(AB588=1,U588*X588*W588*Z588*EXP(-AA588*Others!$A$18),0),0)</f>
        <v>0</v>
      </c>
      <c r="AF588" s="24">
        <f>IF(AC588=1,IF(AB588=0,U588*X588*W588*Z588*EXP(-AA588*Others!$A$18),0),0)</f>
        <v>0</v>
      </c>
    </row>
    <row r="589" spans="1:32" ht="30">
      <c r="A589" s="16" t="s">
        <v>1083</v>
      </c>
      <c r="B589" s="18" t="s">
        <v>1053</v>
      </c>
      <c r="C589" s="18" t="s">
        <v>1054</v>
      </c>
      <c r="D589" s="16" t="s">
        <v>1055</v>
      </c>
      <c r="E589" s="57" t="s">
        <v>60</v>
      </c>
      <c r="F589" s="20" t="s">
        <v>37</v>
      </c>
      <c r="G589" s="20" t="s">
        <v>255</v>
      </c>
      <c r="H589" s="18" t="s">
        <v>98</v>
      </c>
      <c r="I589" s="18" t="s">
        <v>1065</v>
      </c>
      <c r="J589" s="22" t="s">
        <v>1084</v>
      </c>
      <c r="K589" s="18" t="s">
        <v>101</v>
      </c>
      <c r="L589" s="18" t="s">
        <v>1056</v>
      </c>
      <c r="M589" s="25">
        <v>1994</v>
      </c>
      <c r="N589" s="25">
        <f t="shared" si="18"/>
        <v>3</v>
      </c>
      <c r="O589" s="21">
        <v>3</v>
      </c>
      <c r="P589" s="21">
        <v>3</v>
      </c>
      <c r="Q589" s="21">
        <v>3</v>
      </c>
      <c r="R589" s="21">
        <v>2</v>
      </c>
      <c r="S589" s="20" t="s">
        <v>1057</v>
      </c>
      <c r="T589" s="18">
        <v>3</v>
      </c>
      <c r="U589" s="52">
        <f>SUMIFS(AreaQty!E:E,AreaQty!A:A,TDD!H589,AreaQty!B:B,TDD!I589,AreaQty!D:D,TDD!J589)</f>
        <v>8100</v>
      </c>
      <c r="V589" s="25" t="s">
        <v>283</v>
      </c>
      <c r="W589" s="16">
        <v>0.2</v>
      </c>
      <c r="X589" s="55">
        <v>200</v>
      </c>
      <c r="Y589" s="18"/>
      <c r="Z589" s="18">
        <v>1</v>
      </c>
      <c r="AA589" s="24">
        <v>0</v>
      </c>
      <c r="AB589" s="24">
        <v>0</v>
      </c>
      <c r="AC589" s="16">
        <v>0</v>
      </c>
      <c r="AD589" s="24">
        <f>IF(AC589=0,IF(AB589=0,U589*X589*W589*Z589*EXP(-AA589*Others!$A$18),0),0)</f>
        <v>324000</v>
      </c>
      <c r="AE589" s="24">
        <f>IF(AC589=0,IF(AB589=1,U589*X589*W589*Z589*EXP(-AA589*Others!$A$18),0),0)</f>
        <v>0</v>
      </c>
      <c r="AF589" s="24">
        <f>IF(AC589=1,IF(AB589=0,U589*X589*W589*Z589*EXP(-AA589*Others!$A$18),0),0)</f>
        <v>0</v>
      </c>
    </row>
    <row r="590" spans="1:32" ht="30">
      <c r="A590" s="16" t="s">
        <v>1085</v>
      </c>
      <c r="B590" s="18" t="s">
        <v>1053</v>
      </c>
      <c r="C590" s="18" t="s">
        <v>1054</v>
      </c>
      <c r="D590" s="16" t="s">
        <v>1055</v>
      </c>
      <c r="E590" s="57" t="s">
        <v>60</v>
      </c>
      <c r="F590" s="20" t="s">
        <v>37</v>
      </c>
      <c r="G590" s="20" t="s">
        <v>255</v>
      </c>
      <c r="H590" s="18" t="s">
        <v>98</v>
      </c>
      <c r="I590" s="18" t="s">
        <v>1065</v>
      </c>
      <c r="J590" s="22" t="s">
        <v>1086</v>
      </c>
      <c r="K590" s="18" t="s">
        <v>101</v>
      </c>
      <c r="L590" s="18" t="s">
        <v>1056</v>
      </c>
      <c r="M590" s="25">
        <v>1994</v>
      </c>
      <c r="N590" s="25">
        <f t="shared" si="18"/>
        <v>3</v>
      </c>
      <c r="O590" s="21">
        <v>3</v>
      </c>
      <c r="P590" s="21">
        <v>3</v>
      </c>
      <c r="Q590" s="21">
        <v>3</v>
      </c>
      <c r="R590" s="21">
        <v>2</v>
      </c>
      <c r="S590" s="20" t="s">
        <v>1057</v>
      </c>
      <c r="T590" s="18">
        <v>3</v>
      </c>
      <c r="U590" s="52">
        <f>SUMIFS(AreaQty!E:E,AreaQty!A:A,TDD!H590,AreaQty!B:B,TDD!I590,AreaQty!D:D,TDD!J590)</f>
        <v>8100</v>
      </c>
      <c r="V590" s="25" t="s">
        <v>283</v>
      </c>
      <c r="W590" s="16">
        <v>0.2</v>
      </c>
      <c r="X590" s="55">
        <v>200</v>
      </c>
      <c r="Y590" s="18"/>
      <c r="Z590" s="18">
        <v>1</v>
      </c>
      <c r="AA590" s="24">
        <v>0</v>
      </c>
      <c r="AB590" s="24">
        <v>0</v>
      </c>
      <c r="AC590" s="16">
        <v>0</v>
      </c>
      <c r="AD590" s="24">
        <f>IF(AC590=0,IF(AB590=0,U590*X590*W590*Z590*EXP(-AA590*Others!$A$18),0),0)</f>
        <v>324000</v>
      </c>
      <c r="AE590" s="24">
        <f>IF(AC590=0,IF(AB590=1,U590*X590*W590*Z590*EXP(-AA590*Others!$A$18),0),0)</f>
        <v>0</v>
      </c>
      <c r="AF590" s="24">
        <f>IF(AC590=1,IF(AB590=0,U590*X590*W590*Z590*EXP(-AA590*Others!$A$18),0),0)</f>
        <v>0</v>
      </c>
    </row>
    <row r="591" spans="1:32" ht="30">
      <c r="A591" s="16" t="s">
        <v>1087</v>
      </c>
      <c r="B591" s="18" t="s">
        <v>1053</v>
      </c>
      <c r="C591" s="18" t="s">
        <v>1054</v>
      </c>
      <c r="D591" s="16" t="s">
        <v>1055</v>
      </c>
      <c r="E591" s="57" t="s">
        <v>60</v>
      </c>
      <c r="F591" s="20" t="s">
        <v>37</v>
      </c>
      <c r="G591" s="20" t="s">
        <v>255</v>
      </c>
      <c r="H591" s="18" t="s">
        <v>98</v>
      </c>
      <c r="I591" s="18" t="s">
        <v>1065</v>
      </c>
      <c r="J591" s="22" t="s">
        <v>1088</v>
      </c>
      <c r="K591" s="18" t="s">
        <v>101</v>
      </c>
      <c r="L591" s="18" t="s">
        <v>1056</v>
      </c>
      <c r="M591" s="25">
        <v>1994</v>
      </c>
      <c r="N591" s="25">
        <f t="shared" si="18"/>
        <v>3</v>
      </c>
      <c r="O591" s="21">
        <v>3</v>
      </c>
      <c r="P591" s="21">
        <v>3</v>
      </c>
      <c r="Q591" s="21">
        <v>3</v>
      </c>
      <c r="R591" s="21">
        <v>2</v>
      </c>
      <c r="S591" s="20" t="s">
        <v>1057</v>
      </c>
      <c r="T591" s="18">
        <v>3</v>
      </c>
      <c r="U591" s="52">
        <f>SUMIFS(AreaQty!E:E,AreaQty!A:A,TDD!H591,AreaQty!B:B,TDD!I591,AreaQty!D:D,TDD!J591)</f>
        <v>8100</v>
      </c>
      <c r="V591" s="25" t="s">
        <v>283</v>
      </c>
      <c r="W591" s="16">
        <v>0.2</v>
      </c>
      <c r="X591" s="55">
        <v>200</v>
      </c>
      <c r="Y591" s="18"/>
      <c r="Z591" s="18">
        <v>1</v>
      </c>
      <c r="AA591" s="24">
        <v>0</v>
      </c>
      <c r="AB591" s="24">
        <v>0</v>
      </c>
      <c r="AC591" s="16">
        <v>0</v>
      </c>
      <c r="AD591" s="24">
        <f>IF(AC591=0,IF(AB591=0,U591*X591*W591*Z591*EXP(-AA591*Others!$A$18),0),0)</f>
        <v>324000</v>
      </c>
      <c r="AE591" s="24">
        <f>IF(AC591=0,IF(AB591=1,U591*X591*W591*Z591*EXP(-AA591*Others!$A$18),0),0)</f>
        <v>0</v>
      </c>
      <c r="AF591" s="24">
        <f>IF(AC591=1,IF(AB591=0,U591*X591*W591*Z591*EXP(-AA591*Others!$A$18),0),0)</f>
        <v>0</v>
      </c>
    </row>
    <row r="592" spans="1:32" ht="30">
      <c r="A592" s="16" t="s">
        <v>1089</v>
      </c>
      <c r="B592" s="18" t="s">
        <v>1053</v>
      </c>
      <c r="C592" s="18" t="s">
        <v>1054</v>
      </c>
      <c r="D592" s="16" t="s">
        <v>1055</v>
      </c>
      <c r="E592" s="57" t="s">
        <v>60</v>
      </c>
      <c r="F592" s="20" t="s">
        <v>37</v>
      </c>
      <c r="G592" s="20" t="s">
        <v>255</v>
      </c>
      <c r="H592" s="18" t="s">
        <v>98</v>
      </c>
      <c r="I592" s="18" t="s">
        <v>1065</v>
      </c>
      <c r="J592" s="22" t="s">
        <v>1090</v>
      </c>
      <c r="K592" s="18" t="s">
        <v>101</v>
      </c>
      <c r="L592" s="18" t="s">
        <v>1056</v>
      </c>
      <c r="M592" s="25">
        <v>1994</v>
      </c>
      <c r="N592" s="25">
        <f t="shared" si="18"/>
        <v>3</v>
      </c>
      <c r="O592" s="21">
        <v>3</v>
      </c>
      <c r="P592" s="21">
        <v>3</v>
      </c>
      <c r="Q592" s="21">
        <v>3</v>
      </c>
      <c r="R592" s="21">
        <v>2</v>
      </c>
      <c r="S592" s="20" t="s">
        <v>1057</v>
      </c>
      <c r="T592" s="18">
        <v>3</v>
      </c>
      <c r="U592" s="52">
        <f>SUMIFS(AreaQty!E:E,AreaQty!A:A,TDD!H592,AreaQty!B:B,TDD!I592,AreaQty!D:D,TDD!J592)</f>
        <v>8100</v>
      </c>
      <c r="V592" s="25" t="s">
        <v>283</v>
      </c>
      <c r="W592" s="16">
        <v>0.2</v>
      </c>
      <c r="X592" s="55">
        <v>200</v>
      </c>
      <c r="Y592" s="18"/>
      <c r="Z592" s="18">
        <v>1</v>
      </c>
      <c r="AA592" s="24">
        <v>0</v>
      </c>
      <c r="AB592" s="24">
        <v>0</v>
      </c>
      <c r="AC592" s="16">
        <v>0</v>
      </c>
      <c r="AD592" s="24">
        <f>IF(AC592=0,IF(AB592=0,U592*X592*W592*Z592*EXP(-AA592*Others!$A$18),0),0)</f>
        <v>324000</v>
      </c>
      <c r="AE592" s="24">
        <f>IF(AC592=0,IF(AB592=1,U592*X592*W592*Z592*EXP(-AA592*Others!$A$18),0),0)</f>
        <v>0</v>
      </c>
      <c r="AF592" s="24">
        <f>IF(AC592=1,IF(AB592=0,U592*X592*W592*Z592*EXP(-AA592*Others!$A$18),0),0)</f>
        <v>0</v>
      </c>
    </row>
    <row r="593" spans="1:32" ht="30">
      <c r="A593" s="16" t="s">
        <v>1091</v>
      </c>
      <c r="B593" s="18" t="s">
        <v>1053</v>
      </c>
      <c r="C593" s="18" t="s">
        <v>1054</v>
      </c>
      <c r="D593" s="16" t="s">
        <v>1055</v>
      </c>
      <c r="E593" s="57" t="s">
        <v>60</v>
      </c>
      <c r="F593" s="20" t="s">
        <v>37</v>
      </c>
      <c r="G593" s="20" t="s">
        <v>255</v>
      </c>
      <c r="H593" s="18" t="s">
        <v>98</v>
      </c>
      <c r="I593" s="18" t="s">
        <v>1065</v>
      </c>
      <c r="J593" s="22" t="s">
        <v>1092</v>
      </c>
      <c r="K593" s="18" t="s">
        <v>101</v>
      </c>
      <c r="L593" s="18" t="s">
        <v>1056</v>
      </c>
      <c r="M593" s="25">
        <v>1994</v>
      </c>
      <c r="N593" s="25">
        <f t="shared" si="18"/>
        <v>3</v>
      </c>
      <c r="O593" s="21">
        <v>3</v>
      </c>
      <c r="P593" s="21">
        <v>3</v>
      </c>
      <c r="Q593" s="21">
        <v>3</v>
      </c>
      <c r="R593" s="21">
        <v>2</v>
      </c>
      <c r="S593" s="20" t="s">
        <v>1057</v>
      </c>
      <c r="T593" s="18">
        <v>3</v>
      </c>
      <c r="U593" s="52">
        <f>SUMIFS(AreaQty!E:E,AreaQty!A:A,TDD!H593,AreaQty!B:B,TDD!I593,AreaQty!D:D,TDD!J593)</f>
        <v>13500</v>
      </c>
      <c r="V593" s="25" t="s">
        <v>283</v>
      </c>
      <c r="W593" s="16">
        <v>0.2</v>
      </c>
      <c r="X593" s="55">
        <v>200</v>
      </c>
      <c r="Y593" s="18"/>
      <c r="Z593" s="18">
        <v>1</v>
      </c>
      <c r="AA593" s="24">
        <v>0</v>
      </c>
      <c r="AB593" s="24">
        <v>0</v>
      </c>
      <c r="AC593" s="16">
        <v>0</v>
      </c>
      <c r="AD593" s="24">
        <f>IF(AC593=0,IF(AB593=0,U593*X593*W593*Z593*EXP(-AA593*Others!$A$18),0),0)</f>
        <v>540000</v>
      </c>
      <c r="AE593" s="24">
        <f>IF(AC593=0,IF(AB593=1,U593*X593*W593*Z593*EXP(-AA593*Others!$A$18),0),0)</f>
        <v>0</v>
      </c>
      <c r="AF593" s="24">
        <f>IF(AC593=1,IF(AB593=0,U593*X593*W593*Z593*EXP(-AA593*Others!$A$18),0),0)</f>
        <v>0</v>
      </c>
    </row>
    <row r="594" spans="1:32" ht="30">
      <c r="A594" s="16" t="s">
        <v>1093</v>
      </c>
      <c r="B594" s="18" t="s">
        <v>1053</v>
      </c>
      <c r="C594" s="18" t="s">
        <v>1054</v>
      </c>
      <c r="D594" s="16" t="s">
        <v>1055</v>
      </c>
      <c r="E594" s="57" t="s">
        <v>60</v>
      </c>
      <c r="F594" s="20" t="s">
        <v>37</v>
      </c>
      <c r="G594" s="20" t="s">
        <v>255</v>
      </c>
      <c r="H594" s="18" t="s">
        <v>98</v>
      </c>
      <c r="I594" s="18" t="s">
        <v>1065</v>
      </c>
      <c r="J594" s="22" t="s">
        <v>1094</v>
      </c>
      <c r="K594" s="18" t="s">
        <v>101</v>
      </c>
      <c r="L594" s="18" t="s">
        <v>1056</v>
      </c>
      <c r="M594" s="25">
        <v>1994</v>
      </c>
      <c r="N594" s="25">
        <f t="shared" si="18"/>
        <v>3</v>
      </c>
      <c r="O594" s="21">
        <v>3</v>
      </c>
      <c r="P594" s="21">
        <v>3</v>
      </c>
      <c r="Q594" s="21">
        <v>3</v>
      </c>
      <c r="R594" s="21">
        <v>2</v>
      </c>
      <c r="S594" s="20" t="s">
        <v>1057</v>
      </c>
      <c r="T594" s="18">
        <v>3</v>
      </c>
      <c r="U594" s="52">
        <f>SUMIFS(AreaQty!E:E,AreaQty!A:A,TDD!H594,AreaQty!B:B,TDD!I594,AreaQty!D:D,TDD!J594)</f>
        <v>13500</v>
      </c>
      <c r="V594" s="25" t="s">
        <v>283</v>
      </c>
      <c r="W594" s="16">
        <v>0.2</v>
      </c>
      <c r="X594" s="55">
        <v>200</v>
      </c>
      <c r="Y594" s="18"/>
      <c r="Z594" s="18">
        <v>1</v>
      </c>
      <c r="AA594" s="24">
        <v>0</v>
      </c>
      <c r="AB594" s="24">
        <v>0</v>
      </c>
      <c r="AC594" s="16">
        <v>0</v>
      </c>
      <c r="AD594" s="24">
        <f>IF(AC594=0,IF(AB594=0,U594*X594*W594*Z594*EXP(-AA594*Others!$A$18),0),0)</f>
        <v>540000</v>
      </c>
      <c r="AE594" s="24">
        <f>IF(AC594=0,IF(AB594=1,U594*X594*W594*Z594*EXP(-AA594*Others!$A$18),0),0)</f>
        <v>0</v>
      </c>
      <c r="AF594" s="24">
        <f>IF(AC594=1,IF(AB594=0,U594*X594*W594*Z594*EXP(-AA594*Others!$A$18),0),0)</f>
        <v>0</v>
      </c>
    </row>
    <row r="595" spans="1:32" ht="30">
      <c r="A595" s="16" t="s">
        <v>1095</v>
      </c>
      <c r="B595" s="18" t="s">
        <v>1053</v>
      </c>
      <c r="C595" s="18" t="s">
        <v>1054</v>
      </c>
      <c r="D595" s="16" t="s">
        <v>1078</v>
      </c>
      <c r="E595" s="57" t="s">
        <v>60</v>
      </c>
      <c r="F595" s="20" t="s">
        <v>37</v>
      </c>
      <c r="G595" s="20" t="s">
        <v>255</v>
      </c>
      <c r="H595" s="18" t="s">
        <v>98</v>
      </c>
      <c r="I595" s="18" t="s">
        <v>1065</v>
      </c>
      <c r="J595" s="22" t="s">
        <v>1096</v>
      </c>
      <c r="K595" s="18" t="s">
        <v>101</v>
      </c>
      <c r="L595" s="18" t="s">
        <v>1056</v>
      </c>
      <c r="M595" s="25">
        <v>2018</v>
      </c>
      <c r="N595" s="25">
        <f t="shared" si="18"/>
        <v>3</v>
      </c>
      <c r="O595" s="21">
        <v>3</v>
      </c>
      <c r="P595" s="21">
        <v>1</v>
      </c>
      <c r="Q595" s="21">
        <v>1</v>
      </c>
      <c r="R595" s="21">
        <v>1</v>
      </c>
      <c r="S595" s="20" t="s">
        <v>1080</v>
      </c>
      <c r="T595" s="18">
        <v>3</v>
      </c>
      <c r="U595" s="52">
        <f>SUMIFS(AreaQty!E:E,AreaQty!A:A,TDD!H595,AreaQty!B:B,TDD!I595,AreaQty!D:D,TDD!J595)</f>
        <v>8100</v>
      </c>
      <c r="V595" s="25" t="s">
        <v>283</v>
      </c>
      <c r="W595" s="16">
        <v>0.2</v>
      </c>
      <c r="X595" s="55">
        <v>200</v>
      </c>
      <c r="Y595" s="18"/>
      <c r="Z595" s="18">
        <v>1</v>
      </c>
      <c r="AA595" s="24">
        <v>0</v>
      </c>
      <c r="AB595" s="24">
        <v>0</v>
      </c>
      <c r="AC595" s="16">
        <v>0</v>
      </c>
      <c r="AD595" s="24">
        <f>IF(AC595=0,IF(AB595=0,U595*X595*W595*Z595*EXP(-AA595*Others!$A$18),0),0)</f>
        <v>324000</v>
      </c>
      <c r="AE595" s="24">
        <f>IF(AC595=0,IF(AB595=1,U595*X595*W595*Z595*EXP(-AA595*Others!$A$18),0),0)</f>
        <v>0</v>
      </c>
      <c r="AF595" s="24">
        <f>IF(AC595=1,IF(AB595=0,U595*X595*W595*Z595*EXP(-AA595*Others!$A$18),0),0)</f>
        <v>0</v>
      </c>
    </row>
    <row r="596" spans="1:32" ht="30">
      <c r="A596" s="16" t="s">
        <v>1097</v>
      </c>
      <c r="B596" s="18" t="s">
        <v>1053</v>
      </c>
      <c r="C596" s="18" t="s">
        <v>1054</v>
      </c>
      <c r="D596" s="16" t="s">
        <v>1078</v>
      </c>
      <c r="E596" s="57" t="s">
        <v>60</v>
      </c>
      <c r="F596" s="20" t="s">
        <v>37</v>
      </c>
      <c r="G596" s="20" t="s">
        <v>255</v>
      </c>
      <c r="H596" s="18" t="s">
        <v>98</v>
      </c>
      <c r="I596" s="18" t="s">
        <v>1065</v>
      </c>
      <c r="J596" s="22" t="s">
        <v>1098</v>
      </c>
      <c r="K596" s="18" t="s">
        <v>101</v>
      </c>
      <c r="L596" s="18" t="s">
        <v>1056</v>
      </c>
      <c r="M596" s="25">
        <v>2018</v>
      </c>
      <c r="N596" s="25">
        <f t="shared" si="18"/>
        <v>3</v>
      </c>
      <c r="O596" s="21">
        <v>3</v>
      </c>
      <c r="P596" s="21">
        <v>1</v>
      </c>
      <c r="Q596" s="21">
        <v>1</v>
      </c>
      <c r="R596" s="21">
        <v>1</v>
      </c>
      <c r="S596" s="20" t="s">
        <v>1080</v>
      </c>
      <c r="T596" s="18">
        <v>3</v>
      </c>
      <c r="U596" s="52">
        <f>SUMIFS(AreaQty!E:E,AreaQty!A:A,TDD!H596,AreaQty!B:B,TDD!I596,AreaQty!D:D,TDD!J596)</f>
        <v>8100</v>
      </c>
      <c r="V596" s="25" t="s">
        <v>283</v>
      </c>
      <c r="W596" s="16">
        <v>0.2</v>
      </c>
      <c r="X596" s="55">
        <v>200</v>
      </c>
      <c r="Y596" s="18"/>
      <c r="Z596" s="18">
        <v>1</v>
      </c>
      <c r="AA596" s="24">
        <v>0</v>
      </c>
      <c r="AB596" s="24">
        <v>0</v>
      </c>
      <c r="AC596" s="16">
        <v>0</v>
      </c>
      <c r="AD596" s="24">
        <f>IF(AC596=0,IF(AB596=0,U596*X596*W596*Z596*EXP(-AA596*Others!$A$18),0),0)</f>
        <v>324000</v>
      </c>
      <c r="AE596" s="24">
        <f>IF(AC596=0,IF(AB596=1,U596*X596*W596*Z596*EXP(-AA596*Others!$A$18),0),0)</f>
        <v>0</v>
      </c>
      <c r="AF596" s="24">
        <f>IF(AC596=1,IF(AB596=0,U596*X596*W596*Z596*EXP(-AA596*Others!$A$18),0),0)</f>
        <v>0</v>
      </c>
    </row>
    <row r="597" spans="1:32" ht="30">
      <c r="A597" s="16" t="s">
        <v>1099</v>
      </c>
      <c r="B597" s="18" t="s">
        <v>1053</v>
      </c>
      <c r="C597" s="18" t="s">
        <v>1054</v>
      </c>
      <c r="D597" s="16" t="s">
        <v>1100</v>
      </c>
      <c r="E597" s="57" t="s">
        <v>1261</v>
      </c>
      <c r="F597" s="20" t="s">
        <v>37</v>
      </c>
      <c r="G597" s="20" t="s">
        <v>255</v>
      </c>
      <c r="H597" s="18" t="s">
        <v>98</v>
      </c>
      <c r="I597" s="18" t="s">
        <v>1065</v>
      </c>
      <c r="J597" s="22" t="s">
        <v>1101</v>
      </c>
      <c r="K597" s="18" t="s">
        <v>101</v>
      </c>
      <c r="L597" s="18" t="s">
        <v>1056</v>
      </c>
      <c r="M597" s="25">
        <v>2018</v>
      </c>
      <c r="N597" s="25">
        <f t="shared" si="18"/>
        <v>3</v>
      </c>
      <c r="O597" s="21">
        <v>3</v>
      </c>
      <c r="P597" s="21">
        <v>1</v>
      </c>
      <c r="Q597" s="21">
        <v>1</v>
      </c>
      <c r="R597" s="21">
        <v>1</v>
      </c>
      <c r="S597" s="20" t="s">
        <v>1102</v>
      </c>
      <c r="T597" s="18">
        <v>3</v>
      </c>
      <c r="U597" s="52">
        <f>SUMIFS(AreaQty!E:E,AreaQty!A:A,TDD!H597,AreaQty!B:B,TDD!I597,AreaQty!D:D,TDD!J597)</f>
        <v>8100</v>
      </c>
      <c r="V597" s="25" t="s">
        <v>283</v>
      </c>
      <c r="W597" s="16">
        <v>0.03</v>
      </c>
      <c r="X597" s="55">
        <v>1500</v>
      </c>
      <c r="Y597" s="18"/>
      <c r="Z597" s="18">
        <v>1</v>
      </c>
      <c r="AA597" s="24">
        <v>0</v>
      </c>
      <c r="AB597" s="19">
        <v>0</v>
      </c>
      <c r="AC597" s="16">
        <v>0</v>
      </c>
      <c r="AD597" s="24">
        <f>IF(AC597=0,IF(AB597=0,U597*X597*W597*Z597*EXP(-AA597*Others!$A$18),0),0)</f>
        <v>364500</v>
      </c>
      <c r="AE597" s="24">
        <f>IF(AC597=0,IF(AB597=1,U597*X597*W597*Z597*EXP(-AA597*Others!$A$18),0),0)</f>
        <v>0</v>
      </c>
      <c r="AF597" s="24">
        <f>IF(AC597=1,IF(AB597=0,U597*X597*W597*Z597*EXP(-AA597*Others!$A$18),0),0)</f>
        <v>0</v>
      </c>
    </row>
    <row r="598" spans="1:32" ht="30">
      <c r="A598" s="16" t="s">
        <v>1103</v>
      </c>
      <c r="B598" s="18" t="s">
        <v>1053</v>
      </c>
      <c r="C598" s="18" t="s">
        <v>1054</v>
      </c>
      <c r="D598" s="16" t="s">
        <v>1100</v>
      </c>
      <c r="E598" s="57" t="s">
        <v>1261</v>
      </c>
      <c r="F598" s="20" t="s">
        <v>37</v>
      </c>
      <c r="G598" s="20" t="s">
        <v>255</v>
      </c>
      <c r="H598" s="18" t="s">
        <v>98</v>
      </c>
      <c r="I598" s="18" t="s">
        <v>1065</v>
      </c>
      <c r="J598" s="22" t="s">
        <v>1104</v>
      </c>
      <c r="K598" s="18" t="s">
        <v>101</v>
      </c>
      <c r="L598" s="18" t="s">
        <v>1056</v>
      </c>
      <c r="M598" s="25">
        <v>2018</v>
      </c>
      <c r="N598" s="25">
        <f t="shared" si="18"/>
        <v>3</v>
      </c>
      <c r="O598" s="21">
        <v>3</v>
      </c>
      <c r="P598" s="21">
        <v>1</v>
      </c>
      <c r="Q598" s="21">
        <v>1</v>
      </c>
      <c r="R598" s="21">
        <v>1</v>
      </c>
      <c r="S598" s="20" t="s">
        <v>1102</v>
      </c>
      <c r="T598" s="18">
        <v>3</v>
      </c>
      <c r="U598" s="52">
        <f>SUMIFS(AreaQty!E:E,AreaQty!A:A,TDD!H598,AreaQty!B:B,TDD!I598,AreaQty!D:D,TDD!J598)</f>
        <v>8100</v>
      </c>
      <c r="V598" s="25" t="s">
        <v>283</v>
      </c>
      <c r="W598" s="16">
        <v>0.03</v>
      </c>
      <c r="X598" s="55">
        <v>1500</v>
      </c>
      <c r="Y598" s="18"/>
      <c r="Z598" s="18">
        <v>1</v>
      </c>
      <c r="AA598" s="24">
        <v>0</v>
      </c>
      <c r="AB598" s="19">
        <v>0</v>
      </c>
      <c r="AC598" s="16">
        <v>0</v>
      </c>
      <c r="AD598" s="24">
        <f>IF(AC598=0,IF(AB598=0,U598*X598*W598*Z598*EXP(-AA598*Others!$A$18),0),0)</f>
        <v>364500</v>
      </c>
      <c r="AE598" s="24">
        <f>IF(AC598=0,IF(AB598=1,U598*X598*W598*Z598*EXP(-AA598*Others!$A$18),0),0)</f>
        <v>0</v>
      </c>
      <c r="AF598" s="24">
        <f>IF(AC598=1,IF(AB598=0,U598*X598*W598*Z598*EXP(-AA598*Others!$A$18),0),0)</f>
        <v>0</v>
      </c>
    </row>
    <row r="599" spans="1:32" ht="30">
      <c r="A599" s="16" t="s">
        <v>1105</v>
      </c>
      <c r="B599" s="18" t="s">
        <v>1053</v>
      </c>
      <c r="C599" s="18" t="s">
        <v>1054</v>
      </c>
      <c r="D599" s="16" t="s">
        <v>1055</v>
      </c>
      <c r="E599" s="57" t="s">
        <v>60</v>
      </c>
      <c r="F599" s="20" t="s">
        <v>37</v>
      </c>
      <c r="G599" s="20" t="s">
        <v>255</v>
      </c>
      <c r="H599" s="18" t="s">
        <v>98</v>
      </c>
      <c r="I599" s="18" t="s">
        <v>1065</v>
      </c>
      <c r="J599" s="22" t="s">
        <v>1106</v>
      </c>
      <c r="K599" s="18" t="s">
        <v>101</v>
      </c>
      <c r="L599" s="18" t="s">
        <v>1056</v>
      </c>
      <c r="M599" s="25">
        <v>2018</v>
      </c>
      <c r="N599" s="25">
        <f t="shared" si="18"/>
        <v>3</v>
      </c>
      <c r="O599" s="21">
        <v>3</v>
      </c>
      <c r="P599" s="21">
        <v>1</v>
      </c>
      <c r="Q599" s="21">
        <v>1</v>
      </c>
      <c r="R599" s="21">
        <v>1</v>
      </c>
      <c r="S599" s="20" t="s">
        <v>1107</v>
      </c>
      <c r="T599" s="18">
        <v>3</v>
      </c>
      <c r="U599" s="52">
        <f>SUMIFS(AreaQty!E:E,AreaQty!A:A,TDD!H599,AreaQty!B:B,TDD!I599,AreaQty!D:D,TDD!J599)</f>
        <v>8100</v>
      </c>
      <c r="V599" s="25" t="s">
        <v>283</v>
      </c>
      <c r="W599" s="16">
        <v>0.2</v>
      </c>
      <c r="X599" s="55">
        <v>200</v>
      </c>
      <c r="Y599" s="18"/>
      <c r="Z599" s="18">
        <v>1</v>
      </c>
      <c r="AA599" s="24">
        <v>0</v>
      </c>
      <c r="AB599" s="24">
        <v>0</v>
      </c>
      <c r="AC599" s="16">
        <v>0</v>
      </c>
      <c r="AD599" s="24">
        <f>IF(AC599=0,IF(AB599=0,U599*X599*W599*Z599*EXP(-AA599*Others!$A$18),0),0)</f>
        <v>324000</v>
      </c>
      <c r="AE599" s="24">
        <f>IF(AC599=0,IF(AB599=1,U599*X599*W599*Z599*EXP(-AA599*Others!$A$18),0),0)</f>
        <v>0</v>
      </c>
      <c r="AF599" s="24">
        <f>IF(AC599=1,IF(AB599=0,U599*X599*W599*Z599*EXP(-AA599*Others!$A$18),0),0)</f>
        <v>0</v>
      </c>
    </row>
    <row r="600" spans="1:32" ht="30">
      <c r="A600" s="16" t="s">
        <v>1108</v>
      </c>
      <c r="B600" s="18" t="s">
        <v>1053</v>
      </c>
      <c r="C600" s="18" t="s">
        <v>1054</v>
      </c>
      <c r="D600" s="16" t="s">
        <v>1078</v>
      </c>
      <c r="E600" s="57" t="s">
        <v>60</v>
      </c>
      <c r="F600" s="20" t="s">
        <v>37</v>
      </c>
      <c r="G600" s="20" t="s">
        <v>255</v>
      </c>
      <c r="H600" s="18" t="s">
        <v>98</v>
      </c>
      <c r="I600" s="18" t="s">
        <v>1065</v>
      </c>
      <c r="J600" s="22" t="s">
        <v>1109</v>
      </c>
      <c r="K600" s="18" t="s">
        <v>101</v>
      </c>
      <c r="L600" s="18" t="s">
        <v>1056</v>
      </c>
      <c r="M600" s="25">
        <v>2018</v>
      </c>
      <c r="N600" s="25">
        <f t="shared" si="18"/>
        <v>3</v>
      </c>
      <c r="O600" s="21">
        <v>3</v>
      </c>
      <c r="P600" s="21">
        <v>1</v>
      </c>
      <c r="Q600" s="21">
        <v>1</v>
      </c>
      <c r="R600" s="21">
        <v>1</v>
      </c>
      <c r="S600" s="20" t="s">
        <v>1080</v>
      </c>
      <c r="T600" s="18">
        <v>3</v>
      </c>
      <c r="U600" s="52">
        <f>SUMIFS(AreaQty!E:E,AreaQty!A:A,TDD!H600,AreaQty!B:B,TDD!I600,AreaQty!D:D,TDD!J600)</f>
        <v>8100</v>
      </c>
      <c r="V600" s="25" t="s">
        <v>283</v>
      </c>
      <c r="W600" s="16">
        <v>0.03</v>
      </c>
      <c r="X600" s="55">
        <v>1500</v>
      </c>
      <c r="Y600" s="18"/>
      <c r="Z600" s="18">
        <v>1</v>
      </c>
      <c r="AA600" s="24">
        <v>0</v>
      </c>
      <c r="AB600" s="19">
        <v>0</v>
      </c>
      <c r="AC600" s="16">
        <v>0</v>
      </c>
      <c r="AD600" s="24">
        <f>IF(AC600=0,IF(AB600=0,U600*X600*W600*Z600*EXP(-AA600*Others!$A$18),0),0)</f>
        <v>364500</v>
      </c>
      <c r="AE600" s="24">
        <f>IF(AC600=0,IF(AB600=1,U600*X600*W600*Z600*EXP(-AA600*Others!$A$18),0),0)</f>
        <v>0</v>
      </c>
      <c r="AF600" s="24">
        <f>IF(AC600=1,IF(AB600=0,U600*X600*W600*Z600*EXP(-AA600*Others!$A$18),0),0)</f>
        <v>0</v>
      </c>
    </row>
    <row r="601" spans="1:32" ht="30">
      <c r="A601" s="16" t="s">
        <v>1110</v>
      </c>
      <c r="B601" s="18" t="s">
        <v>1053</v>
      </c>
      <c r="C601" s="18" t="s">
        <v>1054</v>
      </c>
      <c r="D601" s="16" t="s">
        <v>1100</v>
      </c>
      <c r="E601" s="57" t="s">
        <v>1261</v>
      </c>
      <c r="F601" s="20" t="s">
        <v>37</v>
      </c>
      <c r="G601" s="20" t="s">
        <v>255</v>
      </c>
      <c r="H601" s="18" t="s">
        <v>98</v>
      </c>
      <c r="I601" s="18" t="s">
        <v>1065</v>
      </c>
      <c r="J601" s="22" t="s">
        <v>1111</v>
      </c>
      <c r="K601" s="18" t="s">
        <v>101</v>
      </c>
      <c r="L601" s="18" t="s">
        <v>1056</v>
      </c>
      <c r="M601" s="25">
        <v>2018</v>
      </c>
      <c r="N601" s="25">
        <f t="shared" si="18"/>
        <v>3</v>
      </c>
      <c r="O601" s="21">
        <v>3</v>
      </c>
      <c r="P601" s="21">
        <v>1</v>
      </c>
      <c r="Q601" s="21">
        <v>1</v>
      </c>
      <c r="R601" s="21">
        <v>1</v>
      </c>
      <c r="S601" s="20" t="s">
        <v>1112</v>
      </c>
      <c r="T601" s="18">
        <v>3</v>
      </c>
      <c r="U601" s="52">
        <f>SUMIFS(AreaQty!E:E,AreaQty!A:A,TDD!H601,AreaQty!B:B,TDD!I601,AreaQty!D:D,TDD!J601)</f>
        <v>8100</v>
      </c>
      <c r="V601" s="25" t="s">
        <v>283</v>
      </c>
      <c r="W601" s="16">
        <v>0.03</v>
      </c>
      <c r="X601" s="55">
        <v>1500</v>
      </c>
      <c r="Y601" s="18"/>
      <c r="Z601" s="18">
        <v>1</v>
      </c>
      <c r="AA601" s="24">
        <v>0</v>
      </c>
      <c r="AB601" s="24">
        <v>0</v>
      </c>
      <c r="AC601" s="16">
        <v>0</v>
      </c>
      <c r="AD601" s="24">
        <f>IF(AC601=0,IF(AB601=0,U601*X601*W601*Z601*EXP(-AA601*Others!$A$18),0),0)</f>
        <v>364500</v>
      </c>
      <c r="AE601" s="24">
        <f>IF(AC601=0,IF(AB601=1,U601*X601*W601*Z601*EXP(-AA601*Others!$A$18),0),0)</f>
        <v>0</v>
      </c>
      <c r="AF601" s="24">
        <f>IF(AC601=1,IF(AB601=0,U601*X601*W601*Z601*EXP(-AA601*Others!$A$18),0),0)</f>
        <v>0</v>
      </c>
    </row>
    <row r="602" spans="1:32" ht="30">
      <c r="A602" s="16" t="s">
        <v>1113</v>
      </c>
      <c r="B602" s="18" t="s">
        <v>1053</v>
      </c>
      <c r="C602" s="18" t="s">
        <v>1054</v>
      </c>
      <c r="D602" s="16" t="s">
        <v>1100</v>
      </c>
      <c r="E602" s="57" t="s">
        <v>1261</v>
      </c>
      <c r="F602" s="20" t="s">
        <v>37</v>
      </c>
      <c r="G602" s="20" t="s">
        <v>255</v>
      </c>
      <c r="H602" s="18" t="s">
        <v>98</v>
      </c>
      <c r="I602" s="18" t="s">
        <v>1065</v>
      </c>
      <c r="J602" s="22" t="s">
        <v>1114</v>
      </c>
      <c r="K602" s="18" t="s">
        <v>101</v>
      </c>
      <c r="L602" s="18" t="s">
        <v>1056</v>
      </c>
      <c r="M602" s="25">
        <v>2018</v>
      </c>
      <c r="N602" s="25">
        <f t="shared" si="18"/>
        <v>3</v>
      </c>
      <c r="O602" s="21">
        <v>3</v>
      </c>
      <c r="P602" s="21">
        <v>1</v>
      </c>
      <c r="Q602" s="21">
        <v>1</v>
      </c>
      <c r="R602" s="21">
        <v>1</v>
      </c>
      <c r="S602" s="20" t="s">
        <v>1112</v>
      </c>
      <c r="T602" s="18">
        <v>3</v>
      </c>
      <c r="U602" s="52">
        <f>SUMIFS(AreaQty!E:E,AreaQty!A:A,TDD!H602,AreaQty!B:B,TDD!I602,AreaQty!D:D,TDD!J602)</f>
        <v>8100</v>
      </c>
      <c r="V602" s="25" t="s">
        <v>283</v>
      </c>
      <c r="W602" s="16">
        <v>0.03</v>
      </c>
      <c r="X602" s="55">
        <v>1500</v>
      </c>
      <c r="Y602" s="18"/>
      <c r="Z602" s="18">
        <v>1</v>
      </c>
      <c r="AA602" s="24">
        <v>0</v>
      </c>
      <c r="AB602" s="24">
        <v>0</v>
      </c>
      <c r="AC602" s="16">
        <v>0</v>
      </c>
      <c r="AD602" s="24">
        <f>IF(AC602=0,IF(AB602=0,U602*X602*W602*Z602*EXP(-AA602*Others!$A$18),0),0)</f>
        <v>364500</v>
      </c>
      <c r="AE602" s="24">
        <f>IF(AC602=0,IF(AB602=1,U602*X602*W602*Z602*EXP(-AA602*Others!$A$18),0),0)</f>
        <v>0</v>
      </c>
      <c r="AF602" s="24">
        <f>IF(AC602=1,IF(AB602=0,U602*X602*W602*Z602*EXP(-AA602*Others!$A$18),0),0)</f>
        <v>0</v>
      </c>
    </row>
    <row r="603" spans="1:32" ht="30">
      <c r="A603" s="16" t="s">
        <v>1115</v>
      </c>
      <c r="B603" s="18" t="s">
        <v>1053</v>
      </c>
      <c r="C603" s="18" t="s">
        <v>1054</v>
      </c>
      <c r="D603" s="16" t="s">
        <v>1100</v>
      </c>
      <c r="E603" s="57" t="s">
        <v>1261</v>
      </c>
      <c r="F603" s="20" t="s">
        <v>37</v>
      </c>
      <c r="G603" s="20" t="s">
        <v>255</v>
      </c>
      <c r="H603" s="18" t="s">
        <v>98</v>
      </c>
      <c r="I603" s="18" t="s">
        <v>1065</v>
      </c>
      <c r="J603" s="22" t="s">
        <v>1116</v>
      </c>
      <c r="K603" s="18" t="s">
        <v>101</v>
      </c>
      <c r="L603" s="18" t="s">
        <v>1056</v>
      </c>
      <c r="M603" s="25">
        <v>2018</v>
      </c>
      <c r="N603" s="25">
        <f t="shared" si="18"/>
        <v>3</v>
      </c>
      <c r="O603" s="21">
        <v>3</v>
      </c>
      <c r="P603" s="21">
        <v>1</v>
      </c>
      <c r="Q603" s="21">
        <v>1</v>
      </c>
      <c r="R603" s="21">
        <v>1</v>
      </c>
      <c r="S603" s="20" t="s">
        <v>1112</v>
      </c>
      <c r="T603" s="18">
        <v>3</v>
      </c>
      <c r="U603" s="52">
        <f>SUMIFS(AreaQty!E:E,AreaQty!A:A,TDD!H603,AreaQty!B:B,TDD!I603,AreaQty!D:D,TDD!J603)</f>
        <v>8100</v>
      </c>
      <c r="V603" s="25" t="s">
        <v>283</v>
      </c>
      <c r="W603" s="16">
        <v>0.03</v>
      </c>
      <c r="X603" s="55">
        <v>1500</v>
      </c>
      <c r="Y603" s="18"/>
      <c r="Z603" s="18">
        <v>1</v>
      </c>
      <c r="AA603" s="24">
        <v>0</v>
      </c>
      <c r="AB603" s="24">
        <v>0</v>
      </c>
      <c r="AC603" s="16">
        <v>0</v>
      </c>
      <c r="AD603" s="24">
        <f>IF(AC603=0,IF(AB603=0,U603*X603*W603*Z603*EXP(-AA603*Others!$A$18),0),0)</f>
        <v>364500</v>
      </c>
      <c r="AE603" s="24">
        <f>IF(AC603=0,IF(AB603=1,U603*X603*W603*Z603*EXP(-AA603*Others!$A$18),0),0)</f>
        <v>0</v>
      </c>
      <c r="AF603" s="24">
        <f>IF(AC603=1,IF(AB603=0,U603*X603*W603*Z603*EXP(-AA603*Others!$A$18),0),0)</f>
        <v>0</v>
      </c>
    </row>
    <row r="604" spans="1:32" ht="30">
      <c r="A604" s="16" t="s">
        <v>1117</v>
      </c>
      <c r="B604" s="18" t="s">
        <v>1053</v>
      </c>
      <c r="C604" s="18" t="s">
        <v>1054</v>
      </c>
      <c r="D604" s="16" t="s">
        <v>1100</v>
      </c>
      <c r="E604" s="57" t="s">
        <v>1261</v>
      </c>
      <c r="F604" s="20" t="s">
        <v>37</v>
      </c>
      <c r="G604" s="20" t="s">
        <v>255</v>
      </c>
      <c r="H604" s="18" t="s">
        <v>98</v>
      </c>
      <c r="I604" s="18" t="s">
        <v>1065</v>
      </c>
      <c r="J604" s="22" t="s">
        <v>1118</v>
      </c>
      <c r="K604" s="18" t="s">
        <v>101</v>
      </c>
      <c r="L604" s="18" t="s">
        <v>1056</v>
      </c>
      <c r="M604" s="25">
        <v>2018</v>
      </c>
      <c r="N604" s="25">
        <f t="shared" si="18"/>
        <v>3</v>
      </c>
      <c r="O604" s="21">
        <v>3</v>
      </c>
      <c r="P604" s="21">
        <v>1</v>
      </c>
      <c r="Q604" s="21">
        <v>1</v>
      </c>
      <c r="R604" s="21">
        <v>1</v>
      </c>
      <c r="S604" s="20" t="s">
        <v>1112</v>
      </c>
      <c r="T604" s="18">
        <v>3</v>
      </c>
      <c r="U604" s="52">
        <f>SUMIFS(AreaQty!E:E,AreaQty!A:A,TDD!H604,AreaQty!B:B,TDD!I604,AreaQty!D:D,TDD!J604)</f>
        <v>8100</v>
      </c>
      <c r="V604" s="25" t="s">
        <v>283</v>
      </c>
      <c r="W604" s="16">
        <v>0.03</v>
      </c>
      <c r="X604" s="55">
        <v>1500</v>
      </c>
      <c r="Y604" s="18"/>
      <c r="Z604" s="18">
        <v>1</v>
      </c>
      <c r="AA604" s="24">
        <v>0</v>
      </c>
      <c r="AB604" s="24">
        <v>0</v>
      </c>
      <c r="AC604" s="16">
        <v>0</v>
      </c>
      <c r="AD604" s="24">
        <f>IF(AC604=0,IF(AB604=0,U604*X604*W604*Z604*EXP(-AA604*Others!$A$18),0),0)</f>
        <v>364500</v>
      </c>
      <c r="AE604" s="24">
        <f>IF(AC604=0,IF(AB604=1,U604*X604*W604*Z604*EXP(-AA604*Others!$A$18),0),0)</f>
        <v>0</v>
      </c>
      <c r="AF604" s="24">
        <f>IF(AC604=1,IF(AB604=0,U604*X604*W604*Z604*EXP(-AA604*Others!$A$18),0),0)</f>
        <v>0</v>
      </c>
    </row>
    <row r="605" spans="1:32" ht="30">
      <c r="A605" s="16" t="s">
        <v>1119</v>
      </c>
      <c r="B605" s="18" t="s">
        <v>1053</v>
      </c>
      <c r="C605" s="18" t="s">
        <v>1054</v>
      </c>
      <c r="D605" s="16" t="s">
        <v>1100</v>
      </c>
      <c r="E605" s="57" t="s">
        <v>1261</v>
      </c>
      <c r="F605" s="20" t="s">
        <v>37</v>
      </c>
      <c r="G605" s="20" t="s">
        <v>255</v>
      </c>
      <c r="H605" s="18" t="s">
        <v>98</v>
      </c>
      <c r="I605" s="18" t="s">
        <v>1065</v>
      </c>
      <c r="J605" s="22" t="s">
        <v>1120</v>
      </c>
      <c r="K605" s="18" t="s">
        <v>101</v>
      </c>
      <c r="L605" s="18" t="s">
        <v>1056</v>
      </c>
      <c r="M605" s="25">
        <v>2018</v>
      </c>
      <c r="N605" s="25">
        <f t="shared" si="18"/>
        <v>3</v>
      </c>
      <c r="O605" s="21">
        <v>3</v>
      </c>
      <c r="P605" s="21">
        <v>1</v>
      </c>
      <c r="Q605" s="21">
        <v>1</v>
      </c>
      <c r="R605" s="21">
        <v>1</v>
      </c>
      <c r="S605" s="20" t="s">
        <v>1112</v>
      </c>
      <c r="T605" s="18">
        <v>3</v>
      </c>
      <c r="U605" s="52">
        <f>SUMIFS(AreaQty!E:E,AreaQty!A:A,TDD!H605,AreaQty!B:B,TDD!I605,AreaQty!D:D,TDD!J605)</f>
        <v>8100</v>
      </c>
      <c r="V605" s="25" t="s">
        <v>283</v>
      </c>
      <c r="W605" s="16">
        <v>0.03</v>
      </c>
      <c r="X605" s="55">
        <v>1500</v>
      </c>
      <c r="Y605" s="18"/>
      <c r="Z605" s="18">
        <v>1</v>
      </c>
      <c r="AA605" s="24">
        <v>0</v>
      </c>
      <c r="AB605" s="24">
        <v>0</v>
      </c>
      <c r="AC605" s="16">
        <v>0</v>
      </c>
      <c r="AD605" s="24">
        <f>IF(AC605=0,IF(AB605=0,U605*X605*W605*Z605*EXP(-AA605*Others!$A$18),0),0)</f>
        <v>364500</v>
      </c>
      <c r="AE605" s="24">
        <f>IF(AC605=0,IF(AB605=1,U605*X605*W605*Z605*EXP(-AA605*Others!$A$18),0),0)</f>
        <v>0</v>
      </c>
      <c r="AF605" s="24">
        <f>IF(AC605=1,IF(AB605=0,U605*X605*W605*Z605*EXP(-AA605*Others!$A$18),0),0)</f>
        <v>0</v>
      </c>
    </row>
    <row r="606" spans="1:32" ht="30">
      <c r="A606" s="16" t="s">
        <v>1121</v>
      </c>
      <c r="B606" s="18" t="s">
        <v>1053</v>
      </c>
      <c r="C606" s="18" t="s">
        <v>1054</v>
      </c>
      <c r="D606" s="16" t="s">
        <v>1100</v>
      </c>
      <c r="E606" s="57" t="s">
        <v>1261</v>
      </c>
      <c r="F606" s="20" t="s">
        <v>37</v>
      </c>
      <c r="G606" s="20" t="s">
        <v>255</v>
      </c>
      <c r="H606" s="18" t="s">
        <v>98</v>
      </c>
      <c r="I606" s="18" t="s">
        <v>1065</v>
      </c>
      <c r="J606" s="22" t="s">
        <v>1122</v>
      </c>
      <c r="K606" s="18" t="s">
        <v>101</v>
      </c>
      <c r="L606" s="18" t="s">
        <v>1056</v>
      </c>
      <c r="M606" s="25">
        <v>2018</v>
      </c>
      <c r="N606" s="25">
        <f t="shared" si="18"/>
        <v>3</v>
      </c>
      <c r="O606" s="21">
        <v>3</v>
      </c>
      <c r="P606" s="21">
        <v>1</v>
      </c>
      <c r="Q606" s="21">
        <v>1</v>
      </c>
      <c r="R606" s="21">
        <v>1</v>
      </c>
      <c r="S606" s="20" t="s">
        <v>1112</v>
      </c>
      <c r="T606" s="18">
        <v>3</v>
      </c>
      <c r="U606" s="52">
        <f>SUMIFS(AreaQty!E:E,AreaQty!A:A,TDD!H606,AreaQty!B:B,TDD!I606,AreaQty!D:D,TDD!J606)</f>
        <v>8100</v>
      </c>
      <c r="V606" s="25" t="s">
        <v>283</v>
      </c>
      <c r="W606" s="16">
        <v>0.03</v>
      </c>
      <c r="X606" s="55">
        <v>1500</v>
      </c>
      <c r="Y606" s="18"/>
      <c r="Z606" s="18">
        <v>1</v>
      </c>
      <c r="AA606" s="24">
        <v>0</v>
      </c>
      <c r="AB606" s="24">
        <v>0</v>
      </c>
      <c r="AC606" s="16">
        <v>0</v>
      </c>
      <c r="AD606" s="24">
        <f>IF(AC606=0,IF(AB606=0,U606*X606*W606*Z606*EXP(-AA606*Others!$A$18),0),0)</f>
        <v>364500</v>
      </c>
      <c r="AE606" s="24">
        <f>IF(AC606=0,IF(AB606=1,U606*X606*W606*Z606*EXP(-AA606*Others!$A$18),0),0)</f>
        <v>0</v>
      </c>
      <c r="AF606" s="24">
        <f>IF(AC606=1,IF(AB606=0,U606*X606*W606*Z606*EXP(-AA606*Others!$A$18),0),0)</f>
        <v>0</v>
      </c>
    </row>
    <row r="607" spans="1:32" ht="30">
      <c r="A607" s="16" t="s">
        <v>1123</v>
      </c>
      <c r="B607" s="18" t="s">
        <v>1124</v>
      </c>
      <c r="C607" s="18" t="s">
        <v>1125</v>
      </c>
      <c r="D607" s="16" t="s">
        <v>1126</v>
      </c>
      <c r="E607" s="57" t="s">
        <v>97</v>
      </c>
      <c r="F607" s="20" t="s">
        <v>37</v>
      </c>
      <c r="G607" s="20" t="s">
        <v>255</v>
      </c>
      <c r="H607" s="18" t="s">
        <v>1127</v>
      </c>
      <c r="I607" s="18" t="s">
        <v>1065</v>
      </c>
      <c r="J607" s="22" t="s">
        <v>1128</v>
      </c>
      <c r="K607" s="18" t="s">
        <v>101</v>
      </c>
      <c r="L607" s="18" t="s">
        <v>1056</v>
      </c>
      <c r="M607" s="25">
        <v>2018</v>
      </c>
      <c r="N607" s="25">
        <f t="shared" si="18"/>
        <v>3</v>
      </c>
      <c r="O607" s="21">
        <v>3</v>
      </c>
      <c r="P607" s="21">
        <v>2</v>
      </c>
      <c r="Q607" s="21">
        <v>2</v>
      </c>
      <c r="R607" s="21">
        <v>1</v>
      </c>
      <c r="S607" s="20" t="s">
        <v>1129</v>
      </c>
      <c r="T607" s="18">
        <v>5</v>
      </c>
      <c r="U607" s="52">
        <f>SUMIFS(AreaQty!E:E,AreaQty!A:A,TDD!H607,AreaQty!B:B,TDD!I607,AreaQty!D:D,TDD!J607)</f>
        <v>3555</v>
      </c>
      <c r="V607" s="25" t="s">
        <v>283</v>
      </c>
      <c r="W607" s="16">
        <v>0.5</v>
      </c>
      <c r="X607" s="55">
        <v>300</v>
      </c>
      <c r="Y607" s="18"/>
      <c r="Z607" s="18">
        <v>1</v>
      </c>
      <c r="AA607" s="24">
        <v>0</v>
      </c>
      <c r="AB607" s="24">
        <v>0</v>
      </c>
      <c r="AC607" s="16">
        <v>0</v>
      </c>
      <c r="AD607" s="24">
        <f>IF(AC607=0,IF(AB607=0,U607*X607*W607*Z607*EXP(-AA607*Others!$A$18),0),0)</f>
        <v>533250</v>
      </c>
      <c r="AE607" s="24">
        <f>IF(AC607=0,IF(AB607=1,U607*X607*W607*Z607*EXP(-AA607*Others!$A$18),0),0)</f>
        <v>0</v>
      </c>
      <c r="AF607" s="24">
        <f>IF(AC607=1,IF(AB607=0,U607*X607*W607*Z607*EXP(-AA607*Others!$A$18),0),0)</f>
        <v>0</v>
      </c>
    </row>
    <row r="608" spans="1:32" ht="30">
      <c r="A608" s="16" t="s">
        <v>1130</v>
      </c>
      <c r="B608" s="18" t="s">
        <v>1053</v>
      </c>
      <c r="C608" s="18" t="s">
        <v>1054</v>
      </c>
      <c r="D608" s="16" t="s">
        <v>1131</v>
      </c>
      <c r="E608" s="57" t="s">
        <v>1261</v>
      </c>
      <c r="F608" s="20" t="s">
        <v>37</v>
      </c>
      <c r="G608" s="20" t="s">
        <v>255</v>
      </c>
      <c r="H608" s="18" t="s">
        <v>1127</v>
      </c>
      <c r="I608" s="18" t="s">
        <v>1065</v>
      </c>
      <c r="J608" s="22" t="s">
        <v>1132</v>
      </c>
      <c r="K608" s="18" t="s">
        <v>101</v>
      </c>
      <c r="L608" s="18" t="s">
        <v>1056</v>
      </c>
      <c r="M608" s="25">
        <v>2018</v>
      </c>
      <c r="N608" s="25">
        <f t="shared" si="18"/>
        <v>3</v>
      </c>
      <c r="O608" s="21">
        <v>3</v>
      </c>
      <c r="P608" s="21">
        <v>2</v>
      </c>
      <c r="Q608" s="21">
        <v>2</v>
      </c>
      <c r="R608" s="21">
        <v>1</v>
      </c>
      <c r="S608" s="20" t="s">
        <v>1133</v>
      </c>
      <c r="T608" s="18">
        <v>3</v>
      </c>
      <c r="U608" s="52">
        <f>SUMIFS(AreaQty!E:E,AreaQty!A:A,TDD!H608,AreaQty!B:B,TDD!I608,AreaQty!D:D,TDD!J608)</f>
        <v>1110</v>
      </c>
      <c r="V608" s="25" t="s">
        <v>283</v>
      </c>
      <c r="W608" s="16">
        <v>0.3</v>
      </c>
      <c r="X608" s="55">
        <v>2000</v>
      </c>
      <c r="Y608" s="18"/>
      <c r="Z608" s="18">
        <v>1</v>
      </c>
      <c r="AA608" s="24">
        <v>0</v>
      </c>
      <c r="AB608" s="24">
        <v>0</v>
      </c>
      <c r="AC608" s="16">
        <v>0</v>
      </c>
      <c r="AD608" s="24">
        <f>IF(AC608=0,IF(AB608=0,U608*X608*W608*Z608*EXP(-AA608*Others!$A$18),0),0)</f>
        <v>666000</v>
      </c>
      <c r="AE608" s="24">
        <f>IF(AC608=0,IF(AB608=1,U608*X608*W608*Z608*EXP(-AA608*Others!$A$18),0),0)</f>
        <v>0</v>
      </c>
      <c r="AF608" s="24">
        <f>IF(AC608=1,IF(AB608=0,U608*X608*W608*Z608*EXP(-AA608*Others!$A$18),0),0)</f>
        <v>0</v>
      </c>
    </row>
    <row r="609" spans="1:32" ht="30">
      <c r="A609" s="16" t="s">
        <v>1134</v>
      </c>
      <c r="B609" s="18" t="s">
        <v>1053</v>
      </c>
      <c r="C609" s="18" t="s">
        <v>1054</v>
      </c>
      <c r="D609" s="16" t="s">
        <v>1131</v>
      </c>
      <c r="E609" s="57" t="s">
        <v>1261</v>
      </c>
      <c r="F609" s="20" t="s">
        <v>37</v>
      </c>
      <c r="G609" s="20" t="s">
        <v>255</v>
      </c>
      <c r="H609" s="18" t="s">
        <v>1127</v>
      </c>
      <c r="I609" s="18" t="s">
        <v>1065</v>
      </c>
      <c r="J609" s="22" t="s">
        <v>1135</v>
      </c>
      <c r="K609" s="18" t="s">
        <v>101</v>
      </c>
      <c r="L609" s="18" t="s">
        <v>1056</v>
      </c>
      <c r="M609" s="25">
        <v>2018</v>
      </c>
      <c r="N609" s="25">
        <f t="shared" si="18"/>
        <v>3</v>
      </c>
      <c r="O609" s="21">
        <v>3</v>
      </c>
      <c r="P609" s="21">
        <v>2</v>
      </c>
      <c r="Q609" s="21">
        <v>2</v>
      </c>
      <c r="R609" s="21">
        <v>1</v>
      </c>
      <c r="S609" s="20" t="s">
        <v>1133</v>
      </c>
      <c r="T609" s="18">
        <v>3</v>
      </c>
      <c r="U609" s="52">
        <f>SUMIFS(AreaQty!E:E,AreaQty!A:A,TDD!H609,AreaQty!B:B,TDD!I609,AreaQty!D:D,TDD!J609)</f>
        <v>840</v>
      </c>
      <c r="V609" s="25" t="s">
        <v>283</v>
      </c>
      <c r="W609" s="16">
        <v>0.3</v>
      </c>
      <c r="X609" s="55">
        <v>2000</v>
      </c>
      <c r="Y609" s="18"/>
      <c r="Z609" s="18">
        <v>1</v>
      </c>
      <c r="AA609" s="24">
        <v>0</v>
      </c>
      <c r="AB609" s="24">
        <v>0</v>
      </c>
      <c r="AC609" s="16">
        <v>0</v>
      </c>
      <c r="AD609" s="24">
        <f>IF(AC609=0,IF(AB609=0,U609*X609*W609*Z609*EXP(-AA609*Others!$A$18),0),0)</f>
        <v>504000</v>
      </c>
      <c r="AE609" s="24">
        <f>IF(AC609=0,IF(AB609=1,U609*X609*W609*Z609*EXP(-AA609*Others!$A$18),0),0)</f>
        <v>0</v>
      </c>
      <c r="AF609" s="24">
        <f>IF(AC609=1,IF(AB609=0,U609*X609*W609*Z609*EXP(-AA609*Others!$A$18),0),0)</f>
        <v>0</v>
      </c>
    </row>
    <row r="610" spans="1:32" ht="30">
      <c r="A610" s="16" t="s">
        <v>1136</v>
      </c>
      <c r="B610" s="18" t="s">
        <v>1053</v>
      </c>
      <c r="C610" s="18" t="s">
        <v>1054</v>
      </c>
      <c r="D610" s="16" t="s">
        <v>1131</v>
      </c>
      <c r="E610" s="57" t="s">
        <v>1261</v>
      </c>
      <c r="F610" s="20" t="s">
        <v>37</v>
      </c>
      <c r="G610" s="20" t="s">
        <v>255</v>
      </c>
      <c r="H610" s="18" t="s">
        <v>1127</v>
      </c>
      <c r="I610" s="18" t="s">
        <v>1065</v>
      </c>
      <c r="J610" s="22" t="s">
        <v>1137</v>
      </c>
      <c r="K610" s="18" t="s">
        <v>101</v>
      </c>
      <c r="L610" s="18" t="s">
        <v>1056</v>
      </c>
      <c r="M610" s="25">
        <v>2018</v>
      </c>
      <c r="N610" s="25">
        <f t="shared" si="18"/>
        <v>3</v>
      </c>
      <c r="O610" s="21">
        <v>3</v>
      </c>
      <c r="P610" s="21">
        <v>2</v>
      </c>
      <c r="Q610" s="21">
        <v>2</v>
      </c>
      <c r="R610" s="21">
        <v>1</v>
      </c>
      <c r="S610" s="20" t="s">
        <v>1133</v>
      </c>
      <c r="T610" s="18">
        <v>3</v>
      </c>
      <c r="U610" s="52">
        <f>SUMIFS(AreaQty!E:E,AreaQty!A:A,TDD!H610,AreaQty!B:B,TDD!I610,AreaQty!D:D,TDD!J610)</f>
        <v>350</v>
      </c>
      <c r="V610" s="25" t="s">
        <v>283</v>
      </c>
      <c r="W610" s="16">
        <v>0.3</v>
      </c>
      <c r="X610" s="55">
        <v>2000</v>
      </c>
      <c r="Y610" s="18"/>
      <c r="Z610" s="18">
        <v>1</v>
      </c>
      <c r="AA610" s="24">
        <v>0</v>
      </c>
      <c r="AB610" s="24">
        <v>0</v>
      </c>
      <c r="AC610" s="16">
        <v>0</v>
      </c>
      <c r="AD610" s="24">
        <f>IF(AC610=0,IF(AB610=0,U610*X610*W610*Z610*EXP(-AA610*Others!$A$18),0),0)</f>
        <v>210000</v>
      </c>
      <c r="AE610" s="24">
        <f>IF(AC610=0,IF(AB610=1,U610*X610*W610*Z610*EXP(-AA610*Others!$A$18),0),0)</f>
        <v>0</v>
      </c>
      <c r="AF610" s="24">
        <f>IF(AC610=1,IF(AB610=0,U610*X610*W610*Z610*EXP(-AA610*Others!$A$18),0),0)</f>
        <v>0</v>
      </c>
    </row>
    <row r="611" spans="1:32" ht="30">
      <c r="A611" s="16" t="s">
        <v>1138</v>
      </c>
      <c r="B611" s="18" t="s">
        <v>1053</v>
      </c>
      <c r="C611" s="18" t="s">
        <v>1054</v>
      </c>
      <c r="D611" s="16" t="s">
        <v>1131</v>
      </c>
      <c r="E611" s="57" t="s">
        <v>1261</v>
      </c>
      <c r="F611" s="20" t="s">
        <v>37</v>
      </c>
      <c r="G611" s="20" t="s">
        <v>255</v>
      </c>
      <c r="H611" s="18" t="s">
        <v>1127</v>
      </c>
      <c r="I611" s="18" t="s">
        <v>1065</v>
      </c>
      <c r="J611" s="22" t="s">
        <v>1139</v>
      </c>
      <c r="K611" s="18" t="s">
        <v>101</v>
      </c>
      <c r="L611" s="18" t="s">
        <v>1056</v>
      </c>
      <c r="M611" s="25">
        <v>2018</v>
      </c>
      <c r="N611" s="25">
        <f t="shared" si="18"/>
        <v>3</v>
      </c>
      <c r="O611" s="21">
        <v>3</v>
      </c>
      <c r="P611" s="21">
        <v>2</v>
      </c>
      <c r="Q611" s="21">
        <v>2</v>
      </c>
      <c r="R611" s="21">
        <v>1</v>
      </c>
      <c r="S611" s="20" t="s">
        <v>1133</v>
      </c>
      <c r="T611" s="18">
        <v>3</v>
      </c>
      <c r="U611" s="52">
        <f>SUMIFS(AreaQty!E:E,AreaQty!A:A,TDD!H611,AreaQty!B:B,TDD!I611,AreaQty!D:D,TDD!J611)</f>
        <v>880</v>
      </c>
      <c r="V611" s="25" t="s">
        <v>283</v>
      </c>
      <c r="W611" s="16">
        <v>0.3</v>
      </c>
      <c r="X611" s="55">
        <v>2000</v>
      </c>
      <c r="Y611" s="18"/>
      <c r="Z611" s="18">
        <v>1</v>
      </c>
      <c r="AA611" s="24">
        <v>0</v>
      </c>
      <c r="AB611" s="24">
        <v>0</v>
      </c>
      <c r="AC611" s="16">
        <v>0</v>
      </c>
      <c r="AD611" s="24">
        <f>IF(AC611=0,IF(AB611=0,U611*X611*W611*Z611*EXP(-AA611*Others!$A$18),0),0)</f>
        <v>528000</v>
      </c>
      <c r="AE611" s="24">
        <f>IF(AC611=0,IF(AB611=1,U611*X611*W611*Z611*EXP(-AA611*Others!$A$18),0),0)</f>
        <v>0</v>
      </c>
      <c r="AF611" s="24">
        <f>IF(AC611=1,IF(AB611=0,U611*X611*W611*Z611*EXP(-AA611*Others!$A$18),0),0)</f>
        <v>0</v>
      </c>
    </row>
    <row r="612" spans="1:32" ht="30">
      <c r="A612" s="16" t="s">
        <v>1140</v>
      </c>
      <c r="B612" s="18" t="s">
        <v>1053</v>
      </c>
      <c r="C612" s="18" t="s">
        <v>1054</v>
      </c>
      <c r="D612" s="16" t="s">
        <v>1131</v>
      </c>
      <c r="E612" s="57" t="s">
        <v>1261</v>
      </c>
      <c r="F612" s="20" t="s">
        <v>37</v>
      </c>
      <c r="G612" s="20" t="s">
        <v>255</v>
      </c>
      <c r="H612" s="18" t="s">
        <v>1127</v>
      </c>
      <c r="I612" s="18" t="s">
        <v>1065</v>
      </c>
      <c r="J612" s="22" t="s">
        <v>1141</v>
      </c>
      <c r="K612" s="18" t="s">
        <v>101</v>
      </c>
      <c r="L612" s="18" t="s">
        <v>1056</v>
      </c>
      <c r="M612" s="25">
        <v>2018</v>
      </c>
      <c r="N612" s="25">
        <f t="shared" si="18"/>
        <v>3</v>
      </c>
      <c r="O612" s="21">
        <v>3</v>
      </c>
      <c r="P612" s="21">
        <v>2</v>
      </c>
      <c r="Q612" s="21">
        <v>2</v>
      </c>
      <c r="R612" s="21">
        <v>1</v>
      </c>
      <c r="S612" s="20" t="s">
        <v>1133</v>
      </c>
      <c r="T612" s="18">
        <v>3</v>
      </c>
      <c r="U612" s="52">
        <f>SUMIFS(AreaQty!E:E,AreaQty!A:A,TDD!H612,AreaQty!B:B,TDD!I612,AreaQty!D:D,TDD!J612)</f>
        <v>810</v>
      </c>
      <c r="V612" s="25" t="s">
        <v>283</v>
      </c>
      <c r="W612" s="16">
        <v>0.3</v>
      </c>
      <c r="X612" s="55">
        <v>2000</v>
      </c>
      <c r="Y612" s="18"/>
      <c r="Z612" s="18">
        <v>1</v>
      </c>
      <c r="AA612" s="24">
        <v>0</v>
      </c>
      <c r="AB612" s="24">
        <v>0</v>
      </c>
      <c r="AC612" s="16">
        <v>0</v>
      </c>
      <c r="AD612" s="24">
        <f>IF(AC612=0,IF(AB612=0,U612*X612*W612*Z612*EXP(-AA612*Others!$A$18),0),0)</f>
        <v>486000</v>
      </c>
      <c r="AE612" s="24">
        <f>IF(AC612=0,IF(AB612=1,U612*X612*W612*Z612*EXP(-AA612*Others!$A$18),0),0)</f>
        <v>0</v>
      </c>
      <c r="AF612" s="24">
        <f>IF(AC612=1,IF(AB612=0,U612*X612*W612*Z612*EXP(-AA612*Others!$A$18),0),0)</f>
        <v>0</v>
      </c>
    </row>
    <row r="613" spans="1:32" ht="30">
      <c r="A613" s="16" t="s">
        <v>1142</v>
      </c>
      <c r="B613" s="18" t="s">
        <v>1053</v>
      </c>
      <c r="C613" s="18" t="s">
        <v>1054</v>
      </c>
      <c r="D613" s="16" t="s">
        <v>1131</v>
      </c>
      <c r="E613" s="57" t="s">
        <v>1261</v>
      </c>
      <c r="F613" s="20" t="s">
        <v>37</v>
      </c>
      <c r="G613" s="20" t="s">
        <v>255</v>
      </c>
      <c r="H613" s="18" t="s">
        <v>1127</v>
      </c>
      <c r="I613" s="18" t="s">
        <v>1065</v>
      </c>
      <c r="J613" s="22" t="s">
        <v>1143</v>
      </c>
      <c r="K613" s="18" t="s">
        <v>101</v>
      </c>
      <c r="L613" s="18" t="s">
        <v>1056</v>
      </c>
      <c r="M613" s="25">
        <v>2018</v>
      </c>
      <c r="N613" s="25">
        <f t="shared" si="18"/>
        <v>3</v>
      </c>
      <c r="O613" s="21">
        <v>3</v>
      </c>
      <c r="P613" s="21">
        <v>2</v>
      </c>
      <c r="Q613" s="21">
        <v>2</v>
      </c>
      <c r="R613" s="21">
        <v>1</v>
      </c>
      <c r="S613" s="20" t="s">
        <v>1133</v>
      </c>
      <c r="T613" s="18">
        <v>3</v>
      </c>
      <c r="U613" s="52">
        <f>SUMIFS(AreaQty!E:E,AreaQty!A:A,TDD!H613,AreaQty!B:B,TDD!I613,AreaQty!D:D,TDD!J613)</f>
        <v>810</v>
      </c>
      <c r="V613" s="25" t="s">
        <v>283</v>
      </c>
      <c r="W613" s="16">
        <v>0.3</v>
      </c>
      <c r="X613" s="55">
        <v>2000</v>
      </c>
      <c r="Y613" s="18"/>
      <c r="Z613" s="18">
        <v>1</v>
      </c>
      <c r="AA613" s="24">
        <v>0</v>
      </c>
      <c r="AB613" s="24">
        <v>0</v>
      </c>
      <c r="AC613" s="16">
        <v>0</v>
      </c>
      <c r="AD613" s="24">
        <f>IF(AC613=0,IF(AB613=0,U613*X613*W613*Z613*EXP(-AA613*Others!$A$18),0),0)</f>
        <v>486000</v>
      </c>
      <c r="AE613" s="24">
        <f>IF(AC613=0,IF(AB613=1,U613*X613*W613*Z613*EXP(-AA613*Others!$A$18),0),0)</f>
        <v>0</v>
      </c>
      <c r="AF613" s="24">
        <f>IF(AC613=1,IF(AB613=0,U613*X613*W613*Z613*EXP(-AA613*Others!$A$18),0),0)</f>
        <v>0</v>
      </c>
    </row>
    <row r="614" spans="1:32" ht="30">
      <c r="A614" s="16" t="s">
        <v>1144</v>
      </c>
      <c r="B614" s="18" t="s">
        <v>1053</v>
      </c>
      <c r="C614" s="18" t="s">
        <v>1054</v>
      </c>
      <c r="D614" s="16" t="s">
        <v>1131</v>
      </c>
      <c r="E614" s="57" t="s">
        <v>1261</v>
      </c>
      <c r="F614" s="20" t="s">
        <v>37</v>
      </c>
      <c r="G614" s="20" t="s">
        <v>255</v>
      </c>
      <c r="H614" s="18" t="s">
        <v>1127</v>
      </c>
      <c r="I614" s="18" t="s">
        <v>1065</v>
      </c>
      <c r="J614" s="22" t="s">
        <v>1145</v>
      </c>
      <c r="K614" s="18" t="s">
        <v>101</v>
      </c>
      <c r="L614" s="18" t="s">
        <v>1056</v>
      </c>
      <c r="M614" s="25">
        <v>2018</v>
      </c>
      <c r="N614" s="25">
        <f t="shared" si="18"/>
        <v>3</v>
      </c>
      <c r="O614" s="21">
        <v>3</v>
      </c>
      <c r="P614" s="21">
        <v>2</v>
      </c>
      <c r="Q614" s="21">
        <v>2</v>
      </c>
      <c r="R614" s="21">
        <v>1</v>
      </c>
      <c r="S614" s="20" t="s">
        <v>1133</v>
      </c>
      <c r="T614" s="18">
        <v>3</v>
      </c>
      <c r="U614" s="52">
        <f>SUMIFS(AreaQty!E:E,AreaQty!A:A,TDD!H614,AreaQty!B:B,TDD!I614,AreaQty!D:D,TDD!J614)</f>
        <v>810</v>
      </c>
      <c r="V614" s="25" t="s">
        <v>283</v>
      </c>
      <c r="W614" s="16">
        <v>0.3</v>
      </c>
      <c r="X614" s="55">
        <v>2000</v>
      </c>
      <c r="Y614" s="18"/>
      <c r="Z614" s="18">
        <v>1</v>
      </c>
      <c r="AA614" s="24">
        <v>0</v>
      </c>
      <c r="AB614" s="24">
        <v>0</v>
      </c>
      <c r="AC614" s="16">
        <v>0</v>
      </c>
      <c r="AD614" s="24">
        <f>IF(AC614=0,IF(AB614=0,U614*X614*W614*Z614*EXP(-AA614*Others!$A$18),0),0)</f>
        <v>486000</v>
      </c>
      <c r="AE614" s="24">
        <f>IF(AC614=0,IF(AB614=1,U614*X614*W614*Z614*EXP(-AA614*Others!$A$18),0),0)</f>
        <v>0</v>
      </c>
      <c r="AF614" s="24">
        <f>IF(AC614=1,IF(AB614=0,U614*X614*W614*Z614*EXP(-AA614*Others!$A$18),0),0)</f>
        <v>0</v>
      </c>
    </row>
    <row r="615" spans="1:32" ht="30">
      <c r="A615" s="16" t="s">
        <v>1146</v>
      </c>
      <c r="B615" s="18" t="s">
        <v>1053</v>
      </c>
      <c r="C615" s="18" t="s">
        <v>1054</v>
      </c>
      <c r="D615" s="16" t="s">
        <v>1131</v>
      </c>
      <c r="E615" s="57" t="s">
        <v>1261</v>
      </c>
      <c r="F615" s="20" t="s">
        <v>37</v>
      </c>
      <c r="G615" s="20" t="s">
        <v>255</v>
      </c>
      <c r="H615" s="18" t="s">
        <v>1127</v>
      </c>
      <c r="I615" s="18" t="s">
        <v>1065</v>
      </c>
      <c r="J615" s="22" t="s">
        <v>1147</v>
      </c>
      <c r="K615" s="18" t="s">
        <v>101</v>
      </c>
      <c r="L615" s="18" t="s">
        <v>1056</v>
      </c>
      <c r="M615" s="25">
        <v>2018</v>
      </c>
      <c r="N615" s="25">
        <f t="shared" si="18"/>
        <v>3</v>
      </c>
      <c r="O615" s="21">
        <v>3</v>
      </c>
      <c r="P615" s="21">
        <v>2</v>
      </c>
      <c r="Q615" s="21">
        <v>2</v>
      </c>
      <c r="R615" s="21">
        <v>1</v>
      </c>
      <c r="S615" s="20" t="s">
        <v>1133</v>
      </c>
      <c r="T615" s="18">
        <v>3</v>
      </c>
      <c r="U615" s="52">
        <f>SUMIFS(AreaQty!E:E,AreaQty!A:A,TDD!H615,AreaQty!B:B,TDD!I615,AreaQty!D:D,TDD!J615)</f>
        <v>810</v>
      </c>
      <c r="V615" s="25" t="s">
        <v>283</v>
      </c>
      <c r="W615" s="16">
        <v>0.3</v>
      </c>
      <c r="X615" s="55">
        <v>2000</v>
      </c>
      <c r="Y615" s="18"/>
      <c r="Z615" s="18">
        <v>1</v>
      </c>
      <c r="AA615" s="24">
        <v>0</v>
      </c>
      <c r="AB615" s="24">
        <v>0</v>
      </c>
      <c r="AC615" s="16">
        <v>0</v>
      </c>
      <c r="AD615" s="24">
        <f>IF(AC615=0,IF(AB615=0,U615*X615*W615*Z615*EXP(-AA615*Others!$A$18),0),0)</f>
        <v>486000</v>
      </c>
      <c r="AE615" s="24">
        <f>IF(AC615=0,IF(AB615=1,U615*X615*W615*Z615*EXP(-AA615*Others!$A$18),0),0)</f>
        <v>0</v>
      </c>
      <c r="AF615" s="24">
        <f>IF(AC615=1,IF(AB615=0,U615*X615*W615*Z615*EXP(-AA615*Others!$A$18),0),0)</f>
        <v>0</v>
      </c>
    </row>
    <row r="616" spans="1:32" ht="30">
      <c r="A616" s="16" t="s">
        <v>1148</v>
      </c>
      <c r="B616" s="18" t="s">
        <v>1053</v>
      </c>
      <c r="C616" s="18" t="s">
        <v>1054</v>
      </c>
      <c r="D616" s="16" t="s">
        <v>1131</v>
      </c>
      <c r="E616" s="57" t="s">
        <v>1261</v>
      </c>
      <c r="F616" s="20" t="s">
        <v>37</v>
      </c>
      <c r="G616" s="20" t="s">
        <v>255</v>
      </c>
      <c r="H616" s="18" t="s">
        <v>1127</v>
      </c>
      <c r="I616" s="18" t="s">
        <v>1065</v>
      </c>
      <c r="J616" s="22" t="s">
        <v>1149</v>
      </c>
      <c r="K616" s="18" t="s">
        <v>101</v>
      </c>
      <c r="L616" s="18" t="s">
        <v>1056</v>
      </c>
      <c r="M616" s="25">
        <v>2018</v>
      </c>
      <c r="N616" s="25">
        <f t="shared" si="18"/>
        <v>3</v>
      </c>
      <c r="O616" s="21">
        <v>3</v>
      </c>
      <c r="P616" s="21">
        <v>2</v>
      </c>
      <c r="Q616" s="21">
        <v>2</v>
      </c>
      <c r="R616" s="21">
        <v>1</v>
      </c>
      <c r="S616" s="20" t="s">
        <v>1133</v>
      </c>
      <c r="T616" s="18">
        <v>3</v>
      </c>
      <c r="U616" s="52">
        <f>SUMIFS(AreaQty!E:E,AreaQty!A:A,TDD!H616,AreaQty!B:B,TDD!I616,AreaQty!D:D,TDD!J616)</f>
        <v>810</v>
      </c>
      <c r="V616" s="25" t="s">
        <v>283</v>
      </c>
      <c r="W616" s="16">
        <v>0.3</v>
      </c>
      <c r="X616" s="55">
        <v>2000</v>
      </c>
      <c r="Y616" s="18"/>
      <c r="Z616" s="18">
        <v>1</v>
      </c>
      <c r="AA616" s="24">
        <v>0</v>
      </c>
      <c r="AB616" s="24">
        <v>0</v>
      </c>
      <c r="AC616" s="16">
        <v>0</v>
      </c>
      <c r="AD616" s="24">
        <f>IF(AC616=0,IF(AB616=0,U616*X616*W616*Z616*EXP(-AA616*Others!$A$18),0),0)</f>
        <v>486000</v>
      </c>
      <c r="AE616" s="24">
        <f>IF(AC616=0,IF(AB616=1,U616*X616*W616*Z616*EXP(-AA616*Others!$A$18),0),0)</f>
        <v>0</v>
      </c>
      <c r="AF616" s="24">
        <f>IF(AC616=1,IF(AB616=0,U616*X616*W616*Z616*EXP(-AA616*Others!$A$18),0),0)</f>
        <v>0</v>
      </c>
    </row>
    <row r="617" spans="1:32" ht="30">
      <c r="A617" s="16" t="s">
        <v>1150</v>
      </c>
      <c r="B617" s="18" t="s">
        <v>1053</v>
      </c>
      <c r="C617" s="18" t="s">
        <v>1054</v>
      </c>
      <c r="D617" s="16" t="s">
        <v>1131</v>
      </c>
      <c r="E617" s="57" t="s">
        <v>1261</v>
      </c>
      <c r="F617" s="20" t="s">
        <v>37</v>
      </c>
      <c r="G617" s="20" t="s">
        <v>255</v>
      </c>
      <c r="H617" s="18" t="s">
        <v>1127</v>
      </c>
      <c r="I617" s="18" t="s">
        <v>1065</v>
      </c>
      <c r="J617" s="22" t="s">
        <v>1151</v>
      </c>
      <c r="K617" s="18" t="s">
        <v>101</v>
      </c>
      <c r="L617" s="18" t="s">
        <v>1056</v>
      </c>
      <c r="M617" s="25">
        <v>2018</v>
      </c>
      <c r="N617" s="25">
        <f t="shared" si="18"/>
        <v>3</v>
      </c>
      <c r="O617" s="21">
        <v>3</v>
      </c>
      <c r="P617" s="21">
        <v>2</v>
      </c>
      <c r="Q617" s="21">
        <v>2</v>
      </c>
      <c r="R617" s="21">
        <v>1</v>
      </c>
      <c r="S617" s="20" t="s">
        <v>1133</v>
      </c>
      <c r="T617" s="18">
        <v>3</v>
      </c>
      <c r="U617" s="52">
        <f>SUMIFS(AreaQty!E:E,AreaQty!A:A,TDD!H617,AreaQty!B:B,TDD!I617,AreaQty!D:D,TDD!J617)</f>
        <v>810</v>
      </c>
      <c r="V617" s="25" t="s">
        <v>283</v>
      </c>
      <c r="W617" s="16">
        <v>0.3</v>
      </c>
      <c r="X617" s="55">
        <v>2000</v>
      </c>
      <c r="Y617" s="18"/>
      <c r="Z617" s="18">
        <v>1</v>
      </c>
      <c r="AA617" s="24">
        <v>0</v>
      </c>
      <c r="AB617" s="24">
        <v>0</v>
      </c>
      <c r="AC617" s="16">
        <v>0</v>
      </c>
      <c r="AD617" s="24">
        <f>IF(AC617=0,IF(AB617=0,U617*X617*W617*Z617*EXP(-AA617*Others!$A$18),0),0)</f>
        <v>486000</v>
      </c>
      <c r="AE617" s="24">
        <f>IF(AC617=0,IF(AB617=1,U617*X617*W617*Z617*EXP(-AA617*Others!$A$18),0),0)</f>
        <v>0</v>
      </c>
      <c r="AF617" s="24">
        <f>IF(AC617=1,IF(AB617=0,U617*X617*W617*Z617*EXP(-AA617*Others!$A$18),0),0)</f>
        <v>0</v>
      </c>
    </row>
    <row r="618" spans="1:32" ht="30">
      <c r="A618" s="16" t="s">
        <v>1152</v>
      </c>
      <c r="B618" s="18" t="s">
        <v>1053</v>
      </c>
      <c r="C618" s="18" t="s">
        <v>1054</v>
      </c>
      <c r="D618" s="16" t="s">
        <v>1131</v>
      </c>
      <c r="E618" s="57" t="s">
        <v>1261</v>
      </c>
      <c r="F618" s="20" t="s">
        <v>37</v>
      </c>
      <c r="G618" s="20" t="s">
        <v>255</v>
      </c>
      <c r="H618" s="18" t="s">
        <v>1127</v>
      </c>
      <c r="I618" s="18" t="s">
        <v>1065</v>
      </c>
      <c r="J618" s="22" t="s">
        <v>1153</v>
      </c>
      <c r="K618" s="18" t="s">
        <v>101</v>
      </c>
      <c r="L618" s="18" t="s">
        <v>1056</v>
      </c>
      <c r="M618" s="25">
        <v>2018</v>
      </c>
      <c r="N618" s="25">
        <f t="shared" si="18"/>
        <v>3</v>
      </c>
      <c r="O618" s="21">
        <v>3</v>
      </c>
      <c r="P618" s="21">
        <v>2</v>
      </c>
      <c r="Q618" s="21">
        <v>2</v>
      </c>
      <c r="R618" s="21">
        <v>1</v>
      </c>
      <c r="S618" s="20" t="s">
        <v>1133</v>
      </c>
      <c r="T618" s="18">
        <v>3</v>
      </c>
      <c r="U618" s="52">
        <f>SUMIFS(AreaQty!E:E,AreaQty!A:A,TDD!H618,AreaQty!B:B,TDD!I618,AreaQty!D:D,TDD!J618)</f>
        <v>810</v>
      </c>
      <c r="V618" s="25" t="s">
        <v>283</v>
      </c>
      <c r="W618" s="16">
        <v>0.3</v>
      </c>
      <c r="X618" s="55">
        <v>2000</v>
      </c>
      <c r="Y618" s="18"/>
      <c r="Z618" s="18">
        <v>1</v>
      </c>
      <c r="AA618" s="24">
        <v>0</v>
      </c>
      <c r="AB618" s="24">
        <v>0</v>
      </c>
      <c r="AC618" s="16">
        <v>0</v>
      </c>
      <c r="AD618" s="24">
        <f>IF(AC618=0,IF(AB618=0,U618*X618*W618*Z618*EXP(-AA618*Others!$A$18),0),0)</f>
        <v>486000</v>
      </c>
      <c r="AE618" s="24">
        <f>IF(AC618=0,IF(AB618=1,U618*X618*W618*Z618*EXP(-AA618*Others!$A$18),0),0)</f>
        <v>0</v>
      </c>
      <c r="AF618" s="24">
        <f>IF(AC618=1,IF(AB618=0,U618*X618*W618*Z618*EXP(-AA618*Others!$A$18),0),0)</f>
        <v>0</v>
      </c>
    </row>
    <row r="619" spans="1:32" ht="30">
      <c r="A619" s="16" t="s">
        <v>1154</v>
      </c>
      <c r="B619" s="18" t="s">
        <v>1053</v>
      </c>
      <c r="C619" s="18" t="s">
        <v>1054</v>
      </c>
      <c r="D619" s="16" t="s">
        <v>1131</v>
      </c>
      <c r="E619" s="57" t="s">
        <v>1261</v>
      </c>
      <c r="F619" s="20" t="s">
        <v>37</v>
      </c>
      <c r="G619" s="20" t="s">
        <v>255</v>
      </c>
      <c r="H619" s="18" t="s">
        <v>1127</v>
      </c>
      <c r="I619" s="18" t="s">
        <v>1065</v>
      </c>
      <c r="J619" s="22" t="s">
        <v>1155</v>
      </c>
      <c r="K619" s="18" t="s">
        <v>101</v>
      </c>
      <c r="L619" s="18" t="s">
        <v>1056</v>
      </c>
      <c r="M619" s="25">
        <v>2018</v>
      </c>
      <c r="N619" s="25">
        <f t="shared" si="18"/>
        <v>3</v>
      </c>
      <c r="O619" s="21">
        <v>3</v>
      </c>
      <c r="P619" s="21">
        <v>2</v>
      </c>
      <c r="Q619" s="21">
        <v>2</v>
      </c>
      <c r="R619" s="21">
        <v>1</v>
      </c>
      <c r="S619" s="20" t="s">
        <v>1133</v>
      </c>
      <c r="T619" s="18">
        <v>3</v>
      </c>
      <c r="U619" s="52">
        <f>SUMIFS(AreaQty!E:E,AreaQty!A:A,TDD!H619,AreaQty!B:B,TDD!I619,AreaQty!D:D,TDD!J619)</f>
        <v>810</v>
      </c>
      <c r="V619" s="25" t="s">
        <v>283</v>
      </c>
      <c r="W619" s="16">
        <v>0.3</v>
      </c>
      <c r="X619" s="55">
        <v>2000</v>
      </c>
      <c r="Y619" s="18"/>
      <c r="Z619" s="18">
        <v>1</v>
      </c>
      <c r="AA619" s="24">
        <v>0</v>
      </c>
      <c r="AB619" s="24">
        <v>0</v>
      </c>
      <c r="AC619" s="16">
        <v>0</v>
      </c>
      <c r="AD619" s="24">
        <f>IF(AC619=0,IF(AB619=0,U619*X619*W619*Z619*EXP(-AA619*Others!$A$18),0),0)</f>
        <v>486000</v>
      </c>
      <c r="AE619" s="24">
        <f>IF(AC619=0,IF(AB619=1,U619*X619*W619*Z619*EXP(-AA619*Others!$A$18),0),0)</f>
        <v>0</v>
      </c>
      <c r="AF619" s="24">
        <f>IF(AC619=1,IF(AB619=0,U619*X619*W619*Z619*EXP(-AA619*Others!$A$18),0),0)</f>
        <v>0</v>
      </c>
    </row>
    <row r="620" spans="1:32" ht="30">
      <c r="A620" s="16" t="s">
        <v>1156</v>
      </c>
      <c r="B620" s="18" t="s">
        <v>1053</v>
      </c>
      <c r="C620" s="18" t="s">
        <v>1054</v>
      </c>
      <c r="D620" s="16" t="s">
        <v>1131</v>
      </c>
      <c r="E620" s="57" t="s">
        <v>1261</v>
      </c>
      <c r="F620" s="20" t="s">
        <v>37</v>
      </c>
      <c r="G620" s="20" t="s">
        <v>255</v>
      </c>
      <c r="H620" s="18" t="s">
        <v>1127</v>
      </c>
      <c r="I620" s="18" t="s">
        <v>1065</v>
      </c>
      <c r="J620" s="22" t="s">
        <v>1157</v>
      </c>
      <c r="K620" s="18" t="s">
        <v>101</v>
      </c>
      <c r="L620" s="18" t="s">
        <v>1056</v>
      </c>
      <c r="M620" s="25">
        <v>2018</v>
      </c>
      <c r="N620" s="25">
        <f t="shared" si="18"/>
        <v>3</v>
      </c>
      <c r="O620" s="21">
        <v>3</v>
      </c>
      <c r="P620" s="21">
        <v>2</v>
      </c>
      <c r="Q620" s="21">
        <v>2</v>
      </c>
      <c r="R620" s="21">
        <v>1</v>
      </c>
      <c r="S620" s="20" t="s">
        <v>1133</v>
      </c>
      <c r="T620" s="18">
        <v>3</v>
      </c>
      <c r="U620" s="52">
        <f>SUMIFS(AreaQty!E:E,AreaQty!A:A,TDD!H620,AreaQty!B:B,TDD!I620,AreaQty!D:D,TDD!J620)</f>
        <v>810</v>
      </c>
      <c r="V620" s="25" t="s">
        <v>283</v>
      </c>
      <c r="W620" s="16">
        <v>0.3</v>
      </c>
      <c r="X620" s="55">
        <v>2000</v>
      </c>
      <c r="Y620" s="18"/>
      <c r="Z620" s="18">
        <v>1</v>
      </c>
      <c r="AA620" s="24">
        <v>0</v>
      </c>
      <c r="AB620" s="24">
        <v>0</v>
      </c>
      <c r="AC620" s="16">
        <v>0</v>
      </c>
      <c r="AD620" s="24">
        <f>IF(AC620=0,IF(AB620=0,U620*X620*W620*Z620*EXP(-AA620*Others!$A$18),0),0)</f>
        <v>486000</v>
      </c>
      <c r="AE620" s="24">
        <f>IF(AC620=0,IF(AB620=1,U620*X620*W620*Z620*EXP(-AA620*Others!$A$18),0),0)</f>
        <v>0</v>
      </c>
      <c r="AF620" s="24">
        <f>IF(AC620=1,IF(AB620=0,U620*X620*W620*Z620*EXP(-AA620*Others!$A$18),0),0)</f>
        <v>0</v>
      </c>
    </row>
    <row r="621" spans="1:32" ht="30">
      <c r="A621" s="16" t="s">
        <v>1158</v>
      </c>
      <c r="B621" s="18" t="s">
        <v>1159</v>
      </c>
      <c r="C621" s="18" t="s">
        <v>653</v>
      </c>
      <c r="D621" s="16" t="s">
        <v>1501</v>
      </c>
      <c r="E621" s="57" t="s">
        <v>97</v>
      </c>
      <c r="F621" s="20" t="s">
        <v>37</v>
      </c>
      <c r="G621" s="20" t="s">
        <v>255</v>
      </c>
      <c r="H621" s="18" t="s">
        <v>1127</v>
      </c>
      <c r="I621" s="18" t="s">
        <v>1065</v>
      </c>
      <c r="J621" s="22" t="s">
        <v>1160</v>
      </c>
      <c r="K621" s="18" t="s">
        <v>101</v>
      </c>
      <c r="L621" s="18" t="s">
        <v>624</v>
      </c>
      <c r="M621" s="25">
        <v>2018</v>
      </c>
      <c r="N621" s="25">
        <f t="shared" si="18"/>
        <v>5</v>
      </c>
      <c r="O621" s="21">
        <v>5</v>
      </c>
      <c r="P621" s="21">
        <v>5</v>
      </c>
      <c r="Q621" s="21">
        <v>5</v>
      </c>
      <c r="R621" s="21">
        <v>2</v>
      </c>
      <c r="S621" s="20" t="s">
        <v>1532</v>
      </c>
      <c r="T621" s="18">
        <v>5</v>
      </c>
      <c r="U621" s="52">
        <f>SUMIFS(AreaQty!E:E,AreaQty!A:A,TDD!H621,AreaQty!B:B,TDD!I621,AreaQty!D:D,TDD!J621)</f>
        <v>395</v>
      </c>
      <c r="V621" s="25" t="s">
        <v>283</v>
      </c>
      <c r="W621" s="16">
        <v>0.6</v>
      </c>
      <c r="X621" s="55">
        <v>1000</v>
      </c>
      <c r="Y621" s="18"/>
      <c r="Z621" s="18">
        <v>1</v>
      </c>
      <c r="AA621" s="24">
        <v>0</v>
      </c>
      <c r="AB621" s="24">
        <v>0</v>
      </c>
      <c r="AC621" s="16">
        <v>0</v>
      </c>
      <c r="AD621" s="24">
        <f>IF(AC621=0,IF(AB621=0,U621*X621*W621*Z621*EXP(-AA621*Others!$A$18),0),0)</f>
        <v>237000</v>
      </c>
      <c r="AE621" s="24">
        <f>IF(AC621=0,IF(AB621=1,U621*X621*W621*Z621*EXP(-AA621*Others!$A$18),0),0)</f>
        <v>0</v>
      </c>
      <c r="AF621" s="24">
        <f>IF(AC621=1,IF(AB621=0,U621*X621*W621*Z621*EXP(-AA621*Others!$A$18),0),0)</f>
        <v>0</v>
      </c>
    </row>
    <row r="622" spans="1:32" ht="30">
      <c r="A622" s="16" t="s">
        <v>1162</v>
      </c>
      <c r="B622" s="18" t="s">
        <v>1159</v>
      </c>
      <c r="C622" s="18" t="s">
        <v>653</v>
      </c>
      <c r="D622" s="16" t="s">
        <v>1501</v>
      </c>
      <c r="E622" s="57" t="s">
        <v>97</v>
      </c>
      <c r="F622" s="20" t="s">
        <v>37</v>
      </c>
      <c r="G622" s="20" t="s">
        <v>255</v>
      </c>
      <c r="H622" s="18" t="s">
        <v>1127</v>
      </c>
      <c r="I622" s="18" t="s">
        <v>1065</v>
      </c>
      <c r="J622" s="22" t="s">
        <v>1163</v>
      </c>
      <c r="K622" s="18" t="s">
        <v>101</v>
      </c>
      <c r="L622" s="18" t="s">
        <v>624</v>
      </c>
      <c r="M622" s="25">
        <v>2018</v>
      </c>
      <c r="N622" s="25">
        <f t="shared" si="18"/>
        <v>5</v>
      </c>
      <c r="O622" s="21">
        <v>5</v>
      </c>
      <c r="P622" s="21">
        <v>5</v>
      </c>
      <c r="Q622" s="21">
        <v>5</v>
      </c>
      <c r="R622" s="21">
        <v>2</v>
      </c>
      <c r="S622" s="20" t="s">
        <v>1532</v>
      </c>
      <c r="T622" s="18">
        <v>5</v>
      </c>
      <c r="U622" s="52">
        <f>SUMIFS(AreaQty!E:E,AreaQty!A:A,TDD!H622,AreaQty!B:B,TDD!I622,AreaQty!D:D,TDD!J622)</f>
        <v>395</v>
      </c>
      <c r="V622" s="25" t="s">
        <v>283</v>
      </c>
      <c r="W622" s="16">
        <v>0.6</v>
      </c>
      <c r="X622" s="55">
        <v>1000</v>
      </c>
      <c r="Y622" s="18"/>
      <c r="Z622" s="18">
        <v>1</v>
      </c>
      <c r="AA622" s="24">
        <v>0</v>
      </c>
      <c r="AB622" s="24">
        <v>0</v>
      </c>
      <c r="AC622" s="16">
        <v>0</v>
      </c>
      <c r="AD622" s="24">
        <f>IF(AC622=0,IF(AB622=0,U622*X622*W622*Z622*EXP(-AA622*Others!$A$18),0),0)</f>
        <v>237000</v>
      </c>
      <c r="AE622" s="24">
        <f>IF(AC622=0,IF(AB622=1,U622*X622*W622*Z622*EXP(-AA622*Others!$A$18),0),0)</f>
        <v>0</v>
      </c>
      <c r="AF622" s="24">
        <f>IF(AC622=1,IF(AB622=0,U622*X622*W622*Z622*EXP(-AA622*Others!$A$18),0),0)</f>
        <v>0</v>
      </c>
    </row>
    <row r="623" spans="1:32" ht="30">
      <c r="A623" s="16" t="s">
        <v>1164</v>
      </c>
      <c r="B623" s="18" t="s">
        <v>1159</v>
      </c>
      <c r="C623" s="18" t="s">
        <v>653</v>
      </c>
      <c r="D623" s="16" t="s">
        <v>1501</v>
      </c>
      <c r="E623" s="57" t="s">
        <v>97</v>
      </c>
      <c r="F623" s="20" t="s">
        <v>37</v>
      </c>
      <c r="G623" s="20" t="s">
        <v>255</v>
      </c>
      <c r="H623" s="18" t="s">
        <v>1127</v>
      </c>
      <c r="I623" s="18" t="s">
        <v>1065</v>
      </c>
      <c r="J623" s="22" t="s">
        <v>1165</v>
      </c>
      <c r="K623" s="18" t="s">
        <v>101</v>
      </c>
      <c r="L623" s="18" t="s">
        <v>624</v>
      </c>
      <c r="M623" s="25">
        <v>2018</v>
      </c>
      <c r="N623" s="25">
        <f t="shared" si="18"/>
        <v>5</v>
      </c>
      <c r="O623" s="21">
        <v>5</v>
      </c>
      <c r="P623" s="21">
        <v>5</v>
      </c>
      <c r="Q623" s="21">
        <v>5</v>
      </c>
      <c r="R623" s="21">
        <v>2</v>
      </c>
      <c r="S623" s="20" t="s">
        <v>1532</v>
      </c>
      <c r="T623" s="18">
        <v>5</v>
      </c>
      <c r="U623" s="52">
        <f>SUMIFS(AreaQty!E:E,AreaQty!A:A,TDD!H623,AreaQty!B:B,TDD!I623,AreaQty!D:D,TDD!J623)</f>
        <v>395</v>
      </c>
      <c r="V623" s="25" t="s">
        <v>283</v>
      </c>
      <c r="W623" s="16">
        <v>0.2</v>
      </c>
      <c r="X623" s="55">
        <v>1000</v>
      </c>
      <c r="Y623" s="18"/>
      <c r="Z623" s="18">
        <v>1</v>
      </c>
      <c r="AA623" s="24">
        <v>0</v>
      </c>
      <c r="AB623" s="24">
        <v>0</v>
      </c>
      <c r="AC623" s="16">
        <v>0</v>
      </c>
      <c r="AD623" s="24">
        <f>IF(AC623=0,IF(AB623=0,U623*X623*W623*Z623*EXP(-AA623*Others!$A$18),0),0)</f>
        <v>79000</v>
      </c>
      <c r="AE623" s="24">
        <f>IF(AC623=0,IF(AB623=1,U623*X623*W623*Z623*EXP(-AA623*Others!$A$18),0),0)</f>
        <v>0</v>
      </c>
      <c r="AF623" s="24">
        <f>IF(AC623=1,IF(AB623=0,U623*X623*W623*Z623*EXP(-AA623*Others!$A$18),0),0)</f>
        <v>0</v>
      </c>
    </row>
    <row r="624" spans="1:32">
      <c r="A624" s="16" t="s">
        <v>1166</v>
      </c>
      <c r="B624" s="18" t="s">
        <v>1159</v>
      </c>
      <c r="C624" s="18" t="s">
        <v>653</v>
      </c>
      <c r="D624" s="16" t="s">
        <v>1501</v>
      </c>
      <c r="E624" s="57" t="s">
        <v>97</v>
      </c>
      <c r="F624" s="20" t="s">
        <v>37</v>
      </c>
      <c r="G624" s="20" t="s">
        <v>255</v>
      </c>
      <c r="H624" s="18" t="s">
        <v>161</v>
      </c>
      <c r="I624" s="18" t="s">
        <v>158</v>
      </c>
      <c r="J624" s="22" t="s">
        <v>810</v>
      </c>
      <c r="K624" s="18" t="s">
        <v>101</v>
      </c>
      <c r="L624" s="18" t="s">
        <v>624</v>
      </c>
      <c r="M624" s="25">
        <v>2018</v>
      </c>
      <c r="N624" s="25">
        <f t="shared" si="18"/>
        <v>5</v>
      </c>
      <c r="O624" s="21">
        <v>5</v>
      </c>
      <c r="P624" s="21">
        <v>5</v>
      </c>
      <c r="Q624" s="21">
        <v>5</v>
      </c>
      <c r="R624" s="21">
        <v>2</v>
      </c>
      <c r="S624" s="20" t="s">
        <v>1532</v>
      </c>
      <c r="T624" s="18">
        <v>5</v>
      </c>
      <c r="U624" s="52">
        <f>SUMIFS(AreaQty!E:E,AreaQty!A:A,TDD!H624,AreaQty!B:B,TDD!I624,AreaQty!D:D,TDD!J624)</f>
        <v>758.15</v>
      </c>
      <c r="V624" s="25" t="s">
        <v>283</v>
      </c>
      <c r="W624" s="16">
        <v>0.1</v>
      </c>
      <c r="X624" s="55">
        <v>1000</v>
      </c>
      <c r="Y624" s="18"/>
      <c r="Z624" s="18">
        <v>1</v>
      </c>
      <c r="AA624" s="24">
        <v>0</v>
      </c>
      <c r="AB624" s="24">
        <v>0</v>
      </c>
      <c r="AC624" s="16">
        <v>0</v>
      </c>
      <c r="AD624" s="24">
        <f>IF(AC624=0,IF(AB624=0,U624*X624*W624*Z624*EXP(-AA624*Others!$A$18),0),0)</f>
        <v>75815</v>
      </c>
      <c r="AE624" s="24">
        <f>IF(AC624=0,IF(AB624=1,U624*X624*W624*Z624*EXP(-AA624*Others!$A$18),0),0)</f>
        <v>0</v>
      </c>
      <c r="AF624" s="24">
        <f>IF(AC624=1,IF(AB624=0,U624*X624*W624*Z624*EXP(-AA624*Others!$A$18),0),0)</f>
        <v>0</v>
      </c>
    </row>
    <row r="625" spans="1:32">
      <c r="A625" s="16" t="s">
        <v>1167</v>
      </c>
      <c r="B625" s="18" t="s">
        <v>1159</v>
      </c>
      <c r="C625" s="18" t="s">
        <v>653</v>
      </c>
      <c r="D625" s="16" t="s">
        <v>1501</v>
      </c>
      <c r="E625" s="57" t="s">
        <v>97</v>
      </c>
      <c r="F625" s="20" t="s">
        <v>37</v>
      </c>
      <c r="G625" s="20" t="s">
        <v>255</v>
      </c>
      <c r="H625" s="18" t="s">
        <v>161</v>
      </c>
      <c r="I625" s="18" t="s">
        <v>158</v>
      </c>
      <c r="J625" s="22" t="s">
        <v>320</v>
      </c>
      <c r="K625" s="18" t="s">
        <v>101</v>
      </c>
      <c r="L625" s="18" t="s">
        <v>624</v>
      </c>
      <c r="M625" s="25">
        <v>2018</v>
      </c>
      <c r="N625" s="25">
        <f t="shared" si="18"/>
        <v>5</v>
      </c>
      <c r="O625" s="21">
        <v>5</v>
      </c>
      <c r="P625" s="21">
        <v>5</v>
      </c>
      <c r="Q625" s="21">
        <v>5</v>
      </c>
      <c r="R625" s="21">
        <v>2</v>
      </c>
      <c r="S625" s="20" t="s">
        <v>1532</v>
      </c>
      <c r="T625" s="18">
        <v>5</v>
      </c>
      <c r="U625" s="52">
        <f>SUMIFS(AreaQty!E:E,AreaQty!A:A,TDD!H625,AreaQty!B:B,TDD!I625,AreaQty!D:D,TDD!J625)</f>
        <v>1347.9</v>
      </c>
      <c r="V625" s="25" t="s">
        <v>283</v>
      </c>
      <c r="W625" s="16">
        <v>0.1</v>
      </c>
      <c r="X625" s="55">
        <v>1000</v>
      </c>
      <c r="Y625" s="18"/>
      <c r="Z625" s="18">
        <v>1</v>
      </c>
      <c r="AA625" s="24">
        <v>0</v>
      </c>
      <c r="AB625" s="24">
        <v>0</v>
      </c>
      <c r="AC625" s="16">
        <v>0</v>
      </c>
      <c r="AD625" s="24">
        <f>IF(AC625=0,IF(AB625=0,U625*X625*W625*Z625*EXP(-AA625*Others!$A$18),0),0)</f>
        <v>134790</v>
      </c>
      <c r="AE625" s="24">
        <f>IF(AC625=0,IF(AB625=1,U625*X625*W625*Z625*EXP(-AA625*Others!$A$18),0),0)</f>
        <v>0</v>
      </c>
      <c r="AF625" s="24">
        <f>IF(AC625=1,IF(AB625=0,U625*X625*W625*Z625*EXP(-AA625*Others!$A$18),0),0)</f>
        <v>0</v>
      </c>
    </row>
    <row r="626" spans="1:32">
      <c r="A626" s="16" t="s">
        <v>1168</v>
      </c>
      <c r="B626" s="18" t="s">
        <v>1159</v>
      </c>
      <c r="C626" s="18" t="s">
        <v>653</v>
      </c>
      <c r="D626" s="16" t="s">
        <v>1501</v>
      </c>
      <c r="E626" s="57" t="s">
        <v>97</v>
      </c>
      <c r="F626" s="20" t="s">
        <v>37</v>
      </c>
      <c r="G626" s="20" t="s">
        <v>255</v>
      </c>
      <c r="H626" s="18" t="s">
        <v>161</v>
      </c>
      <c r="I626" s="18" t="s">
        <v>158</v>
      </c>
      <c r="J626" s="22" t="s">
        <v>305</v>
      </c>
      <c r="K626" s="18" t="s">
        <v>101</v>
      </c>
      <c r="L626" s="18" t="s">
        <v>624</v>
      </c>
      <c r="M626" s="25">
        <v>2018</v>
      </c>
      <c r="N626" s="25">
        <f t="shared" si="18"/>
        <v>5</v>
      </c>
      <c r="O626" s="21">
        <v>5</v>
      </c>
      <c r="P626" s="21">
        <v>5</v>
      </c>
      <c r="Q626" s="21">
        <v>5</v>
      </c>
      <c r="R626" s="21">
        <v>2</v>
      </c>
      <c r="S626" s="20" t="s">
        <v>1532</v>
      </c>
      <c r="T626" s="18">
        <v>5</v>
      </c>
      <c r="U626" s="52">
        <f>SUMIFS(AreaQty!E:E,AreaQty!A:A,TDD!H626,AreaQty!B:B,TDD!I626,AreaQty!D:D,TDD!J626)</f>
        <v>1091.98</v>
      </c>
      <c r="V626" s="25" t="s">
        <v>283</v>
      </c>
      <c r="W626" s="16">
        <v>0.1</v>
      </c>
      <c r="X626" s="55">
        <v>1000</v>
      </c>
      <c r="Y626" s="18"/>
      <c r="Z626" s="18">
        <v>1</v>
      </c>
      <c r="AA626" s="24">
        <v>0</v>
      </c>
      <c r="AB626" s="24">
        <v>0</v>
      </c>
      <c r="AC626" s="16">
        <v>0</v>
      </c>
      <c r="AD626" s="24">
        <f>IF(AC626=0,IF(AB626=0,U626*X626*W626*Z626*EXP(-AA626*Others!$A$18),0),0)</f>
        <v>109198</v>
      </c>
      <c r="AE626" s="24">
        <f>IF(AC626=0,IF(AB626=1,U626*X626*W626*Z626*EXP(-AA626*Others!$A$18),0),0)</f>
        <v>0</v>
      </c>
      <c r="AF626" s="24">
        <f>IF(AC626=1,IF(AB626=0,U626*X626*W626*Z626*EXP(-AA626*Others!$A$18),0),0)</f>
        <v>0</v>
      </c>
    </row>
    <row r="627" spans="1:32" ht="30">
      <c r="A627" s="16" t="s">
        <v>1169</v>
      </c>
      <c r="B627" s="16" t="s">
        <v>1170</v>
      </c>
      <c r="C627" s="16" t="s">
        <v>1170</v>
      </c>
      <c r="D627" s="16" t="s">
        <v>1559</v>
      </c>
      <c r="E627" s="16" t="s">
        <v>36</v>
      </c>
      <c r="H627" s="16" t="s">
        <v>1170</v>
      </c>
      <c r="I627" s="16" t="s">
        <v>1170</v>
      </c>
      <c r="J627" s="16" t="s">
        <v>1170</v>
      </c>
      <c r="K627" s="16" t="s">
        <v>1170</v>
      </c>
      <c r="L627" s="16" t="s">
        <v>1170</v>
      </c>
      <c r="M627" s="25">
        <v>0</v>
      </c>
      <c r="N627" s="25">
        <f t="shared" si="18"/>
        <v>4</v>
      </c>
      <c r="O627" s="25">
        <v>4</v>
      </c>
      <c r="P627" s="25">
        <v>4</v>
      </c>
      <c r="Q627" s="25">
        <v>4</v>
      </c>
      <c r="R627" s="25">
        <v>3</v>
      </c>
      <c r="S627" s="16" t="s">
        <v>1171</v>
      </c>
      <c r="T627" s="16">
        <v>4</v>
      </c>
      <c r="U627" s="52">
        <v>1</v>
      </c>
      <c r="V627" s="25" t="s">
        <v>75</v>
      </c>
      <c r="W627" s="16">
        <v>0.2</v>
      </c>
      <c r="X627" s="52">
        <v>2041806241.5831041</v>
      </c>
      <c r="Y627" s="16">
        <v>20</v>
      </c>
      <c r="Z627" s="16">
        <v>1</v>
      </c>
      <c r="AA627" s="24">
        <v>15</v>
      </c>
      <c r="AB627" s="24">
        <v>0</v>
      </c>
      <c r="AC627" s="16">
        <v>1</v>
      </c>
      <c r="AD627" s="24">
        <f>IF(AC627=0,IF(AB627=0,U627*X627*W627*Z627*EXP(-AA627*Others!$A$18),0),0)</f>
        <v>0</v>
      </c>
      <c r="AE627" s="24">
        <f>IF(AC627=0,IF(AB627=1,U627*X627*W627*Z627*EXP(-AA627*Others!$A$18),0),0)</f>
        <v>0</v>
      </c>
      <c r="AF627" s="24">
        <f>IF(AC627=1,IF(AB627=0,U627*X627*W627*Z627*EXP(-AA627*Others!$A$18),0),0)</f>
        <v>408361248.31662083</v>
      </c>
    </row>
    <row r="628" spans="1:32" ht="30">
      <c r="A628" s="16" t="s">
        <v>1172</v>
      </c>
      <c r="B628" s="16" t="s">
        <v>1173</v>
      </c>
      <c r="C628" s="16" t="s">
        <v>1173</v>
      </c>
      <c r="D628" s="16" t="s">
        <v>1559</v>
      </c>
      <c r="E628" s="16" t="s">
        <v>36</v>
      </c>
      <c r="H628" s="16" t="s">
        <v>1173</v>
      </c>
      <c r="I628" s="16" t="s">
        <v>1173</v>
      </c>
      <c r="J628" s="16" t="s">
        <v>1173</v>
      </c>
      <c r="K628" s="16" t="s">
        <v>1173</v>
      </c>
      <c r="L628" s="16" t="s">
        <v>1173</v>
      </c>
      <c r="N628" s="25">
        <f t="shared" ref="N628:N637" si="19">ROUNDUP(MAX(O628:Q628),0)</f>
        <v>4</v>
      </c>
      <c r="O628" s="25">
        <v>4</v>
      </c>
      <c r="P628" s="25">
        <v>4</v>
      </c>
      <c r="Q628" s="25">
        <v>4</v>
      </c>
      <c r="R628" s="25">
        <v>3</v>
      </c>
      <c r="S628" s="16" t="s">
        <v>1171</v>
      </c>
      <c r="T628" s="16">
        <v>4</v>
      </c>
      <c r="U628" s="52">
        <v>1</v>
      </c>
      <c r="V628" s="25" t="s">
        <v>75</v>
      </c>
      <c r="W628" s="16">
        <v>0.2</v>
      </c>
      <c r="X628" s="52">
        <v>5557142573.5274525</v>
      </c>
      <c r="Y628" s="16">
        <v>25</v>
      </c>
      <c r="Z628" s="16">
        <v>1</v>
      </c>
      <c r="AA628" s="24">
        <v>20</v>
      </c>
      <c r="AB628" s="24">
        <v>0</v>
      </c>
      <c r="AC628" s="16">
        <v>1</v>
      </c>
      <c r="AD628" s="24">
        <f>IF(AC628=0,IF(AB628=0,U628*X628*W628*Z628*EXP(-AA628*Others!$A$18),0),0)</f>
        <v>0</v>
      </c>
      <c r="AE628" s="24">
        <f>IF(AC628=0,IF(AB628=1,U628*X628*W628*Z628*EXP(-AA628*Others!$A$18),0),0)</f>
        <v>0</v>
      </c>
      <c r="AF628" s="24">
        <f>IF(AC628=1,IF(AB628=0,U628*X628*W628*Z628*EXP(-AA628*Others!$A$18),0),0)</f>
        <v>1111428514.7054906</v>
      </c>
    </row>
    <row r="629" spans="1:32">
      <c r="A629" s="16" t="s">
        <v>1174</v>
      </c>
      <c r="B629" s="16" t="s">
        <v>1175</v>
      </c>
      <c r="C629" s="16" t="s">
        <v>1175</v>
      </c>
      <c r="D629" s="16" t="s">
        <v>1559</v>
      </c>
      <c r="E629" s="16" t="s">
        <v>36</v>
      </c>
      <c r="H629" s="16" t="s">
        <v>1175</v>
      </c>
      <c r="I629" s="16" t="s">
        <v>1175</v>
      </c>
      <c r="J629" s="16" t="s">
        <v>1175</v>
      </c>
      <c r="K629" s="16" t="s">
        <v>1175</v>
      </c>
      <c r="L629" s="16" t="s">
        <v>1175</v>
      </c>
      <c r="N629" s="25">
        <f t="shared" si="19"/>
        <v>4</v>
      </c>
      <c r="O629" s="25">
        <v>4</v>
      </c>
      <c r="P629" s="25">
        <v>4</v>
      </c>
      <c r="Q629" s="25">
        <v>4</v>
      </c>
      <c r="R629" s="25">
        <v>3</v>
      </c>
      <c r="S629" s="16" t="s">
        <v>1176</v>
      </c>
      <c r="T629" s="16">
        <v>6</v>
      </c>
      <c r="U629" s="52">
        <v>1</v>
      </c>
      <c r="V629" s="25" t="s">
        <v>75</v>
      </c>
      <c r="W629" s="16">
        <v>0.6</v>
      </c>
      <c r="X629" s="52">
        <v>1960054233.8634679</v>
      </c>
      <c r="Y629" s="16">
        <v>15</v>
      </c>
      <c r="Z629" s="16">
        <v>1</v>
      </c>
      <c r="AA629" s="24">
        <v>10</v>
      </c>
      <c r="AB629" s="24">
        <v>0</v>
      </c>
      <c r="AC629" s="16">
        <v>1</v>
      </c>
      <c r="AD629" s="24">
        <f>IF(AC629=0,IF(AB629=0,U629*X629*W629*Z629*EXP(-AA629*Others!$A$18),0),0)</f>
        <v>0</v>
      </c>
      <c r="AE629" s="24">
        <f>IF(AC629=0,IF(AB629=1,U629*X629*W629*Z629*EXP(-AA629*Others!$A$18),0),0)</f>
        <v>0</v>
      </c>
      <c r="AF629" s="24">
        <f>IF(AC629=1,IF(AB629=0,U629*X629*W629*Z629*EXP(-AA629*Others!$A$18),0),0)</f>
        <v>1176032540.3180807</v>
      </c>
    </row>
    <row r="630" spans="1:32">
      <c r="A630" s="16" t="s">
        <v>1177</v>
      </c>
      <c r="B630" s="16" t="s">
        <v>1178</v>
      </c>
      <c r="C630" s="16" t="s">
        <v>1178</v>
      </c>
      <c r="D630" s="16" t="s">
        <v>1559</v>
      </c>
      <c r="E630" s="16" t="s">
        <v>36</v>
      </c>
      <c r="H630" s="16" t="s">
        <v>1178</v>
      </c>
      <c r="I630" s="16" t="s">
        <v>1178</v>
      </c>
      <c r="J630" s="16" t="s">
        <v>1178</v>
      </c>
      <c r="K630" s="16" t="s">
        <v>1178</v>
      </c>
      <c r="L630" s="16" t="s">
        <v>1178</v>
      </c>
      <c r="N630" s="25">
        <f t="shared" si="19"/>
        <v>4</v>
      </c>
      <c r="O630" s="25">
        <v>4</v>
      </c>
      <c r="P630" s="25">
        <v>4</v>
      </c>
      <c r="Q630" s="25">
        <v>4</v>
      </c>
      <c r="R630" s="25">
        <v>3</v>
      </c>
      <c r="S630" s="16" t="s">
        <v>1161</v>
      </c>
      <c r="T630" s="16">
        <v>6</v>
      </c>
      <c r="U630" s="52">
        <v>1</v>
      </c>
      <c r="V630" s="25" t="s">
        <v>75</v>
      </c>
      <c r="W630" s="16">
        <v>1</v>
      </c>
      <c r="X630" s="52">
        <v>173891111.14500001</v>
      </c>
      <c r="Y630" s="16">
        <v>15</v>
      </c>
      <c r="Z630" s="16">
        <v>1</v>
      </c>
      <c r="AA630" s="24">
        <v>10</v>
      </c>
      <c r="AB630" s="24">
        <v>0</v>
      </c>
      <c r="AC630" s="16">
        <v>1</v>
      </c>
      <c r="AD630" s="24">
        <f>IF(AC630=0,IF(AB630=0,U630*X630*W630*Z630*EXP(-AA630*Others!$A$18),0),0)</f>
        <v>0</v>
      </c>
      <c r="AE630" s="24">
        <f>IF(AC630=0,IF(AB630=1,U630*X630*W630*Z630*EXP(-AA630*Others!$A$18),0),0)</f>
        <v>0</v>
      </c>
      <c r="AF630" s="24">
        <f>IF(AC630=1,IF(AB630=0,U630*X630*W630*Z630*EXP(-AA630*Others!$A$18),0),0)</f>
        <v>173891111.14500001</v>
      </c>
    </row>
    <row r="631" spans="1:32" ht="45">
      <c r="A631" s="16" t="s">
        <v>1179</v>
      </c>
      <c r="B631" s="16" t="s">
        <v>1180</v>
      </c>
      <c r="C631" s="16" t="s">
        <v>1180</v>
      </c>
      <c r="D631" s="16" t="s">
        <v>1559</v>
      </c>
      <c r="E631" s="16" t="s">
        <v>36</v>
      </c>
      <c r="H631" s="16" t="s">
        <v>1180</v>
      </c>
      <c r="I631" s="16" t="s">
        <v>1180</v>
      </c>
      <c r="J631" s="16" t="s">
        <v>1180</v>
      </c>
      <c r="K631" s="16" t="s">
        <v>1180</v>
      </c>
      <c r="L631" s="16" t="s">
        <v>1180</v>
      </c>
      <c r="N631" s="25">
        <f t="shared" si="19"/>
        <v>4</v>
      </c>
      <c r="O631" s="25">
        <v>4</v>
      </c>
      <c r="P631" s="25">
        <v>4</v>
      </c>
      <c r="Q631" s="25">
        <v>4</v>
      </c>
      <c r="R631" s="25">
        <v>3</v>
      </c>
      <c r="S631" s="16" t="s">
        <v>1161</v>
      </c>
      <c r="T631" s="16">
        <v>6</v>
      </c>
      <c r="U631" s="52">
        <v>1</v>
      </c>
      <c r="V631" s="25" t="s">
        <v>75</v>
      </c>
      <c r="W631" s="16">
        <v>1</v>
      </c>
      <c r="X631" s="52">
        <v>125989906.394924</v>
      </c>
      <c r="Y631" s="16">
        <v>10</v>
      </c>
      <c r="Z631" s="16">
        <v>1</v>
      </c>
      <c r="AA631" s="24">
        <v>5</v>
      </c>
      <c r="AB631" s="24">
        <v>0</v>
      </c>
      <c r="AC631" s="16">
        <v>1</v>
      </c>
      <c r="AD631" s="24">
        <f>IF(AC631=0,IF(AB631=0,U631*X631*W631*Z631*EXP(-AA631*Others!$A$18),0),0)</f>
        <v>0</v>
      </c>
      <c r="AE631" s="24">
        <f>IF(AC631=0,IF(AB631=1,U631*X631*W631*Z631*EXP(-AA631*Others!$A$18),0),0)</f>
        <v>0</v>
      </c>
      <c r="AF631" s="24">
        <f>IF(AC631=1,IF(AB631=0,U631*X631*W631*Z631*EXP(-AA631*Others!$A$18),0),0)</f>
        <v>125989906.394924</v>
      </c>
    </row>
    <row r="632" spans="1:32">
      <c r="A632" s="16" t="s">
        <v>1181</v>
      </c>
      <c r="B632" s="16" t="s">
        <v>1182</v>
      </c>
      <c r="C632" s="16" t="s">
        <v>1182</v>
      </c>
      <c r="D632" s="16" t="s">
        <v>1559</v>
      </c>
      <c r="E632" s="16" t="s">
        <v>36</v>
      </c>
      <c r="H632" s="16" t="s">
        <v>1182</v>
      </c>
      <c r="I632" s="16" t="s">
        <v>1182</v>
      </c>
      <c r="J632" s="16" t="s">
        <v>1182</v>
      </c>
      <c r="K632" s="16" t="s">
        <v>1182</v>
      </c>
      <c r="L632" s="16" t="s">
        <v>1182</v>
      </c>
      <c r="N632" s="25">
        <f t="shared" si="19"/>
        <v>4</v>
      </c>
      <c r="O632" s="25">
        <v>4</v>
      </c>
      <c r="P632" s="25">
        <v>4</v>
      </c>
      <c r="Q632" s="25">
        <v>4</v>
      </c>
      <c r="R632" s="25">
        <v>3</v>
      </c>
      <c r="S632" s="16" t="s">
        <v>1171</v>
      </c>
      <c r="T632" s="16">
        <v>4</v>
      </c>
      <c r="U632" s="52">
        <v>1</v>
      </c>
      <c r="V632" s="25" t="s">
        <v>75</v>
      </c>
      <c r="W632" s="16">
        <v>0.2</v>
      </c>
      <c r="X632" s="52">
        <v>2438602571.7345076</v>
      </c>
      <c r="Y632" s="16">
        <v>30</v>
      </c>
      <c r="Z632" s="16">
        <v>1</v>
      </c>
      <c r="AA632" s="24">
        <v>25</v>
      </c>
      <c r="AB632" s="24">
        <v>0</v>
      </c>
      <c r="AC632" s="16">
        <v>1</v>
      </c>
      <c r="AD632" s="24">
        <f>IF(AC632=0,IF(AB632=0,U632*X632*W632*Z632*EXP(-AA632*Others!$A$18),0),0)</f>
        <v>0</v>
      </c>
      <c r="AE632" s="24">
        <f>IF(AC632=0,IF(AB632=1,U632*X632*W632*Z632*EXP(-AA632*Others!$A$18),0),0)</f>
        <v>0</v>
      </c>
      <c r="AF632" s="24">
        <f>IF(AC632=1,IF(AB632=0,U632*X632*W632*Z632*EXP(-AA632*Others!$A$18),0),0)</f>
        <v>487720514.34690154</v>
      </c>
    </row>
    <row r="633" spans="1:32" ht="30">
      <c r="A633" s="16" t="s">
        <v>1183</v>
      </c>
      <c r="B633" s="16" t="s">
        <v>1184</v>
      </c>
      <c r="C633" s="16" t="s">
        <v>1184</v>
      </c>
      <c r="D633" s="16" t="s">
        <v>1559</v>
      </c>
      <c r="E633" s="16" t="s">
        <v>36</v>
      </c>
      <c r="H633" s="16" t="s">
        <v>1184</v>
      </c>
      <c r="I633" s="16" t="s">
        <v>1184</v>
      </c>
      <c r="J633" s="16" t="s">
        <v>1184</v>
      </c>
      <c r="K633" s="16" t="s">
        <v>1184</v>
      </c>
      <c r="L633" s="16" t="s">
        <v>1184</v>
      </c>
      <c r="N633" s="25">
        <f t="shared" si="19"/>
        <v>4</v>
      </c>
      <c r="O633" s="25">
        <v>4</v>
      </c>
      <c r="P633" s="25">
        <v>4</v>
      </c>
      <c r="Q633" s="25">
        <v>4</v>
      </c>
      <c r="R633" s="25">
        <v>3</v>
      </c>
      <c r="S633" s="16" t="s">
        <v>1161</v>
      </c>
      <c r="T633" s="16">
        <v>6</v>
      </c>
      <c r="U633" s="52">
        <v>1</v>
      </c>
      <c r="V633" s="25" t="s">
        <v>75</v>
      </c>
      <c r="W633" s="16">
        <v>0.1</v>
      </c>
      <c r="X633" s="52">
        <v>2759628748.3896642</v>
      </c>
      <c r="Y633" s="16">
        <v>10</v>
      </c>
      <c r="Z633" s="16">
        <v>1</v>
      </c>
      <c r="AA633" s="24">
        <v>5</v>
      </c>
      <c r="AB633" s="24">
        <v>0</v>
      </c>
      <c r="AC633" s="16">
        <v>1</v>
      </c>
      <c r="AD633" s="24">
        <f>IF(AC633=0,IF(AB633=0,U633*X633*W633*Z633*EXP(-AA633*Others!$A$18),0),0)</f>
        <v>0</v>
      </c>
      <c r="AE633" s="24">
        <f>IF(AC633=0,IF(AB633=1,U633*X633*W633*Z633*EXP(-AA633*Others!$A$18),0),0)</f>
        <v>0</v>
      </c>
      <c r="AF633" s="24">
        <f>IF(AC633=1,IF(AB633=0,U633*X633*W633*Z633*EXP(-AA633*Others!$A$18),0),0)</f>
        <v>275962874.83896643</v>
      </c>
    </row>
    <row r="634" spans="1:32">
      <c r="A634" s="16" t="s">
        <v>1185</v>
      </c>
      <c r="B634" s="16" t="s">
        <v>1186</v>
      </c>
      <c r="C634" s="16" t="s">
        <v>1186</v>
      </c>
      <c r="D634" s="16" t="s">
        <v>1559</v>
      </c>
      <c r="E634" s="16" t="s">
        <v>36</v>
      </c>
      <c r="H634" s="16" t="s">
        <v>1186</v>
      </c>
      <c r="I634" s="16" t="s">
        <v>1186</v>
      </c>
      <c r="J634" s="16" t="s">
        <v>1186</v>
      </c>
      <c r="K634" s="16" t="s">
        <v>1186</v>
      </c>
      <c r="L634" s="16" t="s">
        <v>404</v>
      </c>
      <c r="N634" s="25">
        <f t="shared" si="19"/>
        <v>4</v>
      </c>
      <c r="O634" s="25">
        <v>4</v>
      </c>
      <c r="P634" s="25">
        <v>4</v>
      </c>
      <c r="Q634" s="25">
        <v>4</v>
      </c>
      <c r="R634" s="25">
        <v>3</v>
      </c>
      <c r="S634" s="16" t="s">
        <v>1161</v>
      </c>
      <c r="T634" s="16">
        <v>6</v>
      </c>
      <c r="U634" s="52">
        <v>1</v>
      </c>
      <c r="V634" s="25" t="s">
        <v>75</v>
      </c>
      <c r="W634" s="16">
        <v>0.2</v>
      </c>
      <c r="X634" s="52">
        <v>1276128900.98944</v>
      </c>
      <c r="Y634" s="16">
        <v>10</v>
      </c>
      <c r="Z634" s="16">
        <v>1</v>
      </c>
      <c r="AA634" s="24">
        <v>10</v>
      </c>
      <c r="AB634" s="24">
        <v>0</v>
      </c>
      <c r="AC634" s="16">
        <v>1</v>
      </c>
      <c r="AD634" s="24">
        <f>IF(AC634=0,IF(AB634=0,U634*X634*W634*Z634*EXP(-AA634*Others!$A$18),0),0)</f>
        <v>0</v>
      </c>
      <c r="AE634" s="24">
        <f>IF(AC634=0,IF(AB634=1,U634*X634*W634*Z634*EXP(-AA634*Others!$A$18),0),0)</f>
        <v>0</v>
      </c>
      <c r="AF634" s="24">
        <f>IF(AC634=1,IF(AB634=0,U634*X634*W634*Z634*EXP(-AA634*Others!$A$18),0),0)</f>
        <v>255225780.19788802</v>
      </c>
    </row>
    <row r="635" spans="1:32" ht="45">
      <c r="A635" s="16" t="s">
        <v>1187</v>
      </c>
      <c r="B635" s="16" t="s">
        <v>1188</v>
      </c>
      <c r="C635" s="16" t="s">
        <v>1188</v>
      </c>
      <c r="D635" s="16" t="s">
        <v>1559</v>
      </c>
      <c r="E635" s="16" t="s">
        <v>36</v>
      </c>
      <c r="H635" s="16" t="s">
        <v>1188</v>
      </c>
      <c r="I635" s="16" t="s">
        <v>1188</v>
      </c>
      <c r="J635" s="16" t="s">
        <v>1188</v>
      </c>
      <c r="K635" s="16" t="s">
        <v>1188</v>
      </c>
      <c r="L635" s="16" t="s">
        <v>1188</v>
      </c>
      <c r="N635" s="25">
        <f t="shared" si="19"/>
        <v>4</v>
      </c>
      <c r="O635" s="25">
        <v>4</v>
      </c>
      <c r="P635" s="25">
        <v>4</v>
      </c>
      <c r="Q635" s="25">
        <v>4</v>
      </c>
      <c r="R635" s="25">
        <v>3</v>
      </c>
      <c r="S635" s="16" t="s">
        <v>1189</v>
      </c>
      <c r="T635" s="16">
        <v>4</v>
      </c>
      <c r="U635" s="52">
        <v>1</v>
      </c>
      <c r="V635" s="25" t="s">
        <v>75</v>
      </c>
      <c r="W635" s="16">
        <v>0.3</v>
      </c>
      <c r="X635" s="52">
        <v>838456566.97821796</v>
      </c>
      <c r="Y635" s="16">
        <v>10</v>
      </c>
      <c r="Z635" s="16">
        <v>1</v>
      </c>
      <c r="AA635" s="24">
        <v>5</v>
      </c>
      <c r="AB635" s="24">
        <v>0</v>
      </c>
      <c r="AC635" s="16">
        <v>1</v>
      </c>
      <c r="AD635" s="24">
        <f>IF(AC635=0,IF(AB635=0,U635*X635*W635*Z635*EXP(-AA635*Others!$A$18),0),0)</f>
        <v>0</v>
      </c>
      <c r="AE635" s="24">
        <f>IF(AC635=0,IF(AB635=1,U635*X635*W635*Z635*EXP(-AA635*Others!$A$18),0),0)</f>
        <v>0</v>
      </c>
      <c r="AF635" s="24">
        <f>IF(AC635=1,IF(AB635=0,U635*X635*W635*Z635*EXP(-AA635*Others!$A$18),0),0)</f>
        <v>251536970.09346539</v>
      </c>
    </row>
    <row r="636" spans="1:32" s="62" customFormat="1" ht="30">
      <c r="A636" s="58" t="s">
        <v>1190</v>
      </c>
      <c r="B636" s="58" t="s">
        <v>1170</v>
      </c>
      <c r="C636" s="58" t="s">
        <v>1170</v>
      </c>
      <c r="D636" s="16" t="s">
        <v>1559</v>
      </c>
      <c r="E636" s="58" t="s">
        <v>36</v>
      </c>
      <c r="F636" s="58"/>
      <c r="G636" s="58"/>
      <c r="H636" s="58" t="s">
        <v>1170</v>
      </c>
      <c r="I636" s="58" t="s">
        <v>1170</v>
      </c>
      <c r="J636" s="58" t="s">
        <v>1170</v>
      </c>
      <c r="K636" s="58" t="s">
        <v>1170</v>
      </c>
      <c r="L636" s="58" t="s">
        <v>1170</v>
      </c>
      <c r="M636" s="59"/>
      <c r="N636" s="25">
        <f t="shared" si="19"/>
        <v>4</v>
      </c>
      <c r="O636" s="25">
        <v>4</v>
      </c>
      <c r="P636" s="25">
        <v>4</v>
      </c>
      <c r="Q636" s="25">
        <v>4</v>
      </c>
      <c r="R636" s="59">
        <v>3</v>
      </c>
      <c r="S636" s="58" t="s">
        <v>1171</v>
      </c>
      <c r="T636" s="58">
        <v>4</v>
      </c>
      <c r="U636" s="60">
        <v>1</v>
      </c>
      <c r="V636" s="59" t="s">
        <v>75</v>
      </c>
      <c r="W636" s="58">
        <f>W627</f>
        <v>0.2</v>
      </c>
      <c r="X636" s="60">
        <f>X627</f>
        <v>2041806241.5831041</v>
      </c>
      <c r="Y636" s="58">
        <v>20</v>
      </c>
      <c r="Z636" s="58">
        <v>1</v>
      </c>
      <c r="AA636" s="61">
        <f>Y636+AA627</f>
        <v>35</v>
      </c>
      <c r="AB636" s="61">
        <v>0</v>
      </c>
      <c r="AC636" s="58">
        <v>1</v>
      </c>
      <c r="AD636" s="61">
        <f>IF(AC636=0,IF(AB636=0,U636*X636*W636*Z636*EXP(-AA636*Others!$A$18),0),0)</f>
        <v>0</v>
      </c>
      <c r="AE636" s="61">
        <f>IF(AC636=0,IF(AB636=1,U636*X636*W636*Z636*EXP(-AA636*Others!$A$18),0),0)</f>
        <v>0</v>
      </c>
      <c r="AF636" s="61">
        <f>IF(AC636=1,IF(AB636=0,U636*X636*W636*Z636*EXP(-AA636*Others!$A$18),0),0)</f>
        <v>408361248.31662083</v>
      </c>
    </row>
    <row r="637" spans="1:32" ht="30">
      <c r="A637" s="16" t="s">
        <v>1191</v>
      </c>
      <c r="B637" s="16" t="s">
        <v>1173</v>
      </c>
      <c r="C637" s="16" t="s">
        <v>1173</v>
      </c>
      <c r="D637" s="16" t="s">
        <v>1559</v>
      </c>
      <c r="E637" s="16" t="s">
        <v>36</v>
      </c>
      <c r="H637" s="16" t="s">
        <v>1173</v>
      </c>
      <c r="I637" s="16" t="s">
        <v>1173</v>
      </c>
      <c r="J637" s="16" t="s">
        <v>1173</v>
      </c>
      <c r="K637" s="16" t="s">
        <v>1173</v>
      </c>
      <c r="L637" s="16" t="s">
        <v>1173</v>
      </c>
      <c r="N637" s="25">
        <f t="shared" si="19"/>
        <v>4</v>
      </c>
      <c r="O637" s="25">
        <v>4</v>
      </c>
      <c r="P637" s="25">
        <v>4</v>
      </c>
      <c r="Q637" s="25">
        <v>4</v>
      </c>
      <c r="R637" s="25">
        <v>3</v>
      </c>
      <c r="S637" s="16" t="s">
        <v>1171</v>
      </c>
      <c r="T637" s="16">
        <v>4</v>
      </c>
      <c r="U637" s="52">
        <v>1</v>
      </c>
      <c r="V637" s="25" t="s">
        <v>75</v>
      </c>
      <c r="W637" s="58">
        <f t="shared" ref="W637:W644" si="20">W628</f>
        <v>0.2</v>
      </c>
      <c r="X637" s="60">
        <f t="shared" ref="X637:X644" si="21">X628</f>
        <v>5557142573.5274525</v>
      </c>
      <c r="Y637" s="16">
        <v>25</v>
      </c>
      <c r="Z637" s="16">
        <v>1</v>
      </c>
      <c r="AA637" s="61">
        <f>Y637+AA628</f>
        <v>45</v>
      </c>
      <c r="AB637" s="24">
        <v>0</v>
      </c>
      <c r="AC637" s="16">
        <v>1</v>
      </c>
      <c r="AD637" s="24">
        <f>IF(AC637=0,IF(AB637=0,U637*X637*W637*Z637*EXP(-AA637*Others!$A$18),0),0)</f>
        <v>0</v>
      </c>
      <c r="AE637" s="24">
        <f>IF(AC637=0,IF(AB637=1,U637*X637*W637*Z637*EXP(-AA637*Others!$A$18),0),0)</f>
        <v>0</v>
      </c>
      <c r="AF637" s="24">
        <f>IF(AC637=1,IF(AB637=0,U637*X637*W637*Z637*EXP(-AA637*Others!$A$18),0),0)</f>
        <v>1111428514.7054906</v>
      </c>
    </row>
    <row r="638" spans="1:32">
      <c r="A638" s="16" t="s">
        <v>1192</v>
      </c>
      <c r="B638" s="16" t="s">
        <v>1175</v>
      </c>
      <c r="C638" s="16" t="s">
        <v>1175</v>
      </c>
      <c r="D638" s="16" t="s">
        <v>1559</v>
      </c>
      <c r="E638" s="16" t="s">
        <v>36</v>
      </c>
      <c r="H638" s="16" t="s">
        <v>1175</v>
      </c>
      <c r="I638" s="16" t="s">
        <v>1175</v>
      </c>
      <c r="J638" s="16" t="s">
        <v>1175</v>
      </c>
      <c r="K638" s="16" t="s">
        <v>1175</v>
      </c>
      <c r="L638" s="16" t="s">
        <v>1175</v>
      </c>
      <c r="N638" s="25">
        <f t="shared" ref="N638:N653" si="22">ROUNDUP(MAX(O638:Q638),0)</f>
        <v>4</v>
      </c>
      <c r="O638" s="25">
        <v>4</v>
      </c>
      <c r="P638" s="25">
        <v>4</v>
      </c>
      <c r="Q638" s="25">
        <v>4</v>
      </c>
      <c r="R638" s="25">
        <v>3</v>
      </c>
      <c r="S638" s="16" t="s">
        <v>1176</v>
      </c>
      <c r="T638" s="16">
        <v>6</v>
      </c>
      <c r="U638" s="52">
        <v>1</v>
      </c>
      <c r="V638" s="25" t="s">
        <v>75</v>
      </c>
      <c r="W638" s="58">
        <f t="shared" si="20"/>
        <v>0.6</v>
      </c>
      <c r="X638" s="60">
        <f t="shared" si="21"/>
        <v>1960054233.8634679</v>
      </c>
      <c r="Y638" s="16">
        <v>15</v>
      </c>
      <c r="Z638" s="16">
        <v>1</v>
      </c>
      <c r="AA638" s="61">
        <f t="shared" ref="AA638:AA644" si="23">Y638+AA629</f>
        <v>25</v>
      </c>
      <c r="AB638" s="24">
        <v>0</v>
      </c>
      <c r="AC638" s="16">
        <v>1</v>
      </c>
      <c r="AD638" s="24">
        <f>IF(AC638=0,IF(AB638=0,U638*X638*W638*Z638*EXP(-AA638*Others!$A$18),0),0)</f>
        <v>0</v>
      </c>
      <c r="AE638" s="24">
        <f>IF(AC638=0,IF(AB638=1,U638*X638*W638*Z638*EXP(-AA638*Others!$A$18),0),0)</f>
        <v>0</v>
      </c>
      <c r="AF638" s="24">
        <f>IF(AC638=1,IF(AB638=0,U638*X638*W638*Z638*EXP(-AA638*Others!$A$18),0),0)</f>
        <v>1176032540.3180807</v>
      </c>
    </row>
    <row r="639" spans="1:32">
      <c r="A639" s="16" t="s">
        <v>1193</v>
      </c>
      <c r="B639" s="16" t="s">
        <v>1178</v>
      </c>
      <c r="C639" s="16" t="s">
        <v>1178</v>
      </c>
      <c r="D639" s="16" t="s">
        <v>1559</v>
      </c>
      <c r="E639" s="16" t="s">
        <v>36</v>
      </c>
      <c r="H639" s="16" t="s">
        <v>1178</v>
      </c>
      <c r="I639" s="16" t="s">
        <v>1178</v>
      </c>
      <c r="J639" s="16" t="s">
        <v>1178</v>
      </c>
      <c r="K639" s="16" t="s">
        <v>1178</v>
      </c>
      <c r="L639" s="16" t="s">
        <v>1178</v>
      </c>
      <c r="N639" s="25">
        <f t="shared" si="22"/>
        <v>4</v>
      </c>
      <c r="O639" s="25">
        <v>4</v>
      </c>
      <c r="P639" s="25">
        <v>4</v>
      </c>
      <c r="Q639" s="25">
        <v>4</v>
      </c>
      <c r="R639" s="25">
        <v>3</v>
      </c>
      <c r="S639" s="16" t="s">
        <v>1161</v>
      </c>
      <c r="T639" s="16">
        <v>6</v>
      </c>
      <c r="U639" s="52">
        <v>1</v>
      </c>
      <c r="V639" s="25" t="s">
        <v>75</v>
      </c>
      <c r="W639" s="58">
        <f t="shared" si="20"/>
        <v>1</v>
      </c>
      <c r="X639" s="60">
        <f t="shared" si="21"/>
        <v>173891111.14500001</v>
      </c>
      <c r="Y639" s="16">
        <v>15</v>
      </c>
      <c r="Z639" s="16">
        <v>1</v>
      </c>
      <c r="AA639" s="61">
        <f t="shared" si="23"/>
        <v>25</v>
      </c>
      <c r="AB639" s="24">
        <v>0</v>
      </c>
      <c r="AC639" s="16">
        <v>1</v>
      </c>
      <c r="AD639" s="24">
        <f>IF(AC639=0,IF(AB639=0,U639*X639*W639*Z639*EXP(-AA639*Others!$A$18),0),0)</f>
        <v>0</v>
      </c>
      <c r="AE639" s="24">
        <f>IF(AC639=0,IF(AB639=1,U639*X639*W639*Z639*EXP(-AA639*Others!$A$18),0),0)</f>
        <v>0</v>
      </c>
      <c r="AF639" s="24">
        <f>IF(AC639=1,IF(AB639=0,U639*X639*W639*Z639*EXP(-AA639*Others!$A$18),0),0)</f>
        <v>173891111.14500001</v>
      </c>
    </row>
    <row r="640" spans="1:32" ht="45">
      <c r="A640" s="16" t="s">
        <v>1194</v>
      </c>
      <c r="B640" s="16" t="s">
        <v>1180</v>
      </c>
      <c r="C640" s="16" t="s">
        <v>1180</v>
      </c>
      <c r="D640" s="16" t="s">
        <v>1559</v>
      </c>
      <c r="E640" s="16" t="s">
        <v>36</v>
      </c>
      <c r="H640" s="16" t="s">
        <v>1180</v>
      </c>
      <c r="I640" s="16" t="s">
        <v>1180</v>
      </c>
      <c r="J640" s="16" t="s">
        <v>1180</v>
      </c>
      <c r="K640" s="16" t="s">
        <v>1180</v>
      </c>
      <c r="L640" s="16" t="s">
        <v>1180</v>
      </c>
      <c r="N640" s="25">
        <f t="shared" si="22"/>
        <v>4</v>
      </c>
      <c r="O640" s="25">
        <v>4</v>
      </c>
      <c r="P640" s="25">
        <v>4</v>
      </c>
      <c r="Q640" s="25">
        <v>4</v>
      </c>
      <c r="R640" s="25">
        <v>3</v>
      </c>
      <c r="S640" s="16" t="s">
        <v>1161</v>
      </c>
      <c r="T640" s="16">
        <v>6</v>
      </c>
      <c r="U640" s="52">
        <v>1</v>
      </c>
      <c r="V640" s="25" t="s">
        <v>75</v>
      </c>
      <c r="W640" s="58">
        <f t="shared" si="20"/>
        <v>1</v>
      </c>
      <c r="X640" s="60">
        <f t="shared" si="21"/>
        <v>125989906.394924</v>
      </c>
      <c r="Y640" s="16">
        <v>10</v>
      </c>
      <c r="Z640" s="16">
        <v>1</v>
      </c>
      <c r="AA640" s="61">
        <f t="shared" si="23"/>
        <v>15</v>
      </c>
      <c r="AB640" s="24">
        <v>0</v>
      </c>
      <c r="AC640" s="16">
        <v>1</v>
      </c>
      <c r="AD640" s="24">
        <f>IF(AC640=0,IF(AB640=0,U640*X640*W640*Z640*EXP(-AA640*Others!$A$18),0),0)</f>
        <v>0</v>
      </c>
      <c r="AE640" s="24">
        <f>IF(AC640=0,IF(AB640=1,U640*X640*W640*Z640*EXP(-AA640*Others!$A$18),0),0)</f>
        <v>0</v>
      </c>
      <c r="AF640" s="24">
        <f>IF(AC640=1,IF(AB640=0,U640*X640*W640*Z640*EXP(-AA640*Others!$A$18),0),0)</f>
        <v>125989906.394924</v>
      </c>
    </row>
    <row r="641" spans="1:32">
      <c r="A641" s="16" t="s">
        <v>1195</v>
      </c>
      <c r="B641" s="16" t="s">
        <v>1182</v>
      </c>
      <c r="C641" s="16" t="s">
        <v>1182</v>
      </c>
      <c r="D641" s="16" t="s">
        <v>1559</v>
      </c>
      <c r="E641" s="16" t="s">
        <v>36</v>
      </c>
      <c r="H641" s="16" t="s">
        <v>1182</v>
      </c>
      <c r="I641" s="16" t="s">
        <v>1182</v>
      </c>
      <c r="J641" s="16" t="s">
        <v>1182</v>
      </c>
      <c r="K641" s="16" t="s">
        <v>1182</v>
      </c>
      <c r="L641" s="16" t="s">
        <v>1182</v>
      </c>
      <c r="N641" s="25">
        <f t="shared" si="22"/>
        <v>4</v>
      </c>
      <c r="O641" s="25">
        <v>4</v>
      </c>
      <c r="P641" s="25">
        <v>4</v>
      </c>
      <c r="Q641" s="25">
        <v>4</v>
      </c>
      <c r="R641" s="25">
        <v>3</v>
      </c>
      <c r="S641" s="16" t="s">
        <v>1171</v>
      </c>
      <c r="T641" s="16">
        <v>4</v>
      </c>
      <c r="U641" s="52">
        <v>1</v>
      </c>
      <c r="V641" s="25" t="s">
        <v>75</v>
      </c>
      <c r="W641" s="58">
        <f t="shared" si="20"/>
        <v>0.2</v>
      </c>
      <c r="X641" s="60">
        <f t="shared" si="21"/>
        <v>2438602571.7345076</v>
      </c>
      <c r="Y641" s="16">
        <v>30</v>
      </c>
      <c r="Z641" s="16">
        <v>1</v>
      </c>
      <c r="AA641" s="61">
        <f t="shared" si="23"/>
        <v>55</v>
      </c>
      <c r="AB641" s="24">
        <v>0</v>
      </c>
      <c r="AC641" s="16">
        <v>1</v>
      </c>
      <c r="AD641" s="24">
        <f>IF(AC641=0,IF(AB641=0,U641*X641*W641*Z641*EXP(-AA641*Others!$A$18),0),0)</f>
        <v>0</v>
      </c>
      <c r="AE641" s="24">
        <f>IF(AC641=0,IF(AB641=1,U641*X641*W641*Z641*EXP(-AA641*Others!$A$18),0),0)</f>
        <v>0</v>
      </c>
      <c r="AF641" s="24">
        <f>IF(AC641=1,IF(AB641=0,U641*X641*W641*Z641*EXP(-AA641*Others!$A$18),0),0)</f>
        <v>487720514.34690154</v>
      </c>
    </row>
    <row r="642" spans="1:32" ht="30">
      <c r="A642" s="16" t="s">
        <v>1196</v>
      </c>
      <c r="B642" s="16" t="s">
        <v>1184</v>
      </c>
      <c r="C642" s="16" t="s">
        <v>1184</v>
      </c>
      <c r="D642" s="16" t="s">
        <v>1559</v>
      </c>
      <c r="E642" s="16" t="s">
        <v>36</v>
      </c>
      <c r="H642" s="16" t="s">
        <v>1184</v>
      </c>
      <c r="I642" s="16" t="s">
        <v>1184</v>
      </c>
      <c r="J642" s="16" t="s">
        <v>1184</v>
      </c>
      <c r="K642" s="16" t="s">
        <v>1184</v>
      </c>
      <c r="L642" s="16" t="s">
        <v>1184</v>
      </c>
      <c r="N642" s="25">
        <f t="shared" si="22"/>
        <v>4</v>
      </c>
      <c r="O642" s="25">
        <v>4</v>
      </c>
      <c r="P642" s="25">
        <v>4</v>
      </c>
      <c r="Q642" s="25">
        <v>4</v>
      </c>
      <c r="R642" s="25">
        <v>3</v>
      </c>
      <c r="S642" s="16" t="s">
        <v>1161</v>
      </c>
      <c r="T642" s="16">
        <v>6</v>
      </c>
      <c r="U642" s="52">
        <v>1</v>
      </c>
      <c r="V642" s="25" t="s">
        <v>75</v>
      </c>
      <c r="W642" s="58">
        <f t="shared" si="20"/>
        <v>0.1</v>
      </c>
      <c r="X642" s="60">
        <f t="shared" si="21"/>
        <v>2759628748.3896642</v>
      </c>
      <c r="Y642" s="16">
        <v>10</v>
      </c>
      <c r="Z642" s="16">
        <v>1</v>
      </c>
      <c r="AA642" s="61">
        <f t="shared" si="23"/>
        <v>15</v>
      </c>
      <c r="AB642" s="24">
        <v>0</v>
      </c>
      <c r="AC642" s="16">
        <v>1</v>
      </c>
      <c r="AD642" s="24">
        <f>IF(AC642=0,IF(AB642=0,U642*X642*W642*Z642*EXP(-AA642*Others!$A$18),0),0)</f>
        <v>0</v>
      </c>
      <c r="AE642" s="24">
        <f>IF(AC642=0,IF(AB642=1,U642*X642*W642*Z642*EXP(-AA642*Others!$A$18),0),0)</f>
        <v>0</v>
      </c>
      <c r="AF642" s="24">
        <f>IF(AC642=1,IF(AB642=0,U642*X642*W642*Z642*EXP(-AA642*Others!$A$18),0),0)</f>
        <v>275962874.83896643</v>
      </c>
    </row>
    <row r="643" spans="1:32">
      <c r="A643" s="16" t="s">
        <v>1197</v>
      </c>
      <c r="B643" s="16" t="s">
        <v>1186</v>
      </c>
      <c r="C643" s="16" t="s">
        <v>1186</v>
      </c>
      <c r="D643" s="16" t="s">
        <v>1559</v>
      </c>
      <c r="E643" s="16" t="s">
        <v>36</v>
      </c>
      <c r="H643" s="16" t="s">
        <v>1186</v>
      </c>
      <c r="I643" s="16" t="s">
        <v>1186</v>
      </c>
      <c r="J643" s="16" t="s">
        <v>1186</v>
      </c>
      <c r="K643" s="16" t="s">
        <v>1186</v>
      </c>
      <c r="L643" s="16" t="s">
        <v>404</v>
      </c>
      <c r="N643" s="25">
        <f t="shared" si="22"/>
        <v>4</v>
      </c>
      <c r="O643" s="25">
        <v>4</v>
      </c>
      <c r="P643" s="25">
        <v>4</v>
      </c>
      <c r="Q643" s="25">
        <v>4</v>
      </c>
      <c r="R643" s="25">
        <v>3</v>
      </c>
      <c r="S643" s="16" t="s">
        <v>1161</v>
      </c>
      <c r="T643" s="16">
        <v>6</v>
      </c>
      <c r="U643" s="52">
        <v>1</v>
      </c>
      <c r="V643" s="25" t="s">
        <v>75</v>
      </c>
      <c r="W643" s="58">
        <f t="shared" si="20"/>
        <v>0.2</v>
      </c>
      <c r="X643" s="60">
        <f t="shared" si="21"/>
        <v>1276128900.98944</v>
      </c>
      <c r="Y643" s="16">
        <v>10</v>
      </c>
      <c r="Z643" s="16">
        <v>1</v>
      </c>
      <c r="AA643" s="61">
        <f t="shared" si="23"/>
        <v>20</v>
      </c>
      <c r="AB643" s="24">
        <v>0</v>
      </c>
      <c r="AC643" s="16">
        <v>1</v>
      </c>
      <c r="AD643" s="24">
        <f>IF(AC643=0,IF(AB643=0,U643*X643*W643*Z643*EXP(-AA643*Others!$A$18),0),0)</f>
        <v>0</v>
      </c>
      <c r="AE643" s="24">
        <f>IF(AC643=0,IF(AB643=1,U643*X643*W643*Z643*EXP(-AA643*Others!$A$18),0),0)</f>
        <v>0</v>
      </c>
      <c r="AF643" s="24">
        <f>IF(AC643=1,IF(AB643=0,U643*X643*W643*Z643*EXP(-AA643*Others!$A$18),0),0)</f>
        <v>255225780.19788802</v>
      </c>
    </row>
    <row r="644" spans="1:32" ht="45">
      <c r="A644" s="16" t="s">
        <v>1198</v>
      </c>
      <c r="B644" s="16" t="s">
        <v>1188</v>
      </c>
      <c r="C644" s="16" t="s">
        <v>1188</v>
      </c>
      <c r="D644" s="16" t="s">
        <v>1559</v>
      </c>
      <c r="E644" s="16" t="s">
        <v>36</v>
      </c>
      <c r="H644" s="16" t="s">
        <v>1188</v>
      </c>
      <c r="I644" s="16" t="s">
        <v>1188</v>
      </c>
      <c r="J644" s="16" t="s">
        <v>1188</v>
      </c>
      <c r="K644" s="16" t="s">
        <v>1188</v>
      </c>
      <c r="L644" s="16" t="s">
        <v>1188</v>
      </c>
      <c r="N644" s="25">
        <f t="shared" si="22"/>
        <v>4</v>
      </c>
      <c r="O644" s="25">
        <v>4</v>
      </c>
      <c r="P644" s="25">
        <v>4</v>
      </c>
      <c r="Q644" s="25">
        <v>4</v>
      </c>
      <c r="R644" s="25">
        <v>3</v>
      </c>
      <c r="S644" s="16" t="s">
        <v>1189</v>
      </c>
      <c r="T644" s="16">
        <v>4</v>
      </c>
      <c r="U644" s="52">
        <v>1</v>
      </c>
      <c r="V644" s="25" t="s">
        <v>75</v>
      </c>
      <c r="W644" s="58">
        <f t="shared" si="20"/>
        <v>0.3</v>
      </c>
      <c r="X644" s="60">
        <f t="shared" si="21"/>
        <v>838456566.97821796</v>
      </c>
      <c r="Y644" s="16">
        <v>10</v>
      </c>
      <c r="Z644" s="16">
        <v>1</v>
      </c>
      <c r="AA644" s="61">
        <f t="shared" si="23"/>
        <v>15</v>
      </c>
      <c r="AB644" s="24">
        <v>0</v>
      </c>
      <c r="AC644" s="16">
        <v>1</v>
      </c>
      <c r="AD644" s="24">
        <f>IF(AC644=0,IF(AB644=0,U644*X644*W644*Z644*EXP(-AA644*Others!$A$18),0),0)</f>
        <v>0</v>
      </c>
      <c r="AE644" s="24">
        <f>IF(AC644=0,IF(AB644=1,U644*X644*W644*Z644*EXP(-AA644*Others!$A$18),0),0)</f>
        <v>0</v>
      </c>
      <c r="AF644" s="24">
        <f>IF(AC644=1,IF(AB644=0,U644*X644*W644*Z644*EXP(-AA644*Others!$A$18),0),0)</f>
        <v>251536970.09346539</v>
      </c>
    </row>
    <row r="645" spans="1:32" s="62" customFormat="1" ht="30">
      <c r="A645" s="16" t="s">
        <v>1199</v>
      </c>
      <c r="B645" s="58" t="s">
        <v>1170</v>
      </c>
      <c r="C645" s="58" t="s">
        <v>1170</v>
      </c>
      <c r="D645" s="16" t="s">
        <v>1559</v>
      </c>
      <c r="E645" s="58" t="s">
        <v>36</v>
      </c>
      <c r="F645" s="58"/>
      <c r="G645" s="58"/>
      <c r="H645" s="58" t="s">
        <v>1170</v>
      </c>
      <c r="I645" s="58" t="s">
        <v>1170</v>
      </c>
      <c r="J645" s="58" t="s">
        <v>1170</v>
      </c>
      <c r="K645" s="58" t="s">
        <v>1170</v>
      </c>
      <c r="L645" s="58" t="s">
        <v>1170</v>
      </c>
      <c r="M645" s="59"/>
      <c r="N645" s="25">
        <f t="shared" si="22"/>
        <v>4</v>
      </c>
      <c r="O645" s="25">
        <v>4</v>
      </c>
      <c r="P645" s="25">
        <v>4</v>
      </c>
      <c r="Q645" s="25">
        <v>4</v>
      </c>
      <c r="R645" s="59">
        <v>3</v>
      </c>
      <c r="S645" s="58" t="s">
        <v>1171</v>
      </c>
      <c r="T645" s="58">
        <v>4</v>
      </c>
      <c r="U645" s="60">
        <v>1</v>
      </c>
      <c r="V645" s="59" t="s">
        <v>75</v>
      </c>
      <c r="W645" s="58">
        <f>W627</f>
        <v>0.2</v>
      </c>
      <c r="X645" s="60">
        <f>X627</f>
        <v>2041806241.5831041</v>
      </c>
      <c r="Y645" s="58">
        <v>20</v>
      </c>
      <c r="Z645" s="58">
        <v>1</v>
      </c>
      <c r="AA645" s="61">
        <f>Y645+AA636</f>
        <v>55</v>
      </c>
      <c r="AB645" s="61">
        <v>0</v>
      </c>
      <c r="AC645" s="58">
        <v>1</v>
      </c>
      <c r="AD645" s="61">
        <f>IF(AC645=0,IF(AB645=0,U645*X645*W645*Z645*EXP(-AA645*Others!$A$18),0),0)</f>
        <v>0</v>
      </c>
      <c r="AE645" s="61">
        <f>IF(AC645=0,IF(AB645=1,U645*X645*W645*Z645*EXP(-AA645*Others!$A$18),0),0)</f>
        <v>0</v>
      </c>
      <c r="AF645" s="61">
        <f>IF(AC645=1,IF(AB645=0,U645*X645*W645*Z645*EXP(-AA645*Others!$A$18),0),0)</f>
        <v>408361248.31662083</v>
      </c>
    </row>
    <row r="646" spans="1:32" ht="30">
      <c r="A646" s="16" t="s">
        <v>1200</v>
      </c>
      <c r="B646" s="16" t="s">
        <v>1173</v>
      </c>
      <c r="C646" s="16" t="s">
        <v>1173</v>
      </c>
      <c r="D646" s="16" t="s">
        <v>1559</v>
      </c>
      <c r="E646" s="16" t="s">
        <v>36</v>
      </c>
      <c r="H646" s="16" t="s">
        <v>1173</v>
      </c>
      <c r="I646" s="16" t="s">
        <v>1173</v>
      </c>
      <c r="J646" s="16" t="s">
        <v>1173</v>
      </c>
      <c r="K646" s="16" t="s">
        <v>1173</v>
      </c>
      <c r="L646" s="16" t="s">
        <v>1173</v>
      </c>
      <c r="N646" s="25">
        <f t="shared" si="22"/>
        <v>4</v>
      </c>
      <c r="O646" s="25">
        <v>4</v>
      </c>
      <c r="P646" s="25">
        <v>4</v>
      </c>
      <c r="Q646" s="25">
        <v>4</v>
      </c>
      <c r="R646" s="25">
        <v>3</v>
      </c>
      <c r="S646" s="16" t="s">
        <v>1171</v>
      </c>
      <c r="T646" s="16">
        <v>4</v>
      </c>
      <c r="U646" s="52">
        <v>1</v>
      </c>
      <c r="V646" s="25" t="s">
        <v>75</v>
      </c>
      <c r="W646" s="58">
        <f t="shared" ref="W646:W653" si="24">W628</f>
        <v>0.2</v>
      </c>
      <c r="X646" s="60">
        <f t="shared" ref="X646:X653" si="25">X628</f>
        <v>5557142573.5274525</v>
      </c>
      <c r="Y646" s="16">
        <v>25</v>
      </c>
      <c r="Z646" s="16">
        <v>1</v>
      </c>
      <c r="AA646" s="61">
        <f>Y646+AA637</f>
        <v>70</v>
      </c>
      <c r="AB646" s="24">
        <v>0</v>
      </c>
      <c r="AC646" s="16">
        <v>1</v>
      </c>
      <c r="AD646" s="24">
        <f>IF(AC646=0,IF(AB646=0,U646*X646*W646*Z646*EXP(-AA646*Others!$A$18),0),0)</f>
        <v>0</v>
      </c>
      <c r="AE646" s="24">
        <f>IF(AC646=0,IF(AB646=1,U646*X646*W646*Z646*EXP(-AA646*Others!$A$18),0),0)</f>
        <v>0</v>
      </c>
      <c r="AF646" s="24">
        <f>IF(AC646=1,IF(AB646=0,U646*X646*W646*Z646*EXP(-AA646*Others!$A$18),0),0)</f>
        <v>1111428514.7054906</v>
      </c>
    </row>
    <row r="647" spans="1:32">
      <c r="A647" s="16" t="s">
        <v>1201</v>
      </c>
      <c r="B647" s="16" t="s">
        <v>1175</v>
      </c>
      <c r="C647" s="16" t="s">
        <v>1175</v>
      </c>
      <c r="D647" s="16" t="s">
        <v>1559</v>
      </c>
      <c r="E647" s="16" t="s">
        <v>36</v>
      </c>
      <c r="H647" s="16" t="s">
        <v>1175</v>
      </c>
      <c r="I647" s="16" t="s">
        <v>1175</v>
      </c>
      <c r="J647" s="16" t="s">
        <v>1175</v>
      </c>
      <c r="K647" s="16" t="s">
        <v>1175</v>
      </c>
      <c r="L647" s="16" t="s">
        <v>1175</v>
      </c>
      <c r="N647" s="25">
        <f t="shared" si="22"/>
        <v>4</v>
      </c>
      <c r="O647" s="25">
        <v>4</v>
      </c>
      <c r="P647" s="25">
        <v>4</v>
      </c>
      <c r="Q647" s="25">
        <v>4</v>
      </c>
      <c r="R647" s="25">
        <v>3</v>
      </c>
      <c r="S647" s="16" t="s">
        <v>1176</v>
      </c>
      <c r="T647" s="16">
        <v>6</v>
      </c>
      <c r="U647" s="52">
        <v>1</v>
      </c>
      <c r="V647" s="25" t="s">
        <v>75</v>
      </c>
      <c r="W647" s="58">
        <f t="shared" si="24"/>
        <v>0.6</v>
      </c>
      <c r="X647" s="60">
        <f t="shared" si="25"/>
        <v>1960054233.8634679</v>
      </c>
      <c r="Y647" s="16">
        <v>15</v>
      </c>
      <c r="Z647" s="16">
        <v>1</v>
      </c>
      <c r="AA647" s="61">
        <f t="shared" ref="AA647:AA653" si="26">Y647+AA638</f>
        <v>40</v>
      </c>
      <c r="AB647" s="24">
        <v>0</v>
      </c>
      <c r="AC647" s="16">
        <v>1</v>
      </c>
      <c r="AD647" s="24">
        <f>IF(AC647=0,IF(AB647=0,U647*X647*W647*Z647*EXP(-AA647*Others!$A$18),0),0)</f>
        <v>0</v>
      </c>
      <c r="AE647" s="24">
        <f>IF(AC647=0,IF(AB647=1,U647*X647*W647*Z647*EXP(-AA647*Others!$A$18),0),0)</f>
        <v>0</v>
      </c>
      <c r="AF647" s="24">
        <f>IF(AC647=1,IF(AB647=0,U647*X647*W647*Z647*EXP(-AA647*Others!$A$18),0),0)</f>
        <v>1176032540.3180807</v>
      </c>
    </row>
    <row r="648" spans="1:32">
      <c r="A648" s="16" t="s">
        <v>1202</v>
      </c>
      <c r="B648" s="16" t="s">
        <v>1178</v>
      </c>
      <c r="C648" s="16" t="s">
        <v>1178</v>
      </c>
      <c r="D648" s="16" t="s">
        <v>1559</v>
      </c>
      <c r="E648" s="16" t="s">
        <v>36</v>
      </c>
      <c r="H648" s="16" t="s">
        <v>1178</v>
      </c>
      <c r="I648" s="16" t="s">
        <v>1178</v>
      </c>
      <c r="J648" s="16" t="s">
        <v>1178</v>
      </c>
      <c r="K648" s="16" t="s">
        <v>1178</v>
      </c>
      <c r="L648" s="16" t="s">
        <v>1178</v>
      </c>
      <c r="N648" s="25">
        <f t="shared" si="22"/>
        <v>4</v>
      </c>
      <c r="O648" s="25">
        <v>4</v>
      </c>
      <c r="P648" s="25">
        <v>4</v>
      </c>
      <c r="Q648" s="25">
        <v>4</v>
      </c>
      <c r="R648" s="25">
        <v>3</v>
      </c>
      <c r="S648" s="16" t="s">
        <v>1161</v>
      </c>
      <c r="T648" s="16">
        <v>6</v>
      </c>
      <c r="U648" s="52">
        <v>1</v>
      </c>
      <c r="V648" s="25" t="s">
        <v>75</v>
      </c>
      <c r="W648" s="58">
        <f t="shared" si="24"/>
        <v>1</v>
      </c>
      <c r="X648" s="60">
        <f t="shared" si="25"/>
        <v>173891111.14500001</v>
      </c>
      <c r="Y648" s="16">
        <v>15</v>
      </c>
      <c r="Z648" s="16">
        <v>1</v>
      </c>
      <c r="AA648" s="61">
        <f t="shared" si="26"/>
        <v>40</v>
      </c>
      <c r="AB648" s="24">
        <v>0</v>
      </c>
      <c r="AC648" s="16">
        <v>1</v>
      </c>
      <c r="AD648" s="24">
        <f>IF(AC648=0,IF(AB648=0,U648*X648*W648*Z648*EXP(-AA648*Others!$A$18),0),0)</f>
        <v>0</v>
      </c>
      <c r="AE648" s="24">
        <f>IF(AC648=0,IF(AB648=1,U648*X648*W648*Z648*EXP(-AA648*Others!$A$18),0),0)</f>
        <v>0</v>
      </c>
      <c r="AF648" s="24">
        <f>IF(AC648=1,IF(AB648=0,U648*X648*W648*Z648*EXP(-AA648*Others!$A$18),0),0)</f>
        <v>173891111.14500001</v>
      </c>
    </row>
    <row r="649" spans="1:32" ht="45">
      <c r="A649" s="16" t="s">
        <v>1203</v>
      </c>
      <c r="B649" s="16" t="s">
        <v>1180</v>
      </c>
      <c r="C649" s="16" t="s">
        <v>1180</v>
      </c>
      <c r="D649" s="16" t="s">
        <v>1559</v>
      </c>
      <c r="E649" s="16" t="s">
        <v>36</v>
      </c>
      <c r="H649" s="16" t="s">
        <v>1180</v>
      </c>
      <c r="I649" s="16" t="s">
        <v>1180</v>
      </c>
      <c r="J649" s="16" t="s">
        <v>1180</v>
      </c>
      <c r="K649" s="16" t="s">
        <v>1180</v>
      </c>
      <c r="L649" s="16" t="s">
        <v>1180</v>
      </c>
      <c r="N649" s="25">
        <f t="shared" si="22"/>
        <v>4</v>
      </c>
      <c r="O649" s="25">
        <v>4</v>
      </c>
      <c r="P649" s="25">
        <v>4</v>
      </c>
      <c r="Q649" s="25">
        <v>4</v>
      </c>
      <c r="R649" s="25">
        <v>3</v>
      </c>
      <c r="S649" s="16" t="s">
        <v>1161</v>
      </c>
      <c r="T649" s="16">
        <v>6</v>
      </c>
      <c r="U649" s="52">
        <v>1</v>
      </c>
      <c r="V649" s="25" t="s">
        <v>75</v>
      </c>
      <c r="W649" s="58">
        <f t="shared" si="24"/>
        <v>1</v>
      </c>
      <c r="X649" s="60">
        <f t="shared" si="25"/>
        <v>125989906.394924</v>
      </c>
      <c r="Y649" s="16">
        <v>10</v>
      </c>
      <c r="Z649" s="16">
        <v>1</v>
      </c>
      <c r="AA649" s="61">
        <f t="shared" si="26"/>
        <v>25</v>
      </c>
      <c r="AB649" s="24">
        <v>0</v>
      </c>
      <c r="AC649" s="16">
        <v>1</v>
      </c>
      <c r="AD649" s="24">
        <f>IF(AC649=0,IF(AB649=0,U649*X649*W649*Z649*EXP(-AA649*Others!$A$18),0),0)</f>
        <v>0</v>
      </c>
      <c r="AE649" s="24">
        <f>IF(AC649=0,IF(AB649=1,U649*X649*W649*Z649*EXP(-AA649*Others!$A$18),0),0)</f>
        <v>0</v>
      </c>
      <c r="AF649" s="24">
        <f>IF(AC649=1,IF(AB649=0,U649*X649*W649*Z649*EXP(-AA649*Others!$A$18),0),0)</f>
        <v>125989906.394924</v>
      </c>
    </row>
    <row r="650" spans="1:32">
      <c r="A650" s="16" t="s">
        <v>1204</v>
      </c>
      <c r="B650" s="16" t="s">
        <v>1182</v>
      </c>
      <c r="C650" s="16" t="s">
        <v>1182</v>
      </c>
      <c r="D650" s="16" t="s">
        <v>1559</v>
      </c>
      <c r="E650" s="16" t="s">
        <v>36</v>
      </c>
      <c r="H650" s="16" t="s">
        <v>1182</v>
      </c>
      <c r="I650" s="16" t="s">
        <v>1182</v>
      </c>
      <c r="J650" s="16" t="s">
        <v>1182</v>
      </c>
      <c r="K650" s="16" t="s">
        <v>1182</v>
      </c>
      <c r="L650" s="16" t="s">
        <v>1182</v>
      </c>
      <c r="N650" s="25">
        <f t="shared" si="22"/>
        <v>4</v>
      </c>
      <c r="O650" s="25">
        <v>4</v>
      </c>
      <c r="P650" s="25">
        <v>4</v>
      </c>
      <c r="Q650" s="25">
        <v>4</v>
      </c>
      <c r="R650" s="25">
        <v>3</v>
      </c>
      <c r="S650" s="16" t="s">
        <v>1171</v>
      </c>
      <c r="T650" s="16">
        <v>4</v>
      </c>
      <c r="U650" s="52">
        <v>1</v>
      </c>
      <c r="V650" s="25" t="s">
        <v>75</v>
      </c>
      <c r="W650" s="58">
        <f t="shared" si="24"/>
        <v>0.2</v>
      </c>
      <c r="X650" s="60">
        <f t="shared" si="25"/>
        <v>2438602571.7345076</v>
      </c>
      <c r="Y650" s="16">
        <v>30</v>
      </c>
      <c r="Z650" s="16">
        <v>1</v>
      </c>
      <c r="AA650" s="61">
        <f t="shared" si="26"/>
        <v>85</v>
      </c>
      <c r="AB650" s="24">
        <v>0</v>
      </c>
      <c r="AC650" s="16">
        <v>1</v>
      </c>
      <c r="AD650" s="24">
        <f>IF(AC650=0,IF(AB650=0,U650*X650*W650*Z650*EXP(-AA650*Others!$A$18),0),0)</f>
        <v>0</v>
      </c>
      <c r="AE650" s="24">
        <f>IF(AC650=0,IF(AB650=1,U650*X650*W650*Z650*EXP(-AA650*Others!$A$18),0),0)</f>
        <v>0</v>
      </c>
      <c r="AF650" s="24">
        <f>IF(AC650=1,IF(AB650=0,U650*X650*W650*Z650*EXP(-AA650*Others!$A$18),0),0)</f>
        <v>487720514.34690154</v>
      </c>
    </row>
    <row r="651" spans="1:32" ht="30">
      <c r="A651" s="16" t="s">
        <v>1205</v>
      </c>
      <c r="B651" s="16" t="s">
        <v>1184</v>
      </c>
      <c r="C651" s="16" t="s">
        <v>1184</v>
      </c>
      <c r="D651" s="16" t="s">
        <v>1559</v>
      </c>
      <c r="E651" s="16" t="s">
        <v>36</v>
      </c>
      <c r="H651" s="16" t="s">
        <v>1184</v>
      </c>
      <c r="I651" s="16" t="s">
        <v>1184</v>
      </c>
      <c r="J651" s="16" t="s">
        <v>1184</v>
      </c>
      <c r="K651" s="16" t="s">
        <v>1184</v>
      </c>
      <c r="L651" s="16" t="s">
        <v>1184</v>
      </c>
      <c r="N651" s="25">
        <f t="shared" si="22"/>
        <v>4</v>
      </c>
      <c r="O651" s="25">
        <v>4</v>
      </c>
      <c r="P651" s="25">
        <v>4</v>
      </c>
      <c r="Q651" s="25">
        <v>4</v>
      </c>
      <c r="R651" s="25">
        <v>3</v>
      </c>
      <c r="S651" s="16" t="s">
        <v>1161</v>
      </c>
      <c r="T651" s="16">
        <v>6</v>
      </c>
      <c r="U651" s="52">
        <v>1</v>
      </c>
      <c r="V651" s="25" t="s">
        <v>75</v>
      </c>
      <c r="W651" s="58">
        <f t="shared" si="24"/>
        <v>0.1</v>
      </c>
      <c r="X651" s="60">
        <f t="shared" si="25"/>
        <v>2759628748.3896642</v>
      </c>
      <c r="Y651" s="16">
        <v>10</v>
      </c>
      <c r="Z651" s="16">
        <v>1</v>
      </c>
      <c r="AA651" s="61">
        <f t="shared" si="26"/>
        <v>25</v>
      </c>
      <c r="AB651" s="24">
        <v>0</v>
      </c>
      <c r="AC651" s="16">
        <v>1</v>
      </c>
      <c r="AD651" s="24">
        <f>IF(AC651=0,IF(AB651=0,U651*X651*W651*Z651*EXP(-AA651*Others!$A$18),0),0)</f>
        <v>0</v>
      </c>
      <c r="AE651" s="24">
        <f>IF(AC651=0,IF(AB651=1,U651*X651*W651*Z651*EXP(-AA651*Others!$A$18),0),0)</f>
        <v>0</v>
      </c>
      <c r="AF651" s="24">
        <f>IF(AC651=1,IF(AB651=0,U651*X651*W651*Z651*EXP(-AA651*Others!$A$18),0),0)</f>
        <v>275962874.83896643</v>
      </c>
    </row>
    <row r="652" spans="1:32">
      <c r="A652" s="16" t="s">
        <v>1206</v>
      </c>
      <c r="B652" s="16" t="s">
        <v>1186</v>
      </c>
      <c r="C652" s="16" t="s">
        <v>1186</v>
      </c>
      <c r="D652" s="16" t="s">
        <v>1559</v>
      </c>
      <c r="E652" s="16" t="s">
        <v>36</v>
      </c>
      <c r="H652" s="16" t="s">
        <v>1186</v>
      </c>
      <c r="I652" s="16" t="s">
        <v>1186</v>
      </c>
      <c r="J652" s="16" t="s">
        <v>1186</v>
      </c>
      <c r="K652" s="16" t="s">
        <v>1186</v>
      </c>
      <c r="L652" s="16" t="s">
        <v>404</v>
      </c>
      <c r="N652" s="25">
        <f t="shared" si="22"/>
        <v>4</v>
      </c>
      <c r="O652" s="25">
        <v>4</v>
      </c>
      <c r="P652" s="25">
        <v>4</v>
      </c>
      <c r="Q652" s="25">
        <v>4</v>
      </c>
      <c r="R652" s="25">
        <v>3</v>
      </c>
      <c r="S652" s="16" t="s">
        <v>1161</v>
      </c>
      <c r="T652" s="16">
        <v>6</v>
      </c>
      <c r="U652" s="52">
        <v>1</v>
      </c>
      <c r="V652" s="25" t="s">
        <v>75</v>
      </c>
      <c r="W652" s="58">
        <f t="shared" si="24"/>
        <v>0.2</v>
      </c>
      <c r="X652" s="60">
        <f t="shared" si="25"/>
        <v>1276128900.98944</v>
      </c>
      <c r="Y652" s="16">
        <v>10</v>
      </c>
      <c r="Z652" s="16">
        <v>1</v>
      </c>
      <c r="AA652" s="61">
        <f t="shared" si="26"/>
        <v>30</v>
      </c>
      <c r="AB652" s="24">
        <v>0</v>
      </c>
      <c r="AC652" s="16">
        <v>1</v>
      </c>
      <c r="AD652" s="24">
        <f>IF(AC652=0,IF(AB652=0,U652*X652*W652*Z652*EXP(-AA652*Others!$A$18),0),0)</f>
        <v>0</v>
      </c>
      <c r="AE652" s="24">
        <f>IF(AC652=0,IF(AB652=1,U652*X652*W652*Z652*EXP(-AA652*Others!$A$18),0),0)</f>
        <v>0</v>
      </c>
      <c r="AF652" s="24">
        <f>IF(AC652=1,IF(AB652=0,U652*X652*W652*Z652*EXP(-AA652*Others!$A$18),0),0)</f>
        <v>255225780.19788802</v>
      </c>
    </row>
    <row r="653" spans="1:32" ht="45">
      <c r="A653" s="16" t="s">
        <v>1207</v>
      </c>
      <c r="B653" s="16" t="s">
        <v>1188</v>
      </c>
      <c r="C653" s="16" t="s">
        <v>1188</v>
      </c>
      <c r="D653" s="16" t="s">
        <v>1559</v>
      </c>
      <c r="E653" s="16" t="s">
        <v>36</v>
      </c>
      <c r="H653" s="16" t="s">
        <v>1188</v>
      </c>
      <c r="I653" s="16" t="s">
        <v>1188</v>
      </c>
      <c r="J653" s="16" t="s">
        <v>1188</v>
      </c>
      <c r="K653" s="16" t="s">
        <v>1188</v>
      </c>
      <c r="L653" s="16" t="s">
        <v>1188</v>
      </c>
      <c r="N653" s="25">
        <f t="shared" si="22"/>
        <v>4</v>
      </c>
      <c r="O653" s="25">
        <v>4</v>
      </c>
      <c r="P653" s="25">
        <v>4</v>
      </c>
      <c r="Q653" s="25">
        <v>4</v>
      </c>
      <c r="R653" s="25">
        <v>3</v>
      </c>
      <c r="S653" s="16" t="s">
        <v>1189</v>
      </c>
      <c r="T653" s="16">
        <v>4</v>
      </c>
      <c r="U653" s="52">
        <v>1</v>
      </c>
      <c r="V653" s="25" t="s">
        <v>75</v>
      </c>
      <c r="W653" s="58">
        <f t="shared" si="24"/>
        <v>0.3</v>
      </c>
      <c r="X653" s="60">
        <f t="shared" si="25"/>
        <v>838456566.97821796</v>
      </c>
      <c r="Y653" s="16">
        <v>10</v>
      </c>
      <c r="Z653" s="16">
        <v>1</v>
      </c>
      <c r="AA653" s="61">
        <f t="shared" si="26"/>
        <v>25</v>
      </c>
      <c r="AB653" s="24">
        <v>0</v>
      </c>
      <c r="AC653" s="16">
        <v>1</v>
      </c>
      <c r="AD653" s="24">
        <f>IF(AC653=0,IF(AB653=0,U653*X653*W653*Z653*EXP(-AA653*Others!$A$18),0),0)</f>
        <v>0</v>
      </c>
      <c r="AE653" s="24">
        <f>IF(AC653=0,IF(AB653=1,U653*X653*W653*Z653*EXP(-AA653*Others!$A$18),0),0)</f>
        <v>0</v>
      </c>
      <c r="AF653" s="24">
        <f>IF(AC653=1,IF(AB653=0,U653*X653*W653*Z653*EXP(-AA653*Others!$A$18),0),0)</f>
        <v>251536970.09346539</v>
      </c>
    </row>
    <row r="654" spans="1:32">
      <c r="A654" s="16" t="s">
        <v>1208</v>
      </c>
      <c r="B654" s="16" t="s">
        <v>1209</v>
      </c>
      <c r="C654" s="16" t="s">
        <v>1209</v>
      </c>
      <c r="D654" s="16" t="s">
        <v>1209</v>
      </c>
      <c r="E654" s="16" t="s">
        <v>1209</v>
      </c>
      <c r="H654" s="16" t="s">
        <v>1209</v>
      </c>
      <c r="I654" s="16" t="s">
        <v>1209</v>
      </c>
      <c r="J654" s="16" t="s">
        <v>1209</v>
      </c>
      <c r="K654" s="16" t="s">
        <v>1209</v>
      </c>
      <c r="L654" s="16" t="s">
        <v>1209</v>
      </c>
      <c r="N654" s="25">
        <v>2</v>
      </c>
      <c r="O654" s="25">
        <v>2</v>
      </c>
      <c r="P654" s="25">
        <v>2</v>
      </c>
      <c r="Q654" s="25">
        <v>2</v>
      </c>
      <c r="S654" s="16" t="s">
        <v>1209</v>
      </c>
      <c r="U654" s="52">
        <v>1</v>
      </c>
      <c r="V654" s="25" t="s">
        <v>75</v>
      </c>
      <c r="W654" s="16">
        <v>1</v>
      </c>
      <c r="X654" s="52">
        <f>SUM($X$645:$X$653)*Others!$B$19</f>
        <v>515151025.63817334</v>
      </c>
      <c r="Y654" s="16">
        <v>1</v>
      </c>
      <c r="Z654" s="16">
        <v>1</v>
      </c>
      <c r="AA654" s="24">
        <v>0</v>
      </c>
      <c r="AB654" s="24">
        <v>0</v>
      </c>
      <c r="AC654" s="16">
        <v>0</v>
      </c>
      <c r="AD654" s="24">
        <f>IF(AC654=0,IF(AB654=0,U654*X654*W654*Z654*EXP(-AA654*Others!$A$18),0),0)</f>
        <v>515151025.63817334</v>
      </c>
      <c r="AE654" s="24">
        <f>IF(AC654=0,IF(AB654=1,U654*X654*W654*Z654*EXP(-AA654*Others!$A$18),0),0)</f>
        <v>0</v>
      </c>
      <c r="AF654" s="24">
        <f>IF(AC654=1,IF(AB654=0,U654*X654*W654*Z654*EXP(-AA654*Others!$A$18),0),0)</f>
        <v>0</v>
      </c>
    </row>
    <row r="655" spans="1:32">
      <c r="A655" s="16" t="s">
        <v>1210</v>
      </c>
      <c r="B655" s="16" t="s">
        <v>1209</v>
      </c>
      <c r="C655" s="16" t="s">
        <v>1209</v>
      </c>
      <c r="D655" s="16" t="s">
        <v>1209</v>
      </c>
      <c r="E655" s="16" t="s">
        <v>1209</v>
      </c>
      <c r="H655" s="16" t="s">
        <v>1209</v>
      </c>
      <c r="I655" s="16" t="s">
        <v>1209</v>
      </c>
      <c r="J655" s="16" t="s">
        <v>1209</v>
      </c>
      <c r="K655" s="16" t="s">
        <v>1209</v>
      </c>
      <c r="L655" s="16" t="s">
        <v>1209</v>
      </c>
      <c r="N655" s="25">
        <v>2</v>
      </c>
      <c r="O655" s="25">
        <v>2</v>
      </c>
      <c r="P655" s="25">
        <v>2</v>
      </c>
      <c r="Q655" s="25">
        <v>2</v>
      </c>
      <c r="S655" s="16" t="s">
        <v>1209</v>
      </c>
      <c r="U655" s="52">
        <v>1</v>
      </c>
      <c r="V655" s="25" t="s">
        <v>75</v>
      </c>
      <c r="W655" s="16">
        <v>1</v>
      </c>
      <c r="X655" s="52">
        <f>SUM($X$645:$X$653)*Others!$B$19</f>
        <v>515151025.63817334</v>
      </c>
      <c r="Y655" s="16">
        <v>1</v>
      </c>
      <c r="Z655" s="16">
        <v>1</v>
      </c>
      <c r="AA655" s="24">
        <v>1</v>
      </c>
      <c r="AB655" s="24">
        <v>0</v>
      </c>
      <c r="AC655" s="16">
        <v>0</v>
      </c>
      <c r="AD655" s="24">
        <f>IF(AC655=0,IF(AB655=0,U655*X655*W655*Z655*EXP(-AA655*Others!$A$18),0),0)</f>
        <v>515151025.63817334</v>
      </c>
      <c r="AE655" s="24">
        <f>IF(AC655=0,IF(AB655=1,U655*X655*W655*Z655*EXP(-AA655*Others!$A$18),0),0)</f>
        <v>0</v>
      </c>
      <c r="AF655" s="24">
        <f>IF(AC655=1,IF(AB655=0,U655*X655*W655*Z655*EXP(-AA655*Others!$A$18),0),0)</f>
        <v>0</v>
      </c>
    </row>
    <row r="656" spans="1:32">
      <c r="A656" s="16" t="s">
        <v>1211</v>
      </c>
      <c r="B656" s="16" t="s">
        <v>1209</v>
      </c>
      <c r="C656" s="16" t="s">
        <v>1209</v>
      </c>
      <c r="D656" s="16" t="s">
        <v>1209</v>
      </c>
      <c r="E656" s="16" t="s">
        <v>1209</v>
      </c>
      <c r="H656" s="16" t="s">
        <v>1209</v>
      </c>
      <c r="I656" s="16" t="s">
        <v>1209</v>
      </c>
      <c r="J656" s="16" t="s">
        <v>1209</v>
      </c>
      <c r="K656" s="16" t="s">
        <v>1209</v>
      </c>
      <c r="L656" s="16" t="s">
        <v>1209</v>
      </c>
      <c r="N656" s="25">
        <v>2</v>
      </c>
      <c r="O656" s="25">
        <v>2</v>
      </c>
      <c r="P656" s="25">
        <v>2</v>
      </c>
      <c r="Q656" s="25">
        <v>2</v>
      </c>
      <c r="S656" s="16" t="s">
        <v>1209</v>
      </c>
      <c r="U656" s="52">
        <v>1</v>
      </c>
      <c r="V656" s="25" t="s">
        <v>75</v>
      </c>
      <c r="W656" s="16">
        <v>1</v>
      </c>
      <c r="X656" s="52">
        <f>SUM($X$645:$X$653)*Others!$B$19</f>
        <v>515151025.63817334</v>
      </c>
      <c r="Y656" s="16">
        <v>1</v>
      </c>
      <c r="Z656" s="16">
        <v>1</v>
      </c>
      <c r="AA656" s="24">
        <v>2</v>
      </c>
      <c r="AB656" s="24">
        <v>0</v>
      </c>
      <c r="AC656" s="16">
        <v>0</v>
      </c>
      <c r="AD656" s="24">
        <f>IF(AC656=0,IF(AB656=0,U656*X656*W656*Z656*EXP(-AA656*Others!$A$18),0),0)</f>
        <v>515151025.63817334</v>
      </c>
      <c r="AE656" s="24">
        <f>IF(AC656=0,IF(AB656=1,U656*X656*W656*Z656*EXP(-AA656*Others!$A$18),0),0)</f>
        <v>0</v>
      </c>
      <c r="AF656" s="24">
        <f>IF(AC656=1,IF(AB656=0,U656*X656*W656*Z656*EXP(-AA656*Others!$A$18),0),0)</f>
        <v>0</v>
      </c>
    </row>
    <row r="657" spans="1:32">
      <c r="A657" s="16" t="s">
        <v>1212</v>
      </c>
      <c r="B657" s="16" t="s">
        <v>1209</v>
      </c>
      <c r="C657" s="16" t="s">
        <v>1209</v>
      </c>
      <c r="D657" s="16" t="s">
        <v>1209</v>
      </c>
      <c r="E657" s="16" t="s">
        <v>1209</v>
      </c>
      <c r="H657" s="16" t="s">
        <v>1209</v>
      </c>
      <c r="I657" s="16" t="s">
        <v>1209</v>
      </c>
      <c r="J657" s="16" t="s">
        <v>1209</v>
      </c>
      <c r="K657" s="16" t="s">
        <v>1209</v>
      </c>
      <c r="L657" s="16" t="s">
        <v>1209</v>
      </c>
      <c r="N657" s="25">
        <v>2</v>
      </c>
      <c r="O657" s="25">
        <v>2</v>
      </c>
      <c r="P657" s="25">
        <v>2</v>
      </c>
      <c r="Q657" s="25">
        <v>2</v>
      </c>
      <c r="S657" s="16" t="s">
        <v>1209</v>
      </c>
      <c r="U657" s="52">
        <v>1</v>
      </c>
      <c r="V657" s="25" t="s">
        <v>75</v>
      </c>
      <c r="W657" s="16">
        <v>1</v>
      </c>
      <c r="X657" s="52">
        <f>SUM($X$645:$X$653)*Others!$B$19</f>
        <v>515151025.63817334</v>
      </c>
      <c r="Y657" s="16">
        <v>1</v>
      </c>
      <c r="Z657" s="16">
        <v>1</v>
      </c>
      <c r="AA657" s="24">
        <v>3</v>
      </c>
      <c r="AB657" s="24">
        <v>0</v>
      </c>
      <c r="AC657" s="16">
        <v>0</v>
      </c>
      <c r="AD657" s="24">
        <f>IF(AC657=0,IF(AB657=0,U657*X657*W657*Z657*EXP(-AA657*Others!$A$18),0),0)</f>
        <v>515151025.63817334</v>
      </c>
      <c r="AE657" s="24">
        <f>IF(AC657=0,IF(AB657=1,U657*X657*W657*Z657*EXP(-AA657*Others!$A$18),0),0)</f>
        <v>0</v>
      </c>
      <c r="AF657" s="24">
        <f>IF(AC657=1,IF(AB657=0,U657*X657*W657*Z657*EXP(-AA657*Others!$A$18),0),0)</f>
        <v>0</v>
      </c>
    </row>
    <row r="658" spans="1:32">
      <c r="A658" s="16" t="s">
        <v>1213</v>
      </c>
      <c r="B658" s="16" t="s">
        <v>1209</v>
      </c>
      <c r="C658" s="16" t="s">
        <v>1209</v>
      </c>
      <c r="D658" s="16" t="s">
        <v>1209</v>
      </c>
      <c r="E658" s="16" t="s">
        <v>1209</v>
      </c>
      <c r="H658" s="16" t="s">
        <v>1209</v>
      </c>
      <c r="I658" s="16" t="s">
        <v>1209</v>
      </c>
      <c r="J658" s="16" t="s">
        <v>1209</v>
      </c>
      <c r="K658" s="16" t="s">
        <v>1209</v>
      </c>
      <c r="L658" s="16" t="s">
        <v>1209</v>
      </c>
      <c r="N658" s="25">
        <v>2</v>
      </c>
      <c r="O658" s="25">
        <v>2</v>
      </c>
      <c r="P658" s="25">
        <v>2</v>
      </c>
      <c r="Q658" s="25">
        <v>2</v>
      </c>
      <c r="S658" s="16" t="s">
        <v>1209</v>
      </c>
      <c r="U658" s="52">
        <v>1</v>
      </c>
      <c r="V658" s="25" t="s">
        <v>75</v>
      </c>
      <c r="W658" s="16">
        <v>1</v>
      </c>
      <c r="X658" s="52">
        <f>SUM($X$645:$X$653)*Others!$B$19</f>
        <v>515151025.63817334</v>
      </c>
      <c r="Y658" s="16">
        <v>1</v>
      </c>
      <c r="Z658" s="16">
        <v>1</v>
      </c>
      <c r="AA658" s="24">
        <v>4</v>
      </c>
      <c r="AB658" s="24">
        <v>0</v>
      </c>
      <c r="AC658" s="16">
        <v>0</v>
      </c>
      <c r="AD658" s="24">
        <f>IF(AC658=0,IF(AB658=0,U658*X658*W658*Z658*EXP(-AA658*Others!$A$18),0),0)</f>
        <v>515151025.63817334</v>
      </c>
      <c r="AE658" s="24">
        <f>IF(AC658=0,IF(AB658=1,U658*X658*W658*Z658*EXP(-AA658*Others!$A$18),0),0)</f>
        <v>0</v>
      </c>
      <c r="AF658" s="24">
        <f>IF(AC658=1,IF(AB658=0,U658*X658*W658*Z658*EXP(-AA658*Others!$A$18),0),0)</f>
        <v>0</v>
      </c>
    </row>
    <row r="659" spans="1:32">
      <c r="A659" s="16" t="s">
        <v>1214</v>
      </c>
      <c r="B659" s="16" t="s">
        <v>1209</v>
      </c>
      <c r="C659" s="16" t="s">
        <v>1209</v>
      </c>
      <c r="D659" s="16" t="s">
        <v>1209</v>
      </c>
      <c r="E659" s="16" t="s">
        <v>1209</v>
      </c>
      <c r="H659" s="16" t="s">
        <v>1209</v>
      </c>
      <c r="I659" s="16" t="s">
        <v>1209</v>
      </c>
      <c r="J659" s="16" t="s">
        <v>1209</v>
      </c>
      <c r="K659" s="16" t="s">
        <v>1209</v>
      </c>
      <c r="L659" s="16" t="s">
        <v>1209</v>
      </c>
      <c r="N659" s="25">
        <v>2</v>
      </c>
      <c r="O659" s="25">
        <v>2</v>
      </c>
      <c r="P659" s="25">
        <v>2</v>
      </c>
      <c r="Q659" s="25">
        <v>2</v>
      </c>
      <c r="S659" s="16" t="s">
        <v>1209</v>
      </c>
      <c r="U659" s="52">
        <v>1</v>
      </c>
      <c r="V659" s="25" t="s">
        <v>75</v>
      </c>
      <c r="W659" s="16">
        <v>1</v>
      </c>
      <c r="X659" s="52">
        <f>SUM($X$645:$X$653)*Others!$B$19</f>
        <v>515151025.63817334</v>
      </c>
      <c r="Y659" s="16">
        <v>1</v>
      </c>
      <c r="Z659" s="16">
        <v>1</v>
      </c>
      <c r="AA659" s="24">
        <v>5</v>
      </c>
      <c r="AB659" s="24">
        <v>0</v>
      </c>
      <c r="AC659" s="16">
        <v>0</v>
      </c>
      <c r="AD659" s="24">
        <f>IF(AC659=0,IF(AB659=0,U659*X659*W659*Z659*EXP(-AA659*Others!$A$18),0),0)</f>
        <v>515151025.63817334</v>
      </c>
      <c r="AE659" s="24">
        <f>IF(AC659=0,IF(AB659=1,U659*X659*W659*Z659*EXP(-AA659*Others!$A$18),0),0)</f>
        <v>0</v>
      </c>
      <c r="AF659" s="24">
        <f>IF(AC659=1,IF(AB659=0,U659*X659*W659*Z659*EXP(-AA659*Others!$A$18),0),0)</f>
        <v>0</v>
      </c>
    </row>
    <row r="660" spans="1:32">
      <c r="A660" s="16" t="s">
        <v>1215</v>
      </c>
      <c r="B660" s="16" t="s">
        <v>1209</v>
      </c>
      <c r="C660" s="16" t="s">
        <v>1209</v>
      </c>
      <c r="D660" s="16" t="s">
        <v>1209</v>
      </c>
      <c r="E660" s="16" t="s">
        <v>1209</v>
      </c>
      <c r="H660" s="16" t="s">
        <v>1209</v>
      </c>
      <c r="I660" s="16" t="s">
        <v>1209</v>
      </c>
      <c r="J660" s="16" t="s">
        <v>1209</v>
      </c>
      <c r="K660" s="16" t="s">
        <v>1209</v>
      </c>
      <c r="L660" s="16" t="s">
        <v>1209</v>
      </c>
      <c r="N660" s="25">
        <v>2</v>
      </c>
      <c r="O660" s="25">
        <v>2</v>
      </c>
      <c r="P660" s="25">
        <v>2</v>
      </c>
      <c r="Q660" s="25">
        <v>2</v>
      </c>
      <c r="S660" s="16" t="s">
        <v>1209</v>
      </c>
      <c r="U660" s="52">
        <v>1</v>
      </c>
      <c r="V660" s="25" t="s">
        <v>75</v>
      </c>
      <c r="W660" s="16">
        <v>1</v>
      </c>
      <c r="X660" s="52">
        <f>SUM($X$645:$X$653)*Others!$B$19</f>
        <v>515151025.63817334</v>
      </c>
      <c r="Y660" s="16">
        <v>1</v>
      </c>
      <c r="Z660" s="16">
        <v>1</v>
      </c>
      <c r="AA660" s="24">
        <v>6</v>
      </c>
      <c r="AB660" s="24">
        <v>0</v>
      </c>
      <c r="AC660" s="16">
        <v>0</v>
      </c>
      <c r="AD660" s="24">
        <f>IF(AC660=0,IF(AB660=0,U660*X660*W660*Z660*EXP(-AA660*Others!$A$18),0),0)</f>
        <v>515151025.63817334</v>
      </c>
      <c r="AE660" s="24">
        <f>IF(AC660=0,IF(AB660=1,U660*X660*W660*Z660*EXP(-AA660*Others!$A$18),0),0)</f>
        <v>0</v>
      </c>
      <c r="AF660" s="24">
        <f>IF(AC660=1,IF(AB660=0,U660*X660*W660*Z660*EXP(-AA660*Others!$A$18),0),0)</f>
        <v>0</v>
      </c>
    </row>
    <row r="661" spans="1:32">
      <c r="A661" s="16" t="s">
        <v>1216</v>
      </c>
      <c r="B661" s="16" t="s">
        <v>1209</v>
      </c>
      <c r="C661" s="16" t="s">
        <v>1209</v>
      </c>
      <c r="D661" s="16" t="s">
        <v>1209</v>
      </c>
      <c r="E661" s="16" t="s">
        <v>1209</v>
      </c>
      <c r="H661" s="16" t="s">
        <v>1209</v>
      </c>
      <c r="I661" s="16" t="s">
        <v>1209</v>
      </c>
      <c r="J661" s="16" t="s">
        <v>1209</v>
      </c>
      <c r="K661" s="16" t="s">
        <v>1209</v>
      </c>
      <c r="L661" s="16" t="s">
        <v>1209</v>
      </c>
      <c r="N661" s="25">
        <v>2</v>
      </c>
      <c r="O661" s="25">
        <v>2</v>
      </c>
      <c r="P661" s="25">
        <v>2</v>
      </c>
      <c r="Q661" s="25">
        <v>2</v>
      </c>
      <c r="S661" s="16" t="s">
        <v>1209</v>
      </c>
      <c r="U661" s="52">
        <v>1</v>
      </c>
      <c r="V661" s="25" t="s">
        <v>75</v>
      </c>
      <c r="W661" s="16">
        <v>1</v>
      </c>
      <c r="X661" s="52">
        <f>SUM($X$645:$X$653)*Others!$B$19</f>
        <v>515151025.63817334</v>
      </c>
      <c r="Y661" s="16">
        <v>1</v>
      </c>
      <c r="Z661" s="16">
        <v>1</v>
      </c>
      <c r="AA661" s="24">
        <v>7</v>
      </c>
      <c r="AB661" s="24">
        <v>0</v>
      </c>
      <c r="AC661" s="16">
        <v>0</v>
      </c>
      <c r="AD661" s="24">
        <f>IF(AC661=0,IF(AB661=0,U661*X661*W661*Z661*EXP(-AA661*Others!$A$18),0),0)</f>
        <v>515151025.63817334</v>
      </c>
      <c r="AE661" s="24">
        <f>IF(AC661=0,IF(AB661=1,U661*X661*W661*Z661*EXP(-AA661*Others!$A$18),0),0)</f>
        <v>0</v>
      </c>
      <c r="AF661" s="24">
        <f>IF(AC661=1,IF(AB661=0,U661*X661*W661*Z661*EXP(-AA661*Others!$A$18),0),0)</f>
        <v>0</v>
      </c>
    </row>
    <row r="662" spans="1:32">
      <c r="A662" s="16" t="s">
        <v>1217</v>
      </c>
      <c r="B662" s="16" t="s">
        <v>1209</v>
      </c>
      <c r="C662" s="16" t="s">
        <v>1209</v>
      </c>
      <c r="D662" s="16" t="s">
        <v>1209</v>
      </c>
      <c r="E662" s="16" t="s">
        <v>1209</v>
      </c>
      <c r="H662" s="16" t="s">
        <v>1209</v>
      </c>
      <c r="I662" s="16" t="s">
        <v>1209</v>
      </c>
      <c r="J662" s="16" t="s">
        <v>1209</v>
      </c>
      <c r="K662" s="16" t="s">
        <v>1209</v>
      </c>
      <c r="L662" s="16" t="s">
        <v>1209</v>
      </c>
      <c r="N662" s="25">
        <v>2</v>
      </c>
      <c r="O662" s="25">
        <v>2</v>
      </c>
      <c r="P662" s="25">
        <v>2</v>
      </c>
      <c r="Q662" s="25">
        <v>2</v>
      </c>
      <c r="S662" s="16" t="s">
        <v>1209</v>
      </c>
      <c r="U662" s="52">
        <v>1</v>
      </c>
      <c r="V662" s="25" t="s">
        <v>75</v>
      </c>
      <c r="W662" s="16">
        <v>1</v>
      </c>
      <c r="X662" s="52">
        <f>SUM($X$645:$X$653)*Others!$B$19</f>
        <v>515151025.63817334</v>
      </c>
      <c r="Y662" s="16">
        <v>1</v>
      </c>
      <c r="Z662" s="16">
        <v>1</v>
      </c>
      <c r="AA662" s="24">
        <v>8</v>
      </c>
      <c r="AB662" s="24">
        <v>0</v>
      </c>
      <c r="AC662" s="16">
        <v>0</v>
      </c>
      <c r="AD662" s="24">
        <f>IF(AC662=0,IF(AB662=0,U662*X662*W662*Z662*EXP(-AA662*Others!$A$18),0),0)</f>
        <v>515151025.63817334</v>
      </c>
      <c r="AE662" s="24">
        <f>IF(AC662=0,IF(AB662=1,U662*X662*W662*Z662*EXP(-AA662*Others!$A$18),0),0)</f>
        <v>0</v>
      </c>
      <c r="AF662" s="24">
        <f>IF(AC662=1,IF(AB662=0,U662*X662*W662*Z662*EXP(-AA662*Others!$A$18),0),0)</f>
        <v>0</v>
      </c>
    </row>
    <row r="663" spans="1:32">
      <c r="A663" s="16" t="s">
        <v>1218</v>
      </c>
      <c r="B663" s="16" t="s">
        <v>1209</v>
      </c>
      <c r="C663" s="16" t="s">
        <v>1209</v>
      </c>
      <c r="D663" s="16" t="s">
        <v>1209</v>
      </c>
      <c r="E663" s="16" t="s">
        <v>1209</v>
      </c>
      <c r="H663" s="16" t="s">
        <v>1209</v>
      </c>
      <c r="I663" s="16" t="s">
        <v>1209</v>
      </c>
      <c r="J663" s="16" t="s">
        <v>1209</v>
      </c>
      <c r="K663" s="16" t="s">
        <v>1209</v>
      </c>
      <c r="L663" s="16" t="s">
        <v>1209</v>
      </c>
      <c r="N663" s="25">
        <v>2</v>
      </c>
      <c r="O663" s="25">
        <v>2</v>
      </c>
      <c r="P663" s="25">
        <v>2</v>
      </c>
      <c r="Q663" s="25">
        <v>2</v>
      </c>
      <c r="S663" s="16" t="s">
        <v>1209</v>
      </c>
      <c r="U663" s="52">
        <v>1</v>
      </c>
      <c r="V663" s="25" t="s">
        <v>75</v>
      </c>
      <c r="W663" s="16">
        <v>1</v>
      </c>
      <c r="X663" s="52">
        <f>SUM($X$645:$X$653)*Others!$B$19</f>
        <v>515151025.63817334</v>
      </c>
      <c r="Y663" s="16">
        <v>1</v>
      </c>
      <c r="Z663" s="16">
        <v>1</v>
      </c>
      <c r="AA663" s="24">
        <v>9</v>
      </c>
      <c r="AB663" s="24">
        <v>0</v>
      </c>
      <c r="AC663" s="16">
        <v>0</v>
      </c>
      <c r="AD663" s="24">
        <f>IF(AC663=0,IF(AB663=0,U663*X663*W663*Z663*EXP(-AA663*Others!$A$18),0),0)</f>
        <v>515151025.63817334</v>
      </c>
      <c r="AE663" s="24">
        <f>IF(AC663=0,IF(AB663=1,U663*X663*W663*Z663*EXP(-AA663*Others!$A$18),0),0)</f>
        <v>0</v>
      </c>
      <c r="AF663" s="24">
        <f>IF(AC663=1,IF(AB663=0,U663*X663*W663*Z663*EXP(-AA663*Others!$A$18),0),0)</f>
        <v>0</v>
      </c>
    </row>
    <row r="664" spans="1:32">
      <c r="A664" s="16" t="s">
        <v>1219</v>
      </c>
      <c r="B664" s="16" t="s">
        <v>1209</v>
      </c>
      <c r="C664" s="16" t="s">
        <v>1209</v>
      </c>
      <c r="D664" s="16" t="s">
        <v>1209</v>
      </c>
      <c r="E664" s="16" t="s">
        <v>1209</v>
      </c>
      <c r="H664" s="16" t="s">
        <v>1209</v>
      </c>
      <c r="I664" s="16" t="s">
        <v>1209</v>
      </c>
      <c r="J664" s="16" t="s">
        <v>1209</v>
      </c>
      <c r="K664" s="16" t="s">
        <v>1209</v>
      </c>
      <c r="L664" s="16" t="s">
        <v>1209</v>
      </c>
      <c r="N664" s="25">
        <v>2</v>
      </c>
      <c r="O664" s="25">
        <v>2</v>
      </c>
      <c r="P664" s="25">
        <v>2</v>
      </c>
      <c r="Q664" s="25">
        <v>2</v>
      </c>
      <c r="S664" s="16" t="s">
        <v>1209</v>
      </c>
      <c r="U664" s="52">
        <v>1</v>
      </c>
      <c r="V664" s="25" t="s">
        <v>75</v>
      </c>
      <c r="W664" s="16">
        <v>1</v>
      </c>
      <c r="X664" s="52">
        <f>SUM($X$645:$X$653)*Others!$B$19</f>
        <v>515151025.63817334</v>
      </c>
      <c r="Y664" s="16">
        <v>1</v>
      </c>
      <c r="Z664" s="16">
        <v>1</v>
      </c>
      <c r="AA664" s="24">
        <v>10</v>
      </c>
      <c r="AB664" s="24">
        <v>0</v>
      </c>
      <c r="AC664" s="16">
        <v>0</v>
      </c>
      <c r="AD664" s="24">
        <f>IF(AC664=0,IF(AB664=0,U664*X664*W664*Z664*EXP(-AA664*Others!$A$18),0),0)</f>
        <v>515151025.63817334</v>
      </c>
      <c r="AE664" s="24">
        <f>IF(AC664=0,IF(AB664=1,U664*X664*W664*Z664*EXP(-AA664*Others!$A$18),0),0)</f>
        <v>0</v>
      </c>
      <c r="AF664" s="24">
        <f>IF(AC664=1,IF(AB664=0,U664*X664*W664*Z664*EXP(-AA664*Others!$A$18),0),0)</f>
        <v>0</v>
      </c>
    </row>
    <row r="665" spans="1:32">
      <c r="A665" s="16" t="s">
        <v>1220</v>
      </c>
      <c r="B665" s="16" t="s">
        <v>1209</v>
      </c>
      <c r="C665" s="16" t="s">
        <v>1209</v>
      </c>
      <c r="D665" s="16" t="s">
        <v>1209</v>
      </c>
      <c r="E665" s="16" t="s">
        <v>1209</v>
      </c>
      <c r="H665" s="16" t="s">
        <v>1209</v>
      </c>
      <c r="I665" s="16" t="s">
        <v>1209</v>
      </c>
      <c r="J665" s="16" t="s">
        <v>1209</v>
      </c>
      <c r="K665" s="16" t="s">
        <v>1209</v>
      </c>
      <c r="L665" s="16" t="s">
        <v>1209</v>
      </c>
      <c r="N665" s="25">
        <v>2</v>
      </c>
      <c r="O665" s="25">
        <v>2</v>
      </c>
      <c r="P665" s="25">
        <v>2</v>
      </c>
      <c r="Q665" s="25">
        <v>2</v>
      </c>
      <c r="S665" s="16" t="s">
        <v>1209</v>
      </c>
      <c r="U665" s="52">
        <v>1</v>
      </c>
      <c r="V665" s="25" t="s">
        <v>75</v>
      </c>
      <c r="W665" s="16">
        <v>1</v>
      </c>
      <c r="X665" s="52">
        <f>SUM($X$645:$X$653)*Others!$B$19</f>
        <v>515151025.63817334</v>
      </c>
      <c r="Y665" s="16">
        <v>1</v>
      </c>
      <c r="Z665" s="16">
        <v>1</v>
      </c>
      <c r="AA665" s="24">
        <v>11</v>
      </c>
      <c r="AB665" s="24">
        <v>0</v>
      </c>
      <c r="AC665" s="16">
        <v>0</v>
      </c>
      <c r="AD665" s="24">
        <f>IF(AC665=0,IF(AB665=0,U665*X665*W665*Z665*EXP(-AA665*Others!$A$18),0),0)</f>
        <v>515151025.63817334</v>
      </c>
      <c r="AE665" s="24">
        <f>IF(AC665=0,IF(AB665=1,U665*X665*W665*Z665*EXP(-AA665*Others!$A$18),0),0)</f>
        <v>0</v>
      </c>
      <c r="AF665" s="24">
        <f>IF(AC665=1,IF(AB665=0,U665*X665*W665*Z665*EXP(-AA665*Others!$A$18),0),0)</f>
        <v>0</v>
      </c>
    </row>
    <row r="666" spans="1:32">
      <c r="A666" s="16" t="s">
        <v>1221</v>
      </c>
      <c r="B666" s="16" t="s">
        <v>1209</v>
      </c>
      <c r="C666" s="16" t="s">
        <v>1209</v>
      </c>
      <c r="D666" s="16" t="s">
        <v>1209</v>
      </c>
      <c r="E666" s="16" t="s">
        <v>1209</v>
      </c>
      <c r="H666" s="16" t="s">
        <v>1209</v>
      </c>
      <c r="I666" s="16" t="s">
        <v>1209</v>
      </c>
      <c r="J666" s="16" t="s">
        <v>1209</v>
      </c>
      <c r="K666" s="16" t="s">
        <v>1209</v>
      </c>
      <c r="L666" s="16" t="s">
        <v>1209</v>
      </c>
      <c r="N666" s="25">
        <v>2</v>
      </c>
      <c r="O666" s="25">
        <v>2</v>
      </c>
      <c r="P666" s="25">
        <v>2</v>
      </c>
      <c r="Q666" s="25">
        <v>2</v>
      </c>
      <c r="S666" s="16" t="s">
        <v>1209</v>
      </c>
      <c r="U666" s="52">
        <v>1</v>
      </c>
      <c r="V666" s="25" t="s">
        <v>75</v>
      </c>
      <c r="W666" s="16">
        <v>1</v>
      </c>
      <c r="X666" s="52">
        <f>SUM($X$645:$X$653)*Others!$B$19</f>
        <v>515151025.63817334</v>
      </c>
      <c r="Y666" s="16">
        <v>1</v>
      </c>
      <c r="Z666" s="16">
        <v>1</v>
      </c>
      <c r="AA666" s="24">
        <v>12</v>
      </c>
      <c r="AB666" s="24">
        <v>0</v>
      </c>
      <c r="AC666" s="16">
        <v>0</v>
      </c>
      <c r="AD666" s="24">
        <f>IF(AC666=0,IF(AB666=0,U666*X666*W666*Z666*EXP(-AA666*Others!$A$18),0),0)</f>
        <v>515151025.63817334</v>
      </c>
      <c r="AE666" s="24">
        <f>IF(AC666=0,IF(AB666=1,U666*X666*W666*Z666*EXP(-AA666*Others!$A$18),0),0)</f>
        <v>0</v>
      </c>
      <c r="AF666" s="24">
        <f>IF(AC666=1,IF(AB666=0,U666*X666*W666*Z666*EXP(-AA666*Others!$A$18),0),0)</f>
        <v>0</v>
      </c>
    </row>
    <row r="667" spans="1:32">
      <c r="A667" s="16" t="s">
        <v>1222</v>
      </c>
      <c r="B667" s="16" t="s">
        <v>1209</v>
      </c>
      <c r="C667" s="16" t="s">
        <v>1209</v>
      </c>
      <c r="D667" s="16" t="s">
        <v>1209</v>
      </c>
      <c r="E667" s="16" t="s">
        <v>1209</v>
      </c>
      <c r="H667" s="16" t="s">
        <v>1209</v>
      </c>
      <c r="I667" s="16" t="s">
        <v>1209</v>
      </c>
      <c r="J667" s="16" t="s">
        <v>1209</v>
      </c>
      <c r="K667" s="16" t="s">
        <v>1209</v>
      </c>
      <c r="L667" s="16" t="s">
        <v>1209</v>
      </c>
      <c r="N667" s="25">
        <v>2</v>
      </c>
      <c r="O667" s="25">
        <v>2</v>
      </c>
      <c r="P667" s="25">
        <v>2</v>
      </c>
      <c r="Q667" s="25">
        <v>2</v>
      </c>
      <c r="S667" s="16" t="s">
        <v>1209</v>
      </c>
      <c r="U667" s="52">
        <v>1</v>
      </c>
      <c r="V667" s="25" t="s">
        <v>75</v>
      </c>
      <c r="W667" s="16">
        <v>1</v>
      </c>
      <c r="X667" s="52">
        <f>SUM($X$645:$X$653)*Others!$B$19</f>
        <v>515151025.63817334</v>
      </c>
      <c r="Y667" s="16">
        <v>1</v>
      </c>
      <c r="Z667" s="16">
        <v>1</v>
      </c>
      <c r="AA667" s="24">
        <v>13</v>
      </c>
      <c r="AB667" s="24">
        <v>0</v>
      </c>
      <c r="AC667" s="16">
        <v>0</v>
      </c>
      <c r="AD667" s="24">
        <f>IF(AC667=0,IF(AB667=0,U667*X667*W667*Z667*EXP(-AA667*Others!$A$18),0),0)</f>
        <v>515151025.63817334</v>
      </c>
      <c r="AE667" s="24">
        <f>IF(AC667=0,IF(AB667=1,U667*X667*W667*Z667*EXP(-AA667*Others!$A$18),0),0)</f>
        <v>0</v>
      </c>
      <c r="AF667" s="24">
        <f>IF(AC667=1,IF(AB667=0,U667*X667*W667*Z667*EXP(-AA667*Others!$A$18),0),0)</f>
        <v>0</v>
      </c>
    </row>
    <row r="668" spans="1:32">
      <c r="A668" s="16" t="s">
        <v>1223</v>
      </c>
      <c r="B668" s="16" t="s">
        <v>1209</v>
      </c>
      <c r="C668" s="16" t="s">
        <v>1209</v>
      </c>
      <c r="D668" s="16" t="s">
        <v>1209</v>
      </c>
      <c r="E668" s="16" t="s">
        <v>1209</v>
      </c>
      <c r="H668" s="16" t="s">
        <v>1209</v>
      </c>
      <c r="I668" s="16" t="s">
        <v>1209</v>
      </c>
      <c r="J668" s="16" t="s">
        <v>1209</v>
      </c>
      <c r="K668" s="16" t="s">
        <v>1209</v>
      </c>
      <c r="L668" s="16" t="s">
        <v>1209</v>
      </c>
      <c r="N668" s="25">
        <v>2</v>
      </c>
      <c r="O668" s="25">
        <v>2</v>
      </c>
      <c r="P668" s="25">
        <v>2</v>
      </c>
      <c r="Q668" s="25">
        <v>2</v>
      </c>
      <c r="S668" s="16" t="s">
        <v>1209</v>
      </c>
      <c r="U668" s="52">
        <v>1</v>
      </c>
      <c r="V668" s="25" t="s">
        <v>75</v>
      </c>
      <c r="W668" s="16">
        <v>1</v>
      </c>
      <c r="X668" s="52">
        <f>SUM($X$645:$X$653)*Others!$B$19</f>
        <v>515151025.63817334</v>
      </c>
      <c r="Y668" s="16">
        <v>1</v>
      </c>
      <c r="Z668" s="16">
        <v>1</v>
      </c>
      <c r="AA668" s="24">
        <v>14</v>
      </c>
      <c r="AB668" s="24">
        <v>0</v>
      </c>
      <c r="AC668" s="16">
        <v>0</v>
      </c>
      <c r="AD668" s="24">
        <f>IF(AC668=0,IF(AB668=0,U668*X668*W668*Z668*EXP(-AA668*Others!$A$18),0),0)</f>
        <v>515151025.63817334</v>
      </c>
      <c r="AE668" s="24">
        <f>IF(AC668=0,IF(AB668=1,U668*X668*W668*Z668*EXP(-AA668*Others!$A$18),0),0)</f>
        <v>0</v>
      </c>
      <c r="AF668" s="24">
        <f>IF(AC668=1,IF(AB668=0,U668*X668*W668*Z668*EXP(-AA668*Others!$A$18),0),0)</f>
        <v>0</v>
      </c>
    </row>
    <row r="669" spans="1:32">
      <c r="A669" s="16" t="s">
        <v>1224</v>
      </c>
      <c r="B669" s="16" t="s">
        <v>1209</v>
      </c>
      <c r="C669" s="16" t="s">
        <v>1209</v>
      </c>
      <c r="D669" s="16" t="s">
        <v>1209</v>
      </c>
      <c r="E669" s="16" t="s">
        <v>1209</v>
      </c>
      <c r="H669" s="16" t="s">
        <v>1209</v>
      </c>
      <c r="I669" s="16" t="s">
        <v>1209</v>
      </c>
      <c r="J669" s="16" t="s">
        <v>1209</v>
      </c>
      <c r="K669" s="16" t="s">
        <v>1209</v>
      </c>
      <c r="L669" s="16" t="s">
        <v>1209</v>
      </c>
      <c r="N669" s="25">
        <v>2</v>
      </c>
      <c r="O669" s="25">
        <v>2</v>
      </c>
      <c r="P669" s="25">
        <v>2</v>
      </c>
      <c r="Q669" s="25">
        <v>2</v>
      </c>
      <c r="S669" s="16" t="s">
        <v>1209</v>
      </c>
      <c r="U669" s="52">
        <v>1</v>
      </c>
      <c r="V669" s="25" t="s">
        <v>75</v>
      </c>
      <c r="W669" s="16">
        <v>1</v>
      </c>
      <c r="X669" s="52">
        <f>SUM($X$645:$X$653)*Others!$B$19</f>
        <v>515151025.63817334</v>
      </c>
      <c r="Y669" s="16">
        <v>1</v>
      </c>
      <c r="Z669" s="16">
        <v>1</v>
      </c>
      <c r="AA669" s="24">
        <v>15</v>
      </c>
      <c r="AB669" s="24">
        <v>0</v>
      </c>
      <c r="AC669" s="16">
        <v>0</v>
      </c>
      <c r="AD669" s="24">
        <f>IF(AC669=0,IF(AB669=0,U669*X669*W669*Z669*EXP(-AA669*Others!$A$18),0),0)</f>
        <v>515151025.63817334</v>
      </c>
      <c r="AE669" s="24">
        <f>IF(AC669=0,IF(AB669=1,U669*X669*W669*Z669*EXP(-AA669*Others!$A$18),0),0)</f>
        <v>0</v>
      </c>
      <c r="AF669" s="24">
        <f>IF(AC669=1,IF(AB669=0,U669*X669*W669*Z669*EXP(-AA669*Others!$A$18),0),0)</f>
        <v>0</v>
      </c>
    </row>
    <row r="670" spans="1:32">
      <c r="A670" s="16" t="s">
        <v>1225</v>
      </c>
      <c r="B670" s="16" t="s">
        <v>1209</v>
      </c>
      <c r="C670" s="16" t="s">
        <v>1209</v>
      </c>
      <c r="D670" s="16" t="s">
        <v>1209</v>
      </c>
      <c r="E670" s="16" t="s">
        <v>1209</v>
      </c>
      <c r="H670" s="16" t="s">
        <v>1209</v>
      </c>
      <c r="I670" s="16" t="s">
        <v>1209</v>
      </c>
      <c r="J670" s="16" t="s">
        <v>1209</v>
      </c>
      <c r="K670" s="16" t="s">
        <v>1209</v>
      </c>
      <c r="L670" s="16" t="s">
        <v>1209</v>
      </c>
      <c r="N670" s="25">
        <v>2</v>
      </c>
      <c r="O670" s="25">
        <v>2</v>
      </c>
      <c r="P670" s="25">
        <v>2</v>
      </c>
      <c r="Q670" s="25">
        <v>2</v>
      </c>
      <c r="S670" s="16" t="s">
        <v>1209</v>
      </c>
      <c r="U670" s="52">
        <v>1</v>
      </c>
      <c r="V670" s="25" t="s">
        <v>75</v>
      </c>
      <c r="W670" s="16">
        <v>1</v>
      </c>
      <c r="X670" s="52">
        <f>SUM($X$645:$X$653)*Others!$B$19</f>
        <v>515151025.63817334</v>
      </c>
      <c r="Y670" s="16">
        <v>1</v>
      </c>
      <c r="Z670" s="16">
        <v>1</v>
      </c>
      <c r="AA670" s="24">
        <v>16</v>
      </c>
      <c r="AB670" s="24">
        <v>0</v>
      </c>
      <c r="AC670" s="16">
        <v>0</v>
      </c>
      <c r="AD670" s="24">
        <f>IF(AC670=0,IF(AB670=0,U670*X670*W670*Z670*EXP(-AA670*Others!$A$18),0),0)</f>
        <v>515151025.63817334</v>
      </c>
      <c r="AE670" s="24">
        <f>IF(AC670=0,IF(AB670=1,U670*X670*W670*Z670*EXP(-AA670*Others!$A$18),0),0)</f>
        <v>0</v>
      </c>
      <c r="AF670" s="24">
        <f>IF(AC670=1,IF(AB670=0,U670*X670*W670*Z670*EXP(-AA670*Others!$A$18),0),0)</f>
        <v>0</v>
      </c>
    </row>
    <row r="671" spans="1:32">
      <c r="A671" s="16" t="s">
        <v>1226</v>
      </c>
      <c r="B671" s="16" t="s">
        <v>1209</v>
      </c>
      <c r="C671" s="16" t="s">
        <v>1209</v>
      </c>
      <c r="D671" s="16" t="s">
        <v>1209</v>
      </c>
      <c r="E671" s="16" t="s">
        <v>1209</v>
      </c>
      <c r="H671" s="16" t="s">
        <v>1209</v>
      </c>
      <c r="I671" s="16" t="s">
        <v>1209</v>
      </c>
      <c r="J671" s="16" t="s">
        <v>1209</v>
      </c>
      <c r="K671" s="16" t="s">
        <v>1209</v>
      </c>
      <c r="L671" s="16" t="s">
        <v>1209</v>
      </c>
      <c r="N671" s="25">
        <v>2</v>
      </c>
      <c r="O671" s="25">
        <v>2</v>
      </c>
      <c r="P671" s="25">
        <v>2</v>
      </c>
      <c r="Q671" s="25">
        <v>2</v>
      </c>
      <c r="S671" s="16" t="s">
        <v>1209</v>
      </c>
      <c r="U671" s="52">
        <v>1</v>
      </c>
      <c r="V671" s="25" t="s">
        <v>75</v>
      </c>
      <c r="W671" s="16">
        <v>1</v>
      </c>
      <c r="X671" s="52">
        <f>SUM($X$645:$X$653)*Others!$B$19</f>
        <v>515151025.63817334</v>
      </c>
      <c r="Y671" s="16">
        <v>1</v>
      </c>
      <c r="Z671" s="16">
        <v>1</v>
      </c>
      <c r="AA671" s="24">
        <v>17</v>
      </c>
      <c r="AB671" s="24">
        <v>0</v>
      </c>
      <c r="AC671" s="16">
        <v>0</v>
      </c>
      <c r="AD671" s="24">
        <f>IF(AC671=0,IF(AB671=0,U671*X671*W671*Z671*EXP(-AA671*Others!$A$18),0),0)</f>
        <v>515151025.63817334</v>
      </c>
      <c r="AE671" s="24">
        <f>IF(AC671=0,IF(AB671=1,U671*X671*W671*Z671*EXP(-AA671*Others!$A$18),0),0)</f>
        <v>0</v>
      </c>
      <c r="AF671" s="24">
        <f>IF(AC671=1,IF(AB671=0,U671*X671*W671*Z671*EXP(-AA671*Others!$A$18),0),0)</f>
        <v>0</v>
      </c>
    </row>
    <row r="672" spans="1:32">
      <c r="A672" s="16" t="s">
        <v>1227</v>
      </c>
      <c r="B672" s="16" t="s">
        <v>1209</v>
      </c>
      <c r="C672" s="16" t="s">
        <v>1209</v>
      </c>
      <c r="D672" s="16" t="s">
        <v>1209</v>
      </c>
      <c r="E672" s="16" t="s">
        <v>1209</v>
      </c>
      <c r="H672" s="16" t="s">
        <v>1209</v>
      </c>
      <c r="I672" s="16" t="s">
        <v>1209</v>
      </c>
      <c r="J672" s="16" t="s">
        <v>1209</v>
      </c>
      <c r="K672" s="16" t="s">
        <v>1209</v>
      </c>
      <c r="L672" s="16" t="s">
        <v>1209</v>
      </c>
      <c r="N672" s="25">
        <v>2</v>
      </c>
      <c r="O672" s="25">
        <v>2</v>
      </c>
      <c r="P672" s="25">
        <v>2</v>
      </c>
      <c r="Q672" s="25">
        <v>2</v>
      </c>
      <c r="S672" s="16" t="s">
        <v>1209</v>
      </c>
      <c r="U672" s="52">
        <v>1</v>
      </c>
      <c r="V672" s="25" t="s">
        <v>75</v>
      </c>
      <c r="W672" s="16">
        <v>1</v>
      </c>
      <c r="X672" s="52">
        <f>SUM($X$645:$X$653)*Others!$B$19</f>
        <v>515151025.63817334</v>
      </c>
      <c r="Y672" s="16">
        <v>1</v>
      </c>
      <c r="Z672" s="16">
        <v>1</v>
      </c>
      <c r="AA672" s="24">
        <v>18</v>
      </c>
      <c r="AB672" s="24">
        <v>0</v>
      </c>
      <c r="AC672" s="16">
        <v>0</v>
      </c>
      <c r="AD672" s="24">
        <f>IF(AC672=0,IF(AB672=0,U672*X672*W672*Z672*EXP(-AA672*Others!$A$18),0),0)</f>
        <v>515151025.63817334</v>
      </c>
      <c r="AE672" s="24">
        <f>IF(AC672=0,IF(AB672=1,U672*X672*W672*Z672*EXP(-AA672*Others!$A$18),0),0)</f>
        <v>0</v>
      </c>
      <c r="AF672" s="24">
        <f>IF(AC672=1,IF(AB672=0,U672*X672*W672*Z672*EXP(-AA672*Others!$A$18),0),0)</f>
        <v>0</v>
      </c>
    </row>
    <row r="673" spans="1:32">
      <c r="A673" s="16" t="s">
        <v>1228</v>
      </c>
      <c r="B673" s="16" t="s">
        <v>1209</v>
      </c>
      <c r="C673" s="16" t="s">
        <v>1209</v>
      </c>
      <c r="D673" s="16" t="s">
        <v>1209</v>
      </c>
      <c r="E673" s="16" t="s">
        <v>1209</v>
      </c>
      <c r="H673" s="16" t="s">
        <v>1209</v>
      </c>
      <c r="I673" s="16" t="s">
        <v>1209</v>
      </c>
      <c r="J673" s="16" t="s">
        <v>1209</v>
      </c>
      <c r="K673" s="16" t="s">
        <v>1209</v>
      </c>
      <c r="L673" s="16" t="s">
        <v>1209</v>
      </c>
      <c r="N673" s="25">
        <v>2</v>
      </c>
      <c r="O673" s="25">
        <v>2</v>
      </c>
      <c r="P673" s="25">
        <v>2</v>
      </c>
      <c r="Q673" s="25">
        <v>2</v>
      </c>
      <c r="S673" s="16" t="s">
        <v>1209</v>
      </c>
      <c r="U673" s="52">
        <v>1</v>
      </c>
      <c r="V673" s="25" t="s">
        <v>75</v>
      </c>
      <c r="W673" s="16">
        <v>1</v>
      </c>
      <c r="X673" s="52">
        <f>SUM($X$645:$X$653)*Others!$B$19</f>
        <v>515151025.63817334</v>
      </c>
      <c r="Y673" s="16">
        <v>1</v>
      </c>
      <c r="Z673" s="16">
        <v>1</v>
      </c>
      <c r="AA673" s="24">
        <v>19</v>
      </c>
      <c r="AB673" s="24">
        <v>0</v>
      </c>
      <c r="AC673" s="16">
        <v>0</v>
      </c>
      <c r="AD673" s="24">
        <f>IF(AC673=0,IF(AB673=0,U673*X673*W673*Z673*EXP(-AA673*Others!$A$18),0),0)</f>
        <v>515151025.63817334</v>
      </c>
      <c r="AE673" s="24">
        <f>IF(AC673=0,IF(AB673=1,U673*X673*W673*Z673*EXP(-AA673*Others!$A$18),0),0)</f>
        <v>0</v>
      </c>
      <c r="AF673" s="24">
        <f>IF(AC673=1,IF(AB673=0,U673*X673*W673*Z673*EXP(-AA673*Others!$A$18),0),0)</f>
        <v>0</v>
      </c>
    </row>
    <row r="674" spans="1:32">
      <c r="A674" s="16" t="s">
        <v>1229</v>
      </c>
      <c r="B674" s="16" t="s">
        <v>1209</v>
      </c>
      <c r="C674" s="16" t="s">
        <v>1209</v>
      </c>
      <c r="D674" s="16" t="s">
        <v>1209</v>
      </c>
      <c r="E674" s="16" t="s">
        <v>1209</v>
      </c>
      <c r="H674" s="16" t="s">
        <v>1209</v>
      </c>
      <c r="I674" s="16" t="s">
        <v>1209</v>
      </c>
      <c r="J674" s="16" t="s">
        <v>1209</v>
      </c>
      <c r="K674" s="16" t="s">
        <v>1209</v>
      </c>
      <c r="L674" s="16" t="s">
        <v>1209</v>
      </c>
      <c r="N674" s="25">
        <v>2</v>
      </c>
      <c r="O674" s="25">
        <v>2</v>
      </c>
      <c r="P674" s="25">
        <v>2</v>
      </c>
      <c r="Q674" s="25">
        <v>2</v>
      </c>
      <c r="S674" s="16" t="s">
        <v>1209</v>
      </c>
      <c r="U674" s="52">
        <v>1</v>
      </c>
      <c r="V674" s="25" t="s">
        <v>75</v>
      </c>
      <c r="W674" s="16">
        <v>1</v>
      </c>
      <c r="X674" s="52">
        <f>SUM($X$645:$X$653)*Others!$B$19</f>
        <v>515151025.63817334</v>
      </c>
      <c r="Y674" s="16">
        <v>1</v>
      </c>
      <c r="Z674" s="16">
        <v>1</v>
      </c>
      <c r="AA674" s="24">
        <v>20</v>
      </c>
      <c r="AB674" s="24">
        <v>0</v>
      </c>
      <c r="AC674" s="16">
        <v>0</v>
      </c>
      <c r="AD674" s="24">
        <f>IF(AC674=0,IF(AB674=0,U674*X674*W674*Z674*EXP(-AA674*Others!$A$18),0),0)</f>
        <v>515151025.63817334</v>
      </c>
      <c r="AE674" s="24">
        <f>IF(AC674=0,IF(AB674=1,U674*X674*W674*Z674*EXP(-AA674*Others!$A$18),0),0)</f>
        <v>0</v>
      </c>
      <c r="AF674" s="24">
        <f>IF(AC674=1,IF(AB674=0,U674*X674*W674*Z674*EXP(-AA674*Others!$A$18),0),0)</f>
        <v>0</v>
      </c>
    </row>
    <row r="675" spans="1:32">
      <c r="A675" s="16" t="s">
        <v>1230</v>
      </c>
      <c r="B675" s="16" t="s">
        <v>1209</v>
      </c>
      <c r="C675" s="16" t="s">
        <v>1209</v>
      </c>
      <c r="D675" s="16" t="s">
        <v>1209</v>
      </c>
      <c r="E675" s="16" t="s">
        <v>1209</v>
      </c>
      <c r="H675" s="16" t="s">
        <v>1209</v>
      </c>
      <c r="I675" s="16" t="s">
        <v>1209</v>
      </c>
      <c r="J675" s="16" t="s">
        <v>1209</v>
      </c>
      <c r="K675" s="16" t="s">
        <v>1209</v>
      </c>
      <c r="L675" s="16" t="s">
        <v>1209</v>
      </c>
      <c r="N675" s="25">
        <v>2</v>
      </c>
      <c r="O675" s="25">
        <v>2</v>
      </c>
      <c r="P675" s="25">
        <v>2</v>
      </c>
      <c r="Q675" s="25">
        <v>2</v>
      </c>
      <c r="S675" s="16" t="s">
        <v>1209</v>
      </c>
      <c r="U675" s="52">
        <v>1</v>
      </c>
      <c r="V675" s="25" t="s">
        <v>75</v>
      </c>
      <c r="W675" s="16">
        <v>1</v>
      </c>
      <c r="X675" s="52">
        <f>SUM($X$645:$X$653)*Others!$B$19</f>
        <v>515151025.63817334</v>
      </c>
      <c r="Y675" s="16">
        <v>1</v>
      </c>
      <c r="Z675" s="16">
        <v>1</v>
      </c>
      <c r="AA675" s="24">
        <v>21</v>
      </c>
      <c r="AB675" s="24">
        <v>0</v>
      </c>
      <c r="AC675" s="16">
        <v>0</v>
      </c>
      <c r="AD675" s="24">
        <f>IF(AC675=0,IF(AB675=0,U675*X675*W675*Z675*EXP(-AA675*Others!$A$18),0),0)</f>
        <v>515151025.63817334</v>
      </c>
      <c r="AE675" s="24">
        <f>IF(AC675=0,IF(AB675=1,U675*X675*W675*Z675*EXP(-AA675*Others!$A$18),0),0)</f>
        <v>0</v>
      </c>
      <c r="AF675" s="24">
        <f>IF(AC675=1,IF(AB675=0,U675*X675*W675*Z675*EXP(-AA675*Others!$A$18),0),0)</f>
        <v>0</v>
      </c>
    </row>
    <row r="676" spans="1:32">
      <c r="A676" s="16" t="s">
        <v>1231</v>
      </c>
      <c r="B676" s="16" t="s">
        <v>1209</v>
      </c>
      <c r="C676" s="16" t="s">
        <v>1209</v>
      </c>
      <c r="D676" s="16" t="s">
        <v>1209</v>
      </c>
      <c r="E676" s="16" t="s">
        <v>1209</v>
      </c>
      <c r="H676" s="16" t="s">
        <v>1209</v>
      </c>
      <c r="I676" s="16" t="s">
        <v>1209</v>
      </c>
      <c r="J676" s="16" t="s">
        <v>1209</v>
      </c>
      <c r="K676" s="16" t="s">
        <v>1209</v>
      </c>
      <c r="L676" s="16" t="s">
        <v>1209</v>
      </c>
      <c r="N676" s="25">
        <v>2</v>
      </c>
      <c r="O676" s="25">
        <v>2</v>
      </c>
      <c r="P676" s="25">
        <v>2</v>
      </c>
      <c r="Q676" s="25">
        <v>2</v>
      </c>
      <c r="S676" s="16" t="s">
        <v>1209</v>
      </c>
      <c r="U676" s="52">
        <v>1</v>
      </c>
      <c r="V676" s="25" t="s">
        <v>75</v>
      </c>
      <c r="W676" s="16">
        <v>1</v>
      </c>
      <c r="X676" s="52">
        <f>SUM($X$645:$X$653)*Others!$B$19</f>
        <v>515151025.63817334</v>
      </c>
      <c r="Y676" s="16">
        <v>1</v>
      </c>
      <c r="Z676" s="16">
        <v>1</v>
      </c>
      <c r="AA676" s="24">
        <v>22</v>
      </c>
      <c r="AB676" s="24">
        <v>0</v>
      </c>
      <c r="AC676" s="16">
        <v>0</v>
      </c>
      <c r="AD676" s="24">
        <f>IF(AC676=0,IF(AB676=0,U676*X676*W676*Z676*EXP(-AA676*Others!$A$18),0),0)</f>
        <v>515151025.63817334</v>
      </c>
      <c r="AE676" s="24">
        <f>IF(AC676=0,IF(AB676=1,U676*X676*W676*Z676*EXP(-AA676*Others!$A$18),0),0)</f>
        <v>0</v>
      </c>
      <c r="AF676" s="24">
        <f>IF(AC676=1,IF(AB676=0,U676*X676*W676*Z676*EXP(-AA676*Others!$A$18),0),0)</f>
        <v>0</v>
      </c>
    </row>
    <row r="677" spans="1:32">
      <c r="A677" s="16" t="s">
        <v>1232</v>
      </c>
      <c r="B677" s="16" t="s">
        <v>1209</v>
      </c>
      <c r="C677" s="16" t="s">
        <v>1209</v>
      </c>
      <c r="D677" s="16" t="s">
        <v>1209</v>
      </c>
      <c r="E677" s="16" t="s">
        <v>1209</v>
      </c>
      <c r="H677" s="16" t="s">
        <v>1209</v>
      </c>
      <c r="I677" s="16" t="s">
        <v>1209</v>
      </c>
      <c r="J677" s="16" t="s">
        <v>1209</v>
      </c>
      <c r="K677" s="16" t="s">
        <v>1209</v>
      </c>
      <c r="L677" s="16" t="s">
        <v>1209</v>
      </c>
      <c r="N677" s="25">
        <v>2</v>
      </c>
      <c r="O677" s="25">
        <v>2</v>
      </c>
      <c r="P677" s="25">
        <v>2</v>
      </c>
      <c r="Q677" s="25">
        <v>2</v>
      </c>
      <c r="S677" s="16" t="s">
        <v>1209</v>
      </c>
      <c r="U677" s="52">
        <v>1</v>
      </c>
      <c r="V677" s="25" t="s">
        <v>75</v>
      </c>
      <c r="W677" s="16">
        <v>1</v>
      </c>
      <c r="X677" s="52">
        <f>SUM($X$645:$X$653)*Others!$B$19</f>
        <v>515151025.63817334</v>
      </c>
      <c r="Y677" s="16">
        <v>1</v>
      </c>
      <c r="Z677" s="16">
        <v>1</v>
      </c>
      <c r="AA677" s="24">
        <v>23</v>
      </c>
      <c r="AB677" s="24">
        <v>0</v>
      </c>
      <c r="AC677" s="16">
        <v>0</v>
      </c>
      <c r="AD677" s="24">
        <f>IF(AC677=0,IF(AB677=0,U677*X677*W677*Z677*EXP(-AA677*Others!$A$18),0),0)</f>
        <v>515151025.63817334</v>
      </c>
      <c r="AE677" s="24">
        <f>IF(AC677=0,IF(AB677=1,U677*X677*W677*Z677*EXP(-AA677*Others!$A$18),0),0)</f>
        <v>0</v>
      </c>
      <c r="AF677" s="24">
        <f>IF(AC677=1,IF(AB677=0,U677*X677*W677*Z677*EXP(-AA677*Others!$A$18),0),0)</f>
        <v>0</v>
      </c>
    </row>
    <row r="678" spans="1:32">
      <c r="A678" s="16" t="s">
        <v>1233</v>
      </c>
      <c r="B678" s="16" t="s">
        <v>1209</v>
      </c>
      <c r="C678" s="16" t="s">
        <v>1209</v>
      </c>
      <c r="D678" s="16" t="s">
        <v>1209</v>
      </c>
      <c r="E678" s="16" t="s">
        <v>1209</v>
      </c>
      <c r="H678" s="16" t="s">
        <v>1209</v>
      </c>
      <c r="I678" s="16" t="s">
        <v>1209</v>
      </c>
      <c r="J678" s="16" t="s">
        <v>1209</v>
      </c>
      <c r="K678" s="16" t="s">
        <v>1209</v>
      </c>
      <c r="L678" s="16" t="s">
        <v>1209</v>
      </c>
      <c r="N678" s="25">
        <v>2</v>
      </c>
      <c r="O678" s="25">
        <v>2</v>
      </c>
      <c r="P678" s="25">
        <v>2</v>
      </c>
      <c r="Q678" s="25">
        <v>2</v>
      </c>
      <c r="S678" s="16" t="s">
        <v>1209</v>
      </c>
      <c r="U678" s="52">
        <v>1</v>
      </c>
      <c r="V678" s="25" t="s">
        <v>75</v>
      </c>
      <c r="W678" s="16">
        <v>1</v>
      </c>
      <c r="X678" s="52">
        <f>SUM($X$645:$X$653)*Others!$B$19</f>
        <v>515151025.63817334</v>
      </c>
      <c r="Y678" s="16">
        <v>1</v>
      </c>
      <c r="Z678" s="16">
        <v>1</v>
      </c>
      <c r="AA678" s="24">
        <v>24</v>
      </c>
      <c r="AB678" s="24">
        <v>0</v>
      </c>
      <c r="AC678" s="16">
        <v>0</v>
      </c>
      <c r="AD678" s="24">
        <f>IF(AC678=0,IF(AB678=0,U678*X678*W678*Z678*EXP(-AA678*Others!$A$18),0),0)</f>
        <v>515151025.63817334</v>
      </c>
      <c r="AE678" s="24">
        <f>IF(AC678=0,IF(AB678=1,U678*X678*W678*Z678*EXP(-AA678*Others!$A$18),0),0)</f>
        <v>0</v>
      </c>
      <c r="AF678" s="24">
        <f>IF(AC678=1,IF(AB678=0,U678*X678*W678*Z678*EXP(-AA678*Others!$A$18),0),0)</f>
        <v>0</v>
      </c>
    </row>
    <row r="679" spans="1:32">
      <c r="A679" s="16" t="s">
        <v>1234</v>
      </c>
      <c r="B679" s="16" t="s">
        <v>1209</v>
      </c>
      <c r="C679" s="16" t="s">
        <v>1209</v>
      </c>
      <c r="D679" s="16" t="s">
        <v>1209</v>
      </c>
      <c r="E679" s="16" t="s">
        <v>1209</v>
      </c>
      <c r="H679" s="16" t="s">
        <v>1209</v>
      </c>
      <c r="I679" s="16" t="s">
        <v>1209</v>
      </c>
      <c r="J679" s="16" t="s">
        <v>1209</v>
      </c>
      <c r="K679" s="16" t="s">
        <v>1209</v>
      </c>
      <c r="L679" s="16" t="s">
        <v>1209</v>
      </c>
      <c r="N679" s="25">
        <v>2</v>
      </c>
      <c r="O679" s="25">
        <v>2</v>
      </c>
      <c r="P679" s="25">
        <v>2</v>
      </c>
      <c r="Q679" s="25">
        <v>2</v>
      </c>
      <c r="S679" s="16" t="s">
        <v>1209</v>
      </c>
      <c r="U679" s="52">
        <v>1</v>
      </c>
      <c r="V679" s="25" t="s">
        <v>75</v>
      </c>
      <c r="W679" s="16">
        <v>1</v>
      </c>
      <c r="X679" s="52">
        <f>SUM($X$645:$X$653)*Others!$B$19</f>
        <v>515151025.63817334</v>
      </c>
      <c r="Y679" s="16">
        <v>1</v>
      </c>
      <c r="Z679" s="16">
        <v>1</v>
      </c>
      <c r="AA679" s="24">
        <v>25</v>
      </c>
      <c r="AB679" s="24">
        <v>0</v>
      </c>
      <c r="AC679" s="16">
        <v>0</v>
      </c>
      <c r="AD679" s="24">
        <f>IF(AC679=0,IF(AB679=0,U679*X679*W679*Z679*EXP(-AA679*Others!$A$18),0),0)</f>
        <v>515151025.63817334</v>
      </c>
      <c r="AE679" s="24">
        <f>IF(AC679=0,IF(AB679=1,U679*X679*W679*Z679*EXP(-AA679*Others!$A$18),0),0)</f>
        <v>0</v>
      </c>
      <c r="AF679" s="24">
        <f>IF(AC679=1,IF(AB679=0,U679*X679*W679*Z679*EXP(-AA679*Others!$A$18),0),0)</f>
        <v>0</v>
      </c>
    </row>
    <row r="680" spans="1:32">
      <c r="A680" s="16" t="s">
        <v>1235</v>
      </c>
      <c r="B680" s="16" t="s">
        <v>1209</v>
      </c>
      <c r="C680" s="16" t="s">
        <v>1209</v>
      </c>
      <c r="D680" s="16" t="s">
        <v>1209</v>
      </c>
      <c r="E680" s="16" t="s">
        <v>1209</v>
      </c>
      <c r="H680" s="16" t="s">
        <v>1209</v>
      </c>
      <c r="I680" s="16" t="s">
        <v>1209</v>
      </c>
      <c r="J680" s="16" t="s">
        <v>1209</v>
      </c>
      <c r="K680" s="16" t="s">
        <v>1209</v>
      </c>
      <c r="L680" s="16" t="s">
        <v>1209</v>
      </c>
      <c r="N680" s="25">
        <v>2</v>
      </c>
      <c r="O680" s="25">
        <v>2</v>
      </c>
      <c r="P680" s="25">
        <v>2</v>
      </c>
      <c r="Q680" s="25">
        <v>2</v>
      </c>
      <c r="S680" s="16" t="s">
        <v>1209</v>
      </c>
      <c r="U680" s="52">
        <v>1</v>
      </c>
      <c r="V680" s="25" t="s">
        <v>75</v>
      </c>
      <c r="W680" s="16">
        <v>1</v>
      </c>
      <c r="X680" s="52">
        <f>SUM($X$645:$X$653)*Others!$B$19</f>
        <v>515151025.63817334</v>
      </c>
      <c r="Y680" s="16">
        <v>1</v>
      </c>
      <c r="Z680" s="16">
        <v>1</v>
      </c>
      <c r="AA680" s="24">
        <v>26</v>
      </c>
      <c r="AB680" s="24">
        <v>0</v>
      </c>
      <c r="AC680" s="16">
        <v>0</v>
      </c>
      <c r="AD680" s="24">
        <f>IF(AC680=0,IF(AB680=0,U680*X680*W680*Z680*EXP(-AA680*Others!$A$18),0),0)</f>
        <v>515151025.63817334</v>
      </c>
      <c r="AE680" s="24">
        <f>IF(AC680=0,IF(AB680=1,U680*X680*W680*Z680*EXP(-AA680*Others!$A$18),0),0)</f>
        <v>0</v>
      </c>
      <c r="AF680" s="24">
        <f>IF(AC680=1,IF(AB680=0,U680*X680*W680*Z680*EXP(-AA680*Others!$A$18),0),0)</f>
        <v>0</v>
      </c>
    </row>
    <row r="681" spans="1:32">
      <c r="A681" s="16" t="s">
        <v>1236</v>
      </c>
      <c r="B681" s="16" t="s">
        <v>1209</v>
      </c>
      <c r="C681" s="16" t="s">
        <v>1209</v>
      </c>
      <c r="D681" s="16" t="s">
        <v>1209</v>
      </c>
      <c r="E681" s="16" t="s">
        <v>1209</v>
      </c>
      <c r="H681" s="16" t="s">
        <v>1209</v>
      </c>
      <c r="I681" s="16" t="s">
        <v>1209</v>
      </c>
      <c r="J681" s="16" t="s">
        <v>1209</v>
      </c>
      <c r="K681" s="16" t="s">
        <v>1209</v>
      </c>
      <c r="L681" s="16" t="s">
        <v>1209</v>
      </c>
      <c r="N681" s="25">
        <v>2</v>
      </c>
      <c r="O681" s="25">
        <v>2</v>
      </c>
      <c r="P681" s="25">
        <v>2</v>
      </c>
      <c r="Q681" s="25">
        <v>2</v>
      </c>
      <c r="S681" s="16" t="s">
        <v>1209</v>
      </c>
      <c r="U681" s="52">
        <v>1</v>
      </c>
      <c r="V681" s="25" t="s">
        <v>75</v>
      </c>
      <c r="W681" s="16">
        <v>1</v>
      </c>
      <c r="X681" s="52">
        <f>SUM($X$645:$X$653)*Others!$B$19</f>
        <v>515151025.63817334</v>
      </c>
      <c r="Y681" s="16">
        <v>1</v>
      </c>
      <c r="Z681" s="16">
        <v>1</v>
      </c>
      <c r="AA681" s="24">
        <v>27</v>
      </c>
      <c r="AB681" s="24">
        <v>0</v>
      </c>
      <c r="AC681" s="16">
        <v>0</v>
      </c>
      <c r="AD681" s="24">
        <f>IF(AC681=0,IF(AB681=0,U681*X681*W681*Z681*EXP(-AA681*Others!$A$18),0),0)</f>
        <v>515151025.63817334</v>
      </c>
      <c r="AE681" s="24">
        <f>IF(AC681=0,IF(AB681=1,U681*X681*W681*Z681*EXP(-AA681*Others!$A$18),0),0)</f>
        <v>0</v>
      </c>
      <c r="AF681" s="24">
        <f>IF(AC681=1,IF(AB681=0,U681*X681*W681*Z681*EXP(-AA681*Others!$A$18),0),0)</f>
        <v>0</v>
      </c>
    </row>
    <row r="682" spans="1:32">
      <c r="A682" s="16" t="s">
        <v>1237</v>
      </c>
      <c r="B682" s="16" t="s">
        <v>1209</v>
      </c>
      <c r="C682" s="16" t="s">
        <v>1209</v>
      </c>
      <c r="D682" s="16" t="s">
        <v>1209</v>
      </c>
      <c r="E682" s="16" t="s">
        <v>1209</v>
      </c>
      <c r="H682" s="16" t="s">
        <v>1209</v>
      </c>
      <c r="I682" s="16" t="s">
        <v>1209</v>
      </c>
      <c r="J682" s="16" t="s">
        <v>1209</v>
      </c>
      <c r="K682" s="16" t="s">
        <v>1209</v>
      </c>
      <c r="L682" s="16" t="s">
        <v>1209</v>
      </c>
      <c r="N682" s="25">
        <v>2</v>
      </c>
      <c r="O682" s="25">
        <v>2</v>
      </c>
      <c r="P682" s="25">
        <v>2</v>
      </c>
      <c r="Q682" s="25">
        <v>2</v>
      </c>
      <c r="S682" s="16" t="s">
        <v>1209</v>
      </c>
      <c r="U682" s="52">
        <v>1</v>
      </c>
      <c r="V682" s="25" t="s">
        <v>75</v>
      </c>
      <c r="W682" s="16">
        <v>1</v>
      </c>
      <c r="X682" s="52">
        <f>SUM($X$645:$X$653)*Others!$B$19</f>
        <v>515151025.63817334</v>
      </c>
      <c r="Y682" s="16">
        <v>1</v>
      </c>
      <c r="Z682" s="16">
        <v>1</v>
      </c>
      <c r="AA682" s="24">
        <v>28</v>
      </c>
      <c r="AB682" s="24">
        <v>0</v>
      </c>
      <c r="AC682" s="16">
        <v>0</v>
      </c>
      <c r="AD682" s="24">
        <f>IF(AC682=0,IF(AB682=0,U682*X682*W682*Z682*EXP(-AA682*Others!$A$18),0),0)</f>
        <v>515151025.63817334</v>
      </c>
      <c r="AE682" s="24">
        <f>IF(AC682=0,IF(AB682=1,U682*X682*W682*Z682*EXP(-AA682*Others!$A$18),0),0)</f>
        <v>0</v>
      </c>
      <c r="AF682" s="24">
        <f>IF(AC682=1,IF(AB682=0,U682*X682*W682*Z682*EXP(-AA682*Others!$A$18),0),0)</f>
        <v>0</v>
      </c>
    </row>
    <row r="683" spans="1:32">
      <c r="A683" s="16" t="s">
        <v>1238</v>
      </c>
      <c r="B683" s="16" t="s">
        <v>1209</v>
      </c>
      <c r="C683" s="16" t="s">
        <v>1209</v>
      </c>
      <c r="D683" s="16" t="s">
        <v>1209</v>
      </c>
      <c r="E683" s="16" t="s">
        <v>1209</v>
      </c>
      <c r="H683" s="16" t="s">
        <v>1209</v>
      </c>
      <c r="I683" s="16" t="s">
        <v>1209</v>
      </c>
      <c r="J683" s="16" t="s">
        <v>1209</v>
      </c>
      <c r="K683" s="16" t="s">
        <v>1209</v>
      </c>
      <c r="L683" s="16" t="s">
        <v>1209</v>
      </c>
      <c r="N683" s="25">
        <v>2</v>
      </c>
      <c r="O683" s="25">
        <v>2</v>
      </c>
      <c r="P683" s="25">
        <v>2</v>
      </c>
      <c r="Q683" s="25">
        <v>2</v>
      </c>
      <c r="S683" s="16" t="s">
        <v>1209</v>
      </c>
      <c r="U683" s="52">
        <v>1</v>
      </c>
      <c r="V683" s="25" t="s">
        <v>75</v>
      </c>
      <c r="W683" s="16">
        <v>1</v>
      </c>
      <c r="X683" s="52">
        <f>SUM($X$645:$X$653)*Others!$B$19</f>
        <v>515151025.63817334</v>
      </c>
      <c r="Y683" s="16">
        <v>1</v>
      </c>
      <c r="Z683" s="16">
        <v>1</v>
      </c>
      <c r="AA683" s="24">
        <v>29</v>
      </c>
      <c r="AB683" s="24">
        <v>0</v>
      </c>
      <c r="AC683" s="16">
        <v>0</v>
      </c>
      <c r="AD683" s="24">
        <f>IF(AC683=0,IF(AB683=0,U683*X683*W683*Z683*EXP(-AA683*Others!$A$18),0),0)</f>
        <v>515151025.63817334</v>
      </c>
      <c r="AE683" s="24">
        <f>IF(AC683=0,IF(AB683=1,U683*X683*W683*Z683*EXP(-AA683*Others!$A$18),0),0)</f>
        <v>0</v>
      </c>
      <c r="AF683" s="24">
        <f>IF(AC683=1,IF(AB683=0,U683*X683*W683*Z683*EXP(-AA683*Others!$A$18),0),0)</f>
        <v>0</v>
      </c>
    </row>
    <row r="684" spans="1:32">
      <c r="A684" s="16" t="s">
        <v>1239</v>
      </c>
      <c r="B684" s="16" t="s">
        <v>1209</v>
      </c>
      <c r="C684" s="16" t="s">
        <v>1209</v>
      </c>
      <c r="D684" s="16" t="s">
        <v>1209</v>
      </c>
      <c r="E684" s="16" t="s">
        <v>1209</v>
      </c>
      <c r="H684" s="16" t="s">
        <v>1209</v>
      </c>
      <c r="I684" s="16" t="s">
        <v>1209</v>
      </c>
      <c r="J684" s="16" t="s">
        <v>1209</v>
      </c>
      <c r="K684" s="16" t="s">
        <v>1209</v>
      </c>
      <c r="L684" s="16" t="s">
        <v>1209</v>
      </c>
      <c r="N684" s="25">
        <v>2</v>
      </c>
      <c r="O684" s="25">
        <v>2</v>
      </c>
      <c r="P684" s="25">
        <v>2</v>
      </c>
      <c r="Q684" s="25">
        <v>2</v>
      </c>
      <c r="S684" s="16" t="s">
        <v>1209</v>
      </c>
      <c r="U684" s="52">
        <v>1</v>
      </c>
      <c r="V684" s="25" t="s">
        <v>75</v>
      </c>
      <c r="W684" s="16">
        <v>1</v>
      </c>
      <c r="X684" s="52">
        <f>SUM($X$645:$X$653)*Others!$B$19</f>
        <v>515151025.63817334</v>
      </c>
      <c r="Y684" s="16">
        <v>1</v>
      </c>
      <c r="Z684" s="16">
        <v>1</v>
      </c>
      <c r="AA684" s="24">
        <v>30</v>
      </c>
      <c r="AB684" s="24">
        <v>0</v>
      </c>
      <c r="AC684" s="16">
        <v>0</v>
      </c>
      <c r="AD684" s="24">
        <f>IF(AC684=0,IF(AB684=0,U684*X684*W684*Z684*EXP(-AA684*Others!$A$18),0),0)</f>
        <v>515151025.63817334</v>
      </c>
      <c r="AE684" s="24">
        <f>IF(AC684=0,IF(AB684=1,U684*X684*W684*Z684*EXP(-AA684*Others!$A$18),0),0)</f>
        <v>0</v>
      </c>
      <c r="AF684" s="24">
        <f>IF(AC684=1,IF(AB684=0,U684*X684*W684*Z684*EXP(-AA684*Others!$A$18),0),0)</f>
        <v>0</v>
      </c>
    </row>
    <row r="685" spans="1:32">
      <c r="A685" s="16" t="s">
        <v>1240</v>
      </c>
      <c r="B685" s="16" t="s">
        <v>1209</v>
      </c>
      <c r="C685" s="16" t="s">
        <v>1209</v>
      </c>
      <c r="D685" s="16" t="s">
        <v>1209</v>
      </c>
      <c r="E685" s="16" t="s">
        <v>1209</v>
      </c>
      <c r="H685" s="16" t="s">
        <v>1209</v>
      </c>
      <c r="I685" s="16" t="s">
        <v>1209</v>
      </c>
      <c r="J685" s="16" t="s">
        <v>1209</v>
      </c>
      <c r="K685" s="16" t="s">
        <v>1209</v>
      </c>
      <c r="L685" s="16" t="s">
        <v>1209</v>
      </c>
      <c r="N685" s="25">
        <v>2</v>
      </c>
      <c r="O685" s="25">
        <v>2</v>
      </c>
      <c r="P685" s="25">
        <v>2</v>
      </c>
      <c r="Q685" s="25">
        <v>2</v>
      </c>
      <c r="S685" s="16" t="s">
        <v>1209</v>
      </c>
      <c r="U685" s="52">
        <v>1</v>
      </c>
      <c r="V685" s="25" t="s">
        <v>75</v>
      </c>
      <c r="W685" s="16">
        <v>1</v>
      </c>
      <c r="X685" s="52">
        <f>SUM($X$645:$X$653)*Others!$B$19</f>
        <v>515151025.63817334</v>
      </c>
      <c r="Y685" s="16">
        <v>1</v>
      </c>
      <c r="Z685" s="16">
        <v>1</v>
      </c>
      <c r="AA685" s="24">
        <v>31</v>
      </c>
      <c r="AB685" s="24">
        <v>0</v>
      </c>
      <c r="AC685" s="16">
        <v>0</v>
      </c>
      <c r="AD685" s="24">
        <f>IF(AC685=0,IF(AB685=0,U685*X685*W685*Z685*EXP(-AA685*Others!$A$18),0),0)</f>
        <v>515151025.63817334</v>
      </c>
      <c r="AE685" s="24">
        <f>IF(AC685=0,IF(AB685=1,U685*X685*W685*Z685*EXP(-AA685*Others!$A$18),0),0)</f>
        <v>0</v>
      </c>
      <c r="AF685" s="24">
        <f>IF(AC685=1,IF(AB685=0,U685*X685*W685*Z685*EXP(-AA685*Others!$A$18),0),0)</f>
        <v>0</v>
      </c>
    </row>
    <row r="686" spans="1:32">
      <c r="A686" s="16" t="s">
        <v>1241</v>
      </c>
      <c r="B686" s="16" t="s">
        <v>1209</v>
      </c>
      <c r="C686" s="16" t="s">
        <v>1209</v>
      </c>
      <c r="D686" s="16" t="s">
        <v>1209</v>
      </c>
      <c r="E686" s="16" t="s">
        <v>1209</v>
      </c>
      <c r="H686" s="16" t="s">
        <v>1209</v>
      </c>
      <c r="I686" s="16" t="s">
        <v>1209</v>
      </c>
      <c r="J686" s="16" t="s">
        <v>1209</v>
      </c>
      <c r="K686" s="16" t="s">
        <v>1209</v>
      </c>
      <c r="L686" s="16" t="s">
        <v>1209</v>
      </c>
      <c r="N686" s="25">
        <v>2</v>
      </c>
      <c r="O686" s="25">
        <v>2</v>
      </c>
      <c r="P686" s="25">
        <v>2</v>
      </c>
      <c r="Q686" s="25">
        <v>2</v>
      </c>
      <c r="S686" s="16" t="s">
        <v>1209</v>
      </c>
      <c r="U686" s="52">
        <v>1</v>
      </c>
      <c r="V686" s="25" t="s">
        <v>75</v>
      </c>
      <c r="W686" s="16">
        <v>1</v>
      </c>
      <c r="X686" s="52">
        <f>SUM($X$645:$X$653)*Others!$B$19</f>
        <v>515151025.63817334</v>
      </c>
      <c r="Y686" s="16">
        <v>1</v>
      </c>
      <c r="Z686" s="16">
        <v>1</v>
      </c>
      <c r="AA686" s="24">
        <v>32</v>
      </c>
      <c r="AB686" s="24">
        <v>0</v>
      </c>
      <c r="AC686" s="16">
        <v>0</v>
      </c>
      <c r="AD686" s="24">
        <f>IF(AC686=0,IF(AB686=0,U686*X686*W686*Z686*EXP(-AA686*Others!$A$18),0),0)</f>
        <v>515151025.63817334</v>
      </c>
      <c r="AE686" s="24">
        <f>IF(AC686=0,IF(AB686=1,U686*X686*W686*Z686*EXP(-AA686*Others!$A$18),0),0)</f>
        <v>0</v>
      </c>
      <c r="AF686" s="24">
        <f>IF(AC686=1,IF(AB686=0,U686*X686*W686*Z686*EXP(-AA686*Others!$A$18),0),0)</f>
        <v>0</v>
      </c>
    </row>
    <row r="687" spans="1:32">
      <c r="A687" s="16" t="s">
        <v>1242</v>
      </c>
      <c r="B687" s="16" t="s">
        <v>1209</v>
      </c>
      <c r="C687" s="16" t="s">
        <v>1209</v>
      </c>
      <c r="D687" s="16" t="s">
        <v>1209</v>
      </c>
      <c r="E687" s="16" t="s">
        <v>1209</v>
      </c>
      <c r="H687" s="16" t="s">
        <v>1209</v>
      </c>
      <c r="I687" s="16" t="s">
        <v>1209</v>
      </c>
      <c r="J687" s="16" t="s">
        <v>1209</v>
      </c>
      <c r="K687" s="16" t="s">
        <v>1209</v>
      </c>
      <c r="L687" s="16" t="s">
        <v>1209</v>
      </c>
      <c r="N687" s="25">
        <v>2</v>
      </c>
      <c r="O687" s="25">
        <v>2</v>
      </c>
      <c r="P687" s="25">
        <v>2</v>
      </c>
      <c r="Q687" s="25">
        <v>2</v>
      </c>
      <c r="S687" s="16" t="s">
        <v>1209</v>
      </c>
      <c r="U687" s="52">
        <v>1</v>
      </c>
      <c r="V687" s="25" t="s">
        <v>75</v>
      </c>
      <c r="W687" s="16">
        <v>1</v>
      </c>
      <c r="X687" s="52">
        <f>SUM($X$645:$X$653)*Others!$B$19</f>
        <v>515151025.63817334</v>
      </c>
      <c r="Y687" s="16">
        <v>1</v>
      </c>
      <c r="Z687" s="16">
        <v>1</v>
      </c>
      <c r="AA687" s="24">
        <v>33</v>
      </c>
      <c r="AB687" s="24">
        <v>0</v>
      </c>
      <c r="AC687" s="16">
        <v>0</v>
      </c>
      <c r="AD687" s="24">
        <f>IF(AC687=0,IF(AB687=0,U687*X687*W687*Z687*EXP(-AA687*Others!$A$18),0),0)</f>
        <v>515151025.63817334</v>
      </c>
      <c r="AE687" s="24">
        <f>IF(AC687=0,IF(AB687=1,U687*X687*W687*Z687*EXP(-AA687*Others!$A$18),0),0)</f>
        <v>0</v>
      </c>
      <c r="AF687" s="24">
        <f>IF(AC687=1,IF(AB687=0,U687*X687*W687*Z687*EXP(-AA687*Others!$A$18),0),0)</f>
        <v>0</v>
      </c>
    </row>
    <row r="688" spans="1:32">
      <c r="A688" s="16" t="s">
        <v>1243</v>
      </c>
      <c r="B688" s="16" t="s">
        <v>1209</v>
      </c>
      <c r="C688" s="16" t="s">
        <v>1209</v>
      </c>
      <c r="D688" s="16" t="s">
        <v>1209</v>
      </c>
      <c r="E688" s="16" t="s">
        <v>1209</v>
      </c>
      <c r="H688" s="16" t="s">
        <v>1209</v>
      </c>
      <c r="I688" s="16" t="s">
        <v>1209</v>
      </c>
      <c r="J688" s="16" t="s">
        <v>1209</v>
      </c>
      <c r="K688" s="16" t="s">
        <v>1209</v>
      </c>
      <c r="L688" s="16" t="s">
        <v>1209</v>
      </c>
      <c r="N688" s="25">
        <v>2</v>
      </c>
      <c r="O688" s="25">
        <v>2</v>
      </c>
      <c r="P688" s="25">
        <v>2</v>
      </c>
      <c r="Q688" s="25">
        <v>2</v>
      </c>
      <c r="S688" s="16" t="s">
        <v>1209</v>
      </c>
      <c r="U688" s="52">
        <v>1</v>
      </c>
      <c r="V688" s="25" t="s">
        <v>75</v>
      </c>
      <c r="W688" s="16">
        <v>1</v>
      </c>
      <c r="X688" s="52">
        <f>SUM($X$645:$X$653)*Others!$B$19</f>
        <v>515151025.63817334</v>
      </c>
      <c r="Y688" s="16">
        <v>1</v>
      </c>
      <c r="Z688" s="16">
        <v>1</v>
      </c>
      <c r="AA688" s="24">
        <v>34</v>
      </c>
      <c r="AB688" s="24">
        <v>0</v>
      </c>
      <c r="AC688" s="16">
        <v>0</v>
      </c>
      <c r="AD688" s="24">
        <f>IF(AC688=0,IF(AB688=0,U688*X688*W688*Z688*EXP(-AA688*Others!$A$18),0),0)</f>
        <v>515151025.63817334</v>
      </c>
      <c r="AE688" s="24">
        <f>IF(AC688=0,IF(AB688=1,U688*X688*W688*Z688*EXP(-AA688*Others!$A$18),0),0)</f>
        <v>0</v>
      </c>
      <c r="AF688" s="24">
        <f>IF(AC688=1,IF(AB688=0,U688*X688*W688*Z688*EXP(-AA688*Others!$A$18),0),0)</f>
        <v>0</v>
      </c>
    </row>
    <row r="689" spans="1:32">
      <c r="A689" s="16" t="s">
        <v>1244</v>
      </c>
      <c r="B689" s="16" t="s">
        <v>1209</v>
      </c>
      <c r="C689" s="16" t="s">
        <v>1209</v>
      </c>
      <c r="D689" s="16" t="s">
        <v>1209</v>
      </c>
      <c r="E689" s="16" t="s">
        <v>1209</v>
      </c>
      <c r="H689" s="16" t="s">
        <v>1209</v>
      </c>
      <c r="I689" s="16" t="s">
        <v>1209</v>
      </c>
      <c r="J689" s="16" t="s">
        <v>1209</v>
      </c>
      <c r="K689" s="16" t="s">
        <v>1209</v>
      </c>
      <c r="L689" s="16" t="s">
        <v>1209</v>
      </c>
      <c r="N689" s="25">
        <v>2</v>
      </c>
      <c r="O689" s="25">
        <v>2</v>
      </c>
      <c r="P689" s="25">
        <v>2</v>
      </c>
      <c r="Q689" s="25">
        <v>2</v>
      </c>
      <c r="S689" s="16" t="s">
        <v>1209</v>
      </c>
      <c r="U689" s="52">
        <v>1</v>
      </c>
      <c r="V689" s="25" t="s">
        <v>75</v>
      </c>
      <c r="W689" s="16">
        <v>1</v>
      </c>
      <c r="X689" s="52">
        <f>SUM($X$645:$X$653)*Others!$B$19</f>
        <v>515151025.63817334</v>
      </c>
      <c r="Y689" s="16">
        <v>1</v>
      </c>
      <c r="Z689" s="16">
        <v>1</v>
      </c>
      <c r="AA689" s="24">
        <v>35</v>
      </c>
      <c r="AB689" s="24">
        <v>0</v>
      </c>
      <c r="AC689" s="16">
        <v>0</v>
      </c>
      <c r="AD689" s="24">
        <f>IF(AC689=0,IF(AB689=0,U689*X689*W689*Z689*EXP(-AA689*Others!$A$18),0),0)</f>
        <v>515151025.63817334</v>
      </c>
      <c r="AE689" s="24">
        <f>IF(AC689=0,IF(AB689=1,U689*X689*W689*Z689*EXP(-AA689*Others!$A$18),0),0)</f>
        <v>0</v>
      </c>
      <c r="AF689" s="24">
        <f>IF(AC689=1,IF(AB689=0,U689*X689*W689*Z689*EXP(-AA689*Others!$A$18),0),0)</f>
        <v>0</v>
      </c>
    </row>
    <row r="690" spans="1:32">
      <c r="A690" s="16" t="s">
        <v>1245</v>
      </c>
      <c r="B690" s="16" t="s">
        <v>1209</v>
      </c>
      <c r="C690" s="16" t="s">
        <v>1209</v>
      </c>
      <c r="D690" s="16" t="s">
        <v>1209</v>
      </c>
      <c r="E690" s="16" t="s">
        <v>1209</v>
      </c>
      <c r="H690" s="16" t="s">
        <v>1209</v>
      </c>
      <c r="I690" s="16" t="s">
        <v>1209</v>
      </c>
      <c r="J690" s="16" t="s">
        <v>1209</v>
      </c>
      <c r="K690" s="16" t="s">
        <v>1209</v>
      </c>
      <c r="L690" s="16" t="s">
        <v>1209</v>
      </c>
      <c r="N690" s="25">
        <v>2</v>
      </c>
      <c r="O690" s="25">
        <v>2</v>
      </c>
      <c r="P690" s="25">
        <v>2</v>
      </c>
      <c r="Q690" s="25">
        <v>2</v>
      </c>
      <c r="S690" s="16" t="s">
        <v>1209</v>
      </c>
      <c r="U690" s="52">
        <v>1</v>
      </c>
      <c r="V690" s="25" t="s">
        <v>75</v>
      </c>
      <c r="W690" s="16">
        <v>1</v>
      </c>
      <c r="X690" s="52">
        <f>SUM($X$645:$X$653)*Others!$B$19</f>
        <v>515151025.63817334</v>
      </c>
      <c r="Y690" s="16">
        <v>1</v>
      </c>
      <c r="Z690" s="16">
        <v>1</v>
      </c>
      <c r="AA690" s="24">
        <v>36</v>
      </c>
      <c r="AB690" s="24">
        <v>0</v>
      </c>
      <c r="AC690" s="16">
        <v>0</v>
      </c>
      <c r="AD690" s="24">
        <f>IF(AC690=0,IF(AB690=0,U690*X690*W690*Z690*EXP(-AA690*Others!$A$18),0),0)</f>
        <v>515151025.63817334</v>
      </c>
      <c r="AE690" s="24">
        <f>IF(AC690=0,IF(AB690=1,U690*X690*W690*Z690*EXP(-AA690*Others!$A$18),0),0)</f>
        <v>0</v>
      </c>
      <c r="AF690" s="24">
        <f>IF(AC690=1,IF(AB690=0,U690*X690*W690*Z690*EXP(-AA690*Others!$A$18),0),0)</f>
        <v>0</v>
      </c>
    </row>
    <row r="691" spans="1:32">
      <c r="A691" s="16" t="s">
        <v>1246</v>
      </c>
      <c r="B691" s="16" t="s">
        <v>1209</v>
      </c>
      <c r="C691" s="16" t="s">
        <v>1209</v>
      </c>
      <c r="D691" s="16" t="s">
        <v>1209</v>
      </c>
      <c r="E691" s="16" t="s">
        <v>1209</v>
      </c>
      <c r="H691" s="16" t="s">
        <v>1209</v>
      </c>
      <c r="I691" s="16" t="s">
        <v>1209</v>
      </c>
      <c r="J691" s="16" t="s">
        <v>1209</v>
      </c>
      <c r="K691" s="16" t="s">
        <v>1209</v>
      </c>
      <c r="L691" s="16" t="s">
        <v>1209</v>
      </c>
      <c r="N691" s="25">
        <v>2</v>
      </c>
      <c r="O691" s="25">
        <v>2</v>
      </c>
      <c r="P691" s="25">
        <v>2</v>
      </c>
      <c r="Q691" s="25">
        <v>2</v>
      </c>
      <c r="S691" s="16" t="s">
        <v>1209</v>
      </c>
      <c r="U691" s="52">
        <v>1</v>
      </c>
      <c r="V691" s="25" t="s">
        <v>75</v>
      </c>
      <c r="W691" s="16">
        <v>1</v>
      </c>
      <c r="X691" s="52">
        <f>SUM($X$645:$X$653)*Others!$B$19</f>
        <v>515151025.63817334</v>
      </c>
      <c r="Y691" s="16">
        <v>1</v>
      </c>
      <c r="Z691" s="16">
        <v>1</v>
      </c>
      <c r="AA691" s="24">
        <v>37</v>
      </c>
      <c r="AB691" s="24">
        <v>0</v>
      </c>
      <c r="AC691" s="16">
        <v>0</v>
      </c>
      <c r="AD691" s="24">
        <f>IF(AC691=0,IF(AB691=0,U691*X691*W691*Z691*EXP(-AA691*Others!$A$18),0),0)</f>
        <v>515151025.63817334</v>
      </c>
      <c r="AE691" s="24">
        <f>IF(AC691=0,IF(AB691=1,U691*X691*W691*Z691*EXP(-AA691*Others!$A$18),0),0)</f>
        <v>0</v>
      </c>
      <c r="AF691" s="24">
        <f>IF(AC691=1,IF(AB691=0,U691*X691*W691*Z691*EXP(-AA691*Others!$A$18),0),0)</f>
        <v>0</v>
      </c>
    </row>
    <row r="692" spans="1:32">
      <c r="A692" s="16" t="s">
        <v>1247</v>
      </c>
      <c r="B692" s="16" t="s">
        <v>1209</v>
      </c>
      <c r="C692" s="16" t="s">
        <v>1209</v>
      </c>
      <c r="D692" s="16" t="s">
        <v>1209</v>
      </c>
      <c r="E692" s="16" t="s">
        <v>1209</v>
      </c>
      <c r="H692" s="16" t="s">
        <v>1209</v>
      </c>
      <c r="I692" s="16" t="s">
        <v>1209</v>
      </c>
      <c r="J692" s="16" t="s">
        <v>1209</v>
      </c>
      <c r="K692" s="16" t="s">
        <v>1209</v>
      </c>
      <c r="L692" s="16" t="s">
        <v>1209</v>
      </c>
      <c r="N692" s="25">
        <v>2</v>
      </c>
      <c r="O692" s="25">
        <v>2</v>
      </c>
      <c r="P692" s="25">
        <v>2</v>
      </c>
      <c r="Q692" s="25">
        <v>2</v>
      </c>
      <c r="S692" s="16" t="s">
        <v>1209</v>
      </c>
      <c r="U692" s="52">
        <v>1</v>
      </c>
      <c r="V692" s="25" t="s">
        <v>75</v>
      </c>
      <c r="W692" s="16">
        <v>1</v>
      </c>
      <c r="X692" s="52">
        <f>SUM($X$645:$X$653)*Others!$B$19</f>
        <v>515151025.63817334</v>
      </c>
      <c r="Y692" s="16">
        <v>1</v>
      </c>
      <c r="Z692" s="16">
        <v>1</v>
      </c>
      <c r="AA692" s="24">
        <v>38</v>
      </c>
      <c r="AB692" s="24">
        <v>0</v>
      </c>
      <c r="AC692" s="16">
        <v>0</v>
      </c>
      <c r="AD692" s="24">
        <f>IF(AC692=0,IF(AB692=0,U692*X692*W692*Z692*EXP(-AA692*Others!$A$18),0),0)</f>
        <v>515151025.63817334</v>
      </c>
      <c r="AE692" s="24">
        <f>IF(AC692=0,IF(AB692=1,U692*X692*W692*Z692*EXP(-AA692*Others!$A$18),0),0)</f>
        <v>0</v>
      </c>
      <c r="AF692" s="24">
        <f>IF(AC692=1,IF(AB692=0,U692*X692*W692*Z692*EXP(-AA692*Others!$A$18),0),0)</f>
        <v>0</v>
      </c>
    </row>
    <row r="693" spans="1:32">
      <c r="A693" s="16" t="s">
        <v>1248</v>
      </c>
      <c r="B693" s="16" t="s">
        <v>1209</v>
      </c>
      <c r="C693" s="16" t="s">
        <v>1209</v>
      </c>
      <c r="D693" s="16" t="s">
        <v>1209</v>
      </c>
      <c r="E693" s="16" t="s">
        <v>1209</v>
      </c>
      <c r="H693" s="16" t="s">
        <v>1209</v>
      </c>
      <c r="I693" s="16" t="s">
        <v>1209</v>
      </c>
      <c r="J693" s="16" t="s">
        <v>1209</v>
      </c>
      <c r="K693" s="16" t="s">
        <v>1209</v>
      </c>
      <c r="L693" s="16" t="s">
        <v>1209</v>
      </c>
      <c r="N693" s="25">
        <v>2</v>
      </c>
      <c r="O693" s="25">
        <v>2</v>
      </c>
      <c r="P693" s="25">
        <v>2</v>
      </c>
      <c r="Q693" s="25">
        <v>2</v>
      </c>
      <c r="S693" s="16" t="s">
        <v>1209</v>
      </c>
      <c r="U693" s="52">
        <v>1</v>
      </c>
      <c r="V693" s="25" t="s">
        <v>75</v>
      </c>
      <c r="W693" s="16">
        <v>1</v>
      </c>
      <c r="X693" s="52">
        <f>SUM($X$645:$X$653)*Others!$B$19</f>
        <v>515151025.63817334</v>
      </c>
      <c r="Y693" s="16">
        <v>1</v>
      </c>
      <c r="Z693" s="16">
        <v>1</v>
      </c>
      <c r="AA693" s="24">
        <v>39</v>
      </c>
      <c r="AB693" s="24">
        <v>0</v>
      </c>
      <c r="AC693" s="16">
        <v>0</v>
      </c>
      <c r="AD693" s="24">
        <f>IF(AC693=0,IF(AB693=0,U693*X693*W693*Z693*EXP(-AA693*Others!$A$18),0),0)</f>
        <v>515151025.63817334</v>
      </c>
      <c r="AE693" s="24">
        <f>IF(AC693=0,IF(AB693=1,U693*X693*W693*Z693*EXP(-AA693*Others!$A$18),0),0)</f>
        <v>0</v>
      </c>
      <c r="AF693" s="24">
        <f>IF(AC693=1,IF(AB693=0,U693*X693*W693*Z693*EXP(-AA693*Others!$A$18),0),0)</f>
        <v>0</v>
      </c>
    </row>
    <row r="694" spans="1:32">
      <c r="A694" s="16" t="s">
        <v>1249</v>
      </c>
      <c r="B694" s="16" t="s">
        <v>1209</v>
      </c>
      <c r="C694" s="16" t="s">
        <v>1209</v>
      </c>
      <c r="D694" s="16" t="s">
        <v>1209</v>
      </c>
      <c r="E694" s="16" t="s">
        <v>1209</v>
      </c>
      <c r="H694" s="16" t="s">
        <v>1209</v>
      </c>
      <c r="I694" s="16" t="s">
        <v>1209</v>
      </c>
      <c r="J694" s="16" t="s">
        <v>1209</v>
      </c>
      <c r="K694" s="16" t="s">
        <v>1209</v>
      </c>
      <c r="L694" s="16" t="s">
        <v>1209</v>
      </c>
      <c r="N694" s="25">
        <v>2</v>
      </c>
      <c r="O694" s="25">
        <v>2</v>
      </c>
      <c r="P694" s="25">
        <v>2</v>
      </c>
      <c r="Q694" s="25">
        <v>2</v>
      </c>
      <c r="S694" s="16" t="s">
        <v>1209</v>
      </c>
      <c r="U694" s="52">
        <v>1</v>
      </c>
      <c r="V694" s="25" t="s">
        <v>75</v>
      </c>
      <c r="W694" s="16">
        <v>1</v>
      </c>
      <c r="X694" s="52">
        <f>SUM($X$645:$X$653)*Others!$B$19</f>
        <v>515151025.63817334</v>
      </c>
      <c r="Y694" s="16">
        <v>1</v>
      </c>
      <c r="Z694" s="16">
        <v>1</v>
      </c>
      <c r="AA694" s="24">
        <v>40</v>
      </c>
      <c r="AB694" s="24">
        <v>0</v>
      </c>
      <c r="AC694" s="16">
        <v>0</v>
      </c>
      <c r="AD694" s="24">
        <f>IF(AC694=0,IF(AB694=0,U694*X694*W694*Z694*EXP(-AA694*Others!$A$18),0),0)</f>
        <v>515151025.63817334</v>
      </c>
      <c r="AE694" s="24">
        <f>IF(AC694=0,IF(AB694=1,U694*X694*W694*Z694*EXP(-AA694*Others!$A$18),0),0)</f>
        <v>0</v>
      </c>
      <c r="AF694" s="24">
        <f>IF(AC694=1,IF(AB694=0,U694*X694*W694*Z694*EXP(-AA694*Others!$A$18),0),0)</f>
        <v>0</v>
      </c>
    </row>
    <row r="695" spans="1:32">
      <c r="A695" s="16" t="s">
        <v>1250</v>
      </c>
      <c r="B695" s="16" t="s">
        <v>1209</v>
      </c>
      <c r="C695" s="16" t="s">
        <v>1209</v>
      </c>
      <c r="D695" s="16" t="s">
        <v>1209</v>
      </c>
      <c r="E695" s="16" t="s">
        <v>1209</v>
      </c>
      <c r="H695" s="16" t="s">
        <v>1209</v>
      </c>
      <c r="I695" s="16" t="s">
        <v>1209</v>
      </c>
      <c r="J695" s="16" t="s">
        <v>1209</v>
      </c>
      <c r="K695" s="16" t="s">
        <v>1209</v>
      </c>
      <c r="L695" s="16" t="s">
        <v>1209</v>
      </c>
      <c r="N695" s="25">
        <v>2</v>
      </c>
      <c r="O695" s="25">
        <v>2</v>
      </c>
      <c r="P695" s="25">
        <v>2</v>
      </c>
      <c r="Q695" s="25">
        <v>2</v>
      </c>
      <c r="S695" s="16" t="s">
        <v>1209</v>
      </c>
      <c r="U695" s="52">
        <v>1</v>
      </c>
      <c r="V695" s="25" t="s">
        <v>75</v>
      </c>
      <c r="W695" s="16">
        <v>1</v>
      </c>
      <c r="X695" s="52">
        <f>SUM($X$645:$X$653)*Others!$B$19</f>
        <v>515151025.63817334</v>
      </c>
      <c r="Y695" s="16">
        <v>1</v>
      </c>
      <c r="Z695" s="16">
        <v>1</v>
      </c>
      <c r="AA695" s="24">
        <v>41</v>
      </c>
      <c r="AB695" s="24">
        <v>0</v>
      </c>
      <c r="AC695" s="16">
        <v>0</v>
      </c>
      <c r="AD695" s="24">
        <f>IF(AC695=0,IF(AB695=0,U695*X695*W695*Z695*EXP(-AA695*Others!$A$18),0),0)</f>
        <v>515151025.63817334</v>
      </c>
      <c r="AE695" s="24">
        <f>IF(AC695=0,IF(AB695=1,U695*X695*W695*Z695*EXP(-AA695*Others!$A$18),0),0)</f>
        <v>0</v>
      </c>
      <c r="AF695" s="24">
        <f>IF(AC695=1,IF(AB695=0,U695*X695*W695*Z695*EXP(-AA695*Others!$A$18),0),0)</f>
        <v>0</v>
      </c>
    </row>
    <row r="696" spans="1:32">
      <c r="A696" s="16" t="s">
        <v>1251</v>
      </c>
      <c r="B696" s="16" t="s">
        <v>1209</v>
      </c>
      <c r="C696" s="16" t="s">
        <v>1209</v>
      </c>
      <c r="D696" s="16" t="s">
        <v>1209</v>
      </c>
      <c r="E696" s="16" t="s">
        <v>1209</v>
      </c>
      <c r="H696" s="16" t="s">
        <v>1209</v>
      </c>
      <c r="I696" s="16" t="s">
        <v>1209</v>
      </c>
      <c r="J696" s="16" t="s">
        <v>1209</v>
      </c>
      <c r="K696" s="16" t="s">
        <v>1209</v>
      </c>
      <c r="L696" s="16" t="s">
        <v>1209</v>
      </c>
      <c r="N696" s="25">
        <v>2</v>
      </c>
      <c r="O696" s="25">
        <v>2</v>
      </c>
      <c r="P696" s="25">
        <v>2</v>
      </c>
      <c r="Q696" s="25">
        <v>2</v>
      </c>
      <c r="S696" s="16" t="s">
        <v>1209</v>
      </c>
      <c r="U696" s="52">
        <v>1</v>
      </c>
      <c r="V696" s="25" t="s">
        <v>75</v>
      </c>
      <c r="W696" s="16">
        <v>1</v>
      </c>
      <c r="X696" s="52">
        <f>SUM($X$645:$X$653)*Others!$B$19</f>
        <v>515151025.63817334</v>
      </c>
      <c r="Y696" s="16">
        <v>1</v>
      </c>
      <c r="Z696" s="16">
        <v>1</v>
      </c>
      <c r="AA696" s="24">
        <v>42</v>
      </c>
      <c r="AB696" s="24">
        <v>0</v>
      </c>
      <c r="AC696" s="16">
        <v>0</v>
      </c>
      <c r="AD696" s="24">
        <f>IF(AC696=0,IF(AB696=0,U696*X696*W696*Z696*EXP(-AA696*Others!$A$18),0),0)</f>
        <v>515151025.63817334</v>
      </c>
      <c r="AE696" s="24">
        <f>IF(AC696=0,IF(AB696=1,U696*X696*W696*Z696*EXP(-AA696*Others!$A$18),0),0)</f>
        <v>0</v>
      </c>
      <c r="AF696" s="24">
        <f>IF(AC696=1,IF(AB696=0,U696*X696*W696*Z696*EXP(-AA696*Others!$A$18),0),0)</f>
        <v>0</v>
      </c>
    </row>
    <row r="697" spans="1:32">
      <c r="A697" s="16" t="s">
        <v>1252</v>
      </c>
      <c r="B697" s="16" t="s">
        <v>1209</v>
      </c>
      <c r="C697" s="16" t="s">
        <v>1209</v>
      </c>
      <c r="D697" s="16" t="s">
        <v>1209</v>
      </c>
      <c r="E697" s="16" t="s">
        <v>1209</v>
      </c>
      <c r="H697" s="16" t="s">
        <v>1209</v>
      </c>
      <c r="I697" s="16" t="s">
        <v>1209</v>
      </c>
      <c r="J697" s="16" t="s">
        <v>1209</v>
      </c>
      <c r="K697" s="16" t="s">
        <v>1209</v>
      </c>
      <c r="L697" s="16" t="s">
        <v>1209</v>
      </c>
      <c r="N697" s="25">
        <v>2</v>
      </c>
      <c r="O697" s="25">
        <v>2</v>
      </c>
      <c r="P697" s="25">
        <v>2</v>
      </c>
      <c r="Q697" s="25">
        <v>2</v>
      </c>
      <c r="S697" s="16" t="s">
        <v>1209</v>
      </c>
      <c r="U697" s="52">
        <v>1</v>
      </c>
      <c r="V697" s="25" t="s">
        <v>75</v>
      </c>
      <c r="W697" s="16">
        <v>1</v>
      </c>
      <c r="X697" s="52">
        <f>SUM($X$645:$X$653)*Others!$B$19</f>
        <v>515151025.63817334</v>
      </c>
      <c r="Y697" s="16">
        <v>1</v>
      </c>
      <c r="Z697" s="16">
        <v>1</v>
      </c>
      <c r="AA697" s="24">
        <v>43</v>
      </c>
      <c r="AB697" s="24">
        <v>0</v>
      </c>
      <c r="AC697" s="16">
        <v>0</v>
      </c>
      <c r="AD697" s="24">
        <f>IF(AC697=0,IF(AB697=0,U697*X697*W697*Z697*EXP(-AA697*Others!$A$18),0),0)</f>
        <v>515151025.63817334</v>
      </c>
      <c r="AE697" s="24">
        <f>IF(AC697=0,IF(AB697=1,U697*X697*W697*Z697*EXP(-AA697*Others!$A$18),0),0)</f>
        <v>0</v>
      </c>
      <c r="AF697" s="24">
        <f>IF(AC697=1,IF(AB697=0,U697*X697*W697*Z697*EXP(-AA697*Others!$A$18),0),0)</f>
        <v>0</v>
      </c>
    </row>
    <row r="698" spans="1:32">
      <c r="A698" s="16" t="s">
        <v>1253</v>
      </c>
      <c r="B698" s="16" t="s">
        <v>1209</v>
      </c>
      <c r="C698" s="16" t="s">
        <v>1209</v>
      </c>
      <c r="D698" s="16" t="s">
        <v>1209</v>
      </c>
      <c r="E698" s="16" t="s">
        <v>1209</v>
      </c>
      <c r="H698" s="16" t="s">
        <v>1209</v>
      </c>
      <c r="I698" s="16" t="s">
        <v>1209</v>
      </c>
      <c r="J698" s="16" t="s">
        <v>1209</v>
      </c>
      <c r="K698" s="16" t="s">
        <v>1209</v>
      </c>
      <c r="L698" s="16" t="s">
        <v>1209</v>
      </c>
      <c r="N698" s="25">
        <v>2</v>
      </c>
      <c r="O698" s="25">
        <v>2</v>
      </c>
      <c r="P698" s="25">
        <v>2</v>
      </c>
      <c r="Q698" s="25">
        <v>2</v>
      </c>
      <c r="S698" s="16" t="s">
        <v>1209</v>
      </c>
      <c r="U698" s="52">
        <v>1</v>
      </c>
      <c r="V698" s="25" t="s">
        <v>75</v>
      </c>
      <c r="W698" s="16">
        <v>1</v>
      </c>
      <c r="X698" s="52">
        <f>SUM($X$645:$X$653)*Others!$B$19</f>
        <v>515151025.63817334</v>
      </c>
      <c r="Y698" s="16">
        <v>1</v>
      </c>
      <c r="Z698" s="16">
        <v>1</v>
      </c>
      <c r="AA698" s="24">
        <v>44</v>
      </c>
      <c r="AB698" s="24">
        <v>0</v>
      </c>
      <c r="AC698" s="16">
        <v>0</v>
      </c>
      <c r="AD698" s="24">
        <f>IF(AC698=0,IF(AB698=0,U698*X698*W698*Z698*EXP(-AA698*Others!$A$18),0),0)</f>
        <v>515151025.63817334</v>
      </c>
      <c r="AE698" s="24">
        <f>IF(AC698=0,IF(AB698=1,U698*X698*W698*Z698*EXP(-AA698*Others!$A$18),0),0)</f>
        <v>0</v>
      </c>
      <c r="AF698" s="24">
        <f>IF(AC698=1,IF(AB698=0,U698*X698*W698*Z698*EXP(-AA698*Others!$A$18),0),0)</f>
        <v>0</v>
      </c>
    </row>
    <row r="699" spans="1:32">
      <c r="A699" s="16" t="s">
        <v>1254</v>
      </c>
      <c r="B699" s="16" t="s">
        <v>1209</v>
      </c>
      <c r="C699" s="16" t="s">
        <v>1209</v>
      </c>
      <c r="D699" s="16" t="s">
        <v>1209</v>
      </c>
      <c r="E699" s="16" t="s">
        <v>1209</v>
      </c>
      <c r="H699" s="16" t="s">
        <v>1209</v>
      </c>
      <c r="I699" s="16" t="s">
        <v>1209</v>
      </c>
      <c r="J699" s="16" t="s">
        <v>1209</v>
      </c>
      <c r="K699" s="16" t="s">
        <v>1209</v>
      </c>
      <c r="L699" s="16" t="s">
        <v>1209</v>
      </c>
      <c r="N699" s="25">
        <v>2</v>
      </c>
      <c r="O699" s="25">
        <v>2</v>
      </c>
      <c r="P699" s="25">
        <v>2</v>
      </c>
      <c r="Q699" s="25">
        <v>2</v>
      </c>
      <c r="S699" s="16" t="s">
        <v>1209</v>
      </c>
      <c r="U699" s="52">
        <v>1</v>
      </c>
      <c r="V699" s="25" t="s">
        <v>75</v>
      </c>
      <c r="W699" s="16">
        <v>1</v>
      </c>
      <c r="X699" s="52">
        <f>SUM($X$645:$X$653)*Others!$B$19</f>
        <v>515151025.63817334</v>
      </c>
      <c r="Y699" s="16">
        <v>1</v>
      </c>
      <c r="Z699" s="16">
        <v>1</v>
      </c>
      <c r="AA699" s="24">
        <v>45</v>
      </c>
      <c r="AB699" s="24">
        <v>0</v>
      </c>
      <c r="AC699" s="16">
        <v>0</v>
      </c>
      <c r="AD699" s="24">
        <f>IF(AC699=0,IF(AB699=0,U699*X699*W699*Z699*EXP(-AA699*Others!$A$18),0),0)</f>
        <v>515151025.63817334</v>
      </c>
      <c r="AE699" s="24">
        <f>IF(AC699=0,IF(AB699=1,U699*X699*W699*Z699*EXP(-AA699*Others!$A$18),0),0)</f>
        <v>0</v>
      </c>
      <c r="AF699" s="24">
        <f>IF(AC699=1,IF(AB699=0,U699*X699*W699*Z699*EXP(-AA699*Others!$A$18),0),0)</f>
        <v>0</v>
      </c>
    </row>
    <row r="700" spans="1:32">
      <c r="A700" s="16" t="s">
        <v>1255</v>
      </c>
      <c r="B700" s="16" t="s">
        <v>1209</v>
      </c>
      <c r="C700" s="16" t="s">
        <v>1209</v>
      </c>
      <c r="D700" s="16" t="s">
        <v>1209</v>
      </c>
      <c r="E700" s="16" t="s">
        <v>1209</v>
      </c>
      <c r="H700" s="16" t="s">
        <v>1209</v>
      </c>
      <c r="I700" s="16" t="s">
        <v>1209</v>
      </c>
      <c r="J700" s="16" t="s">
        <v>1209</v>
      </c>
      <c r="K700" s="16" t="s">
        <v>1209</v>
      </c>
      <c r="L700" s="16" t="s">
        <v>1209</v>
      </c>
      <c r="N700" s="25">
        <v>2</v>
      </c>
      <c r="O700" s="25">
        <v>2</v>
      </c>
      <c r="P700" s="25">
        <v>2</v>
      </c>
      <c r="Q700" s="25">
        <v>2</v>
      </c>
      <c r="S700" s="16" t="s">
        <v>1209</v>
      </c>
      <c r="U700" s="52">
        <v>1</v>
      </c>
      <c r="V700" s="25" t="s">
        <v>75</v>
      </c>
      <c r="W700" s="16">
        <v>1</v>
      </c>
      <c r="X700" s="52">
        <f>SUM($X$645:$X$653)*Others!$B$19</f>
        <v>515151025.63817334</v>
      </c>
      <c r="Y700" s="16">
        <v>1</v>
      </c>
      <c r="Z700" s="16">
        <v>1</v>
      </c>
      <c r="AA700" s="24">
        <v>46</v>
      </c>
      <c r="AB700" s="24">
        <v>0</v>
      </c>
      <c r="AC700" s="16">
        <v>0</v>
      </c>
      <c r="AD700" s="24">
        <f>IF(AC700=0,IF(AB700=0,U700*X700*W700*Z700*EXP(-AA700*Others!$A$18),0),0)</f>
        <v>515151025.63817334</v>
      </c>
      <c r="AE700" s="24">
        <f>IF(AC700=0,IF(AB700=1,U700*X700*W700*Z700*EXP(-AA700*Others!$A$18),0),0)</f>
        <v>0</v>
      </c>
      <c r="AF700" s="24">
        <f>IF(AC700=1,IF(AB700=0,U700*X700*W700*Z700*EXP(-AA700*Others!$A$18),0),0)</f>
        <v>0</v>
      </c>
    </row>
    <row r="701" spans="1:32">
      <c r="A701" s="16" t="s">
        <v>1256</v>
      </c>
      <c r="B701" s="16" t="s">
        <v>1209</v>
      </c>
      <c r="C701" s="16" t="s">
        <v>1209</v>
      </c>
      <c r="D701" s="16" t="s">
        <v>1209</v>
      </c>
      <c r="E701" s="16" t="s">
        <v>1209</v>
      </c>
      <c r="H701" s="16" t="s">
        <v>1209</v>
      </c>
      <c r="I701" s="16" t="s">
        <v>1209</v>
      </c>
      <c r="J701" s="16" t="s">
        <v>1209</v>
      </c>
      <c r="K701" s="16" t="s">
        <v>1209</v>
      </c>
      <c r="L701" s="16" t="s">
        <v>1209</v>
      </c>
      <c r="N701" s="25">
        <v>2</v>
      </c>
      <c r="O701" s="25">
        <v>2</v>
      </c>
      <c r="P701" s="25">
        <v>2</v>
      </c>
      <c r="Q701" s="25">
        <v>2</v>
      </c>
      <c r="S701" s="16" t="s">
        <v>1209</v>
      </c>
      <c r="U701" s="52">
        <v>1</v>
      </c>
      <c r="V701" s="25" t="s">
        <v>75</v>
      </c>
      <c r="W701" s="16">
        <v>1</v>
      </c>
      <c r="X701" s="52">
        <f>SUM($X$645:$X$653)*Others!$B$19</f>
        <v>515151025.63817334</v>
      </c>
      <c r="Y701" s="16">
        <v>1</v>
      </c>
      <c r="Z701" s="16">
        <v>1</v>
      </c>
      <c r="AA701" s="24">
        <v>47</v>
      </c>
      <c r="AB701" s="24">
        <v>0</v>
      </c>
      <c r="AC701" s="16">
        <v>0</v>
      </c>
      <c r="AD701" s="24">
        <f>IF(AC701=0,IF(AB701=0,U701*X701*W701*Z701*EXP(-AA701*Others!$A$18),0),0)</f>
        <v>515151025.63817334</v>
      </c>
      <c r="AE701" s="24">
        <f>IF(AC701=0,IF(AB701=1,U701*X701*W701*Z701*EXP(-AA701*Others!$A$18),0),0)</f>
        <v>0</v>
      </c>
      <c r="AF701" s="24">
        <f>IF(AC701=1,IF(AB701=0,U701*X701*W701*Z701*EXP(-AA701*Others!$A$18),0),0)</f>
        <v>0</v>
      </c>
    </row>
    <row r="702" spans="1:32">
      <c r="A702" s="16" t="s">
        <v>1257</v>
      </c>
      <c r="B702" s="16" t="s">
        <v>1209</v>
      </c>
      <c r="C702" s="16" t="s">
        <v>1209</v>
      </c>
      <c r="D702" s="16" t="s">
        <v>1209</v>
      </c>
      <c r="E702" s="16" t="s">
        <v>1209</v>
      </c>
      <c r="H702" s="16" t="s">
        <v>1209</v>
      </c>
      <c r="I702" s="16" t="s">
        <v>1209</v>
      </c>
      <c r="J702" s="16" t="s">
        <v>1209</v>
      </c>
      <c r="K702" s="16" t="s">
        <v>1209</v>
      </c>
      <c r="L702" s="16" t="s">
        <v>1209</v>
      </c>
      <c r="N702" s="25">
        <v>2</v>
      </c>
      <c r="O702" s="25">
        <v>2</v>
      </c>
      <c r="P702" s="25">
        <v>2</v>
      </c>
      <c r="Q702" s="25">
        <v>2</v>
      </c>
      <c r="S702" s="16" t="s">
        <v>1209</v>
      </c>
      <c r="U702" s="52">
        <v>1</v>
      </c>
      <c r="V702" s="25" t="s">
        <v>75</v>
      </c>
      <c r="W702" s="16">
        <v>1</v>
      </c>
      <c r="X702" s="52">
        <f>SUM($X$645:$X$653)*Others!$B$19</f>
        <v>515151025.63817334</v>
      </c>
      <c r="Y702" s="16">
        <v>1</v>
      </c>
      <c r="Z702" s="16">
        <v>1</v>
      </c>
      <c r="AA702" s="24">
        <v>48</v>
      </c>
      <c r="AB702" s="24">
        <v>0</v>
      </c>
      <c r="AC702" s="16">
        <v>0</v>
      </c>
      <c r="AD702" s="24">
        <f>IF(AC702=0,IF(AB702=0,U702*X702*W702*Z702*EXP(-AA702*Others!$A$18),0),0)</f>
        <v>515151025.63817334</v>
      </c>
      <c r="AE702" s="24">
        <f>IF(AC702=0,IF(AB702=1,U702*X702*W702*Z702*EXP(-AA702*Others!$A$18),0),0)</f>
        <v>0</v>
      </c>
      <c r="AF702" s="24">
        <f>IF(AC702=1,IF(AB702=0,U702*X702*W702*Z702*EXP(-AA702*Others!$A$18),0),0)</f>
        <v>0</v>
      </c>
    </row>
    <row r="703" spans="1:32">
      <c r="A703" s="16" t="s">
        <v>1258</v>
      </c>
      <c r="B703" s="16" t="s">
        <v>1209</v>
      </c>
      <c r="C703" s="16" t="s">
        <v>1209</v>
      </c>
      <c r="D703" s="16" t="s">
        <v>1209</v>
      </c>
      <c r="E703" s="16" t="s">
        <v>1209</v>
      </c>
      <c r="H703" s="16" t="s">
        <v>1209</v>
      </c>
      <c r="I703" s="16" t="s">
        <v>1209</v>
      </c>
      <c r="J703" s="16" t="s">
        <v>1209</v>
      </c>
      <c r="K703" s="16" t="s">
        <v>1209</v>
      </c>
      <c r="L703" s="16" t="s">
        <v>1209</v>
      </c>
      <c r="N703" s="25">
        <v>2</v>
      </c>
      <c r="O703" s="25">
        <v>2</v>
      </c>
      <c r="P703" s="25">
        <v>2</v>
      </c>
      <c r="Q703" s="25">
        <v>2</v>
      </c>
      <c r="S703" s="16" t="s">
        <v>1209</v>
      </c>
      <c r="U703" s="52">
        <v>1</v>
      </c>
      <c r="V703" s="25" t="s">
        <v>75</v>
      </c>
      <c r="W703" s="16">
        <v>1</v>
      </c>
      <c r="X703" s="52">
        <f>SUM($X$645:$X$653)*Others!$B$19</f>
        <v>515151025.63817334</v>
      </c>
      <c r="Y703" s="16">
        <v>1</v>
      </c>
      <c r="Z703" s="16">
        <v>1</v>
      </c>
      <c r="AA703" s="24">
        <v>49</v>
      </c>
      <c r="AB703" s="24">
        <v>0</v>
      </c>
      <c r="AC703" s="16">
        <v>0</v>
      </c>
      <c r="AD703" s="24">
        <f>IF(AC703=0,IF(AB703=0,U703*X703*W703*Z703*EXP(-AA703*Others!$A$18),0),0)</f>
        <v>515151025.63817334</v>
      </c>
      <c r="AE703" s="24">
        <f>IF(AC703=0,IF(AB703=1,U703*X703*W703*Z703*EXP(-AA703*Others!$A$18),0),0)</f>
        <v>0</v>
      </c>
      <c r="AF703" s="24">
        <f>IF(AC703=1,IF(AB703=0,U703*X703*W703*Z703*EXP(-AA703*Others!$A$18),0),0)</f>
        <v>0</v>
      </c>
    </row>
    <row r="704" spans="1:32">
      <c r="A704" s="16" t="s">
        <v>1259</v>
      </c>
      <c r="B704" s="16" t="s">
        <v>1209</v>
      </c>
      <c r="C704" s="16" t="s">
        <v>1209</v>
      </c>
      <c r="D704" s="16" t="s">
        <v>1209</v>
      </c>
      <c r="E704" s="16" t="s">
        <v>1209</v>
      </c>
      <c r="H704" s="16" t="s">
        <v>1209</v>
      </c>
      <c r="I704" s="16" t="s">
        <v>1209</v>
      </c>
      <c r="J704" s="16" t="s">
        <v>1209</v>
      </c>
      <c r="K704" s="16" t="s">
        <v>1209</v>
      </c>
      <c r="L704" s="16" t="s">
        <v>1209</v>
      </c>
      <c r="S704" s="16" t="s">
        <v>1209</v>
      </c>
      <c r="U704" s="52">
        <v>1</v>
      </c>
      <c r="V704" s="25" t="s">
        <v>75</v>
      </c>
      <c r="W704" s="16">
        <v>1</v>
      </c>
      <c r="X704" s="52">
        <f>SUM($X$645:$X$653)*Others!$B$19</f>
        <v>515151025.63817334</v>
      </c>
      <c r="Y704" s="16">
        <v>1</v>
      </c>
      <c r="Z704" s="16">
        <v>1</v>
      </c>
      <c r="AA704" s="24">
        <v>50</v>
      </c>
      <c r="AB704" s="24">
        <v>0</v>
      </c>
      <c r="AC704" s="16">
        <v>0</v>
      </c>
      <c r="AD704" s="24">
        <f>IF(AC704=0,IF(AB704=0,U704*X704*W704*Z704*EXP(-AA704*Others!$A$18),0),0)</f>
        <v>515151025.63817334</v>
      </c>
      <c r="AE704" s="24">
        <f>IF(AC704=0,IF(AB704=1,U704*X704*W704*Z704*EXP(-AA704*Others!$A$18),0),0)</f>
        <v>0</v>
      </c>
      <c r="AF704" s="24">
        <f>IF(AC704=1,IF(AB704=0,U704*X704*W704*Z704*EXP(-AA704*Others!$A$18),0),0)</f>
        <v>0</v>
      </c>
    </row>
  </sheetData>
  <phoneticPr fontId="5" type="noConversion"/>
  <conditionalFormatting sqref="N1:Q1048576">
    <cfRule type="cellIs" dxfId="16" priority="544" operator="equal">
      <formula>5</formula>
    </cfRule>
    <cfRule type="cellIs" dxfId="15" priority="545" operator="equal">
      <formula>4</formula>
    </cfRule>
    <cfRule type="cellIs" dxfId="14" priority="546" operator="lessThanOrEqual">
      <formula>3</formula>
    </cfRule>
  </conditionalFormatting>
  <conditionalFormatting sqref="R1:R1048576">
    <cfRule type="cellIs" dxfId="13" priority="1" operator="equal">
      <formula>3</formula>
    </cfRule>
    <cfRule type="cellIs" dxfId="12" priority="2" operator="equal">
      <formula>2</formula>
    </cfRule>
    <cfRule type="cellIs" dxfId="11" priority="3" operator="equal">
      <formula>1</formula>
    </cfRule>
  </conditionalFormatting>
  <conditionalFormatting sqref="W2:W1048576">
    <cfRule type="cellIs" dxfId="10" priority="12" operator="lessThan">
      <formula>1</formula>
    </cfRule>
  </conditionalFormatting>
  <conditionalFormatting sqref="Y85:Z106">
    <cfRule type="cellIs" dxfId="9" priority="2381" operator="lessThan">
      <formula>1</formula>
    </cfRule>
  </conditionalFormatting>
  <conditionalFormatting sqref="Z28:Z84">
    <cfRule type="cellIs" dxfId="8" priority="2910" operator="lessThan">
      <formula>1</formula>
    </cfRule>
  </conditionalFormatting>
  <conditionalFormatting sqref="Z107:Z626">
    <cfRule type="cellIs" dxfId="7" priority="195" operator="lessThan">
      <formula>1</formula>
    </cfRule>
  </conditionalFormatting>
  <conditionalFormatting sqref="Z2:AA27">
    <cfRule type="cellIs" dxfId="6" priority="2955" operator="lessThan">
      <formula>1</formula>
    </cfRule>
  </conditionalFormatting>
  <conditionalFormatting sqref="Z627:AA1048576">
    <cfRule type="cellIs" dxfId="5" priority="11" operator="lessThan">
      <formula>1</formula>
    </cfRule>
  </conditionalFormatting>
  <conditionalFormatting sqref="AA2:AA1048576">
    <cfRule type="cellIs" dxfId="4" priority="7" operator="greaterThan">
      <formula>10</formula>
    </cfRule>
    <cfRule type="cellIs" dxfId="3" priority="8" operator="between">
      <formula>6</formula>
      <formula>10</formula>
    </cfRule>
    <cfRule type="cellIs" dxfId="2" priority="9" operator="between">
      <formula>1</formula>
      <formula>5</formula>
    </cfRule>
    <cfRule type="cellIs" dxfId="1" priority="10" operator="equal">
      <formula>0</formula>
    </cfRule>
  </conditionalFormatting>
  <conditionalFormatting sqref="AA28:AA626">
    <cfRule type="cellIs" dxfId="0" priority="3362" operator="lessThan">
      <formula>1</formula>
    </cfRule>
  </conditionalFormatting>
  <dataValidations count="1">
    <dataValidation type="list" allowBlank="1" showInputMessage="1" showErrorMessage="1" sqref="G2:G131 G241:G1048576 F2:F1048576" xr:uid="{BA38CFAC-2386-4D10-9D94-2C7300C26257}">
      <formula1>#REF!</formula1>
    </dataValidation>
  </dataValidations>
  <printOptions horizontalCentered="1"/>
  <pageMargins left="0.9055118110236221" right="0.70866141732283472" top="1.3385826771653544" bottom="0.74803149606299213" header="0.31496062992125984" footer="0.31496062992125984"/>
  <pageSetup paperSize="8" scale="30" fitToHeight="0" orientation="landscape" horizontalDpi="300" verticalDpi="300" r:id="rId1"/>
  <headerFooter>
    <oddHeader>&amp;L&amp;48TDD TIDY DATABASE&amp;C&amp;"-,Bold"&amp;72CITY PROJECT&amp;R&amp;72Insert LOGO HERE</oddHeader>
    <oddFooter>&amp;R&amp;36&amp;P of &amp;N</oddFooter>
  </headerFooter>
  <legacyDrawing r:id="rId2"/>
  <extLst>
    <ext xmlns:x14="http://schemas.microsoft.com/office/spreadsheetml/2009/9/main" uri="{CCE6A557-97BC-4b89-ADB6-D9C93CAAB3DF}">
      <x14:dataValidations xmlns:xm="http://schemas.microsoft.com/office/excel/2006/main" count="13">
        <x14:dataValidation type="list" allowBlank="1" showInputMessage="1" showErrorMessage="1" xr:uid="{00000000-0002-0000-0000-000004000000}">
          <x14:formula1>
            <xm:f>Others!$A$2:$A$4</xm:f>
          </x14:formula1>
          <xm:sqref>R2:R131 R133:R1048576</xm:sqref>
        </x14:dataValidation>
        <x14:dataValidation type="list" allowBlank="1" showInputMessage="1" showErrorMessage="1" xr:uid="{947AE521-199D-4ACB-A0C3-B016CA10CF3B}">
          <x14:formula1>
            <xm:f>Level!$A$1:$A$7</xm:f>
          </x14:formula1>
          <xm:sqref>J34 J24:J32 I1:I626 I705:I1048576</xm:sqref>
        </x14:dataValidation>
        <x14:dataValidation type="list" allowBlank="1" showInputMessage="1" showErrorMessage="1" xr:uid="{3922AD12-4E24-4F17-AE35-6B221A2AEA62}">
          <x14:formula1>
            <xm:f>Systems!$A:$A</xm:f>
          </x14:formula1>
          <xm:sqref>C2:C131 C133:C626 C654:C1048576</xm:sqref>
        </x14:dataValidation>
        <x14:dataValidation type="list" allowBlank="1" showInputMessage="1" showErrorMessage="1" xr:uid="{BE884EA0-C5D9-4257-960C-DA16FB850880}">
          <x14:formula1>
            <xm:f>Others!$E$2:$E$6</xm:f>
          </x14:formula1>
          <xm:sqref>O77:O131 O2:O38 P178:Q178 O40:O65 O133:O1048576</xm:sqref>
        </x14:dataValidation>
        <x14:dataValidation type="list" allowBlank="1" showInputMessage="1" showErrorMessage="1" xr:uid="{76B369AA-1B72-46D3-9CF5-47086C988A68}">
          <x14:formula1>
            <xm:f>Others!$H$2:$H$6</xm:f>
          </x14:formula1>
          <xm:sqref>Q434:Q445 Q365:Q380 Q66:Q76 O39 P133:P177 P2:P119 P179:P1048576</xm:sqref>
        </x14:dataValidation>
        <x14:dataValidation type="list" allowBlank="1" showInputMessage="1" showErrorMessage="1" xr:uid="{C6B2CF3D-8E93-4D62-9D51-9F98F76C4F6D}">
          <x14:formula1>
            <xm:f>Others!$K$2:$K$6</xm:f>
          </x14:formula1>
          <xm:sqref>Q381:Q433 Q77:R131 Q2:R53 Q133:R138 Q139:Q177 R54:R76 Q54:Q65 Q179:Q364 R139:R1048576 Q446:Q1048576</xm:sqref>
        </x14:dataValidation>
        <x14:dataValidation type="list" allowBlank="1" showInputMessage="1" showErrorMessage="1" xr:uid="{D3DC9043-FFEF-4AA0-A025-60A4E98E8F17}">
          <x14:formula1>
            <xm:f>Zone!$A$1:$A$197</xm:f>
          </x14:formula1>
          <xm:sqref>J76:J131 J2:J23 J33 J35:J71 J241:J626 J705:J1048576</xm:sqref>
        </x14:dataValidation>
        <x14:dataValidation type="list" allowBlank="1" showInputMessage="1" showErrorMessage="1" xr:uid="{F4A8CC00-5647-42F4-AE73-8BAF123F2700}">
          <x14:formula1>
            <xm:f>Facilities!$A:$A</xm:f>
          </x14:formula1>
          <xm:sqref>K2:K131 J72:J75 K133:K626 K705:K1048576</xm:sqref>
        </x14:dataValidation>
        <x14:dataValidation type="list" allowBlank="1" showInputMessage="1" showErrorMessage="1" xr:uid="{00000000-0002-0000-0000-000001000000}">
          <x14:formula1>
            <xm:f>CS!$A$2:$A$7</xm:f>
          </x14:formula1>
          <xm:sqref>O66:O76 N2:N1048576</xm:sqref>
        </x14:dataValidation>
        <x14:dataValidation type="list" allowBlank="1" showInputMessage="1" showErrorMessage="1" xr:uid="{00000000-0002-0000-0000-000005000000}">
          <x14:formula1>
            <xm:f>Discipline!$A:$A</xm:f>
          </x14:formula1>
          <xm:sqref>L2:L626 L705:L1048576</xm:sqref>
        </x14:dataValidation>
        <x14:dataValidation type="list" allowBlank="1" showInputMessage="1" showErrorMessage="1" xr:uid="{43DCA888-586D-467F-B4C4-3A382B747C8B}">
          <x14:formula1>
            <xm:f>Cause!$A$1:$A$11</xm:f>
          </x14:formula1>
          <xm:sqref>E1:E653 E705:E1048576</xm:sqref>
        </x14:dataValidation>
        <x14:dataValidation type="list" allowBlank="1" showInputMessage="1" showErrorMessage="1" xr:uid="{E009AD17-8171-47A1-A672-7FAD4E4468CD}">
          <x14:formula1>
            <xm:f>Area!$A$1:$A$8</xm:f>
          </x14:formula1>
          <xm:sqref>H2:H626 H705:H1048576</xm:sqref>
        </x14:dataValidation>
        <x14:dataValidation type="list" allowBlank="1" showInputMessage="1" showErrorMessage="1" xr:uid="{00000000-0002-0000-0000-000002000000}">
          <x14:formula1>
            <xm:f>IS!$A$2:$A$8</xm:f>
          </x14:formula1>
          <xm:sqref>T2:T131 T133:T1048576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872E56-8086-4DA7-BD81-16C2FD1C7890}">
  <sheetPr codeName="Sheet31"/>
  <dimension ref="A1:A10"/>
  <sheetViews>
    <sheetView workbookViewId="0">
      <selection activeCell="A11" sqref="A11"/>
    </sheetView>
  </sheetViews>
  <sheetFormatPr defaultRowHeight="14.4"/>
  <cols>
    <col min="1" max="1" width="20.5546875" bestFit="1" customWidth="1"/>
  </cols>
  <sheetData>
    <row r="1" spans="1:1">
      <c r="A1" t="s">
        <v>97</v>
      </c>
    </row>
    <row r="2" spans="1:1">
      <c r="A2" t="s">
        <v>60</v>
      </c>
    </row>
    <row r="3" spans="1:1">
      <c r="A3" t="s">
        <v>1261</v>
      </c>
    </row>
    <row r="4" spans="1:1">
      <c r="A4" t="s">
        <v>36</v>
      </c>
    </row>
    <row r="5" spans="1:1">
      <c r="A5" t="s">
        <v>361</v>
      </c>
    </row>
    <row r="6" spans="1:1">
      <c r="A6" t="s">
        <v>1262</v>
      </c>
    </row>
    <row r="7" spans="1:1">
      <c r="A7" t="s">
        <v>79</v>
      </c>
    </row>
    <row r="8" spans="1:1">
      <c r="A8" t="s">
        <v>202</v>
      </c>
    </row>
    <row r="9" spans="1:1">
      <c r="A9" t="s">
        <v>403</v>
      </c>
    </row>
    <row r="10" spans="1:1">
      <c r="A10" t="s">
        <v>1209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BB3387-6808-4CE4-9B8A-1AD612C169EC}">
  <sheetPr codeName="Sheet27">
    <tabColor rgb="FF00B050"/>
  </sheetPr>
  <dimension ref="A1:D27"/>
  <sheetViews>
    <sheetView workbookViewId="0">
      <selection activeCell="A28" sqref="A28"/>
    </sheetView>
  </sheetViews>
  <sheetFormatPr defaultRowHeight="14.4"/>
  <cols>
    <col min="1" max="1" width="40.33203125" customWidth="1"/>
    <col min="2" max="2" width="11.44140625" bestFit="1" customWidth="1"/>
    <col min="3" max="3" width="7.33203125" customWidth="1"/>
    <col min="4" max="4" width="8" customWidth="1"/>
    <col min="5" max="5" width="11.33203125" customWidth="1"/>
  </cols>
  <sheetData>
    <row r="1" spans="1:2" s="1" customFormat="1">
      <c r="A1" t="s">
        <v>34</v>
      </c>
      <c r="B1" t="s">
        <v>43</v>
      </c>
    </row>
    <row r="2" spans="1:2" s="1" customFormat="1">
      <c r="A2" t="s">
        <v>53</v>
      </c>
      <c r="B2" t="s">
        <v>43</v>
      </c>
    </row>
    <row r="3" spans="1:2">
      <c r="A3" t="s">
        <v>115</v>
      </c>
      <c r="B3" t="s">
        <v>43</v>
      </c>
    </row>
    <row r="4" spans="1:2">
      <c r="A4" t="s">
        <v>152</v>
      </c>
      <c r="B4" t="s">
        <v>43</v>
      </c>
    </row>
    <row r="5" spans="1:2">
      <c r="A5" t="s">
        <v>157</v>
      </c>
      <c r="B5" t="s">
        <v>43</v>
      </c>
    </row>
    <row r="6" spans="1:2">
      <c r="A6" s="12" t="s">
        <v>779</v>
      </c>
      <c r="B6" t="s">
        <v>707</v>
      </c>
    </row>
    <row r="7" spans="1:2">
      <c r="A7" s="12" t="s">
        <v>653</v>
      </c>
      <c r="B7" t="s">
        <v>624</v>
      </c>
    </row>
    <row r="8" spans="1:2">
      <c r="A8" s="12" t="s">
        <v>683</v>
      </c>
      <c r="B8" t="s">
        <v>624</v>
      </c>
    </row>
    <row r="9" spans="1:2">
      <c r="A9" s="12" t="s">
        <v>621</v>
      </c>
      <c r="B9" t="s">
        <v>624</v>
      </c>
    </row>
    <row r="10" spans="1:2">
      <c r="A10" s="12" t="s">
        <v>774</v>
      </c>
      <c r="B10" t="s">
        <v>624</v>
      </c>
    </row>
    <row r="11" spans="1:2">
      <c r="A11" s="12" t="s">
        <v>660</v>
      </c>
      <c r="B11" t="s">
        <v>624</v>
      </c>
    </row>
    <row r="12" spans="1:2">
      <c r="A12" s="12" t="s">
        <v>1264</v>
      </c>
      <c r="B12" t="s">
        <v>624</v>
      </c>
    </row>
    <row r="13" spans="1:2">
      <c r="A13" s="12" t="s">
        <v>1125</v>
      </c>
      <c r="B13" t="s">
        <v>624</v>
      </c>
    </row>
    <row r="14" spans="1:2">
      <c r="A14" s="12" t="s">
        <v>1265</v>
      </c>
      <c r="B14" t="s">
        <v>624</v>
      </c>
    </row>
    <row r="15" spans="1:2">
      <c r="A15" s="12" t="s">
        <v>194</v>
      </c>
      <c r="B15" t="s">
        <v>1266</v>
      </c>
    </row>
    <row r="16" spans="1:2">
      <c r="A16" s="12" t="s">
        <v>280</v>
      </c>
      <c r="B16" t="s">
        <v>280</v>
      </c>
    </row>
    <row r="17" spans="1:4">
      <c r="A17" s="12" t="s">
        <v>1054</v>
      </c>
      <c r="B17" t="s">
        <v>1056</v>
      </c>
      <c r="D17" t="s">
        <v>1263</v>
      </c>
    </row>
    <row r="18" spans="1:4">
      <c r="A18" s="12" t="s">
        <v>704</v>
      </c>
      <c r="B18" t="s">
        <v>707</v>
      </c>
    </row>
    <row r="19" spans="1:4">
      <c r="A19" s="12" t="s">
        <v>1267</v>
      </c>
      <c r="B19" t="s">
        <v>707</v>
      </c>
    </row>
    <row r="20" spans="1:4">
      <c r="A20" s="12" t="s">
        <v>455</v>
      </c>
      <c r="B20" t="s">
        <v>197</v>
      </c>
    </row>
    <row r="21" spans="1:4">
      <c r="A21" s="12" t="s">
        <v>870</v>
      </c>
      <c r="B21" t="s">
        <v>707</v>
      </c>
    </row>
    <row r="22" spans="1:4">
      <c r="A22" s="12" t="s">
        <v>931</v>
      </c>
      <c r="B22" t="s">
        <v>624</v>
      </c>
    </row>
    <row r="23" spans="1:4">
      <c r="A23" s="12" t="s">
        <v>234</v>
      </c>
      <c r="B23" t="s">
        <v>197</v>
      </c>
    </row>
    <row r="24" spans="1:4">
      <c r="A24" s="12" t="s">
        <v>351</v>
      </c>
      <c r="B24" t="s">
        <v>1268</v>
      </c>
    </row>
    <row r="25" spans="1:4">
      <c r="A25" s="12" t="s">
        <v>784</v>
      </c>
      <c r="B25" t="s">
        <v>707</v>
      </c>
    </row>
    <row r="26" spans="1:4">
      <c r="A26" s="12" t="s">
        <v>487</v>
      </c>
    </row>
    <row r="27" spans="1:4">
      <c r="A27" s="12" t="s">
        <v>1209</v>
      </c>
    </row>
  </sheetData>
  <pageMargins left="0.9055118110236221" right="0.70866141732283472" top="1.3385826771653544" bottom="0.74803149606299213" header="0.31496062992125984" footer="0.31496062992125984"/>
  <pageSetup paperSize="8" orientation="landscape" horizontalDpi="300" verticalDpi="300" r:id="rId1"/>
  <headerFooter>
    <oddHeader>&amp;R&amp;G</oddHeader>
  </headerFooter>
  <legacyDrawingHF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D2714C-5933-4079-A458-03974D847BA5}">
  <sheetPr codeName="Sheet5">
    <tabColor rgb="FF00B050"/>
  </sheetPr>
  <dimension ref="A1:A6"/>
  <sheetViews>
    <sheetView workbookViewId="0">
      <selection activeCell="A6" sqref="A6"/>
    </sheetView>
  </sheetViews>
  <sheetFormatPr defaultRowHeight="14.4"/>
  <cols>
    <col min="1" max="1" width="24.6640625" style="12" customWidth="1"/>
    <col min="5" max="5" width="7.33203125" customWidth="1"/>
    <col min="6" max="6" width="8" customWidth="1"/>
    <col min="7" max="7" width="11.33203125" customWidth="1"/>
  </cols>
  <sheetData>
    <row r="1" spans="1:1" s="1" customFormat="1">
      <c r="A1" s="12" t="s">
        <v>39</v>
      </c>
    </row>
    <row r="2" spans="1:1" s="1" customFormat="1">
      <c r="A2" s="12" t="s">
        <v>161</v>
      </c>
    </row>
    <row r="3" spans="1:1">
      <c r="A3" s="12" t="s">
        <v>98</v>
      </c>
    </row>
    <row r="4" spans="1:1">
      <c r="A4" s="12" t="s">
        <v>1127</v>
      </c>
    </row>
    <row r="5" spans="1:1">
      <c r="A5" s="12" t="s">
        <v>101</v>
      </c>
    </row>
    <row r="6" spans="1:1">
      <c r="A6" s="4"/>
    </row>
  </sheetData>
  <phoneticPr fontId="5" type="noConversion"/>
  <pageMargins left="0.9055118110236221" right="0.70866141732283472" top="1.3385826771653544" bottom="0.74803149606299213" header="0.31496062992125984" footer="0.31496062992125984"/>
  <pageSetup paperSize="8" orientation="landscape" horizontalDpi="300" verticalDpi="300" r:id="rId1"/>
  <headerFooter>
    <oddHeader>&amp;R&amp;G</oddHeader>
  </headerFooter>
  <legacyDrawingHF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5FDBBF-C32B-4713-A7B9-21540A2283E8}">
  <sheetPr codeName="Sheet26">
    <tabColor rgb="FF00B050"/>
  </sheetPr>
  <dimension ref="A1:A7"/>
  <sheetViews>
    <sheetView workbookViewId="0">
      <selection activeCell="A8" sqref="A8"/>
    </sheetView>
  </sheetViews>
  <sheetFormatPr defaultRowHeight="14.4"/>
  <cols>
    <col min="1" max="1" width="24.6640625" style="12" customWidth="1"/>
    <col min="2" max="4" width="9.33203125" bestFit="1" customWidth="1"/>
    <col min="5" max="5" width="7.33203125" customWidth="1"/>
    <col min="6" max="6" width="8" customWidth="1"/>
    <col min="7" max="7" width="11.33203125" customWidth="1"/>
  </cols>
  <sheetData>
    <row r="1" spans="1:1" s="1" customFormat="1">
      <c r="A1" s="12" t="s">
        <v>99</v>
      </c>
    </row>
    <row r="2" spans="1:1" s="1" customFormat="1">
      <c r="A2" s="12" t="s">
        <v>40</v>
      </c>
    </row>
    <row r="3" spans="1:1">
      <c r="A3" s="12" t="s">
        <v>120</v>
      </c>
    </row>
    <row r="4" spans="1:1">
      <c r="A4" s="12" t="s">
        <v>158</v>
      </c>
    </row>
    <row r="5" spans="1:1">
      <c r="A5" s="12" t="s">
        <v>196</v>
      </c>
    </row>
    <row r="6" spans="1:1">
      <c r="A6" s="4" t="s">
        <v>1065</v>
      </c>
    </row>
    <row r="7" spans="1:1">
      <c r="A7" s="12" t="s">
        <v>101</v>
      </c>
    </row>
  </sheetData>
  <pageMargins left="0.9055118110236221" right="0.70866141732283472" top="1.3385826771653544" bottom="0.74803149606299213" header="0.31496062992125984" footer="0.31496062992125984"/>
  <pageSetup paperSize="8" orientation="landscape" horizontalDpi="300" verticalDpi="300" r:id="rId1"/>
  <headerFooter>
    <oddHeader>&amp;R&amp;G</oddHeader>
  </headerFooter>
  <legacyDrawingHF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561CED-21A6-426C-B43C-220BECFD8955}">
  <sheetPr codeName="Sheet3">
    <tabColor rgb="FF00B050"/>
  </sheetPr>
  <dimension ref="A1:B197"/>
  <sheetViews>
    <sheetView zoomScale="55" zoomScaleNormal="55" workbookViewId="0">
      <selection activeCell="B4" sqref="B4"/>
    </sheetView>
  </sheetViews>
  <sheetFormatPr defaultRowHeight="14.4"/>
  <cols>
    <col min="1" max="1" width="24.6640625" style="12" customWidth="1"/>
    <col min="5" max="5" width="7.33203125" customWidth="1"/>
    <col min="6" max="6" width="8" customWidth="1"/>
    <col min="7" max="7" width="11.33203125" customWidth="1"/>
  </cols>
  <sheetData>
    <row r="1" spans="1:1" s="1" customFormat="1">
      <c r="A1" s="12" t="s">
        <v>623</v>
      </c>
    </row>
    <row r="2" spans="1:1" s="1" customFormat="1">
      <c r="A2" s="12" t="s">
        <v>41</v>
      </c>
    </row>
    <row r="3" spans="1:1" s="1" customFormat="1">
      <c r="A3" s="12" t="s">
        <v>822</v>
      </c>
    </row>
    <row r="4" spans="1:1" s="1" customFormat="1">
      <c r="A4" s="12" t="s">
        <v>628</v>
      </c>
    </row>
    <row r="5" spans="1:1" s="1" customFormat="1">
      <c r="A5" s="12" t="s">
        <v>630</v>
      </c>
    </row>
    <row r="6" spans="1:1" s="1" customFormat="1">
      <c r="A6" s="12" t="s">
        <v>632</v>
      </c>
    </row>
    <row r="7" spans="1:1" s="1" customFormat="1">
      <c r="A7" s="12" t="s">
        <v>116</v>
      </c>
    </row>
    <row r="8" spans="1:1" s="1" customFormat="1">
      <c r="A8" s="12" t="s">
        <v>635</v>
      </c>
    </row>
    <row r="9" spans="1:1" s="1" customFormat="1">
      <c r="A9" s="12" t="s">
        <v>637</v>
      </c>
    </row>
    <row r="10" spans="1:1" s="1" customFormat="1">
      <c r="A10" s="12" t="s">
        <v>282</v>
      </c>
    </row>
    <row r="11" spans="1:1" s="1" customFormat="1">
      <c r="A11" s="12" t="s">
        <v>80</v>
      </c>
    </row>
    <row r="12" spans="1:1" s="1" customFormat="1">
      <c r="A12" s="12" t="s">
        <v>309</v>
      </c>
    </row>
    <row r="13" spans="1:1" s="1" customFormat="1">
      <c r="A13" s="12" t="s">
        <v>288</v>
      </c>
    </row>
    <row r="14" spans="1:1" s="1" customFormat="1">
      <c r="A14" s="12" t="s">
        <v>643</v>
      </c>
    </row>
    <row r="15" spans="1:1">
      <c r="A15" s="12" t="s">
        <v>203</v>
      </c>
    </row>
    <row r="16" spans="1:1">
      <c r="A16" s="12" t="s">
        <v>646</v>
      </c>
    </row>
    <row r="17" spans="1:1">
      <c r="A17" s="12" t="s">
        <v>162</v>
      </c>
    </row>
    <row r="18" spans="1:1">
      <c r="A18" s="12" t="s">
        <v>211</v>
      </c>
    </row>
    <row r="19" spans="1:1">
      <c r="A19" s="12" t="s">
        <v>225</v>
      </c>
    </row>
    <row r="20" spans="1:1">
      <c r="A20" s="12" t="s">
        <v>187</v>
      </c>
    </row>
    <row r="21" spans="1:1">
      <c r="A21" s="12" t="s">
        <v>294</v>
      </c>
    </row>
    <row r="22" spans="1:1">
      <c r="A22" s="12" t="s">
        <v>297</v>
      </c>
    </row>
    <row r="23" spans="1:1">
      <c r="A23" s="12" t="s">
        <v>657</v>
      </c>
    </row>
    <row r="24" spans="1:1">
      <c r="A24" s="12" t="s">
        <v>299</v>
      </c>
    </row>
    <row r="25" spans="1:1">
      <c r="A25" s="12" t="s">
        <v>301</v>
      </c>
    </row>
    <row r="26" spans="1:1">
      <c r="A26" s="12" t="s">
        <v>320</v>
      </c>
    </row>
    <row r="27" spans="1:1">
      <c r="A27" s="12" t="s">
        <v>303</v>
      </c>
    </row>
    <row r="28" spans="1:1">
      <c r="A28" s="12" t="s">
        <v>1269</v>
      </c>
    </row>
    <row r="29" spans="1:1">
      <c r="A29" s="12" t="s">
        <v>334</v>
      </c>
    </row>
    <row r="30" spans="1:1">
      <c r="A30" s="12" t="s">
        <v>808</v>
      </c>
    </row>
    <row r="31" spans="1:1">
      <c r="A31" s="12" t="s">
        <v>1270</v>
      </c>
    </row>
    <row r="32" spans="1:1">
      <c r="A32" s="12" t="s">
        <v>1271</v>
      </c>
    </row>
    <row r="33" spans="1:2">
      <c r="A33" s="12" t="s">
        <v>810</v>
      </c>
    </row>
    <row r="34" spans="1:2">
      <c r="A34" s="12" t="s">
        <v>1272</v>
      </c>
    </row>
    <row r="35" spans="1:2">
      <c r="A35" s="12" t="s">
        <v>1273</v>
      </c>
    </row>
    <row r="36" spans="1:2">
      <c r="A36" s="12" t="s">
        <v>1274</v>
      </c>
    </row>
    <row r="37" spans="1:2">
      <c r="A37" s="12" t="s">
        <v>1275</v>
      </c>
    </row>
    <row r="38" spans="1:2">
      <c r="A38" s="12" t="s">
        <v>1276</v>
      </c>
    </row>
    <row r="39" spans="1:2">
      <c r="A39" s="12" t="s">
        <v>1277</v>
      </c>
    </row>
    <row r="40" spans="1:2">
      <c r="A40" s="12" t="s">
        <v>1278</v>
      </c>
    </row>
    <row r="41" spans="1:2">
      <c r="A41" s="12" t="s">
        <v>305</v>
      </c>
    </row>
    <row r="42" spans="1:2">
      <c r="A42" s="12" t="s">
        <v>1279</v>
      </c>
    </row>
    <row r="43" spans="1:2">
      <c r="A43" s="12" t="s">
        <v>891</v>
      </c>
    </row>
    <row r="44" spans="1:2">
      <c r="A44" s="12" t="s">
        <v>1280</v>
      </c>
    </row>
    <row r="45" spans="1:2">
      <c r="A45" s="12" t="s">
        <v>100</v>
      </c>
    </row>
    <row r="46" spans="1:2">
      <c r="A46" s="12" t="s">
        <v>1281</v>
      </c>
    </row>
    <row r="47" spans="1:2">
      <c r="A47" s="12" t="s">
        <v>101</v>
      </c>
    </row>
    <row r="48" spans="1:2">
      <c r="A48" s="12" t="s">
        <v>1066</v>
      </c>
      <c r="B48" t="s">
        <v>99</v>
      </c>
    </row>
    <row r="49" spans="1:2">
      <c r="A49" s="12" t="s">
        <v>1068</v>
      </c>
      <c r="B49" t="s">
        <v>99</v>
      </c>
    </row>
    <row r="50" spans="1:2">
      <c r="A50" s="12" t="s">
        <v>1070</v>
      </c>
      <c r="B50" t="s">
        <v>99</v>
      </c>
    </row>
    <row r="51" spans="1:2">
      <c r="A51" s="12" t="s">
        <v>1072</v>
      </c>
      <c r="B51" t="s">
        <v>99</v>
      </c>
    </row>
    <row r="52" spans="1:2">
      <c r="A52" s="12" t="s">
        <v>1074</v>
      </c>
      <c r="B52" t="s">
        <v>99</v>
      </c>
    </row>
    <row r="53" spans="1:2">
      <c r="A53" s="12" t="s">
        <v>1076</v>
      </c>
      <c r="B53" t="s">
        <v>99</v>
      </c>
    </row>
    <row r="54" spans="1:2">
      <c r="A54" s="12" t="s">
        <v>1079</v>
      </c>
      <c r="B54" t="s">
        <v>99</v>
      </c>
    </row>
    <row r="55" spans="1:2">
      <c r="A55" s="12" t="s">
        <v>1082</v>
      </c>
      <c r="B55" t="s">
        <v>99</v>
      </c>
    </row>
    <row r="56" spans="1:2">
      <c r="A56" s="12" t="s">
        <v>1084</v>
      </c>
      <c r="B56" t="s">
        <v>99</v>
      </c>
    </row>
    <row r="57" spans="1:2">
      <c r="A57" s="12" t="s">
        <v>1086</v>
      </c>
      <c r="B57" t="s">
        <v>99</v>
      </c>
    </row>
    <row r="58" spans="1:2">
      <c r="A58" s="12" t="s">
        <v>1088</v>
      </c>
      <c r="B58" t="s">
        <v>99</v>
      </c>
    </row>
    <row r="59" spans="1:2">
      <c r="A59" s="12" t="s">
        <v>1090</v>
      </c>
      <c r="B59" t="s">
        <v>99</v>
      </c>
    </row>
    <row r="60" spans="1:2">
      <c r="A60" s="12" t="s">
        <v>1092</v>
      </c>
      <c r="B60" t="s">
        <v>99</v>
      </c>
    </row>
    <row r="61" spans="1:2">
      <c r="A61" s="12" t="s">
        <v>1094</v>
      </c>
      <c r="B61" t="s">
        <v>99</v>
      </c>
    </row>
    <row r="62" spans="1:2">
      <c r="A62" s="12" t="s">
        <v>1096</v>
      </c>
      <c r="B62" t="s">
        <v>99</v>
      </c>
    </row>
    <row r="63" spans="1:2">
      <c r="A63" s="12" t="s">
        <v>1098</v>
      </c>
      <c r="B63" t="s">
        <v>99</v>
      </c>
    </row>
    <row r="64" spans="1:2">
      <c r="A64" s="12" t="s">
        <v>1101</v>
      </c>
      <c r="B64" t="s">
        <v>99</v>
      </c>
    </row>
    <row r="65" spans="1:2">
      <c r="A65" s="12" t="s">
        <v>1104</v>
      </c>
      <c r="B65" t="s">
        <v>99</v>
      </c>
    </row>
    <row r="66" spans="1:2">
      <c r="A66" s="12" t="s">
        <v>1106</v>
      </c>
      <c r="B66" t="s">
        <v>99</v>
      </c>
    </row>
    <row r="67" spans="1:2">
      <c r="A67" s="12" t="s">
        <v>1109</v>
      </c>
      <c r="B67" t="s">
        <v>99</v>
      </c>
    </row>
    <row r="68" spans="1:2">
      <c r="A68" s="12" t="s">
        <v>1111</v>
      </c>
      <c r="B68" t="s">
        <v>99</v>
      </c>
    </row>
    <row r="69" spans="1:2">
      <c r="A69" s="12" t="s">
        <v>1114</v>
      </c>
      <c r="B69" t="s">
        <v>99</v>
      </c>
    </row>
    <row r="70" spans="1:2">
      <c r="A70" s="12" t="s">
        <v>1116</v>
      </c>
      <c r="B70" t="s">
        <v>99</v>
      </c>
    </row>
    <row r="71" spans="1:2">
      <c r="A71" s="12" t="s">
        <v>1118</v>
      </c>
      <c r="B71" t="s">
        <v>99</v>
      </c>
    </row>
    <row r="72" spans="1:2">
      <c r="A72" s="12" t="s">
        <v>1120</v>
      </c>
      <c r="B72" t="s">
        <v>99</v>
      </c>
    </row>
    <row r="73" spans="1:2">
      <c r="A73" s="12" t="s">
        <v>1122</v>
      </c>
      <c r="B73" t="s">
        <v>99</v>
      </c>
    </row>
    <row r="74" spans="1:2">
      <c r="A74" s="12" t="s">
        <v>1282</v>
      </c>
      <c r="B74" t="s">
        <v>1283</v>
      </c>
    </row>
    <row r="75" spans="1:2">
      <c r="A75" s="12" t="s">
        <v>1284</v>
      </c>
      <c r="B75" t="s">
        <v>1283</v>
      </c>
    </row>
    <row r="76" spans="1:2">
      <c r="A76" s="12" t="s">
        <v>1128</v>
      </c>
      <c r="B76" t="s">
        <v>1283</v>
      </c>
    </row>
    <row r="77" spans="1:2">
      <c r="A77" s="12" t="s">
        <v>1285</v>
      </c>
      <c r="B77" t="s">
        <v>1283</v>
      </c>
    </row>
    <row r="78" spans="1:2">
      <c r="A78" s="12" t="s">
        <v>1286</v>
      </c>
      <c r="B78" t="s">
        <v>1283</v>
      </c>
    </row>
    <row r="79" spans="1:2">
      <c r="A79" s="12" t="s">
        <v>1287</v>
      </c>
      <c r="B79" t="s">
        <v>1283</v>
      </c>
    </row>
    <row r="80" spans="1:2">
      <c r="A80" s="12" t="s">
        <v>1288</v>
      </c>
      <c r="B80" t="s">
        <v>1283</v>
      </c>
    </row>
    <row r="81" spans="1:2">
      <c r="A81" s="12" t="s">
        <v>1289</v>
      </c>
      <c r="B81" t="s">
        <v>1283</v>
      </c>
    </row>
    <row r="82" spans="1:2">
      <c r="A82" s="12" t="s">
        <v>1290</v>
      </c>
      <c r="B82" t="s">
        <v>1283</v>
      </c>
    </row>
    <row r="83" spans="1:2">
      <c r="A83" s="12" t="s">
        <v>1291</v>
      </c>
      <c r="B83" t="s">
        <v>1283</v>
      </c>
    </row>
    <row r="84" spans="1:2">
      <c r="A84" s="12" t="s">
        <v>1132</v>
      </c>
      <c r="B84" t="s">
        <v>1283</v>
      </c>
    </row>
    <row r="85" spans="1:2">
      <c r="A85" s="12" t="s">
        <v>1135</v>
      </c>
      <c r="B85" t="s">
        <v>1283</v>
      </c>
    </row>
    <row r="86" spans="1:2">
      <c r="A86" s="12" t="s">
        <v>1137</v>
      </c>
      <c r="B86" t="s">
        <v>1283</v>
      </c>
    </row>
    <row r="87" spans="1:2">
      <c r="A87" s="12" t="s">
        <v>1139</v>
      </c>
      <c r="B87" t="s">
        <v>1283</v>
      </c>
    </row>
    <row r="88" spans="1:2">
      <c r="A88" s="12" t="s">
        <v>1141</v>
      </c>
      <c r="B88" t="s">
        <v>1292</v>
      </c>
    </row>
    <row r="89" spans="1:2">
      <c r="A89" s="12" t="s">
        <v>1293</v>
      </c>
      <c r="B89" t="s">
        <v>1292</v>
      </c>
    </row>
    <row r="90" spans="1:2">
      <c r="A90" s="12" t="s">
        <v>1294</v>
      </c>
      <c r="B90" t="s">
        <v>1292</v>
      </c>
    </row>
    <row r="91" spans="1:2">
      <c r="A91" s="12" t="s">
        <v>1295</v>
      </c>
      <c r="B91" t="s">
        <v>1292</v>
      </c>
    </row>
    <row r="92" spans="1:2">
      <c r="A92" s="12" t="s">
        <v>1143</v>
      </c>
      <c r="B92" t="s">
        <v>1292</v>
      </c>
    </row>
    <row r="93" spans="1:2">
      <c r="A93" s="12" t="s">
        <v>1296</v>
      </c>
      <c r="B93" t="s">
        <v>1292</v>
      </c>
    </row>
    <row r="94" spans="1:2">
      <c r="A94" s="12" t="s">
        <v>1297</v>
      </c>
      <c r="B94" t="s">
        <v>1292</v>
      </c>
    </row>
    <row r="95" spans="1:2">
      <c r="A95" s="12" t="s">
        <v>1298</v>
      </c>
      <c r="B95" t="s">
        <v>1292</v>
      </c>
    </row>
    <row r="96" spans="1:2">
      <c r="A96" s="12" t="s">
        <v>1145</v>
      </c>
      <c r="B96" t="s">
        <v>1292</v>
      </c>
    </row>
    <row r="97" spans="1:2">
      <c r="A97" s="12" t="s">
        <v>1299</v>
      </c>
      <c r="B97" t="s">
        <v>1292</v>
      </c>
    </row>
    <row r="98" spans="1:2">
      <c r="A98" s="12" t="s">
        <v>1300</v>
      </c>
      <c r="B98" t="s">
        <v>1292</v>
      </c>
    </row>
    <row r="99" spans="1:2">
      <c r="A99" s="12" t="s">
        <v>1301</v>
      </c>
      <c r="B99" t="s">
        <v>1292</v>
      </c>
    </row>
    <row r="100" spans="1:2">
      <c r="A100" s="12" t="s">
        <v>1147</v>
      </c>
      <c r="B100" t="s">
        <v>1292</v>
      </c>
    </row>
    <row r="101" spans="1:2">
      <c r="A101" s="12" t="s">
        <v>1302</v>
      </c>
      <c r="B101" t="s">
        <v>1292</v>
      </c>
    </row>
    <row r="102" spans="1:2">
      <c r="A102" s="12" t="s">
        <v>1303</v>
      </c>
      <c r="B102" t="s">
        <v>1292</v>
      </c>
    </row>
    <row r="103" spans="1:2">
      <c r="A103" s="12" t="s">
        <v>1304</v>
      </c>
      <c r="B103" t="s">
        <v>1292</v>
      </c>
    </row>
    <row r="104" spans="1:2">
      <c r="A104" s="12" t="s">
        <v>1149</v>
      </c>
      <c r="B104" t="s">
        <v>1292</v>
      </c>
    </row>
    <row r="105" spans="1:2">
      <c r="A105" s="12" t="s">
        <v>1305</v>
      </c>
      <c r="B105" t="s">
        <v>1292</v>
      </c>
    </row>
    <row r="106" spans="1:2">
      <c r="A106" s="12" t="s">
        <v>1306</v>
      </c>
      <c r="B106" t="s">
        <v>1292</v>
      </c>
    </row>
    <row r="107" spans="1:2">
      <c r="A107" s="12" t="s">
        <v>1151</v>
      </c>
      <c r="B107" t="s">
        <v>1292</v>
      </c>
    </row>
    <row r="108" spans="1:2">
      <c r="A108" s="12" t="s">
        <v>1153</v>
      </c>
      <c r="B108" t="s">
        <v>1292</v>
      </c>
    </row>
    <row r="109" spans="1:2">
      <c r="A109" s="12" t="s">
        <v>1155</v>
      </c>
      <c r="B109" t="s">
        <v>1292</v>
      </c>
    </row>
    <row r="110" spans="1:2">
      <c r="A110" s="12" t="s">
        <v>1157</v>
      </c>
      <c r="B110" t="s">
        <v>1292</v>
      </c>
    </row>
    <row r="111" spans="1:2">
      <c r="A111" s="12" t="s">
        <v>1307</v>
      </c>
      <c r="B111" t="s">
        <v>1292</v>
      </c>
    </row>
    <row r="112" spans="1:2">
      <c r="A112" s="12" t="s">
        <v>1308</v>
      </c>
      <c r="B112" t="s">
        <v>1309</v>
      </c>
    </row>
    <row r="113" spans="1:2">
      <c r="A113" s="12" t="s">
        <v>1310</v>
      </c>
      <c r="B113" t="s">
        <v>1309</v>
      </c>
    </row>
    <row r="114" spans="1:2">
      <c r="A114" s="12" t="s">
        <v>1311</v>
      </c>
      <c r="B114" t="s">
        <v>1309</v>
      </c>
    </row>
    <row r="115" spans="1:2">
      <c r="A115" s="12" t="s">
        <v>1312</v>
      </c>
      <c r="B115" t="s">
        <v>1309</v>
      </c>
    </row>
    <row r="116" spans="1:2">
      <c r="A116" s="12" t="s">
        <v>1313</v>
      </c>
      <c r="B116" t="s">
        <v>1309</v>
      </c>
    </row>
    <row r="117" spans="1:2">
      <c r="A117" s="12" t="s">
        <v>1314</v>
      </c>
      <c r="B117" t="s">
        <v>1309</v>
      </c>
    </row>
    <row r="118" spans="1:2">
      <c r="A118" s="12" t="s">
        <v>1315</v>
      </c>
      <c r="B118" t="s">
        <v>1309</v>
      </c>
    </row>
    <row r="119" spans="1:2">
      <c r="A119" s="12" t="s">
        <v>1316</v>
      </c>
      <c r="B119" t="s">
        <v>1309</v>
      </c>
    </row>
    <row r="120" spans="1:2">
      <c r="A120" s="12" t="s">
        <v>1317</v>
      </c>
      <c r="B120" t="s">
        <v>1309</v>
      </c>
    </row>
    <row r="121" spans="1:2">
      <c r="A121" s="12" t="s">
        <v>1318</v>
      </c>
      <c r="B121" t="s">
        <v>1309</v>
      </c>
    </row>
    <row r="122" spans="1:2">
      <c r="A122" s="12" t="s">
        <v>1319</v>
      </c>
      <c r="B122" t="s">
        <v>1309</v>
      </c>
    </row>
    <row r="123" spans="1:2">
      <c r="A123" s="12" t="s">
        <v>1320</v>
      </c>
      <c r="B123" t="s">
        <v>1309</v>
      </c>
    </row>
    <row r="124" spans="1:2">
      <c r="A124" s="12" t="s">
        <v>1321</v>
      </c>
      <c r="B124" t="s">
        <v>1309</v>
      </c>
    </row>
    <row r="125" spans="1:2">
      <c r="A125" s="12" t="s">
        <v>1322</v>
      </c>
      <c r="B125" t="s">
        <v>1309</v>
      </c>
    </row>
    <row r="126" spans="1:2">
      <c r="A126" s="12" t="s">
        <v>1323</v>
      </c>
      <c r="B126" t="s">
        <v>1309</v>
      </c>
    </row>
    <row r="127" spans="1:2">
      <c r="A127" s="12" t="s">
        <v>1324</v>
      </c>
      <c r="B127" t="s">
        <v>1309</v>
      </c>
    </row>
    <row r="128" spans="1:2">
      <c r="A128" s="12" t="s">
        <v>1325</v>
      </c>
      <c r="B128" t="s">
        <v>1309</v>
      </c>
    </row>
    <row r="129" spans="1:2">
      <c r="A129" s="12" t="s">
        <v>1326</v>
      </c>
      <c r="B129" t="s">
        <v>1309</v>
      </c>
    </row>
    <row r="130" spans="1:2">
      <c r="A130" s="12" t="s">
        <v>1327</v>
      </c>
      <c r="B130" t="s">
        <v>1309</v>
      </c>
    </row>
    <row r="131" spans="1:2">
      <c r="A131" s="12" t="s">
        <v>1328</v>
      </c>
      <c r="B131" t="s">
        <v>1309</v>
      </c>
    </row>
    <row r="132" spans="1:2">
      <c r="A132" s="12" t="s">
        <v>1329</v>
      </c>
      <c r="B132" t="s">
        <v>1309</v>
      </c>
    </row>
    <row r="133" spans="1:2">
      <c r="A133" s="12" t="s">
        <v>1160</v>
      </c>
      <c r="B133" t="s">
        <v>1309</v>
      </c>
    </row>
    <row r="134" spans="1:2">
      <c r="A134" s="12" t="s">
        <v>1163</v>
      </c>
      <c r="B134" t="s">
        <v>1309</v>
      </c>
    </row>
    <row r="135" spans="1:2">
      <c r="A135" s="12" t="s">
        <v>1330</v>
      </c>
      <c r="B135" t="s">
        <v>1309</v>
      </c>
    </row>
    <row r="136" spans="1:2">
      <c r="A136" s="12" t="s">
        <v>1331</v>
      </c>
      <c r="B136" t="s">
        <v>1309</v>
      </c>
    </row>
    <row r="137" spans="1:2">
      <c r="A137" s="12" t="s">
        <v>1165</v>
      </c>
      <c r="B137" t="s">
        <v>1309</v>
      </c>
    </row>
    <row r="138" spans="1:2">
      <c r="A138" s="12" t="s">
        <v>1332</v>
      </c>
      <c r="B138" t="s">
        <v>1309</v>
      </c>
    </row>
    <row r="139" spans="1:2">
      <c r="A139" s="12" t="s">
        <v>1333</v>
      </c>
      <c r="B139" t="s">
        <v>1309</v>
      </c>
    </row>
    <row r="140" spans="1:2">
      <c r="A140" s="12" t="s">
        <v>1334</v>
      </c>
      <c r="B140" t="s">
        <v>1309</v>
      </c>
    </row>
    <row r="141" spans="1:2">
      <c r="A141" s="12" t="s">
        <v>1335</v>
      </c>
      <c r="B141" t="s">
        <v>1309</v>
      </c>
    </row>
    <row r="142" spans="1:2">
      <c r="A142" s="12" t="s">
        <v>1336</v>
      </c>
      <c r="B142" t="s">
        <v>1309</v>
      </c>
    </row>
    <row r="143" spans="1:2">
      <c r="A143" s="12" t="s">
        <v>1337</v>
      </c>
      <c r="B143" t="s">
        <v>1309</v>
      </c>
    </row>
    <row r="144" spans="1:2">
      <c r="A144" s="12" t="s">
        <v>1338</v>
      </c>
      <c r="B144" t="s">
        <v>1309</v>
      </c>
    </row>
    <row r="145" spans="1:2">
      <c r="A145" s="12" t="s">
        <v>1339</v>
      </c>
      <c r="B145" t="s">
        <v>1309</v>
      </c>
    </row>
    <row r="146" spans="1:2">
      <c r="A146" s="12" t="s">
        <v>1340</v>
      </c>
      <c r="B146" t="s">
        <v>1309</v>
      </c>
    </row>
    <row r="147" spans="1:2">
      <c r="A147" s="12" t="s">
        <v>1341</v>
      </c>
      <c r="B147" t="s">
        <v>1309</v>
      </c>
    </row>
    <row r="148" spans="1:2">
      <c r="A148" s="12" t="s">
        <v>1342</v>
      </c>
      <c r="B148" t="s">
        <v>1343</v>
      </c>
    </row>
    <row r="149" spans="1:2">
      <c r="A149" s="12" t="s">
        <v>1344</v>
      </c>
      <c r="B149" t="s">
        <v>1343</v>
      </c>
    </row>
    <row r="150" spans="1:2">
      <c r="A150" s="12" t="s">
        <v>1345</v>
      </c>
      <c r="B150" t="s">
        <v>1343</v>
      </c>
    </row>
    <row r="151" spans="1:2">
      <c r="A151" s="12" t="s">
        <v>1346</v>
      </c>
      <c r="B151" t="s">
        <v>1343</v>
      </c>
    </row>
    <row r="152" spans="1:2">
      <c r="A152" s="12" t="s">
        <v>1347</v>
      </c>
      <c r="B152" t="s">
        <v>1343</v>
      </c>
    </row>
    <row r="153" spans="1:2">
      <c r="A153" s="12" t="s">
        <v>1348</v>
      </c>
      <c r="B153" t="s">
        <v>1343</v>
      </c>
    </row>
    <row r="154" spans="1:2">
      <c r="A154" s="12" t="s">
        <v>1349</v>
      </c>
      <c r="B154" t="s">
        <v>1343</v>
      </c>
    </row>
    <row r="155" spans="1:2">
      <c r="A155" s="12" t="s">
        <v>1350</v>
      </c>
      <c r="B155" t="s">
        <v>1343</v>
      </c>
    </row>
    <row r="156" spans="1:2">
      <c r="A156" s="12" t="s">
        <v>1351</v>
      </c>
      <c r="B156" t="s">
        <v>1343</v>
      </c>
    </row>
    <row r="157" spans="1:2">
      <c r="A157" s="12" t="s">
        <v>1352</v>
      </c>
      <c r="B157" t="s">
        <v>1343</v>
      </c>
    </row>
    <row r="158" spans="1:2">
      <c r="A158" s="12" t="s">
        <v>1353</v>
      </c>
      <c r="B158" t="s">
        <v>1343</v>
      </c>
    </row>
    <row r="159" spans="1:2">
      <c r="A159" s="12" t="s">
        <v>1354</v>
      </c>
      <c r="B159" t="s">
        <v>1343</v>
      </c>
    </row>
    <row r="160" spans="1:2">
      <c r="A160" s="12" t="s">
        <v>1355</v>
      </c>
      <c r="B160" t="s">
        <v>1343</v>
      </c>
    </row>
    <row r="161" spans="1:2">
      <c r="A161" s="12" t="s">
        <v>1356</v>
      </c>
      <c r="B161" t="s">
        <v>1343</v>
      </c>
    </row>
    <row r="162" spans="1:2">
      <c r="A162" s="12" t="s">
        <v>1357</v>
      </c>
      <c r="B162" t="s">
        <v>1343</v>
      </c>
    </row>
    <row r="163" spans="1:2">
      <c r="A163" s="12" t="s">
        <v>1358</v>
      </c>
      <c r="B163" t="s">
        <v>1343</v>
      </c>
    </row>
    <row r="164" spans="1:2">
      <c r="A164" s="12" t="s">
        <v>1359</v>
      </c>
      <c r="B164" t="s">
        <v>1343</v>
      </c>
    </row>
    <row r="165" spans="1:2">
      <c r="A165" s="12" t="s">
        <v>1360</v>
      </c>
      <c r="B165" t="s">
        <v>1343</v>
      </c>
    </row>
    <row r="166" spans="1:2">
      <c r="A166" s="12" t="s">
        <v>1361</v>
      </c>
      <c r="B166" t="s">
        <v>1343</v>
      </c>
    </row>
    <row r="167" spans="1:2">
      <c r="A167" s="12" t="s">
        <v>1362</v>
      </c>
      <c r="B167" t="s">
        <v>1343</v>
      </c>
    </row>
    <row r="168" spans="1:2">
      <c r="A168" s="12" t="s">
        <v>1363</v>
      </c>
      <c r="B168" t="s">
        <v>1343</v>
      </c>
    </row>
    <row r="169" spans="1:2">
      <c r="A169" s="12" t="s">
        <v>1364</v>
      </c>
      <c r="B169" t="s">
        <v>1343</v>
      </c>
    </row>
    <row r="170" spans="1:2">
      <c r="A170" s="12" t="s">
        <v>1365</v>
      </c>
      <c r="B170" t="s">
        <v>1343</v>
      </c>
    </row>
    <row r="171" spans="1:2">
      <c r="A171" s="12" t="s">
        <v>1366</v>
      </c>
      <c r="B171" t="s">
        <v>1343</v>
      </c>
    </row>
    <row r="172" spans="1:2">
      <c r="A172" s="12" t="s">
        <v>1367</v>
      </c>
      <c r="B172" t="s">
        <v>1343</v>
      </c>
    </row>
    <row r="173" spans="1:2">
      <c r="A173" s="12" t="s">
        <v>1368</v>
      </c>
      <c r="B173" t="s">
        <v>1343</v>
      </c>
    </row>
    <row r="174" spans="1:2">
      <c r="A174" s="12" t="s">
        <v>1369</v>
      </c>
      <c r="B174" t="s">
        <v>1343</v>
      </c>
    </row>
    <row r="175" spans="1:2">
      <c r="A175" s="12" t="s">
        <v>1370</v>
      </c>
      <c r="B175" t="s">
        <v>1343</v>
      </c>
    </row>
    <row r="176" spans="1:2">
      <c r="A176" s="12" t="s">
        <v>1371</v>
      </c>
      <c r="B176" t="s">
        <v>1343</v>
      </c>
    </row>
    <row r="177" spans="1:2">
      <c r="A177" s="12" t="s">
        <v>1372</v>
      </c>
      <c r="B177" t="s">
        <v>1343</v>
      </c>
    </row>
    <row r="178" spans="1:2">
      <c r="A178" s="12" t="s">
        <v>1373</v>
      </c>
      <c r="B178" t="s">
        <v>1343</v>
      </c>
    </row>
    <row r="179" spans="1:2">
      <c r="A179" s="12" t="s">
        <v>1374</v>
      </c>
      <c r="B179" t="s">
        <v>1343</v>
      </c>
    </row>
    <row r="180" spans="1:2">
      <c r="A180" s="12" t="s">
        <v>1375</v>
      </c>
      <c r="B180" t="s">
        <v>1343</v>
      </c>
    </row>
    <row r="181" spans="1:2">
      <c r="A181" s="12" t="s">
        <v>1376</v>
      </c>
      <c r="B181" t="s">
        <v>1343</v>
      </c>
    </row>
    <row r="182" spans="1:2">
      <c r="A182" s="12" t="s">
        <v>1377</v>
      </c>
      <c r="B182" t="s">
        <v>1343</v>
      </c>
    </row>
    <row r="183" spans="1:2">
      <c r="A183" s="12" t="s">
        <v>1378</v>
      </c>
      <c r="B183" t="s">
        <v>1343</v>
      </c>
    </row>
    <row r="184" spans="1:2">
      <c r="A184" s="12" t="s">
        <v>1379</v>
      </c>
      <c r="B184" t="s">
        <v>1343</v>
      </c>
    </row>
    <row r="185" spans="1:2">
      <c r="A185" s="12" t="s">
        <v>1380</v>
      </c>
      <c r="B185" t="s">
        <v>1343</v>
      </c>
    </row>
    <row r="186" spans="1:2">
      <c r="A186" s="12" t="s">
        <v>1381</v>
      </c>
      <c r="B186" t="s">
        <v>1343</v>
      </c>
    </row>
    <row r="187" spans="1:2">
      <c r="A187" s="12" t="s">
        <v>1382</v>
      </c>
      <c r="B187" t="s">
        <v>1343</v>
      </c>
    </row>
    <row r="188" spans="1:2">
      <c r="A188" s="12" t="s">
        <v>1383</v>
      </c>
      <c r="B188" t="s">
        <v>1343</v>
      </c>
    </row>
    <row r="189" spans="1:2">
      <c r="A189" s="12" t="s">
        <v>1384</v>
      </c>
      <c r="B189" t="s">
        <v>1343</v>
      </c>
    </row>
    <row r="190" spans="1:2">
      <c r="A190" s="12" t="s">
        <v>1385</v>
      </c>
      <c r="B190" t="s">
        <v>1343</v>
      </c>
    </row>
    <row r="191" spans="1:2">
      <c r="A191" s="12" t="s">
        <v>1386</v>
      </c>
      <c r="B191" t="s">
        <v>1343</v>
      </c>
    </row>
    <row r="192" spans="1:2">
      <c r="A192" s="12" t="s">
        <v>1387</v>
      </c>
      <c r="B192" t="s">
        <v>1343</v>
      </c>
    </row>
    <row r="193" spans="1:2">
      <c r="A193" s="12" t="s">
        <v>1388</v>
      </c>
      <c r="B193" t="s">
        <v>1343</v>
      </c>
    </row>
    <row r="194" spans="1:2">
      <c r="A194" s="12" t="s">
        <v>1389</v>
      </c>
      <c r="B194" t="s">
        <v>1343</v>
      </c>
    </row>
    <row r="195" spans="1:2">
      <c r="A195" s="12" t="s">
        <v>1390</v>
      </c>
      <c r="B195" t="s">
        <v>1343</v>
      </c>
    </row>
    <row r="196" spans="1:2">
      <c r="A196" s="12" t="s">
        <v>1391</v>
      </c>
      <c r="B196" t="s">
        <v>1343</v>
      </c>
    </row>
    <row r="197" spans="1:2">
      <c r="A197" s="12" t="s">
        <v>1392</v>
      </c>
      <c r="B197" t="s">
        <v>1343</v>
      </c>
    </row>
  </sheetData>
  <phoneticPr fontId="5" type="noConversion"/>
  <pageMargins left="0.9055118110236221" right="0.70866141732283472" top="1.3385826771653544" bottom="0.74803149606299213" header="0.31496062992125984" footer="0.31496062992125984"/>
  <pageSetup paperSize="8" orientation="landscape" horizontalDpi="300" verticalDpi="300" r:id="rId1"/>
  <headerFooter>
    <oddHeader>&amp;R&amp;G</oddHeader>
  </headerFooter>
  <legacyDrawingHF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C11BA9-A8A9-496E-BB59-6628A2B0C561}">
  <sheetPr codeName="Sheet30">
    <tabColor rgb="FF00B050"/>
  </sheetPr>
  <dimension ref="A1:E280"/>
  <sheetViews>
    <sheetView topLeftCell="A31" zoomScale="85" zoomScaleNormal="85" workbookViewId="0">
      <selection activeCell="F81" sqref="F81"/>
    </sheetView>
  </sheetViews>
  <sheetFormatPr defaultRowHeight="14.4"/>
  <cols>
    <col min="1" max="1" width="10.33203125" style="36" customWidth="1"/>
    <col min="3" max="4" width="8.88671875" style="36"/>
    <col min="5" max="5" width="15.6640625" style="36" customWidth="1"/>
  </cols>
  <sheetData>
    <row r="1" spans="1:5">
      <c r="A1" s="39" t="s">
        <v>7</v>
      </c>
      <c r="B1" s="39" t="s">
        <v>8</v>
      </c>
      <c r="C1" s="39" t="s">
        <v>9</v>
      </c>
      <c r="D1" s="39" t="s">
        <v>9</v>
      </c>
      <c r="E1" s="39" t="s">
        <v>1393</v>
      </c>
    </row>
    <row r="2" spans="1:5">
      <c r="A2" s="36" t="s">
        <v>39</v>
      </c>
      <c r="B2" s="36" t="s">
        <v>40</v>
      </c>
      <c r="C2" s="36" t="s">
        <v>1394</v>
      </c>
      <c r="D2" s="36" t="str">
        <f>"Zone"&amp;" "&amp;C2</f>
        <v>Zone A1</v>
      </c>
      <c r="E2" s="36">
        <v>620.26</v>
      </c>
    </row>
    <row r="3" spans="1:5">
      <c r="A3" s="36" t="s">
        <v>39</v>
      </c>
      <c r="B3" s="36" t="s">
        <v>40</v>
      </c>
      <c r="C3" s="36" t="s">
        <v>1395</v>
      </c>
      <c r="D3" s="36" t="str">
        <f t="shared" ref="D3:D93" si="0">"Zone"&amp;" "&amp;C3</f>
        <v>Zone A2</v>
      </c>
      <c r="E3" s="36">
        <v>756.84</v>
      </c>
    </row>
    <row r="4" spans="1:5">
      <c r="A4" s="36" t="s">
        <v>39</v>
      </c>
      <c r="B4" s="36" t="s">
        <v>40</v>
      </c>
      <c r="C4" s="42" t="s">
        <v>1395</v>
      </c>
      <c r="D4" s="36" t="str">
        <f t="shared" si="0"/>
        <v>Zone A2</v>
      </c>
      <c r="E4" s="36">
        <v>197.77</v>
      </c>
    </row>
    <row r="5" spans="1:5">
      <c r="A5" s="36" t="s">
        <v>39</v>
      </c>
      <c r="B5" s="36" t="s">
        <v>40</v>
      </c>
      <c r="C5" s="36" t="s">
        <v>1396</v>
      </c>
      <c r="D5" s="36" t="str">
        <f t="shared" si="0"/>
        <v>Zone A4</v>
      </c>
      <c r="E5" s="36">
        <v>274.87</v>
      </c>
    </row>
    <row r="6" spans="1:5">
      <c r="A6" s="36" t="s">
        <v>39</v>
      </c>
      <c r="B6" s="36" t="s">
        <v>40</v>
      </c>
      <c r="C6" s="36" t="s">
        <v>1397</v>
      </c>
      <c r="D6" s="36" t="str">
        <f t="shared" si="0"/>
        <v>Zone B1</v>
      </c>
      <c r="E6" s="40">
        <v>1146.19</v>
      </c>
    </row>
    <row r="7" spans="1:5">
      <c r="A7" s="36" t="s">
        <v>39</v>
      </c>
      <c r="B7" s="36" t="s">
        <v>40</v>
      </c>
      <c r="C7" s="36" t="s">
        <v>1398</v>
      </c>
      <c r="D7" s="36" t="str">
        <f t="shared" si="0"/>
        <v>Zone B2</v>
      </c>
      <c r="E7" s="36">
        <v>978.22</v>
      </c>
    </row>
    <row r="8" spans="1:5">
      <c r="A8" s="36" t="s">
        <v>39</v>
      </c>
      <c r="B8" s="36" t="s">
        <v>40</v>
      </c>
      <c r="C8" s="36" t="s">
        <v>1399</v>
      </c>
      <c r="D8" s="36" t="str">
        <f t="shared" si="0"/>
        <v>Zone B3</v>
      </c>
      <c r="E8" s="40">
        <v>1389.9</v>
      </c>
    </row>
    <row r="9" spans="1:5">
      <c r="A9" s="36" t="s">
        <v>39</v>
      </c>
      <c r="B9" s="36" t="s">
        <v>40</v>
      </c>
      <c r="C9" s="36" t="s">
        <v>1400</v>
      </c>
      <c r="D9" s="36" t="str">
        <f t="shared" si="0"/>
        <v>Zone B4</v>
      </c>
      <c r="E9" s="40">
        <v>1157.5899999999999</v>
      </c>
    </row>
    <row r="10" spans="1:5">
      <c r="A10" s="36" t="s">
        <v>39</v>
      </c>
      <c r="B10" s="36" t="s">
        <v>40</v>
      </c>
      <c r="C10" s="36" t="s">
        <v>1401</v>
      </c>
      <c r="D10" s="36" t="str">
        <f t="shared" si="0"/>
        <v>Zone C1</v>
      </c>
      <c r="E10" s="40">
        <v>1128.74</v>
      </c>
    </row>
    <row r="11" spans="1:5">
      <c r="A11" s="36" t="s">
        <v>39</v>
      </c>
      <c r="B11" s="36" t="s">
        <v>40</v>
      </c>
      <c r="C11" s="36" t="s">
        <v>1402</v>
      </c>
      <c r="D11" s="36" t="str">
        <f t="shared" si="0"/>
        <v>Zone C2</v>
      </c>
      <c r="E11" s="40">
        <v>1000.72</v>
      </c>
    </row>
    <row r="12" spans="1:5">
      <c r="A12" s="36" t="s">
        <v>39</v>
      </c>
      <c r="B12" s="36" t="s">
        <v>40</v>
      </c>
      <c r="C12" s="36" t="s">
        <v>1403</v>
      </c>
      <c r="D12" s="36" t="str">
        <f t="shared" si="0"/>
        <v>Zone C3</v>
      </c>
      <c r="E12" s="40">
        <v>1390.72</v>
      </c>
    </row>
    <row r="13" spans="1:5">
      <c r="A13" s="36" t="s">
        <v>39</v>
      </c>
      <c r="B13" s="36" t="s">
        <v>40</v>
      </c>
      <c r="C13" s="36" t="s">
        <v>1404</v>
      </c>
      <c r="D13" s="36" t="str">
        <f t="shared" si="0"/>
        <v>Zone C4</v>
      </c>
      <c r="E13" s="40">
        <v>1157.8699999999999</v>
      </c>
    </row>
    <row r="14" spans="1:5">
      <c r="A14" s="36" t="s">
        <v>39</v>
      </c>
      <c r="B14" s="36" t="s">
        <v>40</v>
      </c>
      <c r="C14" s="36" t="s">
        <v>1405</v>
      </c>
      <c r="D14" s="36" t="str">
        <f t="shared" si="0"/>
        <v>Zone D1</v>
      </c>
      <c r="E14" s="40">
        <v>1250.95</v>
      </c>
    </row>
    <row r="15" spans="1:5">
      <c r="A15" s="36" t="s">
        <v>39</v>
      </c>
      <c r="B15" s="36" t="s">
        <v>40</v>
      </c>
      <c r="C15" s="36" t="s">
        <v>1406</v>
      </c>
      <c r="D15" s="36" t="str">
        <f t="shared" si="0"/>
        <v>Zone D2</v>
      </c>
      <c r="E15" s="40">
        <v>1054.2</v>
      </c>
    </row>
    <row r="16" spans="1:5">
      <c r="A16" s="36" t="s">
        <v>39</v>
      </c>
      <c r="B16" s="36" t="s">
        <v>40</v>
      </c>
      <c r="C16" s="36" t="s">
        <v>1407</v>
      </c>
      <c r="D16" s="36" t="str">
        <f t="shared" si="0"/>
        <v>Zone D3</v>
      </c>
      <c r="E16" s="40">
        <v>1389.08</v>
      </c>
    </row>
    <row r="17" spans="1:5">
      <c r="A17" s="36" t="s">
        <v>39</v>
      </c>
      <c r="B17" s="36" t="s">
        <v>40</v>
      </c>
      <c r="C17" s="36" t="s">
        <v>1408</v>
      </c>
      <c r="D17" s="36" t="str">
        <f t="shared" si="0"/>
        <v>Zone D4</v>
      </c>
      <c r="E17" s="36">
        <v>159.05000000000001</v>
      </c>
    </row>
    <row r="18" spans="1:5">
      <c r="A18" s="36" t="s">
        <v>39</v>
      </c>
      <c r="B18" s="36" t="s">
        <v>40</v>
      </c>
      <c r="C18" s="36" t="s">
        <v>1408</v>
      </c>
      <c r="D18" s="36" t="str">
        <f t="shared" si="0"/>
        <v>Zone D4</v>
      </c>
      <c r="E18" s="36">
        <v>140.97</v>
      </c>
    </row>
    <row r="19" spans="1:5">
      <c r="A19" s="36" t="s">
        <v>39</v>
      </c>
      <c r="B19" s="36" t="s">
        <v>40</v>
      </c>
      <c r="C19" s="36" t="s">
        <v>1408</v>
      </c>
      <c r="D19" s="36" t="str">
        <f t="shared" si="0"/>
        <v>Zone D4</v>
      </c>
      <c r="E19" s="36">
        <v>9.0299999999999994</v>
      </c>
    </row>
    <row r="20" spans="1:5">
      <c r="A20" s="36" t="s">
        <v>39</v>
      </c>
      <c r="B20" s="36" t="s">
        <v>40</v>
      </c>
      <c r="C20" s="36" t="s">
        <v>1409</v>
      </c>
      <c r="D20" s="36" t="str">
        <f t="shared" si="0"/>
        <v>Zone E1</v>
      </c>
      <c r="E20" s="40">
        <v>1356.4</v>
      </c>
    </row>
    <row r="21" spans="1:5">
      <c r="A21" s="36" t="s">
        <v>39</v>
      </c>
      <c r="B21" s="36" t="s">
        <v>40</v>
      </c>
      <c r="C21" s="36" t="s">
        <v>1410</v>
      </c>
      <c r="D21" s="36" t="str">
        <f t="shared" si="0"/>
        <v>Zone E2</v>
      </c>
      <c r="E21" s="40">
        <v>1705.18</v>
      </c>
    </row>
    <row r="22" spans="1:5">
      <c r="A22" s="36" t="s">
        <v>39</v>
      </c>
      <c r="B22" s="36" t="s">
        <v>40</v>
      </c>
      <c r="C22" s="36" t="s">
        <v>1411</v>
      </c>
      <c r="D22" s="36" t="str">
        <f t="shared" si="0"/>
        <v>Zone E3</v>
      </c>
      <c r="E22" s="36">
        <v>269.83</v>
      </c>
    </row>
    <row r="23" spans="1:5">
      <c r="A23" s="36" t="s">
        <v>39</v>
      </c>
      <c r="B23" s="36" t="s">
        <v>40</v>
      </c>
      <c r="C23" s="36" t="s">
        <v>1412</v>
      </c>
      <c r="D23" s="36" t="str">
        <f t="shared" si="0"/>
        <v>Zone E4</v>
      </c>
      <c r="E23" s="36">
        <v>350.43</v>
      </c>
    </row>
    <row r="24" spans="1:5">
      <c r="A24" s="36" t="s">
        <v>39</v>
      </c>
      <c r="B24" s="36" t="s">
        <v>40</v>
      </c>
      <c r="C24" s="36" t="s">
        <v>1413</v>
      </c>
      <c r="D24" s="36" t="str">
        <f t="shared" si="0"/>
        <v>Zone F1</v>
      </c>
      <c r="E24" s="40">
        <v>1705.04</v>
      </c>
    </row>
    <row r="25" spans="1:5">
      <c r="A25" s="36" t="s">
        <v>39</v>
      </c>
      <c r="B25" s="36" t="s">
        <v>40</v>
      </c>
      <c r="C25" s="36" t="s">
        <v>1414</v>
      </c>
      <c r="D25" s="36" t="str">
        <f t="shared" si="0"/>
        <v>Zone F2</v>
      </c>
      <c r="E25" s="40">
        <v>1321.57</v>
      </c>
    </row>
    <row r="26" spans="1:5">
      <c r="A26" s="36" t="s">
        <v>39</v>
      </c>
      <c r="B26" s="36" t="s">
        <v>40</v>
      </c>
      <c r="C26" s="36" t="s">
        <v>1415</v>
      </c>
      <c r="D26" s="36" t="str">
        <f t="shared" si="0"/>
        <v>Zone F3</v>
      </c>
      <c r="E26" s="36">
        <v>351.12</v>
      </c>
    </row>
    <row r="27" spans="1:5">
      <c r="A27" s="36" t="s">
        <v>39</v>
      </c>
      <c r="B27" s="36" t="s">
        <v>40</v>
      </c>
      <c r="C27" s="36" t="s">
        <v>1416</v>
      </c>
      <c r="D27" s="36" t="str">
        <f t="shared" si="0"/>
        <v>Zone F4</v>
      </c>
      <c r="E27" s="36">
        <v>308.16000000000003</v>
      </c>
    </row>
    <row r="28" spans="1:5">
      <c r="A28" s="36" t="s">
        <v>39</v>
      </c>
      <c r="B28" s="36" t="s">
        <v>120</v>
      </c>
      <c r="C28" s="36" t="s">
        <v>1394</v>
      </c>
      <c r="D28" s="36" t="str">
        <f t="shared" si="0"/>
        <v>Zone A1</v>
      </c>
      <c r="E28" s="36">
        <v>445.65</v>
      </c>
    </row>
    <row r="29" spans="1:5">
      <c r="A29" s="36" t="s">
        <v>39</v>
      </c>
      <c r="B29" s="36" t="s">
        <v>120</v>
      </c>
      <c r="C29" s="36" t="s">
        <v>1395</v>
      </c>
      <c r="D29" s="36" t="str">
        <f t="shared" si="0"/>
        <v>Zone A2</v>
      </c>
      <c r="E29" s="36">
        <v>883.93</v>
      </c>
    </row>
    <row r="30" spans="1:5">
      <c r="A30" s="36" t="s">
        <v>39</v>
      </c>
      <c r="B30" s="36" t="s">
        <v>120</v>
      </c>
      <c r="C30" s="36" t="s">
        <v>1396</v>
      </c>
      <c r="D30" s="36" t="str">
        <f t="shared" si="0"/>
        <v>Zone A4</v>
      </c>
      <c r="E30" s="36">
        <v>305.83999999999997</v>
      </c>
    </row>
    <row r="31" spans="1:5">
      <c r="A31" s="36" t="s">
        <v>39</v>
      </c>
      <c r="B31" s="36" t="s">
        <v>120</v>
      </c>
      <c r="C31" s="36" t="s">
        <v>1397</v>
      </c>
      <c r="D31" s="36" t="str">
        <f t="shared" si="0"/>
        <v>Zone B1</v>
      </c>
      <c r="E31" s="40">
        <v>1064.43</v>
      </c>
    </row>
    <row r="32" spans="1:5">
      <c r="A32" s="36" t="s">
        <v>39</v>
      </c>
      <c r="B32" s="36" t="s">
        <v>120</v>
      </c>
      <c r="C32" s="36" t="s">
        <v>1398</v>
      </c>
      <c r="D32" s="36" t="str">
        <f t="shared" si="0"/>
        <v>Zone B2</v>
      </c>
      <c r="E32" s="36">
        <v>913.85</v>
      </c>
    </row>
    <row r="33" spans="1:5">
      <c r="A33" s="36" t="s">
        <v>39</v>
      </c>
      <c r="B33" s="36" t="s">
        <v>120</v>
      </c>
      <c r="C33" s="36" t="s">
        <v>1399</v>
      </c>
      <c r="D33" s="36" t="str">
        <f t="shared" si="0"/>
        <v>Zone B3</v>
      </c>
      <c r="E33" s="40">
        <v>1383.54</v>
      </c>
    </row>
    <row r="34" spans="1:5">
      <c r="A34" s="36" t="s">
        <v>39</v>
      </c>
      <c r="B34" s="36" t="s">
        <v>120</v>
      </c>
      <c r="C34" s="36" t="s">
        <v>1400</v>
      </c>
      <c r="D34" s="36" t="str">
        <f t="shared" si="0"/>
        <v>Zone B4</v>
      </c>
      <c r="E34" s="40">
        <v>1154.06</v>
      </c>
    </row>
    <row r="35" spans="1:5">
      <c r="A35" s="36" t="s">
        <v>39</v>
      </c>
      <c r="B35" s="36" t="s">
        <v>120</v>
      </c>
      <c r="C35" s="36" t="s">
        <v>1401</v>
      </c>
      <c r="D35" s="36" t="str">
        <f t="shared" si="0"/>
        <v>Zone C1</v>
      </c>
      <c r="E35" s="40">
        <v>1113.7</v>
      </c>
    </row>
    <row r="36" spans="1:5">
      <c r="A36" s="36" t="s">
        <v>39</v>
      </c>
      <c r="B36" s="36" t="s">
        <v>120</v>
      </c>
      <c r="C36" s="36" t="s">
        <v>1402</v>
      </c>
      <c r="D36" s="36" t="str">
        <f t="shared" si="0"/>
        <v>Zone C2</v>
      </c>
      <c r="E36" s="36">
        <v>992.1</v>
      </c>
    </row>
    <row r="37" spans="1:5">
      <c r="A37" s="36" t="s">
        <v>39</v>
      </c>
      <c r="B37" s="36" t="s">
        <v>120</v>
      </c>
      <c r="C37" s="36" t="s">
        <v>1403</v>
      </c>
      <c r="D37" s="36" t="str">
        <f t="shared" si="0"/>
        <v>Zone C3</v>
      </c>
      <c r="E37" s="40">
        <v>1382.79</v>
      </c>
    </row>
    <row r="38" spans="1:5">
      <c r="A38" s="36" t="s">
        <v>39</v>
      </c>
      <c r="B38" s="36" t="s">
        <v>120</v>
      </c>
      <c r="C38" s="36" t="s">
        <v>1404</v>
      </c>
      <c r="D38" s="36" t="str">
        <f t="shared" si="0"/>
        <v>Zone C4</v>
      </c>
      <c r="E38" s="40">
        <v>1155.58</v>
      </c>
    </row>
    <row r="39" spans="1:5">
      <c r="A39" s="36" t="s">
        <v>39</v>
      </c>
      <c r="B39" s="36" t="s">
        <v>120</v>
      </c>
      <c r="C39" s="36" t="s">
        <v>1405</v>
      </c>
      <c r="D39" s="36" t="str">
        <f t="shared" si="0"/>
        <v>Zone D1</v>
      </c>
      <c r="E39" s="40">
        <v>1215.21</v>
      </c>
    </row>
    <row r="40" spans="1:5">
      <c r="A40" s="36" t="s">
        <v>39</v>
      </c>
      <c r="B40" s="36" t="s">
        <v>120</v>
      </c>
      <c r="C40" s="36" t="s">
        <v>1406</v>
      </c>
      <c r="D40" s="36" t="str">
        <f t="shared" si="0"/>
        <v>Zone D2</v>
      </c>
      <c r="E40" s="40">
        <v>1016.77</v>
      </c>
    </row>
    <row r="41" spans="1:5">
      <c r="A41" s="36" t="s">
        <v>39</v>
      </c>
      <c r="B41" s="36" t="s">
        <v>120</v>
      </c>
      <c r="C41" s="36" t="s">
        <v>1407</v>
      </c>
      <c r="D41" s="36" t="str">
        <f t="shared" si="0"/>
        <v>Zone D3</v>
      </c>
      <c r="E41" s="40">
        <v>1383.41</v>
      </c>
    </row>
    <row r="42" spans="1:5">
      <c r="A42" s="36" t="s">
        <v>39</v>
      </c>
      <c r="B42" s="36" t="s">
        <v>120</v>
      </c>
      <c r="C42" s="36" t="s">
        <v>1408</v>
      </c>
      <c r="D42" s="36" t="str">
        <f t="shared" si="0"/>
        <v>Zone D4</v>
      </c>
      <c r="E42" s="36">
        <v>484.55</v>
      </c>
    </row>
    <row r="43" spans="1:5">
      <c r="A43" s="36" t="s">
        <v>39</v>
      </c>
      <c r="B43" s="36" t="s">
        <v>120</v>
      </c>
      <c r="C43" s="36" t="s">
        <v>1409</v>
      </c>
      <c r="D43" s="36" t="str">
        <f t="shared" si="0"/>
        <v>Zone E1</v>
      </c>
      <c r="E43" s="40">
        <v>1431.54</v>
      </c>
    </row>
    <row r="44" spans="1:5">
      <c r="A44" s="36" t="s">
        <v>39</v>
      </c>
      <c r="B44" s="36" t="s">
        <v>120</v>
      </c>
      <c r="C44" s="36" t="s">
        <v>1410</v>
      </c>
      <c r="D44" s="36" t="str">
        <f t="shared" si="0"/>
        <v>Zone E2</v>
      </c>
      <c r="E44" s="40">
        <v>1697.69</v>
      </c>
    </row>
    <row r="45" spans="1:5">
      <c r="A45" s="36" t="s">
        <v>39</v>
      </c>
      <c r="B45" s="36" t="s">
        <v>120</v>
      </c>
      <c r="C45" s="36" t="s">
        <v>1411</v>
      </c>
      <c r="D45" s="36" t="str">
        <f t="shared" si="0"/>
        <v>Zone E3</v>
      </c>
      <c r="E45" s="40">
        <v>1149.1500000000001</v>
      </c>
    </row>
    <row r="46" spans="1:5">
      <c r="A46" s="36" t="s">
        <v>39</v>
      </c>
      <c r="B46" s="36" t="s">
        <v>120</v>
      </c>
      <c r="C46" s="36" t="s">
        <v>1412</v>
      </c>
      <c r="D46" s="36" t="str">
        <f t="shared" si="0"/>
        <v>Zone E4</v>
      </c>
      <c r="E46" s="40">
        <v>1575.71</v>
      </c>
    </row>
    <row r="47" spans="1:5">
      <c r="A47" s="36" t="s">
        <v>39</v>
      </c>
      <c r="B47" s="36" t="s">
        <v>120</v>
      </c>
      <c r="C47" s="36" t="s">
        <v>1413</v>
      </c>
      <c r="D47" s="36" t="str">
        <f t="shared" si="0"/>
        <v>Zone F1</v>
      </c>
      <c r="E47" s="40">
        <v>1700.03</v>
      </c>
    </row>
    <row r="48" spans="1:5">
      <c r="A48" s="36" t="s">
        <v>39</v>
      </c>
      <c r="B48" s="36" t="s">
        <v>120</v>
      </c>
      <c r="C48" s="36" t="s">
        <v>1414</v>
      </c>
      <c r="D48" s="36" t="str">
        <f t="shared" si="0"/>
        <v>Zone F2</v>
      </c>
      <c r="E48" s="40">
        <v>1428.08</v>
      </c>
    </row>
    <row r="49" spans="1:5">
      <c r="A49" s="36" t="s">
        <v>39</v>
      </c>
      <c r="B49" s="36" t="s">
        <v>120</v>
      </c>
      <c r="C49" s="36" t="s">
        <v>1415</v>
      </c>
      <c r="D49" s="36" t="str">
        <f t="shared" si="0"/>
        <v>Zone F3</v>
      </c>
      <c r="E49" s="40">
        <v>1575.04</v>
      </c>
    </row>
    <row r="50" spans="1:5">
      <c r="A50" s="36" t="s">
        <v>39</v>
      </c>
      <c r="B50" s="36" t="s">
        <v>120</v>
      </c>
      <c r="C50" s="36" t="s">
        <v>1416</v>
      </c>
      <c r="D50" s="36" t="str">
        <f t="shared" si="0"/>
        <v>Zone F4</v>
      </c>
      <c r="E50" s="40">
        <v>1186.6500000000001</v>
      </c>
    </row>
    <row r="51" spans="1:5">
      <c r="A51" s="36" t="s">
        <v>39</v>
      </c>
      <c r="B51" s="36" t="s">
        <v>158</v>
      </c>
      <c r="C51" s="36" t="s">
        <v>1394</v>
      </c>
      <c r="D51" s="36" t="str">
        <f t="shared" ref="D51:D77" si="1">"Zone"&amp;" "&amp;C51</f>
        <v>Zone A1</v>
      </c>
      <c r="E51" s="36">
        <v>445.65</v>
      </c>
    </row>
    <row r="52" spans="1:5">
      <c r="A52" s="36" t="s">
        <v>39</v>
      </c>
      <c r="B52" s="36" t="s">
        <v>158</v>
      </c>
      <c r="C52" s="36" t="s">
        <v>1395</v>
      </c>
      <c r="D52" s="36" t="str">
        <f t="shared" si="1"/>
        <v>Zone A2</v>
      </c>
      <c r="E52" s="36">
        <v>883.93</v>
      </c>
    </row>
    <row r="53" spans="1:5">
      <c r="A53" s="36" t="s">
        <v>39</v>
      </c>
      <c r="B53" s="36" t="s">
        <v>158</v>
      </c>
      <c r="C53" s="36" t="s">
        <v>1396</v>
      </c>
      <c r="D53" s="36" t="str">
        <f t="shared" si="1"/>
        <v>Zone A4</v>
      </c>
      <c r="E53" s="36">
        <v>305.83999999999997</v>
      </c>
    </row>
    <row r="54" spans="1:5">
      <c r="A54" s="36" t="s">
        <v>39</v>
      </c>
      <c r="B54" s="36" t="s">
        <v>158</v>
      </c>
      <c r="C54" s="36" t="s">
        <v>1397</v>
      </c>
      <c r="D54" s="36" t="str">
        <f t="shared" si="1"/>
        <v>Zone B1</v>
      </c>
      <c r="E54" s="40">
        <v>1064.43</v>
      </c>
    </row>
    <row r="55" spans="1:5">
      <c r="A55" s="36" t="s">
        <v>39</v>
      </c>
      <c r="B55" s="36" t="s">
        <v>158</v>
      </c>
      <c r="C55" s="36" t="s">
        <v>1398</v>
      </c>
      <c r="D55" s="36" t="str">
        <f t="shared" si="1"/>
        <v>Zone B2</v>
      </c>
      <c r="E55" s="36">
        <v>913.85</v>
      </c>
    </row>
    <row r="56" spans="1:5">
      <c r="A56" s="36" t="s">
        <v>39</v>
      </c>
      <c r="B56" s="36" t="s">
        <v>158</v>
      </c>
      <c r="C56" s="36" t="s">
        <v>1399</v>
      </c>
      <c r="D56" s="36" t="str">
        <f t="shared" si="1"/>
        <v>Zone B3</v>
      </c>
      <c r="E56" s="40">
        <v>1383.54</v>
      </c>
    </row>
    <row r="57" spans="1:5">
      <c r="A57" s="36" t="s">
        <v>39</v>
      </c>
      <c r="B57" s="36" t="s">
        <v>158</v>
      </c>
      <c r="C57" s="36" t="s">
        <v>1400</v>
      </c>
      <c r="D57" s="36" t="str">
        <f t="shared" si="1"/>
        <v>Zone B4</v>
      </c>
      <c r="E57" s="40">
        <v>1154.06</v>
      </c>
    </row>
    <row r="58" spans="1:5">
      <c r="A58" s="36" t="s">
        <v>39</v>
      </c>
      <c r="B58" s="36" t="s">
        <v>158</v>
      </c>
      <c r="C58" s="36" t="s">
        <v>1401</v>
      </c>
      <c r="D58" s="36" t="str">
        <f t="shared" si="1"/>
        <v>Zone C1</v>
      </c>
      <c r="E58" s="40">
        <v>1113.7</v>
      </c>
    </row>
    <row r="59" spans="1:5">
      <c r="A59" s="36" t="s">
        <v>39</v>
      </c>
      <c r="B59" s="36" t="s">
        <v>158</v>
      </c>
      <c r="C59" s="36" t="s">
        <v>1402</v>
      </c>
      <c r="D59" s="36" t="str">
        <f t="shared" si="1"/>
        <v>Zone C2</v>
      </c>
      <c r="E59" s="36">
        <v>992.1</v>
      </c>
    </row>
    <row r="60" spans="1:5">
      <c r="A60" s="36" t="s">
        <v>39</v>
      </c>
      <c r="B60" s="36" t="s">
        <v>158</v>
      </c>
      <c r="C60" s="36" t="s">
        <v>1403</v>
      </c>
      <c r="D60" s="36" t="str">
        <f t="shared" si="1"/>
        <v>Zone C3</v>
      </c>
      <c r="E60" s="40">
        <v>1382.79</v>
      </c>
    </row>
    <row r="61" spans="1:5">
      <c r="A61" s="36" t="s">
        <v>39</v>
      </c>
      <c r="B61" s="36" t="s">
        <v>158</v>
      </c>
      <c r="C61" s="36" t="s">
        <v>1404</v>
      </c>
      <c r="D61" s="36" t="str">
        <f t="shared" si="1"/>
        <v>Zone C4</v>
      </c>
      <c r="E61" s="40">
        <v>1155.58</v>
      </c>
    </row>
    <row r="62" spans="1:5">
      <c r="A62" s="36" t="s">
        <v>39</v>
      </c>
      <c r="B62" s="36" t="s">
        <v>158</v>
      </c>
      <c r="C62" s="36" t="s">
        <v>1405</v>
      </c>
      <c r="D62" s="36" t="str">
        <f t="shared" si="1"/>
        <v>Zone D1</v>
      </c>
      <c r="E62" s="40">
        <v>1215.21</v>
      </c>
    </row>
    <row r="63" spans="1:5">
      <c r="A63" s="36" t="s">
        <v>39</v>
      </c>
      <c r="B63" s="36" t="s">
        <v>158</v>
      </c>
      <c r="C63" s="36" t="s">
        <v>1406</v>
      </c>
      <c r="D63" s="36" t="str">
        <f t="shared" si="1"/>
        <v>Zone D2</v>
      </c>
      <c r="E63" s="40">
        <v>1016.77</v>
      </c>
    </row>
    <row r="64" spans="1:5">
      <c r="A64" s="36" t="s">
        <v>39</v>
      </c>
      <c r="B64" s="36" t="s">
        <v>158</v>
      </c>
      <c r="C64" s="36" t="s">
        <v>1407</v>
      </c>
      <c r="D64" s="36" t="str">
        <f t="shared" si="1"/>
        <v>Zone D3</v>
      </c>
      <c r="E64" s="40">
        <v>1383.41</v>
      </c>
    </row>
    <row r="65" spans="1:5">
      <c r="A65" s="36" t="s">
        <v>39</v>
      </c>
      <c r="B65" s="36" t="s">
        <v>158</v>
      </c>
      <c r="C65" s="36" t="s">
        <v>1408</v>
      </c>
      <c r="D65" s="36" t="str">
        <f t="shared" si="1"/>
        <v>Zone D4</v>
      </c>
      <c r="E65" s="36">
        <v>484.55</v>
      </c>
    </row>
    <row r="66" spans="1:5">
      <c r="A66" s="36" t="s">
        <v>39</v>
      </c>
      <c r="B66" s="36" t="s">
        <v>158</v>
      </c>
      <c r="C66" s="36" t="s">
        <v>1409</v>
      </c>
      <c r="D66" s="36" t="str">
        <f t="shared" si="1"/>
        <v>Zone E1</v>
      </c>
      <c r="E66" s="40">
        <v>1431.54</v>
      </c>
    </row>
    <row r="67" spans="1:5">
      <c r="A67" s="36" t="s">
        <v>39</v>
      </c>
      <c r="B67" s="36" t="s">
        <v>158</v>
      </c>
      <c r="C67" s="36" t="s">
        <v>1410</v>
      </c>
      <c r="D67" s="36" t="str">
        <f t="shared" si="1"/>
        <v>Zone E2</v>
      </c>
      <c r="E67" s="40">
        <v>1697.69</v>
      </c>
    </row>
    <row r="68" spans="1:5">
      <c r="A68" s="36" t="s">
        <v>39</v>
      </c>
      <c r="B68" s="36" t="s">
        <v>158</v>
      </c>
      <c r="C68" s="36" t="s">
        <v>1411</v>
      </c>
      <c r="D68" s="36" t="str">
        <f t="shared" si="1"/>
        <v>Zone E3</v>
      </c>
      <c r="E68" s="40">
        <v>1149.1500000000001</v>
      </c>
    </row>
    <row r="69" spans="1:5">
      <c r="A69" s="36" t="s">
        <v>39</v>
      </c>
      <c r="B69" s="36" t="s">
        <v>158</v>
      </c>
      <c r="C69" s="36" t="s">
        <v>1412</v>
      </c>
      <c r="D69" s="36" t="str">
        <f t="shared" si="1"/>
        <v>Zone E4</v>
      </c>
      <c r="E69" s="40">
        <v>1575.71</v>
      </c>
    </row>
    <row r="70" spans="1:5">
      <c r="A70" s="36" t="s">
        <v>39</v>
      </c>
      <c r="B70" s="36" t="s">
        <v>158</v>
      </c>
      <c r="C70" s="36" t="s">
        <v>1413</v>
      </c>
      <c r="D70" s="36" t="str">
        <f t="shared" si="1"/>
        <v>Zone F1</v>
      </c>
      <c r="E70" s="40">
        <v>1700.03</v>
      </c>
    </row>
    <row r="71" spans="1:5">
      <c r="A71" s="36" t="s">
        <v>39</v>
      </c>
      <c r="B71" s="36" t="s">
        <v>158</v>
      </c>
      <c r="C71" s="36" t="s">
        <v>1414</v>
      </c>
      <c r="D71" s="36" t="str">
        <f t="shared" si="1"/>
        <v>Zone F2</v>
      </c>
      <c r="E71" s="40">
        <v>1428.08</v>
      </c>
    </row>
    <row r="72" spans="1:5">
      <c r="A72" s="36" t="s">
        <v>39</v>
      </c>
      <c r="B72" s="36" t="s">
        <v>158</v>
      </c>
      <c r="C72" s="36" t="s">
        <v>1415</v>
      </c>
      <c r="D72" s="36" t="str">
        <f t="shared" si="1"/>
        <v>Zone F3</v>
      </c>
      <c r="E72" s="40">
        <v>1575.04</v>
      </c>
    </row>
    <row r="73" spans="1:5">
      <c r="A73" s="36" t="s">
        <v>39</v>
      </c>
      <c r="B73" s="36" t="s">
        <v>158</v>
      </c>
      <c r="C73" s="36" t="s">
        <v>1416</v>
      </c>
      <c r="D73" s="36" t="str">
        <f t="shared" si="1"/>
        <v>Zone F4</v>
      </c>
      <c r="E73" s="40">
        <v>1186.6500000000001</v>
      </c>
    </row>
    <row r="74" spans="1:5">
      <c r="A74" s="36" t="s">
        <v>161</v>
      </c>
      <c r="B74" s="36" t="s">
        <v>196</v>
      </c>
      <c r="C74" s="36" t="s">
        <v>1409</v>
      </c>
      <c r="D74" s="36" t="str">
        <f t="shared" si="1"/>
        <v>Zone E1</v>
      </c>
      <c r="E74" s="36">
        <v>260.66000000000003</v>
      </c>
    </row>
    <row r="75" spans="1:5">
      <c r="A75" s="36" t="s">
        <v>161</v>
      </c>
      <c r="B75" s="36" t="s">
        <v>196</v>
      </c>
      <c r="C75" s="36" t="s">
        <v>1410</v>
      </c>
      <c r="D75" s="36" t="str">
        <f t="shared" si="1"/>
        <v>Zone E2</v>
      </c>
      <c r="E75" s="36">
        <v>647.47</v>
      </c>
    </row>
    <row r="76" spans="1:5">
      <c r="A76" s="36" t="s">
        <v>161</v>
      </c>
      <c r="B76" s="36" t="s">
        <v>196</v>
      </c>
      <c r="C76" s="36" t="s">
        <v>1411</v>
      </c>
      <c r="D76" s="36" t="str">
        <f t="shared" si="1"/>
        <v>Zone E3</v>
      </c>
      <c r="E76" s="36">
        <v>263.83999999999997</v>
      </c>
    </row>
    <row r="77" spans="1:5">
      <c r="A77" s="36" t="s">
        <v>161</v>
      </c>
      <c r="B77" s="36" t="s">
        <v>196</v>
      </c>
      <c r="C77" s="36" t="s">
        <v>1412</v>
      </c>
      <c r="D77" s="36" t="str">
        <f t="shared" si="1"/>
        <v>Zone E4</v>
      </c>
      <c r="E77" s="36">
        <v>697.8</v>
      </c>
    </row>
    <row r="78" spans="1:5">
      <c r="A78" s="36" t="s">
        <v>161</v>
      </c>
      <c r="B78" s="36" t="s">
        <v>99</v>
      </c>
      <c r="C78" s="36" t="s">
        <v>1395</v>
      </c>
      <c r="D78" s="36" t="str">
        <f t="shared" si="0"/>
        <v>Zone A2</v>
      </c>
      <c r="E78" s="36">
        <v>252.32</v>
      </c>
    </row>
    <row r="79" spans="1:5">
      <c r="A79" s="36" t="s">
        <v>161</v>
      </c>
      <c r="B79" s="36" t="s">
        <v>99</v>
      </c>
      <c r="C79" s="42" t="s">
        <v>1395</v>
      </c>
      <c r="D79" s="36" t="str">
        <f t="shared" si="0"/>
        <v>Zone A2</v>
      </c>
      <c r="E79" s="36">
        <v>297.97000000000003</v>
      </c>
    </row>
    <row r="80" spans="1:5">
      <c r="A80" s="36" t="s">
        <v>161</v>
      </c>
      <c r="B80" s="36" t="s">
        <v>99</v>
      </c>
      <c r="C80" s="36" t="s">
        <v>1417</v>
      </c>
      <c r="D80" s="36" t="str">
        <f t="shared" si="0"/>
        <v>Zone A3</v>
      </c>
      <c r="E80" s="36">
        <v>474.94</v>
      </c>
    </row>
    <row r="81" spans="1:5">
      <c r="A81" s="36" t="s">
        <v>161</v>
      </c>
      <c r="B81" s="36" t="s">
        <v>99</v>
      </c>
      <c r="C81" s="36" t="s">
        <v>1396</v>
      </c>
      <c r="D81" s="36" t="str">
        <f t="shared" si="0"/>
        <v>Zone A4</v>
      </c>
      <c r="E81" s="36">
        <v>953.09</v>
      </c>
    </row>
    <row r="82" spans="1:5">
      <c r="A82" s="36" t="s">
        <v>161</v>
      </c>
      <c r="B82" s="36" t="s">
        <v>99</v>
      </c>
      <c r="C82" s="42" t="s">
        <v>1396</v>
      </c>
      <c r="D82" s="36" t="str">
        <f t="shared" si="0"/>
        <v>Zone A4</v>
      </c>
      <c r="E82" s="36">
        <v>486.68</v>
      </c>
    </row>
    <row r="83" spans="1:5">
      <c r="A83" s="36" t="s">
        <v>161</v>
      </c>
      <c r="B83" s="36" t="s">
        <v>99</v>
      </c>
      <c r="C83" s="36" t="s">
        <v>1397</v>
      </c>
      <c r="D83" s="36" t="str">
        <f t="shared" si="0"/>
        <v>Zone B1</v>
      </c>
      <c r="E83" s="36">
        <v>296.25</v>
      </c>
    </row>
    <row r="84" spans="1:5">
      <c r="A84" s="36" t="s">
        <v>161</v>
      </c>
      <c r="B84" s="36" t="s">
        <v>99</v>
      </c>
      <c r="C84" s="42" t="s">
        <v>1397</v>
      </c>
      <c r="D84" s="36" t="str">
        <f t="shared" si="0"/>
        <v>Zone B1</v>
      </c>
      <c r="E84" s="36">
        <v>293.45999999999998</v>
      </c>
    </row>
    <row r="85" spans="1:5">
      <c r="A85" s="36" t="s">
        <v>161</v>
      </c>
      <c r="B85" s="36" t="s">
        <v>99</v>
      </c>
      <c r="C85" s="36" t="s">
        <v>1399</v>
      </c>
      <c r="D85" s="36" t="str">
        <f t="shared" si="0"/>
        <v>Zone B3</v>
      </c>
      <c r="E85" s="40">
        <v>1000.31</v>
      </c>
    </row>
    <row r="86" spans="1:5">
      <c r="A86" s="36" t="s">
        <v>161</v>
      </c>
      <c r="B86" s="36" t="s">
        <v>99</v>
      </c>
      <c r="C86" s="42" t="s">
        <v>1399</v>
      </c>
      <c r="D86" s="36" t="str">
        <f t="shared" si="0"/>
        <v>Zone B3</v>
      </c>
      <c r="E86" s="36">
        <v>509.65</v>
      </c>
    </row>
    <row r="87" spans="1:5">
      <c r="A87" s="36" t="s">
        <v>161</v>
      </c>
      <c r="B87" s="36" t="s">
        <v>99</v>
      </c>
      <c r="C87" s="42" t="s">
        <v>1401</v>
      </c>
      <c r="D87" s="36" t="str">
        <f t="shared" si="0"/>
        <v>Zone C1</v>
      </c>
      <c r="E87" s="36">
        <v>518.69000000000005</v>
      </c>
    </row>
    <row r="88" spans="1:5">
      <c r="A88" s="36" t="s">
        <v>161</v>
      </c>
      <c r="B88" s="36" t="s">
        <v>99</v>
      </c>
      <c r="C88" s="36" t="s">
        <v>1402</v>
      </c>
      <c r="D88" s="36" t="str">
        <f t="shared" si="0"/>
        <v>Zone C2</v>
      </c>
      <c r="E88" s="40">
        <v>1384.87</v>
      </c>
    </row>
    <row r="89" spans="1:5">
      <c r="A89" s="36" t="s">
        <v>161</v>
      </c>
      <c r="B89" s="36" t="s">
        <v>99</v>
      </c>
      <c r="C89" s="42" t="s">
        <v>1403</v>
      </c>
      <c r="D89" s="36" t="str">
        <f t="shared" si="0"/>
        <v>Zone C3</v>
      </c>
      <c r="E89" s="36">
        <v>712.12</v>
      </c>
    </row>
    <row r="90" spans="1:5">
      <c r="A90" s="36" t="s">
        <v>161</v>
      </c>
      <c r="B90" s="36" t="s">
        <v>99</v>
      </c>
      <c r="C90" s="36" t="s">
        <v>1404</v>
      </c>
      <c r="D90" s="36" t="str">
        <f t="shared" si="0"/>
        <v>Zone C4</v>
      </c>
      <c r="E90" s="40">
        <v>1383.23</v>
      </c>
    </row>
    <row r="91" spans="1:5">
      <c r="A91" s="36" t="s">
        <v>161</v>
      </c>
      <c r="B91" s="36" t="s">
        <v>99</v>
      </c>
      <c r="C91" s="36" t="s">
        <v>1405</v>
      </c>
      <c r="D91" s="36" t="str">
        <f t="shared" si="0"/>
        <v>Zone D1</v>
      </c>
      <c r="E91" s="40">
        <v>1420.77</v>
      </c>
    </row>
    <row r="92" spans="1:5">
      <c r="A92" s="36" t="s">
        <v>161</v>
      </c>
      <c r="B92" s="36" t="s">
        <v>99</v>
      </c>
      <c r="C92" s="36" t="s">
        <v>1407</v>
      </c>
      <c r="D92" s="36" t="str">
        <f t="shared" si="0"/>
        <v>Zone D3</v>
      </c>
      <c r="E92" s="40">
        <v>1417.29</v>
      </c>
    </row>
    <row r="93" spans="1:5">
      <c r="A93" s="36" t="s">
        <v>161</v>
      </c>
      <c r="B93" s="36" t="s">
        <v>99</v>
      </c>
      <c r="C93" s="36" t="s">
        <v>1409</v>
      </c>
      <c r="D93" s="36" t="str">
        <f t="shared" si="0"/>
        <v>Zone E1</v>
      </c>
      <c r="E93" s="36">
        <v>260.66000000000003</v>
      </c>
    </row>
    <row r="94" spans="1:5">
      <c r="A94" s="36" t="s">
        <v>161</v>
      </c>
      <c r="B94" s="36" t="s">
        <v>99</v>
      </c>
      <c r="C94" s="36" t="s">
        <v>1410</v>
      </c>
      <c r="D94" s="36" t="str">
        <f t="shared" ref="D94:D157" si="2">"Zone"&amp;" "&amp;C94</f>
        <v>Zone E2</v>
      </c>
      <c r="E94" s="36">
        <v>647.47</v>
      </c>
    </row>
    <row r="95" spans="1:5">
      <c r="A95" s="36" t="s">
        <v>161</v>
      </c>
      <c r="B95" s="36" t="s">
        <v>99</v>
      </c>
      <c r="C95" s="36" t="s">
        <v>1411</v>
      </c>
      <c r="D95" s="36" t="str">
        <f t="shared" si="2"/>
        <v>Zone E3</v>
      </c>
      <c r="E95" s="36">
        <v>263.83999999999997</v>
      </c>
    </row>
    <row r="96" spans="1:5">
      <c r="A96" s="36" t="s">
        <v>161</v>
      </c>
      <c r="B96" s="36" t="s">
        <v>99</v>
      </c>
      <c r="C96" s="36" t="s">
        <v>1412</v>
      </c>
      <c r="D96" s="36" t="str">
        <f t="shared" si="2"/>
        <v>Zone E4</v>
      </c>
      <c r="E96" s="36">
        <v>697.8</v>
      </c>
    </row>
    <row r="97" spans="1:5">
      <c r="A97" s="36" t="s">
        <v>161</v>
      </c>
      <c r="B97" s="36" t="s">
        <v>99</v>
      </c>
      <c r="C97" s="36" t="s">
        <v>1413</v>
      </c>
      <c r="D97" s="36" t="str">
        <f t="shared" si="2"/>
        <v>Zone F1</v>
      </c>
      <c r="E97" s="40">
        <v>1502.34</v>
      </c>
    </row>
    <row r="98" spans="1:5">
      <c r="A98" s="36" t="s">
        <v>161</v>
      </c>
      <c r="B98" s="36" t="s">
        <v>99</v>
      </c>
      <c r="C98" s="36" t="s">
        <v>1414</v>
      </c>
      <c r="D98" s="36" t="str">
        <f t="shared" si="2"/>
        <v>Zone F2</v>
      </c>
      <c r="E98" s="40">
        <v>1464.13</v>
      </c>
    </row>
    <row r="99" spans="1:5">
      <c r="A99" s="36" t="s">
        <v>161</v>
      </c>
      <c r="B99" s="36" t="s">
        <v>99</v>
      </c>
      <c r="C99" s="36" t="s">
        <v>1416</v>
      </c>
      <c r="D99" s="36" t="str">
        <f t="shared" si="2"/>
        <v>Zone F4</v>
      </c>
      <c r="E99" s="36">
        <v>245.69</v>
      </c>
    </row>
    <row r="100" spans="1:5">
      <c r="A100" s="36" t="s">
        <v>161</v>
      </c>
      <c r="B100" s="36" t="s">
        <v>99</v>
      </c>
      <c r="C100" s="36" t="s">
        <v>1416</v>
      </c>
      <c r="D100" s="36" t="str">
        <f t="shared" si="2"/>
        <v>Zone F4</v>
      </c>
      <c r="E100" s="36">
        <v>244.54</v>
      </c>
    </row>
    <row r="101" spans="1:5">
      <c r="A101" s="36" t="s">
        <v>161</v>
      </c>
      <c r="B101" s="36" t="s">
        <v>99</v>
      </c>
      <c r="C101" s="36" t="s">
        <v>1418</v>
      </c>
      <c r="D101" s="36" t="str">
        <f t="shared" si="2"/>
        <v>Zone G1</v>
      </c>
      <c r="E101" s="40">
        <v>1591.09</v>
      </c>
    </row>
    <row r="102" spans="1:5">
      <c r="A102" s="36" t="s">
        <v>161</v>
      </c>
      <c r="B102" s="36" t="s">
        <v>99</v>
      </c>
      <c r="C102" s="36" t="s">
        <v>1419</v>
      </c>
      <c r="D102" s="36" t="str">
        <f t="shared" si="2"/>
        <v>Zone G2</v>
      </c>
      <c r="E102" s="40">
        <v>1594.09</v>
      </c>
    </row>
    <row r="103" spans="1:5">
      <c r="A103" s="36" t="s">
        <v>161</v>
      </c>
      <c r="B103" s="36" t="s">
        <v>99</v>
      </c>
      <c r="C103" s="36" t="s">
        <v>1420</v>
      </c>
      <c r="D103" s="36" t="str">
        <f t="shared" si="2"/>
        <v>Zone G3</v>
      </c>
      <c r="E103" s="36">
        <v>260.88</v>
      </c>
    </row>
    <row r="104" spans="1:5">
      <c r="A104" s="36" t="s">
        <v>161</v>
      </c>
      <c r="B104" s="36" t="s">
        <v>99</v>
      </c>
      <c r="C104" s="36" t="s">
        <v>1420</v>
      </c>
      <c r="D104" s="36" t="str">
        <f t="shared" si="2"/>
        <v>Zone G3</v>
      </c>
      <c r="E104" s="36">
        <v>275.92</v>
      </c>
    </row>
    <row r="105" spans="1:5">
      <c r="A105" s="36" t="s">
        <v>161</v>
      </c>
      <c r="B105" s="36" t="s">
        <v>99</v>
      </c>
      <c r="C105" s="36" t="s">
        <v>1421</v>
      </c>
      <c r="D105" s="36" t="str">
        <f t="shared" si="2"/>
        <v>Zone H1</v>
      </c>
      <c r="E105" s="40">
        <v>1128.22</v>
      </c>
    </row>
    <row r="106" spans="1:5">
      <c r="A106" s="36" t="s">
        <v>161</v>
      </c>
      <c r="B106" s="36" t="s">
        <v>99</v>
      </c>
      <c r="C106" s="36" t="s">
        <v>1422</v>
      </c>
      <c r="D106" s="36" t="str">
        <f t="shared" si="2"/>
        <v>Zone H2</v>
      </c>
      <c r="E106" s="40">
        <v>1130.82</v>
      </c>
    </row>
    <row r="107" spans="1:5">
      <c r="A107" s="36" t="s">
        <v>161</v>
      </c>
      <c r="B107" s="36" t="s">
        <v>99</v>
      </c>
      <c r="C107" s="36" t="s">
        <v>1423</v>
      </c>
      <c r="D107" s="36" t="str">
        <f t="shared" si="2"/>
        <v>Zone I1</v>
      </c>
      <c r="E107" s="36">
        <v>756.73</v>
      </c>
    </row>
    <row r="108" spans="1:5">
      <c r="A108" s="36" t="s">
        <v>161</v>
      </c>
      <c r="B108" s="36" t="s">
        <v>99</v>
      </c>
      <c r="C108" s="36" t="s">
        <v>1424</v>
      </c>
      <c r="D108" s="36" t="str">
        <f t="shared" si="2"/>
        <v>Zone K1</v>
      </c>
      <c r="E108" s="36">
        <v>307.86</v>
      </c>
    </row>
    <row r="109" spans="1:5">
      <c r="A109" s="36" t="s">
        <v>161</v>
      </c>
      <c r="B109" s="36" t="s">
        <v>99</v>
      </c>
      <c r="C109" s="36" t="s">
        <v>1424</v>
      </c>
      <c r="D109" s="36" t="str">
        <f t="shared" si="2"/>
        <v>Zone K1</v>
      </c>
      <c r="E109" s="36">
        <v>309.29000000000002</v>
      </c>
    </row>
    <row r="110" spans="1:5">
      <c r="A110" s="36" t="s">
        <v>161</v>
      </c>
      <c r="B110" s="36" t="s">
        <v>99</v>
      </c>
      <c r="C110" s="36" t="s">
        <v>1425</v>
      </c>
      <c r="D110" s="36" t="str">
        <f t="shared" si="2"/>
        <v>Zone K3</v>
      </c>
      <c r="E110" s="36">
        <v>970.5</v>
      </c>
    </row>
    <row r="111" spans="1:5">
      <c r="A111" s="36" t="s">
        <v>161</v>
      </c>
      <c r="B111" s="36" t="s">
        <v>40</v>
      </c>
      <c r="C111" s="36" t="s">
        <v>1395</v>
      </c>
      <c r="D111" s="36" t="str">
        <f t="shared" si="2"/>
        <v>Zone A2</v>
      </c>
      <c r="E111" s="36">
        <v>416.78</v>
      </c>
    </row>
    <row r="112" spans="1:5">
      <c r="A112" s="36" t="s">
        <v>161</v>
      </c>
      <c r="B112" s="36" t="s">
        <v>40</v>
      </c>
      <c r="C112" s="36" t="s">
        <v>1396</v>
      </c>
      <c r="D112" s="36" t="str">
        <f t="shared" si="2"/>
        <v>Zone A4</v>
      </c>
      <c r="E112" s="40">
        <v>1092.48</v>
      </c>
    </row>
    <row r="113" spans="1:5">
      <c r="A113" s="36" t="s">
        <v>161</v>
      </c>
      <c r="B113" s="36" t="s">
        <v>40</v>
      </c>
      <c r="C113" s="36" t="s">
        <v>1397</v>
      </c>
      <c r="D113" s="36" t="str">
        <f t="shared" si="2"/>
        <v>Zone B1</v>
      </c>
      <c r="E113" s="36">
        <v>473.78</v>
      </c>
    </row>
    <row r="114" spans="1:5">
      <c r="A114" s="36" t="s">
        <v>161</v>
      </c>
      <c r="B114" s="36" t="s">
        <v>40</v>
      </c>
      <c r="C114" s="36" t="s">
        <v>1399</v>
      </c>
      <c r="D114" s="36" t="str">
        <f t="shared" si="2"/>
        <v>Zone B3</v>
      </c>
      <c r="E114" s="40">
        <v>1117.83</v>
      </c>
    </row>
    <row r="115" spans="1:5">
      <c r="A115" s="36" t="s">
        <v>161</v>
      </c>
      <c r="B115" s="36" t="s">
        <v>40</v>
      </c>
      <c r="C115" s="36" t="s">
        <v>1402</v>
      </c>
      <c r="D115" s="36" t="str">
        <f t="shared" si="2"/>
        <v>Zone C2</v>
      </c>
      <c r="E115" s="40">
        <v>1396.36</v>
      </c>
    </row>
    <row r="116" spans="1:5">
      <c r="A116" s="36" t="s">
        <v>161</v>
      </c>
      <c r="B116" s="36" t="s">
        <v>40</v>
      </c>
      <c r="C116" s="36" t="s">
        <v>1404</v>
      </c>
      <c r="D116" s="36" t="str">
        <f t="shared" si="2"/>
        <v>Zone C4</v>
      </c>
      <c r="E116" s="40">
        <v>1394.98</v>
      </c>
    </row>
    <row r="117" spans="1:5">
      <c r="A117" s="36" t="s">
        <v>161</v>
      </c>
      <c r="B117" s="36" t="s">
        <v>40</v>
      </c>
      <c r="C117" s="36" t="s">
        <v>1405</v>
      </c>
      <c r="D117" s="36" t="str">
        <f t="shared" si="2"/>
        <v>Zone D1</v>
      </c>
      <c r="E117" s="40">
        <v>1402.74</v>
      </c>
    </row>
    <row r="118" spans="1:5">
      <c r="A118" s="36" t="s">
        <v>161</v>
      </c>
      <c r="B118" s="36" t="s">
        <v>40</v>
      </c>
      <c r="C118" s="36" t="s">
        <v>1407</v>
      </c>
      <c r="D118" s="36" t="str">
        <f t="shared" si="2"/>
        <v>Zone D3</v>
      </c>
      <c r="E118" s="40">
        <v>1385.13</v>
      </c>
    </row>
    <row r="119" spans="1:5">
      <c r="A119" s="36" t="s">
        <v>161</v>
      </c>
      <c r="B119" s="36" t="s">
        <v>40</v>
      </c>
      <c r="C119" s="36" t="s">
        <v>1409</v>
      </c>
      <c r="D119" s="36" t="str">
        <f t="shared" si="2"/>
        <v>Zone E1</v>
      </c>
      <c r="E119" s="36">
        <v>236.68</v>
      </c>
    </row>
    <row r="120" spans="1:5">
      <c r="A120" s="36" t="s">
        <v>161</v>
      </c>
      <c r="B120" s="36" t="s">
        <v>40</v>
      </c>
      <c r="C120" s="36" t="s">
        <v>1410</v>
      </c>
      <c r="D120" s="36" t="str">
        <f t="shared" si="2"/>
        <v>Zone E2</v>
      </c>
      <c r="E120" s="36">
        <v>538.88</v>
      </c>
    </row>
    <row r="121" spans="1:5">
      <c r="A121" s="36" t="s">
        <v>161</v>
      </c>
      <c r="B121" s="36" t="s">
        <v>40</v>
      </c>
      <c r="C121" s="36" t="s">
        <v>1411</v>
      </c>
      <c r="D121" s="36" t="str">
        <f t="shared" si="2"/>
        <v>Zone E3</v>
      </c>
      <c r="E121" s="36">
        <v>263</v>
      </c>
    </row>
    <row r="122" spans="1:5">
      <c r="A122" s="36" t="s">
        <v>161</v>
      </c>
      <c r="B122" s="36" t="s">
        <v>40</v>
      </c>
      <c r="C122" s="36" t="s">
        <v>1412</v>
      </c>
      <c r="D122" s="36" t="str">
        <f t="shared" si="2"/>
        <v>Zone E4</v>
      </c>
      <c r="E122" s="36">
        <v>618.73</v>
      </c>
    </row>
    <row r="123" spans="1:5">
      <c r="A123" s="36" t="s">
        <v>161</v>
      </c>
      <c r="B123" s="36" t="s">
        <v>40</v>
      </c>
      <c r="C123" s="36" t="s">
        <v>1413</v>
      </c>
      <c r="D123" s="36" t="str">
        <f t="shared" si="2"/>
        <v>Zone F1</v>
      </c>
      <c r="E123" s="40">
        <v>1445.4</v>
      </c>
    </row>
    <row r="124" spans="1:5">
      <c r="A124" s="36" t="s">
        <v>161</v>
      </c>
      <c r="B124" s="36" t="s">
        <v>40</v>
      </c>
      <c r="C124" s="36" t="s">
        <v>1414</v>
      </c>
      <c r="D124" s="36" t="str">
        <f t="shared" si="2"/>
        <v>Zone F2</v>
      </c>
      <c r="E124" s="40">
        <v>1463.59</v>
      </c>
    </row>
    <row r="125" spans="1:5">
      <c r="A125" s="36" t="s">
        <v>161</v>
      </c>
      <c r="B125" s="36" t="s">
        <v>40</v>
      </c>
      <c r="C125" s="36" t="s">
        <v>1415</v>
      </c>
      <c r="D125" s="36" t="str">
        <f t="shared" si="2"/>
        <v>Zone F3</v>
      </c>
      <c r="E125" s="36">
        <v>266.61</v>
      </c>
    </row>
    <row r="126" spans="1:5">
      <c r="A126" s="36" t="s">
        <v>161</v>
      </c>
      <c r="B126" s="36" t="s">
        <v>40</v>
      </c>
      <c r="C126" s="36" t="s">
        <v>1416</v>
      </c>
      <c r="D126" s="36" t="str">
        <f t="shared" si="2"/>
        <v>Zone F4</v>
      </c>
      <c r="E126" s="40">
        <v>1383.7</v>
      </c>
    </row>
    <row r="127" spans="1:5">
      <c r="A127" s="36" t="s">
        <v>161</v>
      </c>
      <c r="B127" s="36" t="s">
        <v>40</v>
      </c>
      <c r="C127" s="36" t="s">
        <v>1418</v>
      </c>
      <c r="D127" s="36" t="str">
        <f t="shared" si="2"/>
        <v>Zone G1</v>
      </c>
      <c r="E127" s="40">
        <v>1668.32</v>
      </c>
    </row>
    <row r="128" spans="1:5">
      <c r="A128" s="36" t="s">
        <v>161</v>
      </c>
      <c r="B128" s="36" t="s">
        <v>40</v>
      </c>
      <c r="C128" s="36" t="s">
        <v>1419</v>
      </c>
      <c r="D128" s="36" t="str">
        <f t="shared" si="2"/>
        <v>Zone G2</v>
      </c>
      <c r="E128" s="40">
        <v>1480.83</v>
      </c>
    </row>
    <row r="129" spans="1:5">
      <c r="A129" s="36" t="s">
        <v>161</v>
      </c>
      <c r="B129" s="36" t="s">
        <v>40</v>
      </c>
      <c r="C129" s="36" t="s">
        <v>1420</v>
      </c>
      <c r="D129" s="36" t="str">
        <f t="shared" si="2"/>
        <v>Zone G3</v>
      </c>
      <c r="E129" s="40">
        <v>1612.18</v>
      </c>
    </row>
    <row r="130" spans="1:5">
      <c r="A130" s="36" t="s">
        <v>161</v>
      </c>
      <c r="B130" s="36" t="s">
        <v>40</v>
      </c>
      <c r="C130" s="36" t="s">
        <v>1421</v>
      </c>
      <c r="D130" s="36" t="str">
        <f t="shared" si="2"/>
        <v>Zone H1</v>
      </c>
      <c r="E130" s="40">
        <v>1063.6500000000001</v>
      </c>
    </row>
    <row r="131" spans="1:5">
      <c r="A131" s="36" t="s">
        <v>161</v>
      </c>
      <c r="B131" s="36" t="s">
        <v>40</v>
      </c>
      <c r="C131" s="36" t="s">
        <v>1422</v>
      </c>
      <c r="D131" s="36" t="str">
        <f t="shared" si="2"/>
        <v>Zone H2</v>
      </c>
      <c r="E131" s="40">
        <v>1089.45</v>
      </c>
    </row>
    <row r="132" spans="1:5">
      <c r="A132" s="36" t="s">
        <v>161</v>
      </c>
      <c r="B132" s="36" t="s">
        <v>40</v>
      </c>
      <c r="C132" s="36" t="s">
        <v>1423</v>
      </c>
      <c r="D132" s="36" t="str">
        <f t="shared" si="2"/>
        <v>Zone I1</v>
      </c>
      <c r="E132" s="36">
        <v>727.96</v>
      </c>
    </row>
    <row r="133" spans="1:5">
      <c r="A133" s="36" t="s">
        <v>161</v>
      </c>
      <c r="B133" s="36" t="s">
        <v>40</v>
      </c>
      <c r="C133" s="36" t="s">
        <v>1424</v>
      </c>
      <c r="D133" s="36" t="str">
        <f t="shared" si="2"/>
        <v>Zone K1</v>
      </c>
      <c r="E133" s="40">
        <v>1153.0899999999999</v>
      </c>
    </row>
    <row r="134" spans="1:5">
      <c r="A134" s="36" t="s">
        <v>161</v>
      </c>
      <c r="B134" s="36" t="s">
        <v>40</v>
      </c>
      <c r="C134" s="36" t="s">
        <v>1425</v>
      </c>
      <c r="D134" s="36" t="str">
        <f t="shared" si="2"/>
        <v>Zone K3</v>
      </c>
      <c r="E134" s="36">
        <v>995.26</v>
      </c>
    </row>
    <row r="135" spans="1:5">
      <c r="A135" s="36" t="s">
        <v>161</v>
      </c>
      <c r="B135" s="36" t="s">
        <v>120</v>
      </c>
      <c r="C135" s="36" t="s">
        <v>1395</v>
      </c>
      <c r="D135" s="36" t="str">
        <f t="shared" si="2"/>
        <v>Zone A2</v>
      </c>
      <c r="E135" s="36">
        <v>409.62</v>
      </c>
    </row>
    <row r="136" spans="1:5">
      <c r="A136" s="36" t="s">
        <v>161</v>
      </c>
      <c r="B136" s="36" t="s">
        <v>120</v>
      </c>
      <c r="C136" s="36" t="s">
        <v>1396</v>
      </c>
      <c r="D136" s="36" t="str">
        <f t="shared" si="2"/>
        <v>Zone A4</v>
      </c>
      <c r="E136" s="40">
        <v>1116.3399999999999</v>
      </c>
    </row>
    <row r="137" spans="1:5">
      <c r="A137" s="36" t="s">
        <v>161</v>
      </c>
      <c r="B137" s="36" t="s">
        <v>120</v>
      </c>
      <c r="C137" s="36" t="s">
        <v>1397</v>
      </c>
      <c r="D137" s="36" t="str">
        <f t="shared" si="2"/>
        <v>Zone B1</v>
      </c>
      <c r="E137" s="36">
        <v>455.62</v>
      </c>
    </row>
    <row r="138" spans="1:5">
      <c r="A138" s="36" t="s">
        <v>161</v>
      </c>
      <c r="B138" s="36" t="s">
        <v>120</v>
      </c>
      <c r="C138" s="36" t="s">
        <v>1399</v>
      </c>
      <c r="D138" s="36" t="str">
        <f t="shared" si="2"/>
        <v>Zone B3</v>
      </c>
      <c r="E138" s="40">
        <v>1194.48</v>
      </c>
    </row>
    <row r="139" spans="1:5">
      <c r="A139" s="36" t="s">
        <v>161</v>
      </c>
      <c r="B139" s="36" t="s">
        <v>120</v>
      </c>
      <c r="C139" s="36" t="s">
        <v>1402</v>
      </c>
      <c r="D139" s="36" t="str">
        <f t="shared" si="2"/>
        <v>Zone C2</v>
      </c>
      <c r="E139" s="40">
        <v>1374.41</v>
      </c>
    </row>
    <row r="140" spans="1:5">
      <c r="A140" s="36" t="s">
        <v>161</v>
      </c>
      <c r="B140" s="36" t="s">
        <v>120</v>
      </c>
      <c r="C140" s="36" t="s">
        <v>1404</v>
      </c>
      <c r="D140" s="36" t="str">
        <f t="shared" si="2"/>
        <v>Zone C4</v>
      </c>
      <c r="E140" s="40">
        <v>1409.6</v>
      </c>
    </row>
    <row r="141" spans="1:5">
      <c r="A141" s="36" t="s">
        <v>161</v>
      </c>
      <c r="B141" s="36" t="s">
        <v>120</v>
      </c>
      <c r="C141" s="36" t="s">
        <v>1405</v>
      </c>
      <c r="D141" s="36" t="str">
        <f t="shared" si="2"/>
        <v>Zone D1</v>
      </c>
      <c r="E141" s="40">
        <v>1391.84</v>
      </c>
    </row>
    <row r="142" spans="1:5">
      <c r="A142" s="36" t="s">
        <v>161</v>
      </c>
      <c r="B142" s="36" t="s">
        <v>120</v>
      </c>
      <c r="C142" s="36" t="s">
        <v>1407</v>
      </c>
      <c r="D142" s="36" t="str">
        <f t="shared" si="2"/>
        <v>Zone D3</v>
      </c>
      <c r="E142" s="40">
        <v>1393.01</v>
      </c>
    </row>
    <row r="143" spans="1:5">
      <c r="A143" s="36" t="s">
        <v>161</v>
      </c>
      <c r="B143" s="36" t="s">
        <v>120</v>
      </c>
      <c r="C143" s="36" t="s">
        <v>1409</v>
      </c>
      <c r="D143" s="36" t="str">
        <f t="shared" si="2"/>
        <v>Zone E1</v>
      </c>
      <c r="E143" s="36">
        <v>232.62</v>
      </c>
    </row>
    <row r="144" spans="1:5">
      <c r="A144" s="36" t="s">
        <v>161</v>
      </c>
      <c r="B144" s="36" t="s">
        <v>120</v>
      </c>
      <c r="C144" s="36" t="s">
        <v>1410</v>
      </c>
      <c r="D144" s="36" t="str">
        <f t="shared" si="2"/>
        <v>Zone E2</v>
      </c>
      <c r="E144" s="36">
        <v>608.55999999999995</v>
      </c>
    </row>
    <row r="145" spans="1:5">
      <c r="A145" s="36" t="s">
        <v>161</v>
      </c>
      <c r="B145" s="36" t="s">
        <v>120</v>
      </c>
      <c r="C145" s="36" t="s">
        <v>1411</v>
      </c>
      <c r="D145" s="36" t="str">
        <f t="shared" si="2"/>
        <v>Zone E3</v>
      </c>
      <c r="E145" s="36">
        <v>261.19</v>
      </c>
    </row>
    <row r="146" spans="1:5">
      <c r="A146" s="36" t="s">
        <v>161</v>
      </c>
      <c r="B146" s="36" t="s">
        <v>120</v>
      </c>
      <c r="C146" s="36" t="s">
        <v>1412</v>
      </c>
      <c r="D146" s="36" t="str">
        <f t="shared" si="2"/>
        <v>Zone E4</v>
      </c>
      <c r="E146" s="36">
        <v>667.72</v>
      </c>
    </row>
    <row r="147" spans="1:5">
      <c r="A147" s="36" t="s">
        <v>161</v>
      </c>
      <c r="B147" s="36" t="s">
        <v>120</v>
      </c>
      <c r="C147" s="36" t="s">
        <v>1413</v>
      </c>
      <c r="D147" s="36" t="str">
        <f t="shared" si="2"/>
        <v>Zone F1</v>
      </c>
      <c r="E147" s="40">
        <v>1510.96</v>
      </c>
    </row>
    <row r="148" spans="1:5">
      <c r="A148" s="36" t="s">
        <v>161</v>
      </c>
      <c r="B148" s="36" t="s">
        <v>120</v>
      </c>
      <c r="C148" s="36" t="s">
        <v>1414</v>
      </c>
      <c r="D148" s="36" t="str">
        <f t="shared" si="2"/>
        <v>Zone F2</v>
      </c>
      <c r="E148" s="40">
        <v>1431.02</v>
      </c>
    </row>
    <row r="149" spans="1:5">
      <c r="A149" s="36" t="s">
        <v>161</v>
      </c>
      <c r="B149" s="36" t="s">
        <v>120</v>
      </c>
      <c r="C149" s="36" t="s">
        <v>1416</v>
      </c>
      <c r="D149" s="36" t="str">
        <f t="shared" si="2"/>
        <v>Zone F4</v>
      </c>
      <c r="E149" s="40">
        <v>1641.36</v>
      </c>
    </row>
    <row r="150" spans="1:5">
      <c r="A150" s="36" t="s">
        <v>161</v>
      </c>
      <c r="B150" s="36" t="s">
        <v>120</v>
      </c>
      <c r="C150" s="36" t="s">
        <v>1418</v>
      </c>
      <c r="D150" s="36" t="str">
        <f t="shared" si="2"/>
        <v>Zone G1</v>
      </c>
      <c r="E150" s="40">
        <v>1556.69</v>
      </c>
    </row>
    <row r="151" spans="1:5">
      <c r="A151" s="36" t="s">
        <v>161</v>
      </c>
      <c r="B151" s="36" t="s">
        <v>120</v>
      </c>
      <c r="C151" s="36" t="s">
        <v>1419</v>
      </c>
      <c r="D151" s="36" t="str">
        <f t="shared" si="2"/>
        <v>Zone G2</v>
      </c>
      <c r="E151" s="40">
        <v>1347.9</v>
      </c>
    </row>
    <row r="152" spans="1:5">
      <c r="A152" s="36" t="s">
        <v>161</v>
      </c>
      <c r="B152" s="36" t="s">
        <v>120</v>
      </c>
      <c r="C152" s="36" t="s">
        <v>1420</v>
      </c>
      <c r="D152" s="36" t="str">
        <f t="shared" si="2"/>
        <v>Zone G3</v>
      </c>
      <c r="E152" s="40">
        <v>1677.45</v>
      </c>
    </row>
    <row r="153" spans="1:5">
      <c r="A153" s="36" t="s">
        <v>161</v>
      </c>
      <c r="B153" s="36" t="s">
        <v>120</v>
      </c>
      <c r="C153" s="36" t="s">
        <v>1421</v>
      </c>
      <c r="D153" s="36" t="str">
        <f t="shared" si="2"/>
        <v>Zone H1</v>
      </c>
      <c r="E153" s="40">
        <v>1372.29</v>
      </c>
    </row>
    <row r="154" spans="1:5">
      <c r="A154" s="36" t="s">
        <v>161</v>
      </c>
      <c r="B154" s="36" t="s">
        <v>120</v>
      </c>
      <c r="C154" s="36" t="s">
        <v>1422</v>
      </c>
      <c r="D154" s="36" t="str">
        <f t="shared" si="2"/>
        <v>Zone H2</v>
      </c>
      <c r="E154" s="40">
        <v>1104.6199999999999</v>
      </c>
    </row>
    <row r="155" spans="1:5">
      <c r="A155" s="36" t="s">
        <v>161</v>
      </c>
      <c r="B155" s="36" t="s">
        <v>120</v>
      </c>
      <c r="C155" s="36" t="s">
        <v>1423</v>
      </c>
      <c r="D155" s="36" t="str">
        <f t="shared" si="2"/>
        <v>Zone I1</v>
      </c>
      <c r="E155" s="36">
        <v>758.15</v>
      </c>
    </row>
    <row r="156" spans="1:5">
      <c r="A156" s="36" t="s">
        <v>161</v>
      </c>
      <c r="B156" s="36" t="s">
        <v>120</v>
      </c>
      <c r="C156" s="36" t="s">
        <v>1424</v>
      </c>
      <c r="D156" s="36" t="str">
        <f t="shared" si="2"/>
        <v>Zone K1</v>
      </c>
      <c r="E156" s="40">
        <v>1091.98</v>
      </c>
    </row>
    <row r="157" spans="1:5">
      <c r="A157" s="36" t="s">
        <v>161</v>
      </c>
      <c r="B157" s="36" t="s">
        <v>120</v>
      </c>
      <c r="C157" s="36" t="s">
        <v>1425</v>
      </c>
      <c r="D157" s="36" t="str">
        <f t="shared" si="2"/>
        <v>Zone K3</v>
      </c>
      <c r="E157" s="41">
        <v>1084</v>
      </c>
    </row>
    <row r="158" spans="1:5">
      <c r="A158" s="36" t="s">
        <v>161</v>
      </c>
      <c r="B158" s="36" t="s">
        <v>158</v>
      </c>
      <c r="C158" s="36" t="s">
        <v>1395</v>
      </c>
      <c r="D158" s="36" t="str">
        <f t="shared" ref="D158:D180" si="3">"Zone"&amp;" "&amp;C158</f>
        <v>Zone A2</v>
      </c>
      <c r="E158" s="36">
        <v>409.62</v>
      </c>
    </row>
    <row r="159" spans="1:5">
      <c r="A159" s="36" t="s">
        <v>161</v>
      </c>
      <c r="B159" s="36" t="s">
        <v>158</v>
      </c>
      <c r="C159" s="36" t="s">
        <v>1396</v>
      </c>
      <c r="D159" s="36" t="str">
        <f t="shared" si="3"/>
        <v>Zone A4</v>
      </c>
      <c r="E159" s="40">
        <v>1116.3399999999999</v>
      </c>
    </row>
    <row r="160" spans="1:5">
      <c r="A160" s="36" t="s">
        <v>161</v>
      </c>
      <c r="B160" s="36" t="s">
        <v>158</v>
      </c>
      <c r="C160" s="36" t="s">
        <v>1397</v>
      </c>
      <c r="D160" s="36" t="str">
        <f t="shared" si="3"/>
        <v>Zone B1</v>
      </c>
      <c r="E160" s="36">
        <v>455.62</v>
      </c>
    </row>
    <row r="161" spans="1:5">
      <c r="A161" s="36" t="s">
        <v>161</v>
      </c>
      <c r="B161" s="36" t="s">
        <v>158</v>
      </c>
      <c r="C161" s="36" t="s">
        <v>1399</v>
      </c>
      <c r="D161" s="36" t="str">
        <f t="shared" si="3"/>
        <v>Zone B3</v>
      </c>
      <c r="E161" s="40">
        <v>1194.48</v>
      </c>
    </row>
    <row r="162" spans="1:5">
      <c r="A162" s="36" t="s">
        <v>161</v>
      </c>
      <c r="B162" s="36" t="s">
        <v>158</v>
      </c>
      <c r="C162" s="36" t="s">
        <v>1402</v>
      </c>
      <c r="D162" s="36" t="str">
        <f t="shared" si="3"/>
        <v>Zone C2</v>
      </c>
      <c r="E162" s="40">
        <v>1374.41</v>
      </c>
    </row>
    <row r="163" spans="1:5">
      <c r="A163" s="36" t="s">
        <v>161</v>
      </c>
      <c r="B163" s="36" t="s">
        <v>158</v>
      </c>
      <c r="C163" s="36" t="s">
        <v>1404</v>
      </c>
      <c r="D163" s="36" t="str">
        <f t="shared" si="3"/>
        <v>Zone C4</v>
      </c>
      <c r="E163" s="40">
        <v>1409.6</v>
      </c>
    </row>
    <row r="164" spans="1:5">
      <c r="A164" s="36" t="s">
        <v>161</v>
      </c>
      <c r="B164" s="36" t="s">
        <v>158</v>
      </c>
      <c r="C164" s="36" t="s">
        <v>1405</v>
      </c>
      <c r="D164" s="36" t="str">
        <f t="shared" si="3"/>
        <v>Zone D1</v>
      </c>
      <c r="E164" s="40">
        <v>1391.84</v>
      </c>
    </row>
    <row r="165" spans="1:5">
      <c r="A165" s="36" t="s">
        <v>161</v>
      </c>
      <c r="B165" s="36" t="s">
        <v>158</v>
      </c>
      <c r="C165" s="36" t="s">
        <v>1407</v>
      </c>
      <c r="D165" s="36" t="str">
        <f t="shared" si="3"/>
        <v>Zone D3</v>
      </c>
      <c r="E165" s="40">
        <v>1393.01</v>
      </c>
    </row>
    <row r="166" spans="1:5">
      <c r="A166" s="36" t="s">
        <v>161</v>
      </c>
      <c r="B166" s="36" t="s">
        <v>158</v>
      </c>
      <c r="C166" s="36" t="s">
        <v>1409</v>
      </c>
      <c r="D166" s="36" t="str">
        <f t="shared" si="3"/>
        <v>Zone E1</v>
      </c>
      <c r="E166" s="36">
        <v>232.62</v>
      </c>
    </row>
    <row r="167" spans="1:5">
      <c r="A167" s="36" t="s">
        <v>161</v>
      </c>
      <c r="B167" s="36" t="s">
        <v>158</v>
      </c>
      <c r="C167" s="36" t="s">
        <v>1410</v>
      </c>
      <c r="D167" s="36" t="str">
        <f t="shared" si="3"/>
        <v>Zone E2</v>
      </c>
      <c r="E167" s="36">
        <v>608.55999999999995</v>
      </c>
    </row>
    <row r="168" spans="1:5">
      <c r="A168" s="36" t="s">
        <v>161</v>
      </c>
      <c r="B168" s="36" t="s">
        <v>158</v>
      </c>
      <c r="C168" s="36" t="s">
        <v>1411</v>
      </c>
      <c r="D168" s="36" t="str">
        <f t="shared" si="3"/>
        <v>Zone E3</v>
      </c>
      <c r="E168" s="36">
        <v>261.19</v>
      </c>
    </row>
    <row r="169" spans="1:5">
      <c r="A169" s="36" t="s">
        <v>161</v>
      </c>
      <c r="B169" s="36" t="s">
        <v>158</v>
      </c>
      <c r="C169" s="36" t="s">
        <v>1412</v>
      </c>
      <c r="D169" s="36" t="str">
        <f t="shared" si="3"/>
        <v>Zone E4</v>
      </c>
      <c r="E169" s="36">
        <v>667.72</v>
      </c>
    </row>
    <row r="170" spans="1:5">
      <c r="A170" s="36" t="s">
        <v>161</v>
      </c>
      <c r="B170" s="36" t="s">
        <v>158</v>
      </c>
      <c r="C170" s="36" t="s">
        <v>1413</v>
      </c>
      <c r="D170" s="36" t="str">
        <f t="shared" si="3"/>
        <v>Zone F1</v>
      </c>
      <c r="E170" s="40">
        <v>1510.96</v>
      </c>
    </row>
    <row r="171" spans="1:5">
      <c r="A171" s="36" t="s">
        <v>161</v>
      </c>
      <c r="B171" s="36" t="s">
        <v>158</v>
      </c>
      <c r="C171" s="36" t="s">
        <v>1414</v>
      </c>
      <c r="D171" s="36" t="str">
        <f t="shared" si="3"/>
        <v>Zone F2</v>
      </c>
      <c r="E171" s="40">
        <v>1431.02</v>
      </c>
    </row>
    <row r="172" spans="1:5">
      <c r="A172" s="36" t="s">
        <v>161</v>
      </c>
      <c r="B172" s="36" t="s">
        <v>158</v>
      </c>
      <c r="C172" s="36" t="s">
        <v>1416</v>
      </c>
      <c r="D172" s="36" t="str">
        <f t="shared" si="3"/>
        <v>Zone F4</v>
      </c>
      <c r="E172" s="40">
        <v>1641.36</v>
      </c>
    </row>
    <row r="173" spans="1:5">
      <c r="A173" s="36" t="s">
        <v>161</v>
      </c>
      <c r="B173" s="36" t="s">
        <v>158</v>
      </c>
      <c r="C173" s="36" t="s">
        <v>1418</v>
      </c>
      <c r="D173" s="36" t="str">
        <f t="shared" si="3"/>
        <v>Zone G1</v>
      </c>
      <c r="E173" s="40">
        <v>1556.69</v>
      </c>
    </row>
    <row r="174" spans="1:5">
      <c r="A174" s="36" t="s">
        <v>161</v>
      </c>
      <c r="B174" s="36" t="s">
        <v>158</v>
      </c>
      <c r="C174" s="36" t="s">
        <v>1419</v>
      </c>
      <c r="D174" s="36" t="str">
        <f t="shared" si="3"/>
        <v>Zone G2</v>
      </c>
      <c r="E174" s="40">
        <v>1347.9</v>
      </c>
    </row>
    <row r="175" spans="1:5">
      <c r="A175" s="36" t="s">
        <v>161</v>
      </c>
      <c r="B175" s="36" t="s">
        <v>158</v>
      </c>
      <c r="C175" s="36" t="s">
        <v>1420</v>
      </c>
      <c r="D175" s="36" t="str">
        <f t="shared" si="3"/>
        <v>Zone G3</v>
      </c>
      <c r="E175" s="40">
        <v>1677.45</v>
      </c>
    </row>
    <row r="176" spans="1:5">
      <c r="A176" s="36" t="s">
        <v>161</v>
      </c>
      <c r="B176" s="36" t="s">
        <v>158</v>
      </c>
      <c r="C176" s="36" t="s">
        <v>1421</v>
      </c>
      <c r="D176" s="36" t="str">
        <f t="shared" si="3"/>
        <v>Zone H1</v>
      </c>
      <c r="E176" s="40">
        <v>1372.29</v>
      </c>
    </row>
    <row r="177" spans="1:5">
      <c r="A177" s="36" t="s">
        <v>161</v>
      </c>
      <c r="B177" s="36" t="s">
        <v>158</v>
      </c>
      <c r="C177" s="36" t="s">
        <v>1422</v>
      </c>
      <c r="D177" s="36" t="str">
        <f t="shared" si="3"/>
        <v>Zone H2</v>
      </c>
      <c r="E177" s="40">
        <v>1104.6199999999999</v>
      </c>
    </row>
    <row r="178" spans="1:5">
      <c r="A178" s="36" t="s">
        <v>161</v>
      </c>
      <c r="B178" s="36" t="s">
        <v>158</v>
      </c>
      <c r="C178" s="36" t="s">
        <v>1423</v>
      </c>
      <c r="D178" s="36" t="str">
        <f t="shared" si="3"/>
        <v>Zone I1</v>
      </c>
      <c r="E178" s="36">
        <v>758.15</v>
      </c>
    </row>
    <row r="179" spans="1:5">
      <c r="A179" s="36" t="s">
        <v>161</v>
      </c>
      <c r="B179" s="36" t="s">
        <v>158</v>
      </c>
      <c r="C179" s="36" t="s">
        <v>1424</v>
      </c>
      <c r="D179" s="36" t="str">
        <f t="shared" si="3"/>
        <v>Zone K1</v>
      </c>
      <c r="E179" s="40">
        <v>1091.98</v>
      </c>
    </row>
    <row r="180" spans="1:5">
      <c r="A180" s="36" t="s">
        <v>161</v>
      </c>
      <c r="B180" s="36" t="s">
        <v>158</v>
      </c>
      <c r="C180" s="36" t="s">
        <v>1425</v>
      </c>
      <c r="D180" s="36" t="str">
        <f t="shared" si="3"/>
        <v>Zone K3</v>
      </c>
      <c r="E180" s="41">
        <v>1084</v>
      </c>
    </row>
    <row r="181" spans="1:5">
      <c r="A181" s="36" t="s">
        <v>98</v>
      </c>
      <c r="B181" s="36" t="s">
        <v>1065</v>
      </c>
      <c r="D181" s="36" t="s">
        <v>1066</v>
      </c>
      <c r="E181" s="36">
        <f>2700*4</f>
        <v>10800</v>
      </c>
    </row>
    <row r="182" spans="1:5">
      <c r="A182" s="36" t="s">
        <v>98</v>
      </c>
      <c r="B182" s="36" t="s">
        <v>1065</v>
      </c>
      <c r="D182" s="36" t="s">
        <v>1068</v>
      </c>
      <c r="E182" s="36">
        <f>2700*4</f>
        <v>10800</v>
      </c>
    </row>
    <row r="183" spans="1:5">
      <c r="A183" s="36" t="s">
        <v>98</v>
      </c>
      <c r="B183" s="36" t="s">
        <v>1065</v>
      </c>
      <c r="D183" s="36" t="s">
        <v>1070</v>
      </c>
      <c r="E183" s="36">
        <f>2700*3</f>
        <v>8100</v>
      </c>
    </row>
    <row r="184" spans="1:5">
      <c r="A184" s="36" t="s">
        <v>98</v>
      </c>
      <c r="B184" s="36" t="s">
        <v>1065</v>
      </c>
      <c r="D184" s="36" t="s">
        <v>1072</v>
      </c>
      <c r="E184" s="36">
        <f t="shared" ref="E184:E206" si="4">2700*3</f>
        <v>8100</v>
      </c>
    </row>
    <row r="185" spans="1:5">
      <c r="A185" s="36" t="s">
        <v>98</v>
      </c>
      <c r="B185" s="36" t="s">
        <v>1065</v>
      </c>
      <c r="D185" s="36" t="s">
        <v>1074</v>
      </c>
      <c r="E185" s="36">
        <f t="shared" si="4"/>
        <v>8100</v>
      </c>
    </row>
    <row r="186" spans="1:5">
      <c r="A186" s="36" t="s">
        <v>98</v>
      </c>
      <c r="B186" s="36" t="s">
        <v>1065</v>
      </c>
      <c r="D186" s="36" t="s">
        <v>1076</v>
      </c>
      <c r="E186" s="36">
        <f t="shared" si="4"/>
        <v>8100</v>
      </c>
    </row>
    <row r="187" spans="1:5">
      <c r="A187" s="36" t="s">
        <v>98</v>
      </c>
      <c r="B187" s="36" t="s">
        <v>1065</v>
      </c>
      <c r="D187" s="36" t="s">
        <v>1079</v>
      </c>
      <c r="E187" s="36">
        <f t="shared" si="4"/>
        <v>8100</v>
      </c>
    </row>
    <row r="188" spans="1:5">
      <c r="A188" s="36" t="s">
        <v>98</v>
      </c>
      <c r="B188" s="36" t="s">
        <v>1065</v>
      </c>
      <c r="D188" s="36" t="s">
        <v>1082</v>
      </c>
      <c r="E188" s="36">
        <f t="shared" si="4"/>
        <v>8100</v>
      </c>
    </row>
    <row r="189" spans="1:5">
      <c r="A189" s="36" t="s">
        <v>98</v>
      </c>
      <c r="B189" s="36" t="s">
        <v>1065</v>
      </c>
      <c r="D189" s="36" t="s">
        <v>1084</v>
      </c>
      <c r="E189" s="36">
        <f t="shared" si="4"/>
        <v>8100</v>
      </c>
    </row>
    <row r="190" spans="1:5">
      <c r="A190" s="36" t="s">
        <v>98</v>
      </c>
      <c r="B190" s="36" t="s">
        <v>1065</v>
      </c>
      <c r="D190" s="36" t="s">
        <v>1086</v>
      </c>
      <c r="E190" s="36">
        <f t="shared" si="4"/>
        <v>8100</v>
      </c>
    </row>
    <row r="191" spans="1:5">
      <c r="A191" s="36" t="s">
        <v>98</v>
      </c>
      <c r="B191" s="36" t="s">
        <v>1065</v>
      </c>
      <c r="D191" s="36" t="s">
        <v>1088</v>
      </c>
      <c r="E191" s="36">
        <f t="shared" si="4"/>
        <v>8100</v>
      </c>
    </row>
    <row r="192" spans="1:5">
      <c r="A192" s="36" t="s">
        <v>98</v>
      </c>
      <c r="B192" s="36" t="s">
        <v>1065</v>
      </c>
      <c r="D192" s="36" t="s">
        <v>1090</v>
      </c>
      <c r="E192" s="36">
        <f t="shared" si="4"/>
        <v>8100</v>
      </c>
    </row>
    <row r="193" spans="1:5">
      <c r="A193" s="36" t="s">
        <v>98</v>
      </c>
      <c r="B193" s="36" t="s">
        <v>1065</v>
      </c>
      <c r="D193" s="36" t="s">
        <v>1092</v>
      </c>
      <c r="E193" s="36">
        <f>2700*5</f>
        <v>13500</v>
      </c>
    </row>
    <row r="194" spans="1:5">
      <c r="A194" s="36" t="s">
        <v>98</v>
      </c>
      <c r="B194" s="36" t="s">
        <v>1065</v>
      </c>
      <c r="D194" s="36" t="s">
        <v>1094</v>
      </c>
      <c r="E194" s="36">
        <f>2700*5</f>
        <v>13500</v>
      </c>
    </row>
    <row r="195" spans="1:5">
      <c r="A195" s="36" t="s">
        <v>98</v>
      </c>
      <c r="B195" s="36" t="s">
        <v>1065</v>
      </c>
      <c r="D195" s="36" t="s">
        <v>1096</v>
      </c>
      <c r="E195" s="36">
        <f t="shared" si="4"/>
        <v>8100</v>
      </c>
    </row>
    <row r="196" spans="1:5">
      <c r="A196" s="36" t="s">
        <v>98</v>
      </c>
      <c r="B196" s="36" t="s">
        <v>1065</v>
      </c>
      <c r="D196" s="36" t="s">
        <v>1098</v>
      </c>
      <c r="E196" s="36">
        <f t="shared" si="4"/>
        <v>8100</v>
      </c>
    </row>
    <row r="197" spans="1:5">
      <c r="A197" s="36" t="s">
        <v>98</v>
      </c>
      <c r="B197" s="36" t="s">
        <v>1065</v>
      </c>
      <c r="D197" s="36" t="s">
        <v>1101</v>
      </c>
      <c r="E197" s="36">
        <f t="shared" si="4"/>
        <v>8100</v>
      </c>
    </row>
    <row r="198" spans="1:5">
      <c r="A198" s="36" t="s">
        <v>98</v>
      </c>
      <c r="B198" s="36" t="s">
        <v>1065</v>
      </c>
      <c r="D198" s="36" t="s">
        <v>1104</v>
      </c>
      <c r="E198" s="36">
        <f t="shared" si="4"/>
        <v>8100</v>
      </c>
    </row>
    <row r="199" spans="1:5">
      <c r="A199" s="36" t="s">
        <v>98</v>
      </c>
      <c r="B199" s="36" t="s">
        <v>1065</v>
      </c>
      <c r="D199" s="36" t="s">
        <v>1106</v>
      </c>
      <c r="E199" s="36">
        <f t="shared" si="4"/>
        <v>8100</v>
      </c>
    </row>
    <row r="200" spans="1:5">
      <c r="A200" s="36" t="s">
        <v>98</v>
      </c>
      <c r="B200" s="36" t="s">
        <v>1065</v>
      </c>
      <c r="D200" s="36" t="s">
        <v>1109</v>
      </c>
      <c r="E200" s="36">
        <f t="shared" si="4"/>
        <v>8100</v>
      </c>
    </row>
    <row r="201" spans="1:5">
      <c r="A201" s="36" t="s">
        <v>98</v>
      </c>
      <c r="B201" s="36" t="s">
        <v>1065</v>
      </c>
      <c r="D201" s="36" t="s">
        <v>1111</v>
      </c>
      <c r="E201" s="36">
        <f t="shared" si="4"/>
        <v>8100</v>
      </c>
    </row>
    <row r="202" spans="1:5">
      <c r="A202" s="36" t="s">
        <v>98</v>
      </c>
      <c r="B202" s="36" t="s">
        <v>1065</v>
      </c>
      <c r="D202" s="36" t="s">
        <v>1114</v>
      </c>
      <c r="E202" s="36">
        <f t="shared" si="4"/>
        <v>8100</v>
      </c>
    </row>
    <row r="203" spans="1:5">
      <c r="A203" s="36" t="s">
        <v>98</v>
      </c>
      <c r="B203" s="36" t="s">
        <v>1065</v>
      </c>
      <c r="D203" s="36" t="s">
        <v>1116</v>
      </c>
      <c r="E203" s="36">
        <f t="shared" si="4"/>
        <v>8100</v>
      </c>
    </row>
    <row r="204" spans="1:5">
      <c r="A204" s="36" t="s">
        <v>98</v>
      </c>
      <c r="B204" s="36" t="s">
        <v>1065</v>
      </c>
      <c r="D204" s="36" t="s">
        <v>1118</v>
      </c>
      <c r="E204" s="36">
        <f t="shared" si="4"/>
        <v>8100</v>
      </c>
    </row>
    <row r="205" spans="1:5">
      <c r="A205" s="36" t="s">
        <v>98</v>
      </c>
      <c r="B205" s="36" t="s">
        <v>1065</v>
      </c>
      <c r="D205" s="36" t="s">
        <v>1120</v>
      </c>
      <c r="E205" s="36">
        <f t="shared" si="4"/>
        <v>8100</v>
      </c>
    </row>
    <row r="206" spans="1:5">
      <c r="A206" s="36" t="s">
        <v>98</v>
      </c>
      <c r="B206" s="36" t="s">
        <v>1065</v>
      </c>
      <c r="D206" s="36" t="s">
        <v>1122</v>
      </c>
      <c r="E206" s="36">
        <f t="shared" si="4"/>
        <v>8100</v>
      </c>
    </row>
    <row r="207" spans="1:5">
      <c r="A207" s="36" t="s">
        <v>1127</v>
      </c>
      <c r="B207" s="36" t="s">
        <v>1065</v>
      </c>
      <c r="D207" s="36" t="s">
        <v>1282</v>
      </c>
      <c r="E207" s="36">
        <f>121*10</f>
        <v>1210</v>
      </c>
    </row>
    <row r="208" spans="1:5">
      <c r="A208" s="36" t="s">
        <v>1127</v>
      </c>
      <c r="B208" s="36" t="s">
        <v>1065</v>
      </c>
      <c r="D208" s="36" t="s">
        <v>1284</v>
      </c>
      <c r="E208" s="36">
        <f>248*20</f>
        <v>4960</v>
      </c>
    </row>
    <row r="209" spans="1:5">
      <c r="A209" s="36" t="s">
        <v>1127</v>
      </c>
      <c r="B209" s="36" t="s">
        <v>1065</v>
      </c>
      <c r="D209" s="36" t="s">
        <v>1128</v>
      </c>
      <c r="E209" s="36">
        <f>237*15</f>
        <v>3555</v>
      </c>
    </row>
    <row r="210" spans="1:5">
      <c r="A210" s="36" t="s">
        <v>1127</v>
      </c>
      <c r="B210" s="36" t="s">
        <v>1065</v>
      </c>
      <c r="D210" s="36" t="s">
        <v>1285</v>
      </c>
      <c r="E210" s="36">
        <f>90*10</f>
        <v>900</v>
      </c>
    </row>
    <row r="211" spans="1:5">
      <c r="A211" s="36" t="s">
        <v>1127</v>
      </c>
      <c r="B211" s="36" t="s">
        <v>1065</v>
      </c>
      <c r="D211" s="36" t="s">
        <v>1286</v>
      </c>
      <c r="E211" s="36">
        <f>282*15</f>
        <v>4230</v>
      </c>
    </row>
    <row r="212" spans="1:5">
      <c r="A212" s="36" t="s">
        <v>1127</v>
      </c>
      <c r="B212" s="36" t="s">
        <v>1065</v>
      </c>
      <c r="D212" s="36" t="s">
        <v>1287</v>
      </c>
      <c r="E212" s="36">
        <f>71*15</f>
        <v>1065</v>
      </c>
    </row>
    <row r="213" spans="1:5">
      <c r="A213" s="36" t="s">
        <v>1127</v>
      </c>
      <c r="B213" s="36" t="s">
        <v>1065</v>
      </c>
      <c r="D213" s="36" t="s">
        <v>1288</v>
      </c>
      <c r="E213" s="36">
        <f>164*15</f>
        <v>2460</v>
      </c>
    </row>
    <row r="214" spans="1:5">
      <c r="A214" s="36" t="s">
        <v>1127</v>
      </c>
      <c r="B214" s="36" t="s">
        <v>1065</v>
      </c>
      <c r="D214" s="36" t="s">
        <v>1289</v>
      </c>
      <c r="E214" s="36">
        <f>294*15</f>
        <v>4410</v>
      </c>
    </row>
    <row r="215" spans="1:5">
      <c r="A215" s="36" t="s">
        <v>1127</v>
      </c>
      <c r="B215" s="36" t="s">
        <v>1065</v>
      </c>
      <c r="D215" s="36" t="s">
        <v>1290</v>
      </c>
      <c r="E215" s="36">
        <f>82*15</f>
        <v>1230</v>
      </c>
    </row>
    <row r="216" spans="1:5">
      <c r="A216" s="36" t="s">
        <v>1127</v>
      </c>
      <c r="B216" s="36" t="s">
        <v>1065</v>
      </c>
      <c r="D216" s="36" t="s">
        <v>1291</v>
      </c>
      <c r="E216" s="36">
        <f>164*10</f>
        <v>1640</v>
      </c>
    </row>
    <row r="217" spans="1:5">
      <c r="A217" s="36" t="s">
        <v>1127</v>
      </c>
      <c r="B217" s="36" t="s">
        <v>1065</v>
      </c>
      <c r="D217" s="36" t="s">
        <v>1132</v>
      </c>
      <c r="E217" s="36">
        <f>111*10</f>
        <v>1110</v>
      </c>
    </row>
    <row r="218" spans="1:5">
      <c r="A218" s="36" t="s">
        <v>1127</v>
      </c>
      <c r="B218" s="36" t="s">
        <v>1065</v>
      </c>
      <c r="D218" s="36" t="s">
        <v>1135</v>
      </c>
      <c r="E218" s="36">
        <f>84*10</f>
        <v>840</v>
      </c>
    </row>
    <row r="219" spans="1:5">
      <c r="A219" s="36" t="s">
        <v>1127</v>
      </c>
      <c r="B219" s="36" t="s">
        <v>1065</v>
      </c>
      <c r="D219" s="36" t="s">
        <v>1137</v>
      </c>
      <c r="E219" s="36">
        <f>35*10</f>
        <v>350</v>
      </c>
    </row>
    <row r="220" spans="1:5">
      <c r="A220" s="36" t="s">
        <v>1127</v>
      </c>
      <c r="B220" s="36" t="s">
        <v>1065</v>
      </c>
      <c r="D220" s="36" t="s">
        <v>1139</v>
      </c>
      <c r="E220" s="36">
        <f>110*8</f>
        <v>880</v>
      </c>
    </row>
    <row r="221" spans="1:5">
      <c r="A221" s="36" t="s">
        <v>1127</v>
      </c>
      <c r="B221" s="36" t="s">
        <v>1065</v>
      </c>
      <c r="D221" s="36" t="s">
        <v>1141</v>
      </c>
      <c r="E221" s="36">
        <v>810</v>
      </c>
    </row>
    <row r="222" spans="1:5">
      <c r="A222" s="36" t="s">
        <v>1127</v>
      </c>
      <c r="B222" s="36" t="s">
        <v>1065</v>
      </c>
      <c r="D222" s="36" t="s">
        <v>1293</v>
      </c>
      <c r="E222" s="36">
        <v>810</v>
      </c>
    </row>
    <row r="223" spans="1:5">
      <c r="A223" s="36" t="s">
        <v>1127</v>
      </c>
      <c r="B223" s="36" t="s">
        <v>1065</v>
      </c>
      <c r="D223" s="36" t="s">
        <v>1294</v>
      </c>
      <c r="E223" s="36">
        <v>810</v>
      </c>
    </row>
    <row r="224" spans="1:5">
      <c r="A224" s="36" t="s">
        <v>1127</v>
      </c>
      <c r="B224" s="36" t="s">
        <v>1065</v>
      </c>
      <c r="D224" s="36" t="s">
        <v>1295</v>
      </c>
      <c r="E224" s="36">
        <v>810</v>
      </c>
    </row>
    <row r="225" spans="1:5">
      <c r="A225" s="36" t="s">
        <v>1127</v>
      </c>
      <c r="B225" s="36" t="s">
        <v>1065</v>
      </c>
      <c r="D225" s="36" t="s">
        <v>1143</v>
      </c>
      <c r="E225" s="36">
        <v>810</v>
      </c>
    </row>
    <row r="226" spans="1:5">
      <c r="A226" s="36" t="s">
        <v>1127</v>
      </c>
      <c r="B226" s="36" t="s">
        <v>1065</v>
      </c>
      <c r="D226" s="36" t="s">
        <v>1296</v>
      </c>
      <c r="E226" s="36">
        <v>810</v>
      </c>
    </row>
    <row r="227" spans="1:5">
      <c r="A227" s="36" t="s">
        <v>1127</v>
      </c>
      <c r="B227" s="36" t="s">
        <v>1065</v>
      </c>
      <c r="D227" s="36" t="s">
        <v>1297</v>
      </c>
      <c r="E227" s="36">
        <v>810</v>
      </c>
    </row>
    <row r="228" spans="1:5">
      <c r="A228" s="36" t="s">
        <v>1127</v>
      </c>
      <c r="B228" s="36" t="s">
        <v>1065</v>
      </c>
      <c r="D228" s="36" t="s">
        <v>1298</v>
      </c>
      <c r="E228" s="36">
        <v>810</v>
      </c>
    </row>
    <row r="229" spans="1:5">
      <c r="A229" s="36" t="s">
        <v>1127</v>
      </c>
      <c r="B229" s="36" t="s">
        <v>1065</v>
      </c>
      <c r="D229" s="36" t="s">
        <v>1145</v>
      </c>
      <c r="E229" s="36">
        <v>810</v>
      </c>
    </row>
    <row r="230" spans="1:5">
      <c r="A230" s="36" t="s">
        <v>1127</v>
      </c>
      <c r="B230" s="36" t="s">
        <v>1065</v>
      </c>
      <c r="D230" s="36" t="s">
        <v>1299</v>
      </c>
      <c r="E230" s="36">
        <v>810</v>
      </c>
    </row>
    <row r="231" spans="1:5">
      <c r="A231" s="36" t="s">
        <v>1127</v>
      </c>
      <c r="B231" s="36" t="s">
        <v>1065</v>
      </c>
      <c r="D231" s="36" t="s">
        <v>1300</v>
      </c>
      <c r="E231" s="36">
        <v>810</v>
      </c>
    </row>
    <row r="232" spans="1:5">
      <c r="A232" s="36" t="s">
        <v>1127</v>
      </c>
      <c r="B232" s="36" t="s">
        <v>1065</v>
      </c>
      <c r="D232" s="36" t="s">
        <v>1301</v>
      </c>
      <c r="E232" s="36">
        <v>810</v>
      </c>
    </row>
    <row r="233" spans="1:5">
      <c r="A233" s="36" t="s">
        <v>1127</v>
      </c>
      <c r="B233" s="36" t="s">
        <v>1065</v>
      </c>
      <c r="D233" s="36" t="s">
        <v>1147</v>
      </c>
      <c r="E233" s="36">
        <v>810</v>
      </c>
    </row>
    <row r="234" spans="1:5">
      <c r="A234" s="36" t="s">
        <v>1127</v>
      </c>
      <c r="B234" s="36" t="s">
        <v>1065</v>
      </c>
      <c r="D234" s="36" t="s">
        <v>1302</v>
      </c>
      <c r="E234" s="36">
        <v>810</v>
      </c>
    </row>
    <row r="235" spans="1:5">
      <c r="A235" s="36" t="s">
        <v>1127</v>
      </c>
      <c r="B235" s="36" t="s">
        <v>1065</v>
      </c>
      <c r="D235" s="36" t="s">
        <v>1303</v>
      </c>
      <c r="E235" s="36">
        <v>810</v>
      </c>
    </row>
    <row r="236" spans="1:5">
      <c r="A236" s="36" t="s">
        <v>1127</v>
      </c>
      <c r="B236" s="36" t="s">
        <v>1065</v>
      </c>
      <c r="D236" s="36" t="s">
        <v>1304</v>
      </c>
      <c r="E236" s="36">
        <v>810</v>
      </c>
    </row>
    <row r="237" spans="1:5">
      <c r="A237" s="36" t="s">
        <v>1127</v>
      </c>
      <c r="B237" s="36" t="s">
        <v>1065</v>
      </c>
      <c r="D237" s="36" t="s">
        <v>1149</v>
      </c>
      <c r="E237" s="36">
        <v>810</v>
      </c>
    </row>
    <row r="238" spans="1:5">
      <c r="A238" s="36" t="s">
        <v>1127</v>
      </c>
      <c r="B238" s="36" t="s">
        <v>1065</v>
      </c>
      <c r="D238" s="36" t="s">
        <v>1305</v>
      </c>
      <c r="E238" s="36">
        <v>810</v>
      </c>
    </row>
    <row r="239" spans="1:5">
      <c r="A239" s="36" t="s">
        <v>1127</v>
      </c>
      <c r="B239" s="36" t="s">
        <v>1065</v>
      </c>
      <c r="D239" s="36" t="s">
        <v>1306</v>
      </c>
      <c r="E239" s="36">
        <v>810</v>
      </c>
    </row>
    <row r="240" spans="1:5">
      <c r="A240" s="36" t="s">
        <v>1127</v>
      </c>
      <c r="B240" s="36" t="s">
        <v>1065</v>
      </c>
      <c r="D240" s="36" t="s">
        <v>1151</v>
      </c>
      <c r="E240" s="36">
        <v>810</v>
      </c>
    </row>
    <row r="241" spans="1:5">
      <c r="A241" s="36" t="s">
        <v>1127</v>
      </c>
      <c r="B241" s="36" t="s">
        <v>1065</v>
      </c>
      <c r="D241" s="36" t="s">
        <v>1153</v>
      </c>
      <c r="E241" s="36">
        <v>810</v>
      </c>
    </row>
    <row r="242" spans="1:5">
      <c r="A242" s="36" t="s">
        <v>1127</v>
      </c>
      <c r="B242" s="36" t="s">
        <v>1065</v>
      </c>
      <c r="D242" s="36" t="s">
        <v>1155</v>
      </c>
      <c r="E242" s="36">
        <v>810</v>
      </c>
    </row>
    <row r="243" spans="1:5">
      <c r="A243" s="36" t="s">
        <v>1127</v>
      </c>
      <c r="B243" s="36" t="s">
        <v>1065</v>
      </c>
      <c r="D243" s="36" t="s">
        <v>1157</v>
      </c>
      <c r="E243" s="36">
        <v>810</v>
      </c>
    </row>
    <row r="244" spans="1:5">
      <c r="A244" s="36" t="s">
        <v>1127</v>
      </c>
      <c r="B244" s="36" t="s">
        <v>1065</v>
      </c>
      <c r="D244" s="36" t="s">
        <v>1307</v>
      </c>
      <c r="E244" s="36">
        <v>810</v>
      </c>
    </row>
    <row r="245" spans="1:5">
      <c r="A245" s="36" t="s">
        <v>1127</v>
      </c>
      <c r="B245" s="36" t="s">
        <v>1065</v>
      </c>
      <c r="D245" s="36" t="s">
        <v>1308</v>
      </c>
      <c r="E245" s="36">
        <v>395</v>
      </c>
    </row>
    <row r="246" spans="1:5">
      <c r="A246" s="36" t="s">
        <v>1127</v>
      </c>
      <c r="B246" s="36" t="s">
        <v>1065</v>
      </c>
      <c r="D246" s="36" t="s">
        <v>1310</v>
      </c>
      <c r="E246" s="36">
        <v>395</v>
      </c>
    </row>
    <row r="247" spans="1:5">
      <c r="A247" s="36" t="s">
        <v>1127</v>
      </c>
      <c r="B247" s="36" t="s">
        <v>1065</v>
      </c>
      <c r="D247" s="36" t="s">
        <v>1311</v>
      </c>
      <c r="E247" s="36">
        <v>395</v>
      </c>
    </row>
    <row r="248" spans="1:5">
      <c r="A248" s="36" t="s">
        <v>1127</v>
      </c>
      <c r="B248" s="36" t="s">
        <v>1065</v>
      </c>
      <c r="D248" s="36" t="s">
        <v>1312</v>
      </c>
      <c r="E248" s="36">
        <v>395</v>
      </c>
    </row>
    <row r="249" spans="1:5">
      <c r="A249" s="36" t="s">
        <v>1127</v>
      </c>
      <c r="B249" s="36" t="s">
        <v>1065</v>
      </c>
      <c r="D249" s="36" t="s">
        <v>1313</v>
      </c>
      <c r="E249" s="36">
        <v>395</v>
      </c>
    </row>
    <row r="250" spans="1:5">
      <c r="A250" s="36" t="s">
        <v>1127</v>
      </c>
      <c r="B250" s="36" t="s">
        <v>1065</v>
      </c>
      <c r="D250" s="36" t="s">
        <v>1314</v>
      </c>
      <c r="E250" s="36">
        <v>395</v>
      </c>
    </row>
    <row r="251" spans="1:5">
      <c r="A251" s="36" t="s">
        <v>1127</v>
      </c>
      <c r="B251" s="36" t="s">
        <v>1065</v>
      </c>
      <c r="D251" s="36" t="s">
        <v>1315</v>
      </c>
      <c r="E251" s="36">
        <v>395</v>
      </c>
    </row>
    <row r="252" spans="1:5">
      <c r="A252" s="36" t="s">
        <v>1127</v>
      </c>
      <c r="B252" s="36" t="s">
        <v>1065</v>
      </c>
      <c r="D252" s="36" t="s">
        <v>1316</v>
      </c>
      <c r="E252" s="36">
        <v>395</v>
      </c>
    </row>
    <row r="253" spans="1:5">
      <c r="A253" s="36" t="s">
        <v>1127</v>
      </c>
      <c r="B253" s="36" t="s">
        <v>1065</v>
      </c>
      <c r="D253" s="36" t="s">
        <v>1317</v>
      </c>
      <c r="E253" s="36">
        <v>395</v>
      </c>
    </row>
    <row r="254" spans="1:5">
      <c r="A254" s="36" t="s">
        <v>1127</v>
      </c>
      <c r="B254" s="36" t="s">
        <v>1065</v>
      </c>
      <c r="D254" s="36" t="s">
        <v>1318</v>
      </c>
      <c r="E254" s="36">
        <v>395</v>
      </c>
    </row>
    <row r="255" spans="1:5">
      <c r="A255" s="36" t="s">
        <v>1127</v>
      </c>
      <c r="B255" s="36" t="s">
        <v>1065</v>
      </c>
      <c r="D255" s="36" t="s">
        <v>1319</v>
      </c>
      <c r="E255" s="36">
        <v>395</v>
      </c>
    </row>
    <row r="256" spans="1:5">
      <c r="A256" s="36" t="s">
        <v>1127</v>
      </c>
      <c r="B256" s="36" t="s">
        <v>1065</v>
      </c>
      <c r="D256" s="36" t="s">
        <v>1320</v>
      </c>
      <c r="E256" s="36">
        <v>395</v>
      </c>
    </row>
    <row r="257" spans="1:5">
      <c r="A257" s="36" t="s">
        <v>1127</v>
      </c>
      <c r="B257" s="36" t="s">
        <v>1065</v>
      </c>
      <c r="D257" s="36" t="s">
        <v>1321</v>
      </c>
      <c r="E257" s="36">
        <v>395</v>
      </c>
    </row>
    <row r="258" spans="1:5">
      <c r="A258" s="36" t="s">
        <v>1127</v>
      </c>
      <c r="B258" s="36" t="s">
        <v>1065</v>
      </c>
      <c r="D258" s="36" t="s">
        <v>1322</v>
      </c>
      <c r="E258" s="36">
        <v>395</v>
      </c>
    </row>
    <row r="259" spans="1:5">
      <c r="A259" s="36" t="s">
        <v>1127</v>
      </c>
      <c r="B259" s="36" t="s">
        <v>1065</v>
      </c>
      <c r="D259" s="36" t="s">
        <v>1323</v>
      </c>
      <c r="E259" s="36">
        <v>395</v>
      </c>
    </row>
    <row r="260" spans="1:5">
      <c r="A260" s="36" t="s">
        <v>1127</v>
      </c>
      <c r="B260" s="36" t="s">
        <v>1065</v>
      </c>
      <c r="D260" s="36" t="s">
        <v>1324</v>
      </c>
      <c r="E260" s="36">
        <v>395</v>
      </c>
    </row>
    <row r="261" spans="1:5">
      <c r="A261" s="36" t="s">
        <v>1127</v>
      </c>
      <c r="B261" s="36" t="s">
        <v>1065</v>
      </c>
      <c r="D261" s="36" t="s">
        <v>1325</v>
      </c>
      <c r="E261" s="36">
        <v>395</v>
      </c>
    </row>
    <row r="262" spans="1:5">
      <c r="A262" s="36" t="s">
        <v>1127</v>
      </c>
      <c r="B262" s="36" t="s">
        <v>1065</v>
      </c>
      <c r="D262" s="36" t="s">
        <v>1326</v>
      </c>
      <c r="E262" s="36">
        <v>395</v>
      </c>
    </row>
    <row r="263" spans="1:5">
      <c r="A263" s="36" t="s">
        <v>1127</v>
      </c>
      <c r="B263" s="36" t="s">
        <v>1065</v>
      </c>
      <c r="D263" s="36" t="s">
        <v>1327</v>
      </c>
      <c r="E263" s="36">
        <v>395</v>
      </c>
    </row>
    <row r="264" spans="1:5">
      <c r="A264" s="36" t="s">
        <v>1127</v>
      </c>
      <c r="B264" s="36" t="s">
        <v>1065</v>
      </c>
      <c r="D264" s="36" t="s">
        <v>1328</v>
      </c>
      <c r="E264" s="36">
        <v>395</v>
      </c>
    </row>
    <row r="265" spans="1:5">
      <c r="A265" s="36" t="s">
        <v>1127</v>
      </c>
      <c r="B265" s="36" t="s">
        <v>1065</v>
      </c>
      <c r="D265" s="36" t="s">
        <v>1329</v>
      </c>
      <c r="E265" s="36">
        <v>395</v>
      </c>
    </row>
    <row r="266" spans="1:5">
      <c r="A266" s="36" t="s">
        <v>1127</v>
      </c>
      <c r="B266" s="36" t="s">
        <v>1065</v>
      </c>
      <c r="D266" s="36" t="s">
        <v>1160</v>
      </c>
      <c r="E266" s="36">
        <v>395</v>
      </c>
    </row>
    <row r="267" spans="1:5">
      <c r="A267" s="36" t="s">
        <v>1127</v>
      </c>
      <c r="B267" s="36" t="s">
        <v>1065</v>
      </c>
      <c r="D267" s="36" t="s">
        <v>1163</v>
      </c>
      <c r="E267" s="36">
        <v>395</v>
      </c>
    </row>
    <row r="268" spans="1:5">
      <c r="A268" s="36" t="s">
        <v>1127</v>
      </c>
      <c r="B268" s="36" t="s">
        <v>1065</v>
      </c>
      <c r="D268" s="36" t="s">
        <v>1330</v>
      </c>
      <c r="E268" s="36">
        <v>395</v>
      </c>
    </row>
    <row r="269" spans="1:5">
      <c r="A269" s="36" t="s">
        <v>1127</v>
      </c>
      <c r="B269" s="36" t="s">
        <v>1065</v>
      </c>
      <c r="D269" s="36" t="s">
        <v>1331</v>
      </c>
      <c r="E269" s="36">
        <v>395</v>
      </c>
    </row>
    <row r="270" spans="1:5">
      <c r="A270" s="36" t="s">
        <v>1127</v>
      </c>
      <c r="B270" s="36" t="s">
        <v>1065</v>
      </c>
      <c r="D270" s="36" t="s">
        <v>1165</v>
      </c>
      <c r="E270" s="36">
        <v>395</v>
      </c>
    </row>
    <row r="271" spans="1:5">
      <c r="A271" s="36" t="s">
        <v>1127</v>
      </c>
      <c r="B271" s="36" t="s">
        <v>1065</v>
      </c>
      <c r="D271" s="36" t="s">
        <v>1332</v>
      </c>
      <c r="E271" s="36">
        <v>395</v>
      </c>
    </row>
    <row r="272" spans="1:5">
      <c r="A272" s="36" t="s">
        <v>1127</v>
      </c>
      <c r="B272" s="36" t="s">
        <v>1065</v>
      </c>
      <c r="D272" s="36" t="s">
        <v>1333</v>
      </c>
      <c r="E272" s="36">
        <v>395</v>
      </c>
    </row>
    <row r="273" spans="1:5">
      <c r="A273" s="36" t="s">
        <v>1127</v>
      </c>
      <c r="B273" s="36" t="s">
        <v>1065</v>
      </c>
      <c r="D273" s="36" t="s">
        <v>1334</v>
      </c>
      <c r="E273" s="36">
        <v>395</v>
      </c>
    </row>
    <row r="274" spans="1:5">
      <c r="A274" s="36" t="s">
        <v>1127</v>
      </c>
      <c r="B274" s="36" t="s">
        <v>1065</v>
      </c>
      <c r="D274" s="36" t="s">
        <v>1335</v>
      </c>
      <c r="E274" s="36">
        <v>395</v>
      </c>
    </row>
    <row r="275" spans="1:5">
      <c r="A275" s="36" t="s">
        <v>1127</v>
      </c>
      <c r="B275" s="36" t="s">
        <v>1065</v>
      </c>
      <c r="D275" s="36" t="s">
        <v>1336</v>
      </c>
      <c r="E275" s="36">
        <v>395</v>
      </c>
    </row>
    <row r="276" spans="1:5">
      <c r="A276" s="36" t="s">
        <v>1127</v>
      </c>
      <c r="B276" s="36" t="s">
        <v>1065</v>
      </c>
      <c r="D276" s="36" t="s">
        <v>1337</v>
      </c>
      <c r="E276" s="36">
        <v>395</v>
      </c>
    </row>
    <row r="277" spans="1:5">
      <c r="A277" s="36" t="s">
        <v>1127</v>
      </c>
      <c r="B277" s="36" t="s">
        <v>1065</v>
      </c>
      <c r="D277" s="36" t="s">
        <v>1338</v>
      </c>
      <c r="E277" s="36">
        <v>395</v>
      </c>
    </row>
    <row r="278" spans="1:5">
      <c r="A278" s="36" t="s">
        <v>1127</v>
      </c>
      <c r="B278" s="36" t="s">
        <v>1065</v>
      </c>
      <c r="D278" s="36" t="s">
        <v>1339</v>
      </c>
      <c r="E278" s="36">
        <v>395</v>
      </c>
    </row>
    <row r="279" spans="1:5">
      <c r="A279" s="36" t="s">
        <v>1127</v>
      </c>
      <c r="B279" s="36" t="s">
        <v>1065</v>
      </c>
      <c r="D279" s="36" t="s">
        <v>1340</v>
      </c>
      <c r="E279" s="36">
        <v>395</v>
      </c>
    </row>
    <row r="280" spans="1:5">
      <c r="A280" s="36" t="s">
        <v>1127</v>
      </c>
      <c r="B280" s="36" t="s">
        <v>1065</v>
      </c>
      <c r="D280" s="36" t="s">
        <v>1341</v>
      </c>
      <c r="E280" s="36">
        <v>395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E7B94E-96B6-4982-B596-6A3C7B9F6767}">
  <sheetPr codeName="Sheet4">
    <tabColor rgb="FF00B050"/>
  </sheetPr>
  <dimension ref="A1:A30"/>
  <sheetViews>
    <sheetView workbookViewId="0">
      <selection activeCell="A2" sqref="A2"/>
    </sheetView>
  </sheetViews>
  <sheetFormatPr defaultRowHeight="14.4"/>
  <cols>
    <col min="1" max="1" width="24.6640625" style="12" customWidth="1"/>
    <col min="5" max="5" width="7.33203125" customWidth="1"/>
    <col min="6" max="6" width="8" customWidth="1"/>
    <col min="7" max="7" width="11.33203125" customWidth="1"/>
  </cols>
  <sheetData>
    <row r="1" spans="1:1" s="1" customFormat="1">
      <c r="A1" s="12"/>
    </row>
    <row r="2" spans="1:1" s="1" customFormat="1">
      <c r="A2" s="12" t="s">
        <v>101</v>
      </c>
    </row>
    <row r="3" spans="1:1">
      <c r="A3" s="33" t="s">
        <v>42</v>
      </c>
    </row>
    <row r="4" spans="1:1">
      <c r="A4" s="33" t="s">
        <v>55</v>
      </c>
    </row>
    <row r="5" spans="1:1">
      <c r="A5" s="33" t="s">
        <v>366</v>
      </c>
    </row>
    <row r="6" spans="1:1">
      <c r="A6" s="33" t="s">
        <v>212</v>
      </c>
    </row>
    <row r="7" spans="1:1">
      <c r="A7" s="12" t="s">
        <v>1426</v>
      </c>
    </row>
    <row r="8" spans="1:1">
      <c r="A8" s="12" t="s">
        <v>81</v>
      </c>
    </row>
    <row r="9" spans="1:1">
      <c r="A9" s="12" t="s">
        <v>212</v>
      </c>
    </row>
    <row r="10" spans="1:1">
      <c r="A10" s="12" t="s">
        <v>712</v>
      </c>
    </row>
    <row r="11" spans="1:1">
      <c r="A11" s="12" t="s">
        <v>927</v>
      </c>
    </row>
    <row r="12" spans="1:1">
      <c r="A12" s="12" t="s">
        <v>924</v>
      </c>
    </row>
    <row r="13" spans="1:1">
      <c r="A13" s="12" t="s">
        <v>932</v>
      </c>
    </row>
    <row r="14" spans="1:1">
      <c r="A14" s="12" t="s">
        <v>1427</v>
      </c>
    </row>
    <row r="15" spans="1:1">
      <c r="A15" s="12" t="s">
        <v>1428</v>
      </c>
    </row>
    <row r="16" spans="1:1">
      <c r="A16" s="12" t="s">
        <v>1429</v>
      </c>
    </row>
    <row r="17" spans="1:1">
      <c r="A17" s="12" t="s">
        <v>1430</v>
      </c>
    </row>
    <row r="18" spans="1:1">
      <c r="A18" s="12" t="s">
        <v>1431</v>
      </c>
    </row>
    <row r="19" spans="1:1">
      <c r="A19" s="12" t="s">
        <v>1432</v>
      </c>
    </row>
    <row r="20" spans="1:1">
      <c r="A20" s="12" t="s">
        <v>1433</v>
      </c>
    </row>
    <row r="21" spans="1:1">
      <c r="A21" s="12" t="s">
        <v>235</v>
      </c>
    </row>
    <row r="22" spans="1:1">
      <c r="A22" s="12" t="s">
        <v>1050</v>
      </c>
    </row>
    <row r="23" spans="1:1">
      <c r="A23" s="12" t="s">
        <v>1434</v>
      </c>
    </row>
    <row r="24" spans="1:1">
      <c r="A24" s="12" t="s">
        <v>1435</v>
      </c>
    </row>
    <row r="25" spans="1:1">
      <c r="A25" s="12" t="s">
        <v>1436</v>
      </c>
    </row>
    <row r="26" spans="1:1">
      <c r="A26" s="12" t="s">
        <v>1437</v>
      </c>
    </row>
    <row r="27" spans="1:1">
      <c r="A27" s="12" t="s">
        <v>350</v>
      </c>
    </row>
    <row r="28" spans="1:1">
      <c r="A28" s="12" t="s">
        <v>1438</v>
      </c>
    </row>
    <row r="29" spans="1:1">
      <c r="A29" s="12" t="s">
        <v>246</v>
      </c>
    </row>
    <row r="30" spans="1:1">
      <c r="A30" s="12" t="s">
        <v>250</v>
      </c>
    </row>
  </sheetData>
  <pageMargins left="0.9055118110236221" right="0.70866141732283472" top="1.3385826771653544" bottom="0.74803149606299213" header="0.31496062992125984" footer="0.31496062992125984"/>
  <pageSetup paperSize="8" orientation="landscape" horizontalDpi="300" verticalDpi="300" r:id="rId1"/>
  <headerFooter>
    <oddHeader>&amp;R&amp;G</oddHeader>
  </headerFooter>
  <legacyDrawingHF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SharedWithUsers xmlns="92b0f251-fea0-4cb9-8bc9-a48d28ef523d">
      <UserInfo>
        <DisplayName/>
        <AccountId xsi:nil="true"/>
        <AccountType/>
      </UserInfo>
    </SharedWithUsers>
    <MediaLengthInSeconds xmlns="6b1d61d8-d275-4efc-bd88-5af6b80eb412"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60FFA845446F6E41A90AC623CC3BF6EB" ma:contentTypeVersion="13" ma:contentTypeDescription="Create a new document." ma:contentTypeScope="" ma:versionID="21a224a1d6007ae375111b8707cb7b34">
  <xsd:schema xmlns:xsd="http://www.w3.org/2001/XMLSchema" xmlns:xs="http://www.w3.org/2001/XMLSchema" xmlns:p="http://schemas.microsoft.com/office/2006/metadata/properties" xmlns:ns2="6b1d61d8-d275-4efc-bd88-5af6b80eb412" xmlns:ns3="92b0f251-fea0-4cb9-8bc9-a48d28ef523d" targetNamespace="http://schemas.microsoft.com/office/2006/metadata/properties" ma:root="true" ma:fieldsID="b41acfcee76e684d3b29784c4b3d1936" ns2:_="" ns3:_="">
    <xsd:import namespace="6b1d61d8-d275-4efc-bd88-5af6b80eb412"/>
    <xsd:import namespace="92b0f251-fea0-4cb9-8bc9-a48d28ef523d"/>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3:SharedWithUsers" minOccurs="0"/>
                <xsd:element ref="ns3:SharedWithDetails" minOccurs="0"/>
                <xsd:element ref="ns2:MediaServiceLocatio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b1d61d8-d275-4efc-bd88-5af6b80eb41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ServiceLocation" ma:index="19" nillable="true" ma:displayName="Location" ma:internalName="MediaServiceLocation" ma:readOnly="true">
      <xsd:simpleType>
        <xsd:restriction base="dms:Text"/>
      </xsd:simpleType>
    </xsd:element>
    <xsd:element name="MediaLengthInSeconds" ma:index="20"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92b0f251-fea0-4cb9-8bc9-a48d28ef523d"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6845DBB-2FBA-4248-8AFE-86388D7C1A0A}">
  <ds:schemaRefs>
    <ds:schemaRef ds:uri="http://schemas.microsoft.com/office/2006/metadata/properties"/>
    <ds:schemaRef ds:uri="http://purl.org/dc/elements/1.1/"/>
    <ds:schemaRef ds:uri="http://purl.org/dc/dcmitype/"/>
    <ds:schemaRef ds:uri="http://purl.org/dc/terms/"/>
    <ds:schemaRef ds:uri="http://www.w3.org/XML/1998/namespace"/>
    <ds:schemaRef ds:uri="http://schemas.openxmlformats.org/package/2006/metadata/core-properties"/>
    <ds:schemaRef ds:uri="6b1d61d8-d275-4efc-bd88-5af6b80eb412"/>
    <ds:schemaRef ds:uri="http://schemas.microsoft.com/office/2006/documentManagement/types"/>
    <ds:schemaRef ds:uri="http://schemas.microsoft.com/office/infopath/2007/PartnerControls"/>
    <ds:schemaRef ds:uri="92b0f251-fea0-4cb9-8bc9-a48d28ef523d"/>
  </ds:schemaRefs>
</ds:datastoreItem>
</file>

<file path=customXml/itemProps2.xml><?xml version="1.0" encoding="utf-8"?>
<ds:datastoreItem xmlns:ds="http://schemas.openxmlformats.org/officeDocument/2006/customXml" ds:itemID="{5AD7D2CB-1622-4044-85F7-3D23215FA6BF}">
  <ds:schemaRefs>
    <ds:schemaRef ds:uri="http://schemas.microsoft.com/sharepoint/v3/contenttype/forms"/>
  </ds:schemaRefs>
</ds:datastoreItem>
</file>

<file path=customXml/itemProps3.xml><?xml version="1.0" encoding="utf-8"?>
<ds:datastoreItem xmlns:ds="http://schemas.openxmlformats.org/officeDocument/2006/customXml" ds:itemID="{D56BC485-B7C3-4CF3-A1D0-D67F03F8F4C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b1d61d8-d275-4efc-bd88-5af6b80eb412"/>
    <ds:schemaRef ds:uri="92b0f251-fea0-4cb9-8bc9-a48d28ef523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2</vt:i4>
      </vt:variant>
    </vt:vector>
  </HeadingPairs>
  <TitlesOfParts>
    <vt:vector size="14" baseType="lpstr">
      <vt:lpstr>TDD</vt:lpstr>
      <vt:lpstr>Cause</vt:lpstr>
      <vt:lpstr>Systems</vt:lpstr>
      <vt:lpstr>Area</vt:lpstr>
      <vt:lpstr>Level</vt:lpstr>
      <vt:lpstr>Zone</vt:lpstr>
      <vt:lpstr>AreaQty</vt:lpstr>
      <vt:lpstr>Facilities</vt:lpstr>
      <vt:lpstr>Discipline</vt:lpstr>
      <vt:lpstr>CS</vt:lpstr>
      <vt:lpstr>IS</vt:lpstr>
      <vt:lpstr>Others</vt:lpstr>
      <vt:lpstr>TDD!Print_Area</vt:lpstr>
      <vt:lpstr>TDD!Print_Titles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Nam Le</dc:creator>
  <cp:keywords/>
  <dc:description/>
  <cp:lastModifiedBy>ADMIN</cp:lastModifiedBy>
  <cp:revision/>
  <cp:lastPrinted>2023-04-15T07:00:02Z</cp:lastPrinted>
  <dcterms:created xsi:type="dcterms:W3CDTF">2020-01-15T02:47:32Z</dcterms:created>
  <dcterms:modified xsi:type="dcterms:W3CDTF">2023-04-16T02:54:30Z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0x01010060FFA845446F6E41A90AC623CC3BF6EB</vt:lpwstr>
  </property>
  <property fmtid="{D5CDD505-2E9C-101B-9397-08002B2CF9AE}" pid="3" name="xd_Signature">
    <vt:bool>false</vt:bool>
  </property>
  <property fmtid="{D5CDD505-2E9C-101B-9397-08002B2CF9AE}" pid="4" name="xd_ProgID">
    <vt:lpwstr/>
  </property>
  <property fmtid="{D5CDD505-2E9C-101B-9397-08002B2CF9AE}" pid="5" name="ComplianceAssetId">
    <vt:lpwstr/>
  </property>
  <property fmtid="{D5CDD505-2E9C-101B-9397-08002B2CF9AE}" pid="6" name="TemplateUrl">
    <vt:lpwstr/>
  </property>
  <property fmtid="{D5CDD505-2E9C-101B-9397-08002B2CF9AE}" pid="7" name="_ExtendedDescription">
    <vt:lpwstr/>
  </property>
  <property fmtid="{D5CDD505-2E9C-101B-9397-08002B2CF9AE}" pid="8" name="TriggerFlowInfo">
    <vt:lpwstr/>
  </property>
</Properties>
</file>