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namlt\OneDrive\Desktop\HOPE\"/>
    </mc:Choice>
  </mc:AlternateContent>
  <xr:revisionPtr revIDLastSave="0" documentId="13_ncr:1_{462FB36E-DE3A-4476-B86F-1EB099055745}" xr6:coauthVersionLast="45" xr6:coauthVersionMax="45" xr10:uidLastSave="{00000000-0000-0000-0000-000000000000}"/>
  <bookViews>
    <workbookView xWindow="-110" yWindow="-110" windowWidth="19420" windowHeight="10420" tabRatio="921" firstSheet="7" activeTab="12" xr2:uid="{109CEB8B-66E6-4D2C-BAB6-AFF8A97EE53B}"/>
  </bookViews>
  <sheets>
    <sheet name="Definitions" sheetId="2" r:id="rId1"/>
    <sheet name="Sheet1" sheetId="34" r:id="rId2"/>
    <sheet name="LifeSpan" sheetId="16" r:id="rId3"/>
    <sheet name="Facility" sheetId="23" r:id="rId4"/>
    <sheet name="WorkType" sheetId="4" r:id="rId5"/>
    <sheet name="BuidingLevel" sheetId="5" r:id="rId6"/>
    <sheet name="Discipline" sheetId="7" r:id="rId7"/>
    <sheet name="Area" sheetId="6" r:id="rId8"/>
    <sheet name="SSCriteria" sheetId="27" r:id="rId9"/>
    <sheet name="Level5" sheetId="8" r:id="rId10"/>
    <sheet name="Priority" sheetId="33" r:id="rId11"/>
    <sheet name="Compliance" sheetId="24" r:id="rId12"/>
    <sheet name="Capex" sheetId="1" r:id="rId13"/>
    <sheet name="Capex (2)" sheetId="35" r:id="rId14"/>
  </sheets>
  <definedNames>
    <definedName name="_xlnm._FilterDatabase" localSheetId="7" hidden="1">Area!#REF!</definedName>
    <definedName name="_xlnm._FilterDatabase" localSheetId="5" hidden="1">BuidingLevel!$A$1:$A$1</definedName>
    <definedName name="_xlnm._FilterDatabase" localSheetId="12" hidden="1">Capex!$A$1:$Y$625</definedName>
    <definedName name="_xlnm._FilterDatabase" localSheetId="13" hidden="1">'Capex (2)'!$A$1:$Y$1372</definedName>
    <definedName name="_xlnm._FilterDatabase" localSheetId="11" hidden="1">Compliance!$A$1:$S$229</definedName>
    <definedName name="_xlnm._FilterDatabase" localSheetId="3" hidden="1">Facility!$A$1:$A$7</definedName>
    <definedName name="_xlnm._FilterDatabase" localSheetId="8" hidden="1">SSCriteria!#REF!</definedName>
    <definedName name="_xlnm._FilterDatabase" localSheetId="4" hidden="1">WorkType!$A$1:$A$8</definedName>
    <definedName name="_xlnm.Print_Area" localSheetId="11">Compliance!$A$1:$R$123</definedName>
    <definedName name="_xlnm.Print_Titles" localSheetId="12">Capex!$1:$1</definedName>
    <definedName name="_xlnm.Print_Titles" localSheetId="13">'Capex (2)'!$1:$1</definedName>
    <definedName name="_xlnm.Print_Titles" localSheetId="11">Compliance!$1:$1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639" i="1" l="1"/>
  <c r="R636" i="1"/>
  <c r="V636" i="1" s="1"/>
  <c r="R635" i="1"/>
  <c r="V635" i="1" s="1"/>
  <c r="P616" i="1" l="1"/>
  <c r="R616" i="1" s="1"/>
  <c r="V616" i="1" s="1"/>
  <c r="P615" i="1"/>
  <c r="R615" i="1" s="1"/>
  <c r="V615" i="1" s="1"/>
  <c r="P614" i="1"/>
  <c r="R614" i="1" s="1"/>
  <c r="V614" i="1" s="1"/>
  <c r="P613" i="1"/>
  <c r="R613" i="1" s="1"/>
  <c r="V613" i="1" s="1"/>
  <c r="P612" i="1"/>
  <c r="R612" i="1" s="1"/>
  <c r="V612" i="1" s="1"/>
  <c r="P611" i="1"/>
  <c r="R611" i="1" s="1"/>
  <c r="V611" i="1" s="1"/>
  <c r="P610" i="1"/>
  <c r="R610" i="1" s="1"/>
  <c r="V610" i="1" s="1"/>
  <c r="P609" i="1"/>
  <c r="R609" i="1" s="1"/>
  <c r="V609" i="1" s="1"/>
  <c r="P608" i="1"/>
  <c r="R608" i="1" s="1"/>
  <c r="V608" i="1" s="1"/>
  <c r="P607" i="1"/>
  <c r="R607" i="1" s="1"/>
  <c r="V607" i="1" s="1"/>
  <c r="P606" i="1"/>
  <c r="R587" i="1"/>
  <c r="V587" i="1" s="1"/>
  <c r="R586" i="1"/>
  <c r="V586" i="1" s="1"/>
  <c r="R585" i="1"/>
  <c r="V585" i="1" s="1"/>
  <c r="R584" i="1"/>
  <c r="V584" i="1" s="1"/>
  <c r="R595" i="1"/>
  <c r="V595" i="1" s="1"/>
  <c r="R594" i="1"/>
  <c r="V594" i="1" s="1"/>
  <c r="R593" i="1"/>
  <c r="V593" i="1" s="1"/>
  <c r="R592" i="1"/>
  <c r="V592" i="1" s="1"/>
  <c r="I624" i="1" l="1"/>
  <c r="I621" i="1"/>
  <c r="R2" i="35" l="1"/>
  <c r="V2" i="35" s="1"/>
  <c r="R3" i="35"/>
  <c r="V3" i="35"/>
  <c r="R4" i="35"/>
  <c r="V4" i="35"/>
  <c r="R5" i="35"/>
  <c r="V5" i="35"/>
  <c r="R6" i="35"/>
  <c r="V6" i="35" s="1"/>
  <c r="R7" i="35"/>
  <c r="V7" i="35"/>
  <c r="R8" i="35"/>
  <c r="V8" i="35"/>
  <c r="R9" i="35"/>
  <c r="V9" i="35"/>
  <c r="R10" i="35"/>
  <c r="V10" i="35" s="1"/>
  <c r="R11" i="35"/>
  <c r="V11" i="35"/>
  <c r="R12" i="35"/>
  <c r="V12" i="35"/>
  <c r="R13" i="35"/>
  <c r="V13" i="35"/>
  <c r="R14" i="35"/>
  <c r="V14" i="35" s="1"/>
  <c r="R15" i="35"/>
  <c r="V15" i="35"/>
  <c r="R16" i="35"/>
  <c r="V16" i="35"/>
  <c r="R17" i="35"/>
  <c r="V17" i="35"/>
  <c r="R18" i="35"/>
  <c r="V18" i="35"/>
  <c r="R19" i="35"/>
  <c r="V19" i="35"/>
  <c r="R20" i="35"/>
  <c r="V20" i="35"/>
  <c r="R21" i="35"/>
  <c r="V21" i="35"/>
  <c r="R22" i="35"/>
  <c r="V22" i="35"/>
  <c r="R23" i="35"/>
  <c r="V23" i="35"/>
  <c r="R24" i="35"/>
  <c r="V24" i="35"/>
  <c r="R25" i="35"/>
  <c r="V25" i="35"/>
  <c r="R26" i="35"/>
  <c r="V26" i="35"/>
  <c r="R27" i="35"/>
  <c r="V27" i="35"/>
  <c r="R28" i="35"/>
  <c r="V28" i="35"/>
  <c r="R29" i="35"/>
  <c r="V29" i="35"/>
  <c r="R30" i="35"/>
  <c r="V30" i="35"/>
  <c r="R31" i="35"/>
  <c r="V31" i="35"/>
  <c r="R32" i="35"/>
  <c r="V32" i="35"/>
  <c r="R33" i="35"/>
  <c r="V33" i="35"/>
  <c r="R34" i="35"/>
  <c r="V34" i="35"/>
  <c r="R35" i="35"/>
  <c r="V35" i="35"/>
  <c r="R36" i="35"/>
  <c r="V36" i="35"/>
  <c r="R37" i="35"/>
  <c r="V37" i="35"/>
  <c r="R38" i="35"/>
  <c r="V38" i="35"/>
  <c r="R39" i="35"/>
  <c r="V39" i="35"/>
  <c r="R40" i="35"/>
  <c r="V40" i="35"/>
  <c r="R41" i="35"/>
  <c r="V41" i="35"/>
  <c r="R42" i="35"/>
  <c r="V42" i="35"/>
  <c r="R43" i="35"/>
  <c r="V43" i="35"/>
  <c r="R44" i="35"/>
  <c r="V44" i="35"/>
  <c r="R45" i="35"/>
  <c r="V45" i="35"/>
  <c r="R46" i="35"/>
  <c r="V46" i="35"/>
  <c r="R47" i="35"/>
  <c r="V47" i="35"/>
  <c r="R48" i="35"/>
  <c r="V48" i="35"/>
  <c r="R49" i="35"/>
  <c r="V49" i="35"/>
  <c r="R50" i="35"/>
  <c r="V50" i="35"/>
  <c r="R51" i="35"/>
  <c r="V51" i="35"/>
  <c r="R52" i="35"/>
  <c r="V52" i="35"/>
  <c r="R53" i="35"/>
  <c r="V53" i="35"/>
  <c r="R54" i="35"/>
  <c r="V54" i="35"/>
  <c r="R55" i="35"/>
  <c r="V55" i="35"/>
  <c r="R56" i="35"/>
  <c r="V56" i="35"/>
  <c r="R57" i="35"/>
  <c r="V57" i="35"/>
  <c r="R58" i="35"/>
  <c r="V58" i="35"/>
  <c r="R59" i="35"/>
  <c r="V59" i="35"/>
  <c r="R60" i="35"/>
  <c r="V60" i="35"/>
  <c r="R61" i="35"/>
  <c r="V61" i="35"/>
  <c r="R62" i="35"/>
  <c r="V62" i="35"/>
  <c r="R63" i="35"/>
  <c r="V63" i="35"/>
  <c r="R64" i="35"/>
  <c r="V64" i="35"/>
  <c r="R65" i="35"/>
  <c r="V65" i="35"/>
  <c r="R66" i="35"/>
  <c r="V66" i="35"/>
  <c r="R67" i="35"/>
  <c r="V67" i="35"/>
  <c r="R68" i="35"/>
  <c r="V68" i="35"/>
  <c r="R69" i="35"/>
  <c r="V69" i="35"/>
  <c r="R70" i="35"/>
  <c r="V70" i="35"/>
  <c r="R71" i="35"/>
  <c r="V71" i="35"/>
  <c r="R72" i="35"/>
  <c r="V72" i="35"/>
  <c r="R73" i="35"/>
  <c r="V73" i="35"/>
  <c r="R74" i="35"/>
  <c r="V74" i="35"/>
  <c r="R75" i="35"/>
  <c r="V75" i="35"/>
  <c r="R76" i="35"/>
  <c r="V76" i="35"/>
  <c r="R77" i="35"/>
  <c r="V77" i="35"/>
  <c r="R78" i="35"/>
  <c r="V78" i="35"/>
  <c r="R79" i="35"/>
  <c r="V79" i="35"/>
  <c r="R80" i="35"/>
  <c r="V80" i="35"/>
  <c r="R81" i="35"/>
  <c r="V81" i="35"/>
  <c r="R82" i="35"/>
  <c r="V82" i="35"/>
  <c r="R83" i="35"/>
  <c r="V83" i="35"/>
  <c r="R84" i="35"/>
  <c r="V84" i="35"/>
  <c r="R85" i="35"/>
  <c r="V85" i="35"/>
  <c r="R86" i="35"/>
  <c r="V86" i="35"/>
  <c r="R87" i="35"/>
  <c r="V87" i="35"/>
  <c r="R88" i="35"/>
  <c r="V88" i="35"/>
  <c r="R89" i="35"/>
  <c r="V89" i="35"/>
  <c r="R90" i="35"/>
  <c r="V90" i="35"/>
  <c r="R91" i="35"/>
  <c r="V91" i="35"/>
  <c r="R92" i="35"/>
  <c r="V92" i="35"/>
  <c r="R93" i="35"/>
  <c r="V93" i="35"/>
  <c r="R94" i="35"/>
  <c r="V94" i="35"/>
  <c r="R95" i="35"/>
  <c r="V95" i="35"/>
  <c r="R96" i="35"/>
  <c r="V96" i="35"/>
  <c r="R97" i="35"/>
  <c r="V97" i="35"/>
  <c r="R98" i="35"/>
  <c r="V98" i="35"/>
  <c r="R99" i="35"/>
  <c r="V99" i="35"/>
  <c r="R100" i="35"/>
  <c r="V100" i="35"/>
  <c r="R101" i="35"/>
  <c r="V101" i="35"/>
  <c r="R102" i="35"/>
  <c r="V102" i="35"/>
  <c r="R103" i="35"/>
  <c r="V103" i="35"/>
  <c r="R104" i="35"/>
  <c r="V104" i="35"/>
  <c r="R105" i="35"/>
  <c r="V105" i="35"/>
  <c r="R106" i="35"/>
  <c r="V106" i="35"/>
  <c r="R107" i="35"/>
  <c r="V107" i="35"/>
  <c r="R108" i="35"/>
  <c r="V108" i="35"/>
  <c r="R109" i="35"/>
  <c r="V109" i="35"/>
  <c r="R110" i="35"/>
  <c r="V110" i="35"/>
  <c r="R111" i="35"/>
  <c r="V111" i="35"/>
  <c r="R112" i="35"/>
  <c r="V112" i="35"/>
  <c r="R113" i="35"/>
  <c r="V113" i="35"/>
  <c r="R114" i="35"/>
  <c r="V114" i="35"/>
  <c r="R115" i="35"/>
  <c r="V115" i="35"/>
  <c r="R116" i="35"/>
  <c r="V116" i="35"/>
  <c r="R117" i="35"/>
  <c r="V117" i="35"/>
  <c r="R118" i="35"/>
  <c r="V118" i="35"/>
  <c r="R119" i="35"/>
  <c r="V119" i="35"/>
  <c r="R120" i="35"/>
  <c r="V120" i="35"/>
  <c r="R121" i="35"/>
  <c r="V121" i="35"/>
  <c r="R122" i="35"/>
  <c r="V122" i="35"/>
  <c r="R123" i="35"/>
  <c r="V123" i="35"/>
  <c r="R124" i="35"/>
  <c r="V124" i="35"/>
  <c r="R125" i="35"/>
  <c r="V125" i="35"/>
  <c r="R126" i="35"/>
  <c r="V126" i="35"/>
  <c r="R127" i="35"/>
  <c r="V127" i="35"/>
  <c r="R128" i="35"/>
  <c r="V128" i="35"/>
  <c r="R129" i="35"/>
  <c r="V129" i="35"/>
  <c r="R130" i="35"/>
  <c r="V130" i="35"/>
  <c r="R131" i="35"/>
  <c r="V131" i="35"/>
  <c r="R132" i="35"/>
  <c r="V132" i="35"/>
  <c r="R133" i="35"/>
  <c r="V133" i="35"/>
  <c r="R134" i="35"/>
  <c r="V134" i="35"/>
  <c r="R135" i="35"/>
  <c r="V135" i="35"/>
  <c r="R136" i="35"/>
  <c r="V136" i="35"/>
  <c r="R137" i="35"/>
  <c r="V137" i="35"/>
  <c r="R138" i="35"/>
  <c r="V138" i="35"/>
  <c r="R139" i="35"/>
  <c r="V139" i="35"/>
  <c r="R140" i="35"/>
  <c r="V140" i="35"/>
  <c r="R141" i="35"/>
  <c r="V141" i="35"/>
  <c r="R142" i="35"/>
  <c r="V142" i="35"/>
  <c r="R143" i="35"/>
  <c r="V143" i="35"/>
  <c r="R144" i="35"/>
  <c r="V144" i="35"/>
  <c r="R145" i="35"/>
  <c r="V145" i="35"/>
  <c r="R146" i="35"/>
  <c r="V146" i="35"/>
  <c r="R147" i="35"/>
  <c r="V147" i="35"/>
  <c r="R148" i="35"/>
  <c r="V148" i="35"/>
  <c r="R149" i="35"/>
  <c r="V149" i="35"/>
  <c r="R150" i="35"/>
  <c r="V150" i="35"/>
  <c r="R151" i="35"/>
  <c r="V151" i="35"/>
  <c r="R152" i="35"/>
  <c r="V152" i="35"/>
  <c r="R153" i="35"/>
  <c r="V153" i="35"/>
  <c r="R154" i="35"/>
  <c r="V154" i="35"/>
  <c r="R155" i="35"/>
  <c r="V155" i="35"/>
  <c r="R156" i="35"/>
  <c r="V156" i="35"/>
  <c r="R157" i="35"/>
  <c r="V157" i="35"/>
  <c r="R158" i="35"/>
  <c r="V158" i="35"/>
  <c r="R159" i="35"/>
  <c r="V159" i="35"/>
  <c r="R160" i="35"/>
  <c r="V160" i="35"/>
  <c r="R161" i="35"/>
  <c r="V161" i="35"/>
  <c r="R162" i="35"/>
  <c r="V162" i="35"/>
  <c r="R163" i="35"/>
  <c r="V163" i="35"/>
  <c r="R164" i="35"/>
  <c r="V164" i="35"/>
  <c r="R165" i="35"/>
  <c r="V165" i="35"/>
  <c r="R166" i="35"/>
  <c r="V166" i="35"/>
  <c r="R167" i="35"/>
  <c r="V167" i="35"/>
  <c r="R168" i="35"/>
  <c r="V168" i="35"/>
  <c r="R169" i="35"/>
  <c r="V169" i="35"/>
  <c r="R170" i="35"/>
  <c r="V170" i="35"/>
  <c r="R171" i="35"/>
  <c r="V171" i="35"/>
  <c r="R172" i="35"/>
  <c r="V172" i="35"/>
  <c r="R173" i="35"/>
  <c r="V173" i="35"/>
  <c r="R174" i="35"/>
  <c r="V174" i="35"/>
  <c r="R175" i="35"/>
  <c r="V175" i="35"/>
  <c r="R176" i="35"/>
  <c r="V176" i="35"/>
  <c r="R177" i="35"/>
  <c r="V177" i="35"/>
  <c r="R178" i="35"/>
  <c r="V178" i="35"/>
  <c r="R179" i="35"/>
  <c r="V179" i="35"/>
  <c r="R180" i="35"/>
  <c r="V180" i="35"/>
  <c r="R181" i="35"/>
  <c r="V181" i="35"/>
  <c r="R182" i="35"/>
  <c r="V182" i="35"/>
  <c r="R183" i="35"/>
  <c r="V183" i="35"/>
  <c r="R184" i="35"/>
  <c r="V184" i="35"/>
  <c r="R185" i="35"/>
  <c r="V185" i="35"/>
  <c r="R186" i="35"/>
  <c r="V186" i="35"/>
  <c r="R187" i="35"/>
  <c r="V187" i="35"/>
  <c r="R188" i="35"/>
  <c r="V188" i="35"/>
  <c r="R189" i="35"/>
  <c r="V189" i="35"/>
  <c r="R190" i="35"/>
  <c r="V190" i="35"/>
  <c r="R191" i="35"/>
  <c r="V191" i="35"/>
  <c r="R192" i="35"/>
  <c r="V192" i="35"/>
  <c r="R193" i="35"/>
  <c r="V193" i="35"/>
  <c r="R194" i="35"/>
  <c r="V194" i="35"/>
  <c r="R195" i="35"/>
  <c r="V195" i="35"/>
  <c r="R196" i="35"/>
  <c r="V196" i="35"/>
  <c r="R197" i="35"/>
  <c r="V197" i="35"/>
  <c r="R198" i="35"/>
  <c r="V198" i="35"/>
  <c r="R199" i="35"/>
  <c r="V199" i="35"/>
  <c r="R200" i="35"/>
  <c r="V200" i="35"/>
  <c r="R201" i="35"/>
  <c r="V201" i="35"/>
  <c r="R202" i="35"/>
  <c r="V202" i="35"/>
  <c r="R203" i="35"/>
  <c r="V203" i="35"/>
  <c r="R204" i="35"/>
  <c r="V204" i="35"/>
  <c r="R205" i="35"/>
  <c r="V205" i="35"/>
  <c r="R206" i="35"/>
  <c r="V206" i="35"/>
  <c r="R207" i="35"/>
  <c r="V207" i="35"/>
  <c r="R208" i="35"/>
  <c r="V208" i="35"/>
  <c r="R209" i="35"/>
  <c r="V209" i="35"/>
  <c r="R210" i="35"/>
  <c r="V210" i="35"/>
  <c r="R211" i="35"/>
  <c r="V211" i="35"/>
  <c r="R212" i="35"/>
  <c r="V212" i="35"/>
  <c r="R213" i="35"/>
  <c r="V213" i="35"/>
  <c r="R214" i="35"/>
  <c r="V214" i="35"/>
  <c r="R215" i="35"/>
  <c r="V215" i="35"/>
  <c r="R216" i="35"/>
  <c r="V216" i="35"/>
  <c r="R217" i="35"/>
  <c r="V217" i="35"/>
  <c r="R218" i="35"/>
  <c r="V218" i="35"/>
  <c r="R219" i="35"/>
  <c r="V219" i="35"/>
  <c r="R220" i="35"/>
  <c r="V220" i="35"/>
  <c r="R221" i="35"/>
  <c r="V221" i="35"/>
  <c r="R222" i="35"/>
  <c r="V222" i="35"/>
  <c r="R223" i="35"/>
  <c r="V223" i="35"/>
  <c r="R224" i="35"/>
  <c r="V224" i="35"/>
  <c r="R225" i="35"/>
  <c r="V225" i="35"/>
  <c r="R226" i="35"/>
  <c r="V226" i="35"/>
  <c r="R227" i="35"/>
  <c r="V227" i="35"/>
  <c r="R228" i="35"/>
  <c r="V228" i="35"/>
  <c r="R229" i="35"/>
  <c r="V229" i="35"/>
  <c r="R230" i="35"/>
  <c r="V230" i="35"/>
  <c r="R231" i="35"/>
  <c r="V231" i="35"/>
  <c r="R232" i="35"/>
  <c r="V232" i="35"/>
  <c r="R233" i="35"/>
  <c r="V233" i="35"/>
  <c r="R234" i="35"/>
  <c r="V234" i="35"/>
  <c r="R235" i="35"/>
  <c r="V235" i="35"/>
  <c r="R236" i="35"/>
  <c r="V236" i="35"/>
  <c r="R237" i="35"/>
  <c r="V237" i="35"/>
  <c r="R238" i="35"/>
  <c r="V238" i="35"/>
  <c r="R239" i="35"/>
  <c r="V239" i="35"/>
  <c r="R240" i="35"/>
  <c r="V240" i="35"/>
  <c r="R241" i="35"/>
  <c r="V241" i="35"/>
  <c r="R242" i="35"/>
  <c r="V242" i="35"/>
  <c r="R243" i="35"/>
  <c r="V243" i="35"/>
  <c r="R244" i="35"/>
  <c r="V244" i="35"/>
  <c r="R245" i="35"/>
  <c r="V245" i="35"/>
  <c r="R246" i="35"/>
  <c r="V246" i="35"/>
  <c r="R247" i="35"/>
  <c r="V247" i="35"/>
  <c r="R248" i="35"/>
  <c r="V248" i="35"/>
  <c r="R249" i="35"/>
  <c r="V249" i="35"/>
  <c r="R250" i="35"/>
  <c r="V250" i="35"/>
  <c r="R251" i="35"/>
  <c r="V251" i="35"/>
  <c r="R252" i="35"/>
  <c r="V252" i="35"/>
  <c r="R253" i="35"/>
  <c r="V253" i="35"/>
  <c r="R254" i="35"/>
  <c r="V254" i="35"/>
  <c r="R255" i="35"/>
  <c r="V255" i="35"/>
  <c r="R256" i="35"/>
  <c r="V256" i="35"/>
  <c r="R257" i="35"/>
  <c r="V257" i="35"/>
  <c r="R258" i="35"/>
  <c r="V258" i="35"/>
  <c r="R259" i="35"/>
  <c r="V259" i="35"/>
  <c r="R260" i="35"/>
  <c r="V260" i="35"/>
  <c r="R261" i="35"/>
  <c r="V261" i="35"/>
  <c r="R262" i="35"/>
  <c r="V262" i="35"/>
  <c r="R263" i="35"/>
  <c r="V263" i="35"/>
  <c r="R264" i="35"/>
  <c r="V264" i="35"/>
  <c r="R265" i="35"/>
  <c r="V265" i="35"/>
  <c r="R266" i="35"/>
  <c r="V266" i="35"/>
  <c r="R267" i="35"/>
  <c r="V267" i="35"/>
  <c r="R268" i="35"/>
  <c r="V268" i="35"/>
  <c r="R269" i="35"/>
  <c r="V269" i="35"/>
  <c r="R270" i="35"/>
  <c r="V270" i="35"/>
  <c r="R271" i="35"/>
  <c r="V271" i="35"/>
  <c r="R272" i="35"/>
  <c r="V272" i="35"/>
  <c r="R273" i="35"/>
  <c r="V273" i="35"/>
  <c r="R274" i="35"/>
  <c r="V274" i="35"/>
  <c r="R275" i="35"/>
  <c r="V275" i="35"/>
  <c r="R276" i="35"/>
  <c r="V276" i="35"/>
  <c r="R277" i="35"/>
  <c r="V277" i="35"/>
  <c r="R278" i="35"/>
  <c r="V278" i="35"/>
  <c r="R279" i="35"/>
  <c r="V279" i="35"/>
  <c r="R280" i="35"/>
  <c r="V280" i="35"/>
  <c r="R281" i="35"/>
  <c r="V281" i="35"/>
  <c r="R282" i="35"/>
  <c r="V282" i="35"/>
  <c r="R283" i="35"/>
  <c r="V283" i="35"/>
  <c r="R284" i="35"/>
  <c r="V284" i="35"/>
  <c r="R285" i="35"/>
  <c r="V285" i="35"/>
  <c r="R286" i="35"/>
  <c r="V286" i="35"/>
  <c r="R287" i="35"/>
  <c r="V287" i="35"/>
  <c r="R288" i="35"/>
  <c r="V288" i="35"/>
  <c r="R289" i="35"/>
  <c r="V289" i="35"/>
  <c r="R290" i="35"/>
  <c r="V290" i="35"/>
  <c r="R291" i="35"/>
  <c r="V291" i="35"/>
  <c r="R292" i="35"/>
  <c r="V292" i="35"/>
  <c r="R293" i="35"/>
  <c r="V293" i="35"/>
  <c r="R294" i="35"/>
  <c r="V294" i="35"/>
  <c r="R295" i="35"/>
  <c r="V295" i="35"/>
  <c r="R296" i="35"/>
  <c r="V296" i="35"/>
  <c r="R297" i="35"/>
  <c r="V297" i="35"/>
  <c r="R298" i="35"/>
  <c r="V298" i="35"/>
  <c r="R299" i="35"/>
  <c r="V299" i="35"/>
  <c r="R300" i="35"/>
  <c r="V300" i="35"/>
  <c r="R301" i="35"/>
  <c r="V301" i="35"/>
  <c r="R302" i="35"/>
  <c r="V302" i="35"/>
  <c r="R303" i="35"/>
  <c r="V303" i="35"/>
  <c r="R304" i="35"/>
  <c r="V304" i="35"/>
  <c r="R305" i="35"/>
  <c r="V305" i="35"/>
  <c r="R306" i="35"/>
  <c r="V306" i="35"/>
  <c r="R307" i="35"/>
  <c r="V307" i="35"/>
  <c r="R308" i="35"/>
  <c r="V308" i="35"/>
  <c r="R309" i="35"/>
  <c r="V309" i="35"/>
  <c r="R310" i="35"/>
  <c r="V310" i="35"/>
  <c r="R311" i="35"/>
  <c r="V311" i="35"/>
  <c r="R312" i="35"/>
  <c r="V312" i="35"/>
  <c r="R313" i="35"/>
  <c r="V313" i="35"/>
  <c r="R314" i="35"/>
  <c r="V314" i="35"/>
  <c r="R315" i="35"/>
  <c r="V315" i="35"/>
  <c r="R316" i="35"/>
  <c r="V316" i="35"/>
  <c r="R317" i="35"/>
  <c r="V317" i="35"/>
  <c r="R318" i="35"/>
  <c r="V318" i="35"/>
  <c r="R319" i="35"/>
  <c r="V319" i="35"/>
  <c r="R320" i="35"/>
  <c r="V320" i="35"/>
  <c r="R321" i="35"/>
  <c r="V321" i="35"/>
  <c r="R322" i="35"/>
  <c r="V322" i="35"/>
  <c r="R323" i="35"/>
  <c r="V323" i="35"/>
  <c r="R324" i="35"/>
  <c r="V324" i="35"/>
  <c r="R325" i="35"/>
  <c r="V325" i="35"/>
  <c r="R326" i="35"/>
  <c r="V326" i="35"/>
  <c r="R327" i="35"/>
  <c r="V327" i="35"/>
  <c r="R328" i="35"/>
  <c r="V328" i="35"/>
  <c r="R329" i="35"/>
  <c r="V329" i="35"/>
  <c r="R330" i="35"/>
  <c r="V330" i="35"/>
  <c r="R331" i="35"/>
  <c r="V331" i="35"/>
  <c r="R332" i="35"/>
  <c r="V332" i="35"/>
  <c r="R333" i="35"/>
  <c r="V333" i="35"/>
  <c r="R334" i="35"/>
  <c r="V334" i="35"/>
  <c r="R335" i="35"/>
  <c r="V335" i="35"/>
  <c r="R336" i="35"/>
  <c r="V336" i="35"/>
  <c r="R337" i="35"/>
  <c r="V337" i="35"/>
  <c r="R338" i="35"/>
  <c r="V338" i="35"/>
  <c r="R339" i="35"/>
  <c r="V339" i="35"/>
  <c r="R340" i="35"/>
  <c r="V340" i="35"/>
  <c r="R341" i="35"/>
  <c r="V341" i="35"/>
  <c r="R342" i="35"/>
  <c r="V342" i="35"/>
  <c r="R343" i="35"/>
  <c r="V343" i="35"/>
  <c r="R344" i="35"/>
  <c r="V344" i="35"/>
  <c r="R345" i="35"/>
  <c r="V345" i="35"/>
  <c r="R346" i="35"/>
  <c r="V346" i="35"/>
  <c r="R347" i="35"/>
  <c r="V347" i="35"/>
  <c r="R348" i="35"/>
  <c r="V348" i="35"/>
  <c r="R349" i="35"/>
  <c r="V349" i="35"/>
  <c r="R350" i="35"/>
  <c r="V350" i="35"/>
  <c r="R351" i="35"/>
  <c r="V351" i="35"/>
  <c r="R352" i="35"/>
  <c r="V352" i="35"/>
  <c r="R353" i="35"/>
  <c r="V353" i="35"/>
  <c r="R354" i="35"/>
  <c r="V354" i="35"/>
  <c r="R355" i="35"/>
  <c r="V355" i="35"/>
  <c r="R356" i="35"/>
  <c r="V356" i="35"/>
  <c r="R357" i="35"/>
  <c r="V357" i="35"/>
  <c r="R358" i="35"/>
  <c r="V358" i="35"/>
  <c r="R359" i="35"/>
  <c r="V359" i="35"/>
  <c r="R360" i="35"/>
  <c r="V360" i="35"/>
  <c r="R361" i="35"/>
  <c r="V361" i="35"/>
  <c r="R362" i="35"/>
  <c r="V362" i="35"/>
  <c r="R363" i="35"/>
  <c r="V363" i="35"/>
  <c r="R364" i="35"/>
  <c r="V364" i="35"/>
  <c r="R365" i="35"/>
  <c r="V365" i="35"/>
  <c r="R366" i="35"/>
  <c r="V366" i="35"/>
  <c r="R367" i="35"/>
  <c r="V367" i="35"/>
  <c r="R368" i="35"/>
  <c r="V368" i="35"/>
  <c r="R369" i="35"/>
  <c r="V369" i="35"/>
  <c r="R370" i="35"/>
  <c r="V370" i="35"/>
  <c r="R371" i="35"/>
  <c r="V371" i="35"/>
  <c r="R372" i="35"/>
  <c r="V372" i="35"/>
  <c r="R373" i="35"/>
  <c r="V373" i="35"/>
  <c r="R374" i="35"/>
  <c r="V374" i="35"/>
  <c r="R375" i="35"/>
  <c r="V375" i="35"/>
  <c r="R376" i="35"/>
  <c r="V376" i="35"/>
  <c r="R377" i="35"/>
  <c r="V377" i="35"/>
  <c r="R378" i="35"/>
  <c r="V378" i="35"/>
  <c r="R379" i="35"/>
  <c r="V379" i="35"/>
  <c r="R380" i="35"/>
  <c r="V380" i="35"/>
  <c r="R381" i="35"/>
  <c r="V381" i="35"/>
  <c r="R382" i="35"/>
  <c r="V382" i="35"/>
  <c r="R383" i="35"/>
  <c r="V383" i="35"/>
  <c r="R384" i="35"/>
  <c r="V384" i="35"/>
  <c r="R385" i="35"/>
  <c r="V385" i="35"/>
  <c r="R386" i="35"/>
  <c r="V386" i="35"/>
  <c r="R387" i="35"/>
  <c r="V387" i="35"/>
  <c r="R388" i="35"/>
  <c r="V388" i="35"/>
  <c r="R389" i="35"/>
  <c r="V389" i="35"/>
  <c r="R390" i="35"/>
  <c r="V390" i="35"/>
  <c r="R391" i="35"/>
  <c r="V391" i="35"/>
  <c r="R392" i="35"/>
  <c r="V392" i="35"/>
  <c r="R393" i="35"/>
  <c r="V393" i="35"/>
  <c r="R394" i="35"/>
  <c r="V394" i="35"/>
  <c r="R395" i="35"/>
  <c r="V395" i="35"/>
  <c r="R396" i="35"/>
  <c r="V396" i="35"/>
  <c r="R397" i="35"/>
  <c r="V397" i="35"/>
  <c r="R398" i="35"/>
  <c r="V398" i="35"/>
  <c r="R399" i="35"/>
  <c r="V399" i="35"/>
  <c r="R400" i="35"/>
  <c r="V400" i="35"/>
  <c r="R401" i="35"/>
  <c r="V401" i="35"/>
  <c r="R402" i="35"/>
  <c r="V402" i="35"/>
  <c r="R403" i="35"/>
  <c r="V403" i="35"/>
  <c r="R404" i="35"/>
  <c r="V404" i="35"/>
  <c r="R405" i="35"/>
  <c r="V405" i="35"/>
  <c r="R406" i="35"/>
  <c r="V406" i="35"/>
  <c r="R407" i="35"/>
  <c r="V407" i="35"/>
  <c r="R408" i="35"/>
  <c r="V408" i="35"/>
  <c r="R409" i="35"/>
  <c r="V409" i="35"/>
  <c r="R410" i="35"/>
  <c r="V410" i="35"/>
  <c r="R411" i="35"/>
  <c r="V411" i="35"/>
  <c r="R412" i="35"/>
  <c r="V412" i="35"/>
  <c r="R413" i="35"/>
  <c r="V413" i="35"/>
  <c r="R414" i="35"/>
  <c r="V414" i="35"/>
  <c r="R415" i="35"/>
  <c r="V415" i="35"/>
  <c r="R416" i="35"/>
  <c r="V416" i="35"/>
  <c r="R417" i="35"/>
  <c r="V417" i="35"/>
  <c r="R418" i="35"/>
  <c r="V418" i="35"/>
  <c r="R419" i="35"/>
  <c r="V419" i="35"/>
  <c r="R420" i="35"/>
  <c r="V420" i="35"/>
  <c r="R421" i="35"/>
  <c r="V421" i="35"/>
  <c r="R422" i="35"/>
  <c r="V422" i="35"/>
  <c r="R423" i="35"/>
  <c r="V423" i="35"/>
  <c r="R424" i="35"/>
  <c r="V424" i="35"/>
  <c r="R425" i="35"/>
  <c r="V425" i="35"/>
  <c r="R426" i="35"/>
  <c r="V426" i="35"/>
  <c r="R427" i="35"/>
  <c r="V427" i="35"/>
  <c r="R428" i="35"/>
  <c r="V428" i="35"/>
  <c r="R429" i="35"/>
  <c r="V429" i="35"/>
  <c r="R430" i="35"/>
  <c r="V430" i="35"/>
  <c r="R431" i="35"/>
  <c r="V431" i="35"/>
  <c r="R432" i="35"/>
  <c r="V432" i="35"/>
  <c r="R433" i="35"/>
  <c r="V433" i="35"/>
  <c r="R434" i="35"/>
  <c r="V434" i="35"/>
  <c r="R435" i="35"/>
  <c r="V435" i="35"/>
  <c r="R436" i="35"/>
  <c r="V436" i="35"/>
  <c r="R437" i="35"/>
  <c r="V437" i="35"/>
  <c r="R438" i="35"/>
  <c r="V438" i="35"/>
  <c r="R439" i="35"/>
  <c r="V439" i="35"/>
  <c r="R440" i="35"/>
  <c r="V440" i="35"/>
  <c r="R441" i="35"/>
  <c r="V441" i="35"/>
  <c r="R442" i="35"/>
  <c r="V442" i="35"/>
  <c r="R443" i="35"/>
  <c r="V443" i="35"/>
  <c r="R444" i="35"/>
  <c r="V444" i="35"/>
  <c r="R445" i="35"/>
  <c r="V445" i="35"/>
  <c r="R446" i="35"/>
  <c r="V446" i="35"/>
  <c r="R447" i="35"/>
  <c r="V447" i="35"/>
  <c r="R448" i="35"/>
  <c r="V448" i="35"/>
  <c r="R449" i="35"/>
  <c r="V449" i="35"/>
  <c r="R450" i="35"/>
  <c r="V450" i="35"/>
  <c r="R451" i="35"/>
  <c r="V451" i="35"/>
  <c r="R452" i="35"/>
  <c r="V452" i="35"/>
  <c r="R453" i="35"/>
  <c r="V453" i="35"/>
  <c r="R454" i="35"/>
  <c r="V454" i="35"/>
  <c r="R455" i="35"/>
  <c r="V455" i="35"/>
  <c r="R456" i="35"/>
  <c r="V456" i="35"/>
  <c r="R457" i="35"/>
  <c r="V457" i="35"/>
  <c r="R458" i="35"/>
  <c r="V458" i="35"/>
  <c r="R459" i="35"/>
  <c r="V459" i="35"/>
  <c r="R460" i="35"/>
  <c r="V460" i="35"/>
  <c r="R461" i="35"/>
  <c r="V461" i="35"/>
  <c r="R462" i="35"/>
  <c r="V462" i="35"/>
  <c r="R463" i="35"/>
  <c r="V463" i="35"/>
  <c r="R464" i="35"/>
  <c r="V464" i="35"/>
  <c r="R465" i="35"/>
  <c r="V465" i="35"/>
  <c r="R466" i="35"/>
  <c r="V466" i="35"/>
  <c r="R467" i="35"/>
  <c r="V467" i="35"/>
  <c r="R468" i="35"/>
  <c r="V468" i="35"/>
  <c r="R469" i="35"/>
  <c r="V469" i="35"/>
  <c r="R470" i="35"/>
  <c r="V470" i="35"/>
  <c r="R471" i="35"/>
  <c r="V471" i="35"/>
  <c r="R472" i="35"/>
  <c r="V472" i="35"/>
  <c r="R473" i="35"/>
  <c r="V473" i="35"/>
  <c r="R474" i="35"/>
  <c r="V474" i="35"/>
  <c r="R475" i="35"/>
  <c r="V475" i="35"/>
  <c r="R476" i="35"/>
  <c r="V476" i="35"/>
  <c r="R477" i="35"/>
  <c r="V477" i="35"/>
  <c r="R478" i="35"/>
  <c r="V478" i="35"/>
  <c r="R479" i="35"/>
  <c r="V479" i="35"/>
  <c r="R480" i="35"/>
  <c r="V480" i="35"/>
  <c r="R481" i="35"/>
  <c r="V481" i="35"/>
  <c r="R482" i="35"/>
  <c r="V482" i="35"/>
  <c r="R483" i="35"/>
  <c r="V483" i="35"/>
  <c r="R484" i="35"/>
  <c r="V484" i="35"/>
  <c r="R485" i="35"/>
  <c r="V485" i="35"/>
  <c r="R486" i="35"/>
  <c r="V486" i="35"/>
  <c r="R487" i="35"/>
  <c r="V487" i="35"/>
  <c r="R488" i="35"/>
  <c r="V488" i="35"/>
  <c r="R489" i="35"/>
  <c r="V489" i="35"/>
  <c r="R490" i="35"/>
  <c r="V490" i="35"/>
  <c r="R491" i="35"/>
  <c r="V491" i="35"/>
  <c r="R492" i="35"/>
  <c r="V492" i="35"/>
  <c r="R493" i="35"/>
  <c r="V493" i="35"/>
  <c r="R494" i="35"/>
  <c r="V494" i="35"/>
  <c r="R495" i="35"/>
  <c r="V495" i="35"/>
  <c r="R496" i="35"/>
  <c r="V496" i="35"/>
  <c r="R497" i="35"/>
  <c r="V497" i="35"/>
  <c r="R498" i="35"/>
  <c r="V498" i="35"/>
  <c r="R499" i="35"/>
  <c r="V499" i="35"/>
  <c r="R500" i="35"/>
  <c r="V500" i="35"/>
  <c r="R501" i="35"/>
  <c r="V501" i="35"/>
  <c r="R502" i="35"/>
  <c r="V502" i="35"/>
  <c r="R503" i="35"/>
  <c r="V503" i="35"/>
  <c r="R504" i="35"/>
  <c r="V504" i="35"/>
  <c r="R505" i="35"/>
  <c r="V505" i="35"/>
  <c r="R506" i="35"/>
  <c r="V506" i="35"/>
  <c r="R507" i="35"/>
  <c r="V507" i="35"/>
  <c r="R508" i="35"/>
  <c r="V508" i="35"/>
  <c r="R509" i="35"/>
  <c r="V509" i="35"/>
  <c r="R510" i="35"/>
  <c r="V510" i="35"/>
  <c r="R511" i="35"/>
  <c r="V511" i="35"/>
  <c r="R512" i="35"/>
  <c r="V512" i="35"/>
  <c r="R513" i="35"/>
  <c r="V513" i="35"/>
  <c r="R514" i="35"/>
  <c r="V514" i="35"/>
  <c r="R515" i="35"/>
  <c r="V515" i="35"/>
  <c r="R516" i="35"/>
  <c r="V516" i="35"/>
  <c r="R517" i="35"/>
  <c r="V517" i="35"/>
  <c r="R518" i="35"/>
  <c r="V518" i="35"/>
  <c r="R519" i="35"/>
  <c r="V519" i="35"/>
  <c r="R520" i="35"/>
  <c r="V520" i="35"/>
  <c r="R521" i="35"/>
  <c r="V521" i="35"/>
  <c r="R522" i="35"/>
  <c r="V522" i="35"/>
  <c r="R523" i="35"/>
  <c r="V523" i="35"/>
  <c r="R524" i="35"/>
  <c r="V524" i="35"/>
  <c r="R525" i="35"/>
  <c r="V525" i="35"/>
  <c r="R526" i="35"/>
  <c r="V526" i="35"/>
  <c r="R527" i="35"/>
  <c r="V527" i="35"/>
  <c r="R528" i="35"/>
  <c r="V528" i="35"/>
  <c r="R529" i="35"/>
  <c r="V529" i="35"/>
  <c r="R530" i="35"/>
  <c r="V530" i="35"/>
  <c r="R531" i="35"/>
  <c r="V531" i="35"/>
  <c r="R532" i="35"/>
  <c r="V532" i="35"/>
  <c r="R533" i="35"/>
  <c r="V533" i="35"/>
  <c r="R534" i="35"/>
  <c r="V534" i="35"/>
  <c r="R535" i="35"/>
  <c r="V535" i="35"/>
  <c r="R536" i="35"/>
  <c r="V536" i="35"/>
  <c r="R537" i="35"/>
  <c r="V537" i="35"/>
  <c r="R538" i="35"/>
  <c r="V538" i="35"/>
  <c r="R539" i="35"/>
  <c r="V539" i="35"/>
  <c r="R540" i="35"/>
  <c r="V540" i="35"/>
  <c r="R541" i="35"/>
  <c r="V541" i="35"/>
  <c r="R542" i="35"/>
  <c r="V542" i="35"/>
  <c r="R543" i="35"/>
  <c r="V543" i="35"/>
  <c r="R544" i="35"/>
  <c r="V544" i="35"/>
  <c r="R545" i="35"/>
  <c r="V545" i="35"/>
  <c r="R546" i="35"/>
  <c r="V546" i="35"/>
  <c r="R547" i="35"/>
  <c r="V547" i="35"/>
  <c r="R548" i="35"/>
  <c r="V548" i="35"/>
  <c r="R549" i="35"/>
  <c r="V549" i="35"/>
  <c r="R550" i="35"/>
  <c r="V550" i="35"/>
  <c r="R551" i="35"/>
  <c r="V551" i="35"/>
  <c r="R552" i="35"/>
  <c r="V552" i="35"/>
  <c r="R553" i="35"/>
  <c r="V553" i="35"/>
  <c r="R554" i="35"/>
  <c r="V554" i="35"/>
  <c r="R555" i="35"/>
  <c r="V555" i="35"/>
  <c r="R556" i="35"/>
  <c r="V556" i="35"/>
  <c r="R557" i="35"/>
  <c r="V557" i="35"/>
  <c r="R558" i="35"/>
  <c r="V558" i="35"/>
  <c r="R559" i="35"/>
  <c r="V559" i="35"/>
  <c r="R560" i="35"/>
  <c r="V560" i="35"/>
  <c r="R561" i="35"/>
  <c r="V561" i="35"/>
  <c r="R562" i="35"/>
  <c r="V562" i="35"/>
  <c r="R563" i="35"/>
  <c r="V563" i="35"/>
  <c r="R564" i="35"/>
  <c r="V564" i="35"/>
  <c r="R565" i="35"/>
  <c r="V565" i="35"/>
  <c r="R566" i="35"/>
  <c r="V566" i="35"/>
  <c r="R567" i="35"/>
  <c r="V567" i="35"/>
  <c r="R568" i="35"/>
  <c r="V568" i="35"/>
  <c r="R569" i="35"/>
  <c r="V569" i="35"/>
  <c r="R570" i="35"/>
  <c r="V570" i="35"/>
  <c r="R571" i="35"/>
  <c r="V571" i="35"/>
  <c r="R572" i="35"/>
  <c r="V572" i="35"/>
  <c r="R573" i="35"/>
  <c r="V573" i="35"/>
  <c r="R574" i="35"/>
  <c r="V574" i="35"/>
  <c r="R575" i="35"/>
  <c r="V575" i="35"/>
  <c r="R576" i="35"/>
  <c r="V576" i="35"/>
  <c r="R577" i="35"/>
  <c r="V577" i="35"/>
  <c r="R578" i="35"/>
  <c r="V578" i="35"/>
  <c r="R579" i="35"/>
  <c r="V579" i="35"/>
  <c r="R580" i="35"/>
  <c r="V580" i="35"/>
  <c r="R581" i="35"/>
  <c r="V581" i="35"/>
  <c r="I582" i="35"/>
  <c r="R582" i="35"/>
  <c r="V582" i="35" s="1"/>
  <c r="R583" i="35"/>
  <c r="V583" i="35" s="1"/>
  <c r="R584" i="35"/>
  <c r="V584" i="35" s="1"/>
  <c r="R585" i="35"/>
  <c r="V585" i="35" s="1"/>
  <c r="R586" i="35"/>
  <c r="V586" i="35" s="1"/>
  <c r="R587" i="35"/>
  <c r="V587" i="35" s="1"/>
  <c r="R588" i="35"/>
  <c r="V588" i="35" s="1"/>
  <c r="R589" i="35"/>
  <c r="V589" i="35" s="1"/>
  <c r="R590" i="35"/>
  <c r="V590" i="35" s="1"/>
  <c r="R591" i="35"/>
  <c r="V591" i="35" s="1"/>
  <c r="R592" i="35"/>
  <c r="V592" i="35" s="1"/>
  <c r="R593" i="35"/>
  <c r="V593" i="35" s="1"/>
  <c r="R594" i="35"/>
  <c r="V594" i="35" s="1"/>
  <c r="R595" i="35"/>
  <c r="V595" i="35" s="1"/>
  <c r="R596" i="35"/>
  <c r="V596" i="35" s="1"/>
  <c r="R597" i="35"/>
  <c r="V597" i="35" s="1"/>
  <c r="R598" i="35"/>
  <c r="V598" i="35" s="1"/>
  <c r="R599" i="35"/>
  <c r="V599" i="35" s="1"/>
  <c r="R600" i="35"/>
  <c r="V600" i="35" s="1"/>
  <c r="R601" i="35"/>
  <c r="V601" i="35" s="1"/>
  <c r="R602" i="35"/>
  <c r="V602" i="35" s="1"/>
  <c r="R603" i="35"/>
  <c r="V603" i="35" s="1"/>
  <c r="R604" i="35"/>
  <c r="V604" i="35" s="1"/>
  <c r="R605" i="35"/>
  <c r="V605" i="35" s="1"/>
  <c r="R606" i="35"/>
  <c r="V606" i="35" s="1"/>
  <c r="R607" i="35"/>
  <c r="V607" i="35" s="1"/>
  <c r="I608" i="35"/>
  <c r="R608" i="35"/>
  <c r="V608" i="35"/>
  <c r="I609" i="35"/>
  <c r="R609" i="35"/>
  <c r="V609" i="35" s="1"/>
  <c r="I610" i="35"/>
  <c r="R610" i="35"/>
  <c r="V610" i="35"/>
  <c r="I611" i="35"/>
  <c r="R611" i="35"/>
  <c r="V611" i="35" s="1"/>
  <c r="I612" i="35"/>
  <c r="R612" i="35"/>
  <c r="V612" i="35"/>
  <c r="I613" i="35"/>
  <c r="R613" i="35"/>
  <c r="V613" i="35" s="1"/>
  <c r="I614" i="35"/>
  <c r="V614" i="35" s="1"/>
  <c r="R614" i="35"/>
  <c r="I615" i="35"/>
  <c r="R615" i="35"/>
  <c r="V615" i="35" s="1"/>
  <c r="I616" i="35"/>
  <c r="R616" i="35"/>
  <c r="V616" i="35"/>
  <c r="I617" i="35"/>
  <c r="R617" i="35"/>
  <c r="V617" i="35" s="1"/>
  <c r="R618" i="35"/>
  <c r="V618" i="35" s="1"/>
  <c r="R619" i="35"/>
  <c r="V619" i="35" s="1"/>
  <c r="R620" i="35"/>
  <c r="V620" i="35" s="1"/>
  <c r="R621" i="35"/>
  <c r="V621" i="35" s="1"/>
  <c r="R622" i="35"/>
  <c r="V622" i="35" s="1"/>
  <c r="R623" i="35"/>
  <c r="V623" i="35" s="1"/>
  <c r="R624" i="35"/>
  <c r="V624" i="35" s="1"/>
  <c r="R625" i="35"/>
  <c r="V625" i="35" s="1"/>
  <c r="R626" i="35"/>
  <c r="V626" i="35" s="1"/>
  <c r="R627" i="35"/>
  <c r="V627" i="35" s="1"/>
  <c r="R628" i="35"/>
  <c r="V628" i="35" s="1"/>
  <c r="R629" i="35"/>
  <c r="V629" i="35" s="1"/>
  <c r="R630" i="35"/>
  <c r="V630" i="35" s="1"/>
  <c r="R631" i="35"/>
  <c r="V631" i="35" s="1"/>
  <c r="R632" i="35"/>
  <c r="V632" i="35" s="1"/>
  <c r="I633" i="35"/>
  <c r="R633" i="35"/>
  <c r="V633" i="35"/>
  <c r="R634" i="35"/>
  <c r="V634" i="35"/>
  <c r="R635" i="35"/>
  <c r="V635" i="35"/>
  <c r="R636" i="35"/>
  <c r="V636" i="35"/>
  <c r="R637" i="35"/>
  <c r="V637" i="35"/>
  <c r="R638" i="35"/>
  <c r="V638" i="35"/>
  <c r="R639" i="35"/>
  <c r="V639" i="35"/>
  <c r="R640" i="35"/>
  <c r="V640" i="35"/>
  <c r="R641" i="35"/>
  <c r="V641" i="35"/>
  <c r="R642" i="35"/>
  <c r="V642" i="35"/>
  <c r="R643" i="35"/>
  <c r="V643" i="35"/>
  <c r="R644" i="35"/>
  <c r="V644" i="35"/>
  <c r="R645" i="35"/>
  <c r="V645" i="35"/>
  <c r="P646" i="35"/>
  <c r="R646" i="35"/>
  <c r="V646" i="35" s="1"/>
  <c r="P647" i="35"/>
  <c r="R647" i="35" s="1"/>
  <c r="V647" i="35" s="1"/>
  <c r="P648" i="35"/>
  <c r="R648" i="35"/>
  <c r="V648" i="35" s="1"/>
  <c r="R649" i="35"/>
  <c r="V649" i="35" s="1"/>
  <c r="R650" i="35"/>
  <c r="V650" i="35" s="1"/>
  <c r="R651" i="35"/>
  <c r="V651" i="35" s="1"/>
  <c r="R652" i="35"/>
  <c r="V652" i="35" s="1"/>
  <c r="R653" i="35"/>
  <c r="V653" i="35" s="1"/>
  <c r="R654" i="35"/>
  <c r="V654" i="35" s="1"/>
  <c r="R655" i="35"/>
  <c r="V655" i="35" s="1"/>
  <c r="R656" i="35"/>
  <c r="V656" i="35" s="1"/>
  <c r="R657" i="35"/>
  <c r="V657" i="35" s="1"/>
  <c r="R658" i="35"/>
  <c r="V658" i="35" s="1"/>
  <c r="R659" i="35"/>
  <c r="V659" i="35" s="1"/>
  <c r="R660" i="35"/>
  <c r="V660" i="35" s="1"/>
  <c r="R661" i="35"/>
  <c r="V661" i="35" s="1"/>
  <c r="R662" i="35"/>
  <c r="V662" i="35" s="1"/>
  <c r="R663" i="35"/>
  <c r="V663" i="35" s="1"/>
  <c r="R664" i="35"/>
  <c r="V664" i="35" s="1"/>
  <c r="R665" i="35"/>
  <c r="V665" i="35" s="1"/>
  <c r="R666" i="35"/>
  <c r="V666" i="35" s="1"/>
  <c r="R667" i="35"/>
  <c r="V667" i="35" s="1"/>
  <c r="R668" i="35"/>
  <c r="V668" i="35" s="1"/>
  <c r="R669" i="35"/>
  <c r="V669" i="35" s="1"/>
  <c r="R670" i="35"/>
  <c r="V670" i="35" s="1"/>
  <c r="R671" i="35"/>
  <c r="V671" i="35" s="1"/>
  <c r="R672" i="35"/>
  <c r="R673" i="35"/>
  <c r="R674" i="35"/>
  <c r="R675" i="35"/>
  <c r="R676" i="35"/>
  <c r="R677" i="35"/>
  <c r="R678" i="35"/>
  <c r="R679" i="35"/>
  <c r="R680" i="35"/>
  <c r="R681" i="35"/>
  <c r="R682" i="35"/>
  <c r="R683" i="35"/>
  <c r="R684" i="35"/>
  <c r="R685" i="35"/>
  <c r="R686" i="35"/>
  <c r="R687" i="35"/>
  <c r="R688" i="35"/>
  <c r="R689" i="35"/>
  <c r="R690" i="35"/>
  <c r="R691" i="35"/>
  <c r="R692" i="35"/>
  <c r="R693" i="35"/>
  <c r="R694" i="35"/>
  <c r="R695" i="35"/>
  <c r="R696" i="35"/>
  <c r="R697" i="35"/>
  <c r="R698" i="35"/>
  <c r="R699" i="35"/>
  <c r="R700" i="35"/>
  <c r="R701" i="35"/>
  <c r="R702" i="35"/>
  <c r="R703" i="35"/>
  <c r="R704" i="35"/>
  <c r="R705" i="35"/>
  <c r="R706" i="35"/>
  <c r="R707" i="35"/>
  <c r="R708" i="35"/>
  <c r="R709" i="35"/>
  <c r="R710" i="35"/>
  <c r="R711" i="35"/>
  <c r="R712" i="35"/>
  <c r="R713" i="35"/>
  <c r="R714" i="35"/>
  <c r="R715" i="35"/>
  <c r="R716" i="35"/>
  <c r="R717" i="35"/>
  <c r="R718" i="35"/>
  <c r="R719" i="35"/>
  <c r="R720" i="35"/>
  <c r="R721" i="35"/>
  <c r="R722" i="35"/>
  <c r="R723" i="35"/>
  <c r="R724" i="35"/>
  <c r="R725" i="35"/>
  <c r="R726" i="35"/>
  <c r="R727" i="35"/>
  <c r="R728" i="35"/>
  <c r="R729" i="35"/>
  <c r="R730" i="35"/>
  <c r="R731" i="35"/>
  <c r="R732" i="35"/>
  <c r="R733" i="35"/>
  <c r="R734" i="35"/>
  <c r="R735" i="35"/>
  <c r="R736" i="35"/>
  <c r="R737" i="35"/>
  <c r="R738" i="35"/>
  <c r="R739" i="35"/>
  <c r="R740" i="35"/>
  <c r="R741" i="35"/>
  <c r="R742" i="35"/>
  <c r="R743" i="35"/>
  <c r="R744" i="35"/>
  <c r="R745" i="35"/>
  <c r="R746" i="35"/>
  <c r="R747" i="35"/>
  <c r="R748" i="35"/>
  <c r="R749" i="35"/>
  <c r="R750" i="35"/>
  <c r="R751" i="35"/>
  <c r="R752" i="35"/>
  <c r="R753" i="35"/>
  <c r="R754" i="35"/>
  <c r="R755" i="35"/>
  <c r="R756" i="35"/>
  <c r="R757" i="35"/>
  <c r="R758" i="35"/>
  <c r="R759" i="35"/>
  <c r="R760" i="35"/>
  <c r="R761" i="35"/>
  <c r="R762" i="35"/>
  <c r="R763" i="35"/>
  <c r="R764" i="35"/>
  <c r="R765" i="35"/>
  <c r="R766" i="35"/>
  <c r="R767" i="35"/>
  <c r="R768" i="35"/>
  <c r="R769" i="35"/>
  <c r="R770" i="35"/>
  <c r="R771" i="35"/>
  <c r="R772" i="35"/>
  <c r="R773" i="35"/>
  <c r="R774" i="35"/>
  <c r="R775" i="35"/>
  <c r="R776" i="35"/>
  <c r="R777" i="35"/>
  <c r="R778" i="35"/>
  <c r="R779" i="35"/>
  <c r="R780" i="35"/>
  <c r="R781" i="35"/>
  <c r="R782" i="35"/>
  <c r="R783" i="35"/>
  <c r="R784" i="35"/>
  <c r="R785" i="35"/>
  <c r="R786" i="35"/>
  <c r="R787" i="35"/>
  <c r="R788" i="35"/>
  <c r="R789" i="35"/>
  <c r="R790" i="35"/>
  <c r="R791" i="35"/>
  <c r="R792" i="35"/>
  <c r="R793" i="35"/>
  <c r="R794" i="35"/>
  <c r="R795" i="35"/>
  <c r="R796" i="35"/>
  <c r="R797" i="35"/>
  <c r="R798" i="35"/>
  <c r="R799" i="35"/>
  <c r="R800" i="35"/>
  <c r="R801" i="35"/>
  <c r="R802" i="35"/>
  <c r="R803" i="35"/>
  <c r="R804" i="35"/>
  <c r="R805" i="35"/>
  <c r="R806" i="35"/>
  <c r="R807" i="35"/>
  <c r="R808" i="35"/>
  <c r="R809" i="35"/>
  <c r="R810" i="35"/>
  <c r="R811" i="35"/>
  <c r="R812" i="35"/>
  <c r="R813" i="35"/>
  <c r="R814" i="35"/>
  <c r="R815" i="35"/>
  <c r="R816" i="35"/>
  <c r="R817" i="35"/>
  <c r="R818" i="35"/>
  <c r="R819" i="35"/>
  <c r="R820" i="35"/>
  <c r="R821" i="35"/>
  <c r="R822" i="35"/>
  <c r="R823" i="35"/>
  <c r="R824" i="35"/>
  <c r="R825" i="35"/>
  <c r="R826" i="35"/>
  <c r="R827" i="35"/>
  <c r="R828" i="35"/>
  <c r="R829" i="35"/>
  <c r="R830" i="35"/>
  <c r="R831" i="35"/>
  <c r="R832" i="35"/>
  <c r="R833" i="35"/>
  <c r="R834" i="35"/>
  <c r="R835" i="35"/>
  <c r="R836" i="35"/>
  <c r="R837" i="35"/>
  <c r="R838" i="35"/>
  <c r="R839" i="35"/>
  <c r="R840" i="35"/>
  <c r="R841" i="35"/>
  <c r="R842" i="35"/>
  <c r="R843" i="35"/>
  <c r="R844" i="35"/>
  <c r="R845" i="35"/>
  <c r="R846" i="35"/>
  <c r="R847" i="35"/>
  <c r="R848" i="35"/>
  <c r="R849" i="35"/>
  <c r="R850" i="35"/>
  <c r="R851" i="35"/>
  <c r="R852" i="35"/>
  <c r="R853" i="35"/>
  <c r="R854" i="35"/>
  <c r="R855" i="35"/>
  <c r="R856" i="35"/>
  <c r="R857" i="35"/>
  <c r="R858" i="35"/>
  <c r="R859" i="35"/>
  <c r="R860" i="35"/>
  <c r="R861" i="35"/>
  <c r="R862" i="35"/>
  <c r="R863" i="35"/>
  <c r="R864" i="35"/>
  <c r="R865" i="35"/>
  <c r="R866" i="35"/>
  <c r="R867" i="35"/>
  <c r="R868" i="35"/>
  <c r="R869" i="35"/>
  <c r="R870" i="35"/>
  <c r="R871" i="35"/>
  <c r="R872" i="35"/>
  <c r="R873" i="35"/>
  <c r="R874" i="35"/>
  <c r="R875" i="35"/>
  <c r="R876" i="35"/>
  <c r="R877" i="35"/>
  <c r="R878" i="35"/>
  <c r="R879" i="35"/>
  <c r="R880" i="35"/>
  <c r="R881" i="35"/>
  <c r="R882" i="35"/>
  <c r="R883" i="35"/>
  <c r="R884" i="35"/>
  <c r="R885" i="35"/>
  <c r="R886" i="35"/>
  <c r="R887" i="35"/>
  <c r="R888" i="35"/>
  <c r="R889" i="35"/>
  <c r="R890" i="35"/>
  <c r="R891" i="35"/>
  <c r="R892" i="35"/>
  <c r="R893" i="35"/>
  <c r="R894" i="35"/>
  <c r="R895" i="35"/>
  <c r="R896" i="35"/>
  <c r="R897" i="35"/>
  <c r="R898" i="35"/>
  <c r="R899" i="35"/>
  <c r="R900" i="35"/>
  <c r="R901" i="35"/>
  <c r="R902" i="35"/>
  <c r="R903" i="35"/>
  <c r="R904" i="35"/>
  <c r="R905" i="35"/>
  <c r="R906" i="35"/>
  <c r="R907" i="35"/>
  <c r="R908" i="35"/>
  <c r="R909" i="35"/>
  <c r="R910" i="35"/>
  <c r="R911" i="35"/>
  <c r="R912" i="35"/>
  <c r="R913" i="35"/>
  <c r="R914" i="35"/>
  <c r="R915" i="35"/>
  <c r="R916" i="35"/>
  <c r="R917" i="35"/>
  <c r="R918" i="35"/>
  <c r="R919" i="35"/>
  <c r="R920" i="35"/>
  <c r="R921" i="35"/>
  <c r="R922" i="35"/>
  <c r="R923" i="35"/>
  <c r="R924" i="35"/>
  <c r="R925" i="35"/>
  <c r="R926" i="35"/>
  <c r="R927" i="35"/>
  <c r="R928" i="35"/>
  <c r="R929" i="35"/>
  <c r="R930" i="35"/>
  <c r="R931" i="35"/>
  <c r="R932" i="35"/>
  <c r="R933" i="35"/>
  <c r="R934" i="35"/>
  <c r="R935" i="35"/>
  <c r="R936" i="35"/>
  <c r="R937" i="35"/>
  <c r="R938" i="35"/>
  <c r="R939" i="35"/>
  <c r="R940" i="35"/>
  <c r="R941" i="35"/>
  <c r="R942" i="35"/>
  <c r="R943" i="35"/>
  <c r="R944" i="35"/>
  <c r="R945" i="35"/>
  <c r="R946" i="35"/>
  <c r="R947" i="35"/>
  <c r="R948" i="35"/>
  <c r="R949" i="35"/>
  <c r="R950" i="35"/>
  <c r="R951" i="35"/>
  <c r="R952" i="35"/>
  <c r="R953" i="35"/>
  <c r="R954" i="35"/>
  <c r="R955" i="35"/>
  <c r="R956" i="35"/>
  <c r="R957" i="35"/>
  <c r="R958" i="35"/>
  <c r="R959" i="35"/>
  <c r="R960" i="35"/>
  <c r="R961" i="35"/>
  <c r="R962" i="35"/>
  <c r="R963" i="35"/>
  <c r="R964" i="35"/>
  <c r="R965" i="35"/>
  <c r="R966" i="35"/>
  <c r="R967" i="35"/>
  <c r="R968" i="35"/>
  <c r="R969" i="35"/>
  <c r="R970" i="35"/>
  <c r="R971" i="35"/>
  <c r="R972" i="35"/>
  <c r="R973" i="35"/>
  <c r="R974" i="35"/>
  <c r="R975" i="35"/>
  <c r="R976" i="35"/>
  <c r="R977" i="35"/>
  <c r="R978" i="35"/>
  <c r="R979" i="35"/>
  <c r="R980" i="35"/>
  <c r="R981" i="35"/>
  <c r="R982" i="35"/>
  <c r="R983" i="35"/>
  <c r="R984" i="35"/>
  <c r="R985" i="35"/>
  <c r="R986" i="35"/>
  <c r="R987" i="35"/>
  <c r="R988" i="35"/>
  <c r="R989" i="35"/>
  <c r="R990" i="35"/>
  <c r="R991" i="35"/>
  <c r="R992" i="35"/>
  <c r="R993" i="35"/>
  <c r="R994" i="35"/>
  <c r="R995" i="35"/>
  <c r="R996" i="35"/>
  <c r="R997" i="35"/>
  <c r="R998" i="35"/>
  <c r="R999" i="35"/>
  <c r="R1000" i="35"/>
  <c r="R1001" i="35"/>
  <c r="R1002" i="35"/>
  <c r="R1003" i="35"/>
  <c r="R1004" i="35"/>
  <c r="R1005" i="35"/>
  <c r="R1006" i="35"/>
  <c r="R1007" i="35"/>
  <c r="R1008" i="35"/>
  <c r="R1009" i="35"/>
  <c r="R1010" i="35"/>
  <c r="R1011" i="35"/>
  <c r="R1012" i="35"/>
  <c r="R1013" i="35"/>
  <c r="R1014" i="35"/>
  <c r="R1015" i="35"/>
  <c r="R1016" i="35"/>
  <c r="R1017" i="35"/>
  <c r="R1018" i="35"/>
  <c r="R1019" i="35"/>
  <c r="R1020" i="35"/>
  <c r="R1021" i="35"/>
  <c r="R1022" i="35"/>
  <c r="R1023" i="35"/>
  <c r="R1024" i="35"/>
  <c r="R1025" i="35"/>
  <c r="R1026" i="35"/>
  <c r="R1027" i="35"/>
  <c r="R1028" i="35"/>
  <c r="R1029" i="35"/>
  <c r="R1030" i="35"/>
  <c r="R1031" i="35"/>
  <c r="R1032" i="35"/>
  <c r="R1033" i="35"/>
  <c r="R1034" i="35"/>
  <c r="R1035" i="35"/>
  <c r="R1036" i="35"/>
  <c r="R1037" i="35"/>
  <c r="R1038" i="35"/>
  <c r="R1039" i="35"/>
  <c r="R1040" i="35"/>
  <c r="R1041" i="35"/>
  <c r="R1042" i="35"/>
  <c r="R1043" i="35"/>
  <c r="R1044" i="35"/>
  <c r="R1045" i="35"/>
  <c r="R1046" i="35"/>
  <c r="R1047" i="35"/>
  <c r="R1048" i="35"/>
  <c r="R1049" i="35"/>
  <c r="R1050" i="35"/>
  <c r="R1051" i="35"/>
  <c r="R1052" i="35"/>
  <c r="R1053" i="35"/>
  <c r="R1054" i="35"/>
  <c r="R1055" i="35"/>
  <c r="R1056" i="35"/>
  <c r="R1057" i="35"/>
  <c r="R1058" i="35"/>
  <c r="R1059" i="35"/>
  <c r="R1060" i="35"/>
  <c r="R1061" i="35"/>
  <c r="R1062" i="35"/>
  <c r="R1063" i="35"/>
  <c r="R1064" i="35"/>
  <c r="R1065" i="35"/>
  <c r="R1066" i="35"/>
  <c r="R1067" i="35"/>
  <c r="R1068" i="35"/>
  <c r="R1069" i="35"/>
  <c r="R1070" i="35"/>
  <c r="R1071" i="35"/>
  <c r="R1072" i="35"/>
  <c r="R1073" i="35"/>
  <c r="R1074" i="35"/>
  <c r="R1075" i="35"/>
  <c r="R1076" i="35"/>
  <c r="R1077" i="35"/>
  <c r="R1078" i="35"/>
  <c r="R1079" i="35"/>
  <c r="R1080" i="35"/>
  <c r="R1081" i="35"/>
  <c r="R1082" i="35"/>
  <c r="R1083" i="35"/>
  <c r="R1084" i="35"/>
  <c r="R1085" i="35"/>
  <c r="R1086" i="35"/>
  <c r="R1087" i="35"/>
  <c r="R1088" i="35"/>
  <c r="R1089" i="35"/>
  <c r="R1090" i="35"/>
  <c r="R1091" i="35"/>
  <c r="R1092" i="35"/>
  <c r="R1093" i="35"/>
  <c r="R1094" i="35"/>
  <c r="R1095" i="35"/>
  <c r="R1096" i="35"/>
  <c r="R1097" i="35"/>
  <c r="R1098" i="35"/>
  <c r="R1099" i="35"/>
  <c r="R1100" i="35"/>
  <c r="R1101" i="35"/>
  <c r="R1102" i="35"/>
  <c r="R1103" i="35"/>
  <c r="R1104" i="35"/>
  <c r="R1105" i="35"/>
  <c r="R1106" i="35"/>
  <c r="R1107" i="35"/>
  <c r="R1108" i="35"/>
  <c r="R1109" i="35"/>
  <c r="R1110" i="35"/>
  <c r="R1111" i="35"/>
  <c r="R1112" i="35"/>
  <c r="R1113" i="35"/>
  <c r="R1114" i="35"/>
  <c r="R1115" i="35"/>
  <c r="R1116" i="35"/>
  <c r="R1117" i="35"/>
  <c r="R1118" i="35"/>
  <c r="R1119" i="35"/>
  <c r="R1120" i="35"/>
  <c r="R1121" i="35"/>
  <c r="R1122" i="35"/>
  <c r="R1123" i="35"/>
  <c r="R1124" i="35"/>
  <c r="R1125" i="35"/>
  <c r="R1126" i="35"/>
  <c r="R1127" i="35"/>
  <c r="R1128" i="35"/>
  <c r="R1129" i="35"/>
  <c r="R1130" i="35"/>
  <c r="R1131" i="35"/>
  <c r="R1132" i="35"/>
  <c r="R1133" i="35"/>
  <c r="R1134" i="35"/>
  <c r="R1135" i="35"/>
  <c r="R1136" i="35"/>
  <c r="R1137" i="35"/>
  <c r="R1138" i="35"/>
  <c r="R1139" i="35"/>
  <c r="R1140" i="35"/>
  <c r="R1141" i="35"/>
  <c r="R1142" i="35"/>
  <c r="R1143" i="35"/>
  <c r="R1144" i="35"/>
  <c r="R1145" i="35"/>
  <c r="R1146" i="35"/>
  <c r="R1147" i="35"/>
  <c r="R1148" i="35"/>
  <c r="R1149" i="35"/>
  <c r="R1150" i="35"/>
  <c r="R1151" i="35"/>
  <c r="R1152" i="35"/>
  <c r="R1153" i="35"/>
  <c r="R1154" i="35"/>
  <c r="R1155" i="35"/>
  <c r="R1156" i="35"/>
  <c r="R1157" i="35"/>
  <c r="R1158" i="35"/>
  <c r="R1159" i="35"/>
  <c r="R1160" i="35"/>
  <c r="R1161" i="35"/>
  <c r="R1162" i="35"/>
  <c r="R1163" i="35"/>
  <c r="R1164" i="35"/>
  <c r="R1165" i="35"/>
  <c r="R1166" i="35"/>
  <c r="R1167" i="35"/>
  <c r="R1168" i="35"/>
  <c r="R1169" i="35"/>
  <c r="R1170" i="35"/>
  <c r="R1171" i="35"/>
  <c r="R1172" i="35"/>
  <c r="R1173" i="35"/>
  <c r="R1174" i="35"/>
  <c r="R1175" i="35"/>
  <c r="R1176" i="35"/>
  <c r="R1177" i="35"/>
  <c r="R1178" i="35"/>
  <c r="R1179" i="35"/>
  <c r="R1180" i="35"/>
  <c r="R1181" i="35"/>
  <c r="R1182" i="35"/>
  <c r="R1183" i="35"/>
  <c r="R1184" i="35"/>
  <c r="R1185" i="35"/>
  <c r="R1186" i="35"/>
  <c r="R1187" i="35"/>
  <c r="R1188" i="35"/>
  <c r="R1189" i="35"/>
  <c r="R1190" i="35"/>
  <c r="R1191" i="35"/>
  <c r="R1192" i="35"/>
  <c r="R1193" i="35"/>
  <c r="R1194" i="35"/>
  <c r="R1195" i="35"/>
  <c r="R1196" i="35"/>
  <c r="R1197" i="35"/>
  <c r="R1198" i="35"/>
  <c r="R1199" i="35"/>
  <c r="R1200" i="35"/>
  <c r="R1201" i="35"/>
  <c r="R1202" i="35"/>
  <c r="R1203" i="35"/>
  <c r="R1204" i="35"/>
  <c r="R1205" i="35"/>
  <c r="R1206" i="35"/>
  <c r="R1207" i="35"/>
  <c r="R1208" i="35"/>
  <c r="R1209" i="35"/>
  <c r="R1210" i="35"/>
  <c r="R1211" i="35"/>
  <c r="R1212" i="35"/>
  <c r="R1213" i="35"/>
  <c r="R1214" i="35"/>
  <c r="R1215" i="35"/>
  <c r="R1216" i="35"/>
  <c r="R1217" i="35"/>
  <c r="R1218" i="35"/>
  <c r="R1219" i="35"/>
  <c r="R1220" i="35"/>
  <c r="R1221" i="35"/>
  <c r="R1222" i="35"/>
  <c r="R1223" i="35"/>
  <c r="R1224" i="35"/>
  <c r="R1225" i="35"/>
  <c r="R1226" i="35"/>
  <c r="R1227" i="35"/>
  <c r="R1228" i="35"/>
  <c r="R1229" i="35"/>
  <c r="R1230" i="35"/>
  <c r="R1231" i="35"/>
  <c r="R1232" i="35"/>
  <c r="R1233" i="35"/>
  <c r="R1234" i="35"/>
  <c r="R1235" i="35"/>
  <c r="R1236" i="35"/>
  <c r="R1237" i="35"/>
  <c r="R1238" i="35"/>
  <c r="R1239" i="35"/>
  <c r="R1240" i="35"/>
  <c r="R1241" i="35"/>
  <c r="R1242" i="35"/>
  <c r="R1243" i="35"/>
  <c r="R1244" i="35"/>
  <c r="R1245" i="35"/>
  <c r="R1246" i="35"/>
  <c r="R1247" i="35"/>
  <c r="R1248" i="35"/>
  <c r="R1249" i="35"/>
  <c r="R1250" i="35"/>
  <c r="R1251" i="35"/>
  <c r="R1252" i="35"/>
  <c r="R1253" i="35"/>
  <c r="R1254" i="35"/>
  <c r="R1255" i="35"/>
  <c r="R1256" i="35"/>
  <c r="R1257" i="35"/>
  <c r="R1258" i="35"/>
  <c r="R1259" i="35"/>
  <c r="R1260" i="35"/>
  <c r="R1261" i="35"/>
  <c r="R1262" i="35"/>
  <c r="R1263" i="35"/>
  <c r="R1264" i="35"/>
  <c r="R1265" i="35"/>
  <c r="R1266" i="35"/>
  <c r="R1267" i="35"/>
  <c r="R1268" i="35"/>
  <c r="R1269" i="35"/>
  <c r="R1270" i="35"/>
  <c r="R1271" i="35"/>
  <c r="R1272" i="35"/>
  <c r="R1273" i="35"/>
  <c r="R1274" i="35"/>
  <c r="R1275" i="35"/>
  <c r="R1276" i="35"/>
  <c r="R1277" i="35"/>
  <c r="R1278" i="35"/>
  <c r="R1279" i="35"/>
  <c r="R1280" i="35"/>
  <c r="R1281" i="35"/>
  <c r="R1282" i="35"/>
  <c r="R1283" i="35"/>
  <c r="R1284" i="35"/>
  <c r="R1285" i="35"/>
  <c r="R1286" i="35"/>
  <c r="R1287" i="35"/>
  <c r="R1288" i="35"/>
  <c r="R1289" i="35"/>
  <c r="R1290" i="35"/>
  <c r="R1291" i="35"/>
  <c r="R1292" i="35"/>
  <c r="R1293" i="35"/>
  <c r="R1294" i="35"/>
  <c r="R1295" i="35"/>
  <c r="R1296" i="35"/>
  <c r="R1297" i="35"/>
  <c r="R1298" i="35"/>
  <c r="R1299" i="35"/>
  <c r="R1300" i="35"/>
  <c r="R1301" i="35"/>
  <c r="R1302" i="35"/>
  <c r="R1303" i="35"/>
  <c r="R1304" i="35"/>
  <c r="R1305" i="35"/>
  <c r="R1306" i="35"/>
  <c r="R1307" i="35"/>
  <c r="R1308" i="35"/>
  <c r="R1309" i="35"/>
  <c r="R1310" i="35"/>
  <c r="R1311" i="35"/>
  <c r="R1312" i="35"/>
  <c r="R1313" i="35"/>
  <c r="R1314" i="35"/>
  <c r="R1315" i="35"/>
  <c r="R1316" i="35"/>
  <c r="R1317" i="35"/>
  <c r="R1318" i="35"/>
  <c r="R1319" i="35"/>
  <c r="R1320" i="35"/>
  <c r="R1321" i="35"/>
  <c r="R1322" i="35"/>
  <c r="R1323" i="35"/>
  <c r="R1324" i="35"/>
  <c r="R1325" i="35"/>
  <c r="R1326" i="35"/>
  <c r="R1327" i="35"/>
  <c r="R1328" i="35"/>
  <c r="R1329" i="35"/>
  <c r="R1330" i="35"/>
  <c r="R1331" i="35"/>
  <c r="R1332" i="35"/>
  <c r="R1333" i="35"/>
  <c r="R1334" i="35"/>
  <c r="R1335" i="35"/>
  <c r="R1336" i="35"/>
  <c r="R1337" i="35"/>
  <c r="R1338" i="35"/>
  <c r="R1339" i="35"/>
  <c r="R1340" i="35"/>
  <c r="R1341" i="35"/>
  <c r="R1342" i="35"/>
  <c r="R1343" i="35"/>
  <c r="R1344" i="35"/>
  <c r="R1345" i="35"/>
  <c r="R1346" i="35"/>
  <c r="R1347" i="35"/>
  <c r="R1348" i="35"/>
  <c r="R1349" i="35"/>
  <c r="R1350" i="35"/>
  <c r="R1351" i="35"/>
  <c r="R1352" i="35"/>
  <c r="R1353" i="35"/>
  <c r="R1354" i="35"/>
  <c r="R1355" i="35"/>
  <c r="R1356" i="35"/>
  <c r="R1357" i="35"/>
  <c r="R1358" i="35"/>
  <c r="R1359" i="35"/>
  <c r="R1360" i="35"/>
  <c r="R1361" i="35"/>
  <c r="R1362" i="35"/>
  <c r="R1363" i="35"/>
  <c r="R1364" i="35"/>
  <c r="R1365" i="35"/>
  <c r="R1366" i="35"/>
  <c r="R1367" i="35"/>
  <c r="R1368" i="35"/>
  <c r="R1369" i="35"/>
  <c r="R1370" i="35"/>
  <c r="R1371" i="35"/>
  <c r="R1372" i="35"/>
  <c r="R633" i="1"/>
  <c r="V633" i="1" s="1"/>
  <c r="R631" i="1"/>
  <c r="V631" i="1" s="1"/>
  <c r="R638" i="1" l="1"/>
  <c r="V638" i="1" s="1"/>
  <c r="R606" i="1" l="1"/>
  <c r="V606" i="1" s="1"/>
  <c r="R637" i="1" l="1"/>
  <c r="V637" i="1" s="1"/>
  <c r="R528" i="1" l="1"/>
  <c r="V528" i="1" s="1"/>
  <c r="R567" i="1"/>
  <c r="V567" i="1" s="1"/>
  <c r="R549" i="1"/>
  <c r="V549" i="1" s="1"/>
  <c r="R364" i="1"/>
  <c r="V364" i="1" s="1"/>
  <c r="R539" i="1"/>
  <c r="V539" i="1" s="1"/>
  <c r="R522" i="1"/>
  <c r="V522" i="1" s="1"/>
  <c r="R357" i="1"/>
  <c r="V357" i="1" s="1"/>
  <c r="R531" i="1"/>
  <c r="V531" i="1" s="1"/>
  <c r="R426" i="1"/>
  <c r="V426" i="1" s="1"/>
  <c r="R222" i="1"/>
  <c r="V222" i="1" s="1"/>
  <c r="R464" i="1"/>
  <c r="V464" i="1" s="1"/>
  <c r="R550" i="1"/>
  <c r="V550" i="1" s="1"/>
  <c r="R423" i="1"/>
  <c r="V423" i="1" s="1"/>
  <c r="R546" i="1"/>
  <c r="V546" i="1" s="1"/>
  <c r="R545" i="1"/>
  <c r="V545" i="1" s="1"/>
  <c r="R541" i="1"/>
  <c r="V541" i="1" s="1"/>
  <c r="R502" i="1"/>
  <c r="V502" i="1" s="1"/>
  <c r="R151" i="1"/>
  <c r="V151" i="1" s="1"/>
  <c r="R385" i="1"/>
  <c r="V385" i="1" s="1"/>
  <c r="R476" i="1"/>
  <c r="V476" i="1" s="1"/>
  <c r="R495" i="1"/>
  <c r="V495" i="1" s="1"/>
  <c r="R559" i="1"/>
  <c r="V559" i="1" s="1"/>
  <c r="R526" i="1"/>
  <c r="V526" i="1" s="1"/>
  <c r="R566" i="1"/>
  <c r="V566" i="1" s="1"/>
  <c r="R512" i="1"/>
  <c r="V512" i="1" s="1"/>
  <c r="R472" i="1"/>
  <c r="V472" i="1" s="1"/>
  <c r="R551" i="1"/>
  <c r="V551" i="1" s="1"/>
  <c r="R558" i="1"/>
  <c r="V558" i="1" s="1"/>
  <c r="R505" i="1"/>
  <c r="V505" i="1" s="1"/>
  <c r="R563" i="1"/>
  <c r="V563" i="1" s="1"/>
  <c r="R339" i="1"/>
  <c r="V339" i="1" s="1"/>
  <c r="R340" i="1"/>
  <c r="V340" i="1" s="1"/>
  <c r="R349" i="1"/>
  <c r="V349" i="1" s="1"/>
  <c r="R112" i="1"/>
  <c r="V112" i="1" s="1"/>
  <c r="R516" i="1"/>
  <c r="V516" i="1" s="1"/>
  <c r="R515" i="1"/>
  <c r="V515" i="1" s="1"/>
  <c r="R503" i="1"/>
  <c r="V503" i="1" s="1"/>
  <c r="R562" i="1"/>
  <c r="V562" i="1" s="1"/>
  <c r="R554" i="1"/>
  <c r="V554" i="1" s="1"/>
  <c r="R518" i="1"/>
  <c r="V518" i="1" s="1"/>
  <c r="R519" i="1"/>
  <c r="V519" i="1" s="1"/>
  <c r="R571" i="1"/>
  <c r="V571" i="1" s="1"/>
  <c r="R569" i="1"/>
  <c r="V569" i="1" s="1"/>
  <c r="R570" i="1"/>
  <c r="V570" i="1" s="1"/>
  <c r="R574" i="1"/>
  <c r="V574" i="1" s="1"/>
  <c r="R572" i="1"/>
  <c r="V572" i="1" s="1"/>
  <c r="R573" i="1"/>
  <c r="V573" i="1" s="1"/>
  <c r="R50" i="1"/>
  <c r="V50" i="1" s="1"/>
  <c r="R487" i="1"/>
  <c r="V487" i="1" s="1"/>
  <c r="R52" i="1"/>
  <c r="V52" i="1" s="1"/>
  <c r="R110" i="1"/>
  <c r="V110" i="1" s="1"/>
  <c r="R54" i="1"/>
  <c r="V54" i="1" s="1"/>
  <c r="R254" i="1"/>
  <c r="V254" i="1" s="1"/>
  <c r="R56" i="1"/>
  <c r="V56" i="1" s="1"/>
  <c r="R98" i="1"/>
  <c r="V98" i="1" s="1"/>
  <c r="R383" i="1"/>
  <c r="V383" i="1" s="1"/>
  <c r="R152" i="1"/>
  <c r="V152" i="1" s="1"/>
  <c r="R356" i="1"/>
  <c r="V356" i="1" s="1"/>
  <c r="R149" i="1"/>
  <c r="V149" i="1" s="1"/>
  <c r="R62" i="1"/>
  <c r="V62" i="1" s="1"/>
  <c r="R330" i="1"/>
  <c r="V330" i="1" s="1"/>
  <c r="R331" i="1"/>
  <c r="V331" i="1" s="1"/>
  <c r="R65" i="1"/>
  <c r="V65" i="1" s="1"/>
  <c r="R334" i="1"/>
  <c r="V334" i="1" s="1"/>
  <c r="R343" i="1"/>
  <c r="V343" i="1" s="1"/>
  <c r="R332" i="1"/>
  <c r="V332" i="1" s="1"/>
  <c r="R233" i="1"/>
  <c r="V233" i="1" s="1"/>
  <c r="R41" i="1"/>
  <c r="V41" i="1" s="1"/>
  <c r="R272" i="1"/>
  <c r="V272" i="1" s="1"/>
  <c r="R348" i="1"/>
  <c r="V348" i="1" s="1"/>
  <c r="R121" i="1"/>
  <c r="V121" i="1" s="1"/>
  <c r="R355" i="1"/>
  <c r="V355" i="1" s="1"/>
  <c r="R113" i="1"/>
  <c r="V113" i="1" s="1"/>
  <c r="R359" i="1"/>
  <c r="V359" i="1" s="1"/>
  <c r="R329" i="1"/>
  <c r="V329" i="1" s="1"/>
  <c r="R295" i="1"/>
  <c r="V295" i="1" s="1"/>
  <c r="R486" i="1"/>
  <c r="V486" i="1" s="1"/>
  <c r="R324" i="1"/>
  <c r="V324" i="1" s="1"/>
  <c r="R325" i="1"/>
  <c r="V325" i="1" s="1"/>
  <c r="R354" i="1"/>
  <c r="V354" i="1" s="1"/>
  <c r="R358" i="1"/>
  <c r="V358" i="1" s="1"/>
  <c r="R477" i="1"/>
  <c r="V477" i="1" s="1"/>
  <c r="R114" i="1"/>
  <c r="V114" i="1" s="1"/>
  <c r="R521" i="1"/>
  <c r="V521" i="1" s="1"/>
  <c r="R370" i="1"/>
  <c r="V370" i="1" s="1"/>
  <c r="R386" i="1"/>
  <c r="V386" i="1" s="1"/>
  <c r="R251" i="1"/>
  <c r="V251" i="1" s="1"/>
  <c r="R479" i="1"/>
  <c r="V479" i="1" s="1"/>
  <c r="R265" i="1"/>
  <c r="V265" i="1" s="1"/>
  <c r="R103" i="1"/>
  <c r="V103" i="1" s="1"/>
  <c r="R336" i="1"/>
  <c r="V336" i="1" s="1"/>
  <c r="R582" i="1"/>
  <c r="V582" i="1" s="1"/>
  <c r="R583" i="1"/>
  <c r="V583" i="1" s="1"/>
  <c r="R580" i="1"/>
  <c r="V580" i="1" s="1"/>
  <c r="R581" i="1"/>
  <c r="V581" i="1" s="1"/>
  <c r="R577" i="1"/>
  <c r="V577" i="1" s="1"/>
  <c r="R102" i="1"/>
  <c r="V102" i="1" s="1"/>
  <c r="R482" i="1"/>
  <c r="V482" i="1" s="1"/>
  <c r="R141" i="1"/>
  <c r="V141" i="1" s="1"/>
  <c r="R373" i="1"/>
  <c r="V373" i="1" s="1"/>
  <c r="R483" i="1"/>
  <c r="V483" i="1" s="1"/>
  <c r="R138" i="1"/>
  <c r="V138" i="1" s="1"/>
  <c r="R369" i="1"/>
  <c r="V369" i="1" s="1"/>
  <c r="R382" i="1"/>
  <c r="V382" i="1" s="1"/>
  <c r="R108" i="1"/>
  <c r="V108" i="1" s="1"/>
  <c r="R347" i="1"/>
  <c r="V347" i="1" s="1"/>
  <c r="R42" i="1"/>
  <c r="V42" i="1" s="1"/>
  <c r="R195" i="1"/>
  <c r="V195" i="1" s="1"/>
  <c r="R153" i="1"/>
  <c r="V153" i="1" s="1"/>
  <c r="R80" i="1"/>
  <c r="V80" i="1" s="1"/>
  <c r="R341" i="1"/>
  <c r="V341" i="1" s="1"/>
  <c r="R49" i="1"/>
  <c r="V49" i="1" s="1"/>
  <c r="R199" i="1"/>
  <c r="V199" i="1" s="1"/>
  <c r="R553" i="1"/>
  <c r="V553" i="1" s="1"/>
  <c r="R493" i="1"/>
  <c r="V493" i="1" s="1"/>
  <c r="R350" i="1"/>
  <c r="V350" i="1" s="1"/>
  <c r="R3" i="1"/>
  <c r="V3" i="1" s="1"/>
  <c r="R106" i="1"/>
  <c r="V106" i="1" s="1"/>
  <c r="R4" i="1"/>
  <c r="V4" i="1" s="1"/>
  <c r="R335" i="1"/>
  <c r="V335" i="1" s="1"/>
  <c r="R5" i="1"/>
  <c r="V5" i="1" s="1"/>
  <c r="R107" i="1"/>
  <c r="V107" i="1" s="1"/>
  <c r="R198" i="1"/>
  <c r="V198" i="1" s="1"/>
  <c r="R51" i="1"/>
  <c r="V51" i="1" s="1"/>
  <c r="R200" i="1"/>
  <c r="V200" i="1" s="1"/>
  <c r="R471" i="1"/>
  <c r="V471" i="1" s="1"/>
  <c r="R139" i="1"/>
  <c r="V139" i="1" s="1"/>
  <c r="R371" i="1"/>
  <c r="V371" i="1" s="1"/>
  <c r="R468" i="1"/>
  <c r="V468" i="1" s="1"/>
  <c r="R133" i="1"/>
  <c r="V133" i="1" s="1"/>
  <c r="R365" i="1"/>
  <c r="V365" i="1" s="1"/>
  <c r="R351" i="1"/>
  <c r="V351" i="1" s="1"/>
  <c r="R97" i="1"/>
  <c r="V97" i="1" s="1"/>
  <c r="R252" i="1"/>
  <c r="V252" i="1" s="1"/>
  <c r="R447" i="1"/>
  <c r="V447" i="1" s="1"/>
  <c r="R150" i="1"/>
  <c r="V150" i="1" s="1"/>
  <c r="R380" i="1"/>
  <c r="V380" i="1" s="1"/>
  <c r="R466" i="1"/>
  <c r="V466" i="1" s="1"/>
  <c r="R326" i="1"/>
  <c r="V326" i="1" s="1"/>
  <c r="R492" i="1"/>
  <c r="V492" i="1" s="1"/>
  <c r="R327" i="1"/>
  <c r="V327" i="1" s="1"/>
  <c r="R154" i="1"/>
  <c r="V154" i="1" s="1"/>
  <c r="R196" i="1"/>
  <c r="V196" i="1" s="1"/>
  <c r="R53" i="1"/>
  <c r="V53" i="1" s="1"/>
  <c r="R465" i="1"/>
  <c r="V465" i="1" s="1"/>
  <c r="R181" i="1"/>
  <c r="V181" i="1" s="1"/>
  <c r="R424" i="1"/>
  <c r="V424" i="1" s="1"/>
  <c r="R458" i="1"/>
  <c r="V458" i="1" s="1"/>
  <c r="R182" i="1"/>
  <c r="V182" i="1" s="1"/>
  <c r="R422" i="1"/>
  <c r="V422" i="1" s="1"/>
  <c r="R264" i="1"/>
  <c r="V264" i="1" s="1"/>
  <c r="R24" i="1"/>
  <c r="V24" i="1" s="1"/>
  <c r="R122" i="1"/>
  <c r="V122" i="1" s="1"/>
  <c r="R474" i="1"/>
  <c r="V474" i="1" s="1"/>
  <c r="R229" i="1"/>
  <c r="V229" i="1" s="1"/>
  <c r="R475" i="1"/>
  <c r="V475" i="1" s="1"/>
  <c r="R7" i="1"/>
  <c r="V7" i="1" s="1"/>
  <c r="R234" i="1"/>
  <c r="V234" i="1" s="1"/>
  <c r="R280" i="1"/>
  <c r="V280" i="1" s="1"/>
  <c r="R82" i="1"/>
  <c r="V82" i="1" s="1"/>
  <c r="R241" i="1"/>
  <c r="V241" i="1" s="1"/>
  <c r="R55" i="1"/>
  <c r="V55" i="1" s="1"/>
  <c r="R201" i="1"/>
  <c r="V201" i="1" s="1"/>
  <c r="R548" i="1"/>
  <c r="V548" i="1" s="1"/>
  <c r="R527" i="1"/>
  <c r="V527" i="1" s="1"/>
  <c r="R428" i="1"/>
  <c r="V428" i="1" s="1"/>
  <c r="R155" i="1"/>
  <c r="V155" i="1" s="1"/>
  <c r="R401" i="1"/>
  <c r="V401" i="1" s="1"/>
  <c r="R452" i="1"/>
  <c r="V452" i="1" s="1"/>
  <c r="R156" i="1"/>
  <c r="V156" i="1" s="1"/>
  <c r="R391" i="1"/>
  <c r="V391" i="1" s="1"/>
  <c r="R255" i="1"/>
  <c r="V255" i="1" s="1"/>
  <c r="R25" i="1"/>
  <c r="V25" i="1" s="1"/>
  <c r="R115" i="1"/>
  <c r="V115" i="1" s="1"/>
  <c r="R242" i="1"/>
  <c r="V242" i="1" s="1"/>
  <c r="R57" i="1"/>
  <c r="V57" i="1" s="1"/>
  <c r="R202" i="1"/>
  <c r="V202" i="1" s="1"/>
  <c r="R533" i="1"/>
  <c r="V533" i="1" s="1"/>
  <c r="R496" i="1"/>
  <c r="V496" i="1" s="1"/>
  <c r="R374" i="1"/>
  <c r="V374" i="1" s="1"/>
  <c r="R315" i="1"/>
  <c r="V315" i="1" s="1"/>
  <c r="R8" i="1"/>
  <c r="V8" i="1" s="1"/>
  <c r="R235" i="1"/>
  <c r="V235" i="1" s="1"/>
  <c r="R281" i="1"/>
  <c r="V281" i="1" s="1"/>
  <c r="R83" i="1"/>
  <c r="V83" i="1" s="1"/>
  <c r="R429" i="1"/>
  <c r="V429" i="1" s="1"/>
  <c r="R157" i="1"/>
  <c r="V157" i="1" s="1"/>
  <c r="R402" i="1"/>
  <c r="V402" i="1" s="1"/>
  <c r="R453" i="1"/>
  <c r="V453" i="1" s="1"/>
  <c r="R158" i="1"/>
  <c r="V158" i="1" s="1"/>
  <c r="R392" i="1"/>
  <c r="V392" i="1" s="1"/>
  <c r="R256" i="1"/>
  <c r="V256" i="1" s="1"/>
  <c r="R26" i="1"/>
  <c r="V26" i="1" s="1"/>
  <c r="R116" i="1"/>
  <c r="V116" i="1" s="1"/>
  <c r="R243" i="1"/>
  <c r="V243" i="1" s="1"/>
  <c r="R58" i="1"/>
  <c r="V58" i="1" s="1"/>
  <c r="R203" i="1"/>
  <c r="V203" i="1" s="1"/>
  <c r="R534" i="1"/>
  <c r="V534" i="1" s="1"/>
  <c r="R497" i="1"/>
  <c r="V497" i="1" s="1"/>
  <c r="R375" i="1"/>
  <c r="V375" i="1" s="1"/>
  <c r="R316" i="1"/>
  <c r="V316" i="1" s="1"/>
  <c r="R9" i="1"/>
  <c r="V9" i="1" s="1"/>
  <c r="R236" i="1"/>
  <c r="V236" i="1" s="1"/>
  <c r="R282" i="1"/>
  <c r="V282" i="1" s="1"/>
  <c r="R84" i="1"/>
  <c r="V84" i="1" s="1"/>
  <c r="R430" i="1"/>
  <c r="V430" i="1" s="1"/>
  <c r="R159" i="1"/>
  <c r="V159" i="1" s="1"/>
  <c r="R403" i="1"/>
  <c r="V403" i="1" s="1"/>
  <c r="R454" i="1"/>
  <c r="V454" i="1" s="1"/>
  <c r="R160" i="1"/>
  <c r="V160" i="1" s="1"/>
  <c r="R393" i="1"/>
  <c r="V393" i="1" s="1"/>
  <c r="R257" i="1"/>
  <c r="V257" i="1" s="1"/>
  <c r="R27" i="1"/>
  <c r="V27" i="1" s="1"/>
  <c r="R117" i="1"/>
  <c r="V117" i="1" s="1"/>
  <c r="R244" i="1"/>
  <c r="V244" i="1" s="1"/>
  <c r="R59" i="1"/>
  <c r="V59" i="1" s="1"/>
  <c r="R204" i="1"/>
  <c r="V204" i="1" s="1"/>
  <c r="R535" i="1"/>
  <c r="V535" i="1" s="1"/>
  <c r="R498" i="1"/>
  <c r="V498" i="1" s="1"/>
  <c r="R376" i="1"/>
  <c r="V376" i="1" s="1"/>
  <c r="R317" i="1"/>
  <c r="V317" i="1" s="1"/>
  <c r="R10" i="1"/>
  <c r="V10" i="1" s="1"/>
  <c r="R237" i="1"/>
  <c r="V237" i="1" s="1"/>
  <c r="R283" i="1"/>
  <c r="V283" i="1" s="1"/>
  <c r="R85" i="1"/>
  <c r="V85" i="1" s="1"/>
  <c r="R431" i="1"/>
  <c r="V431" i="1" s="1"/>
  <c r="R161" i="1"/>
  <c r="V161" i="1" s="1"/>
  <c r="R404" i="1"/>
  <c r="V404" i="1" s="1"/>
  <c r="R455" i="1"/>
  <c r="V455" i="1" s="1"/>
  <c r="R162" i="1"/>
  <c r="V162" i="1" s="1"/>
  <c r="R394" i="1"/>
  <c r="V394" i="1" s="1"/>
  <c r="R258" i="1"/>
  <c r="V258" i="1" s="1"/>
  <c r="R28" i="1"/>
  <c r="V28" i="1" s="1"/>
  <c r="R118" i="1"/>
  <c r="V118" i="1" s="1"/>
  <c r="R245" i="1"/>
  <c r="V245" i="1" s="1"/>
  <c r="R60" i="1"/>
  <c r="V60" i="1" s="1"/>
  <c r="R205" i="1"/>
  <c r="V205" i="1" s="1"/>
  <c r="R377" i="1"/>
  <c r="V377" i="1" s="1"/>
  <c r="R318" i="1"/>
  <c r="V318" i="1" s="1"/>
  <c r="R11" i="1"/>
  <c r="V11" i="1" s="1"/>
  <c r="R432" i="1"/>
  <c r="V432" i="1" s="1"/>
  <c r="R163" i="1"/>
  <c r="V163" i="1" s="1"/>
  <c r="R405" i="1"/>
  <c r="V405" i="1" s="1"/>
  <c r="R456" i="1"/>
  <c r="V456" i="1" s="1"/>
  <c r="R164" i="1"/>
  <c r="V164" i="1" s="1"/>
  <c r="R395" i="1"/>
  <c r="V395" i="1" s="1"/>
  <c r="R259" i="1"/>
  <c r="V259" i="1" s="1"/>
  <c r="R29" i="1"/>
  <c r="V29" i="1" s="1"/>
  <c r="R119" i="1"/>
  <c r="V119" i="1" s="1"/>
  <c r="R246" i="1"/>
  <c r="V246" i="1" s="1"/>
  <c r="R61" i="1"/>
  <c r="V61" i="1" s="1"/>
  <c r="R206" i="1"/>
  <c r="V206" i="1" s="1"/>
  <c r="R378" i="1"/>
  <c r="V378" i="1" s="1"/>
  <c r="R319" i="1"/>
  <c r="V319" i="1" s="1"/>
  <c r="R12" i="1"/>
  <c r="V12" i="1" s="1"/>
  <c r="R433" i="1"/>
  <c r="V433" i="1" s="1"/>
  <c r="R165" i="1"/>
  <c r="V165" i="1" s="1"/>
  <c r="R406" i="1"/>
  <c r="V406" i="1" s="1"/>
  <c r="R457" i="1"/>
  <c r="V457" i="1" s="1"/>
  <c r="R166" i="1"/>
  <c r="V166" i="1" s="1"/>
  <c r="R396" i="1"/>
  <c r="V396" i="1" s="1"/>
  <c r="R260" i="1"/>
  <c r="V260" i="1" s="1"/>
  <c r="R30" i="1"/>
  <c r="V30" i="1" s="1"/>
  <c r="R120" i="1"/>
  <c r="V120" i="1" s="1"/>
  <c r="R247" i="1"/>
  <c r="V247" i="1" s="1"/>
  <c r="R63" i="1"/>
  <c r="V63" i="1" s="1"/>
  <c r="R207" i="1"/>
  <c r="V207" i="1" s="1"/>
  <c r="R379" i="1"/>
  <c r="V379" i="1" s="1"/>
  <c r="R320" i="1"/>
  <c r="V320" i="1" s="1"/>
  <c r="R13" i="1"/>
  <c r="V13" i="1" s="1"/>
  <c r="R443" i="1"/>
  <c r="V443" i="1" s="1"/>
  <c r="R167" i="1"/>
  <c r="V167" i="1" s="1"/>
  <c r="R387" i="1"/>
  <c r="V387" i="1" s="1"/>
  <c r="R461" i="1"/>
  <c r="V461" i="1" s="1"/>
  <c r="R183" i="1"/>
  <c r="V183" i="1" s="1"/>
  <c r="R417" i="1"/>
  <c r="V417" i="1" s="1"/>
  <c r="R276" i="1"/>
  <c r="V276" i="1" s="1"/>
  <c r="R43" i="1"/>
  <c r="V43" i="1" s="1"/>
  <c r="R142" i="1"/>
  <c r="V142" i="1" s="1"/>
  <c r="R248" i="1"/>
  <c r="V248" i="1" s="1"/>
  <c r="R64" i="1"/>
  <c r="V64" i="1" s="1"/>
  <c r="R208" i="1"/>
  <c r="V208" i="1" s="1"/>
  <c r="R523" i="1"/>
  <c r="V523" i="1" s="1"/>
  <c r="R506" i="1"/>
  <c r="V506" i="1" s="1"/>
  <c r="R261" i="1"/>
  <c r="V261" i="1" s="1"/>
  <c r="R309" i="1"/>
  <c r="V309" i="1" s="1"/>
  <c r="R14" i="1"/>
  <c r="V14" i="1" s="1"/>
  <c r="R238" i="1"/>
  <c r="V238" i="1" s="1"/>
  <c r="R284" i="1"/>
  <c r="V284" i="1" s="1"/>
  <c r="R86" i="1"/>
  <c r="V86" i="1" s="1"/>
  <c r="R444" i="1"/>
  <c r="V444" i="1" s="1"/>
  <c r="R168" i="1"/>
  <c r="V168" i="1" s="1"/>
  <c r="R388" i="1"/>
  <c r="V388" i="1" s="1"/>
  <c r="R462" i="1"/>
  <c r="V462" i="1" s="1"/>
  <c r="R184" i="1"/>
  <c r="V184" i="1" s="1"/>
  <c r="R418" i="1"/>
  <c r="V418" i="1" s="1"/>
  <c r="R277" i="1"/>
  <c r="V277" i="1" s="1"/>
  <c r="R44" i="1"/>
  <c r="V44" i="1" s="1"/>
  <c r="R143" i="1"/>
  <c r="V143" i="1" s="1"/>
  <c r="R249" i="1"/>
  <c r="V249" i="1" s="1"/>
  <c r="R66" i="1"/>
  <c r="V66" i="1" s="1"/>
  <c r="R209" i="1"/>
  <c r="V209" i="1" s="1"/>
  <c r="R524" i="1"/>
  <c r="V524" i="1" s="1"/>
  <c r="R507" i="1"/>
  <c r="V507" i="1" s="1"/>
  <c r="R262" i="1"/>
  <c r="V262" i="1" s="1"/>
  <c r="R310" i="1"/>
  <c r="V310" i="1" s="1"/>
  <c r="R15" i="1"/>
  <c r="V15" i="1" s="1"/>
  <c r="R239" i="1"/>
  <c r="V239" i="1" s="1"/>
  <c r="R285" i="1"/>
  <c r="V285" i="1" s="1"/>
  <c r="R87" i="1"/>
  <c r="V87" i="1" s="1"/>
  <c r="R445" i="1"/>
  <c r="V445" i="1" s="1"/>
  <c r="R169" i="1"/>
  <c r="V169" i="1" s="1"/>
  <c r="R389" i="1"/>
  <c r="V389" i="1" s="1"/>
  <c r="R463" i="1"/>
  <c r="V463" i="1" s="1"/>
  <c r="R185" i="1"/>
  <c r="V185" i="1" s="1"/>
  <c r="R419" i="1"/>
  <c r="V419" i="1" s="1"/>
  <c r="R278" i="1"/>
  <c r="V278" i="1" s="1"/>
  <c r="R45" i="1"/>
  <c r="V45" i="1" s="1"/>
  <c r="R144" i="1"/>
  <c r="V144" i="1" s="1"/>
  <c r="R250" i="1"/>
  <c r="V250" i="1" s="1"/>
  <c r="R67" i="1"/>
  <c r="V67" i="1" s="1"/>
  <c r="R210" i="1"/>
  <c r="V210" i="1" s="1"/>
  <c r="R525" i="1"/>
  <c r="V525" i="1" s="1"/>
  <c r="R508" i="1"/>
  <c r="V508" i="1" s="1"/>
  <c r="R263" i="1"/>
  <c r="V263" i="1" s="1"/>
  <c r="R311" i="1"/>
  <c r="V311" i="1" s="1"/>
  <c r="R16" i="1"/>
  <c r="V16" i="1" s="1"/>
  <c r="R240" i="1"/>
  <c r="V240" i="1" s="1"/>
  <c r="R286" i="1"/>
  <c r="V286" i="1" s="1"/>
  <c r="R88" i="1"/>
  <c r="V88" i="1" s="1"/>
  <c r="R353" i="1"/>
  <c r="V353" i="1" s="1"/>
  <c r="R101" i="1"/>
  <c r="V101" i="1" s="1"/>
  <c r="R321" i="1"/>
  <c r="V321" i="1" s="1"/>
  <c r="R488" i="1"/>
  <c r="V488" i="1" s="1"/>
  <c r="R425" i="1"/>
  <c r="V425" i="1" s="1"/>
  <c r="R547" i="1"/>
  <c r="V547" i="1" s="1"/>
  <c r="R517" i="1"/>
  <c r="V517" i="1" s="1"/>
  <c r="R490" i="1"/>
  <c r="V490" i="1" s="1"/>
  <c r="R557" i="1"/>
  <c r="V557" i="1" s="1"/>
  <c r="R529" i="1"/>
  <c r="V529" i="1" s="1"/>
  <c r="R494" i="1"/>
  <c r="V494" i="1" s="1"/>
  <c r="R560" i="1"/>
  <c r="V560" i="1" s="1"/>
  <c r="R480" i="1"/>
  <c r="V480" i="1" s="1"/>
  <c r="R134" i="1"/>
  <c r="V134" i="1" s="1"/>
  <c r="R367" i="1"/>
  <c r="V367" i="1" s="1"/>
  <c r="R481" i="1"/>
  <c r="V481" i="1" s="1"/>
  <c r="R135" i="1"/>
  <c r="V135" i="1" s="1"/>
  <c r="R368" i="1"/>
  <c r="V368" i="1" s="1"/>
  <c r="R384" i="1"/>
  <c r="V384" i="1" s="1"/>
  <c r="R109" i="1"/>
  <c r="V109" i="1" s="1"/>
  <c r="R352" i="1"/>
  <c r="V352" i="1" s="1"/>
  <c r="R31" i="1"/>
  <c r="V31" i="1" s="1"/>
  <c r="R186" i="1"/>
  <c r="V186" i="1" s="1"/>
  <c r="R170" i="1"/>
  <c r="V170" i="1" s="1"/>
  <c r="R68" i="1"/>
  <c r="V68" i="1" s="1"/>
  <c r="R342" i="1"/>
  <c r="V342" i="1" s="1"/>
  <c r="R69" i="1"/>
  <c r="V69" i="1" s="1"/>
  <c r="R211" i="1"/>
  <c r="V211" i="1" s="1"/>
  <c r="R555" i="1"/>
  <c r="V555" i="1" s="1"/>
  <c r="R513" i="1"/>
  <c r="V513" i="1" s="1"/>
  <c r="R111" i="1"/>
  <c r="V111" i="1" s="1"/>
  <c r="R333" i="1"/>
  <c r="V333" i="1" s="1"/>
  <c r="R6" i="1"/>
  <c r="V6" i="1" s="1"/>
  <c r="R105" i="1"/>
  <c r="V105" i="1" s="1"/>
  <c r="R328" i="1"/>
  <c r="V328" i="1" s="1"/>
  <c r="R70" i="1"/>
  <c r="V70" i="1" s="1"/>
  <c r="R212" i="1"/>
  <c r="V212" i="1" s="1"/>
  <c r="R469" i="1"/>
  <c r="V469" i="1" s="1"/>
  <c r="R136" i="1"/>
  <c r="V136" i="1" s="1"/>
  <c r="R366" i="1"/>
  <c r="V366" i="1" s="1"/>
  <c r="R470" i="1"/>
  <c r="V470" i="1" s="1"/>
  <c r="R140" i="1"/>
  <c r="V140" i="1" s="1"/>
  <c r="R372" i="1"/>
  <c r="V372" i="1" s="1"/>
  <c r="R345" i="1"/>
  <c r="V345" i="1" s="1"/>
  <c r="R99" i="1"/>
  <c r="V99" i="1" s="1"/>
  <c r="R279" i="1"/>
  <c r="V279" i="1" s="1"/>
  <c r="R478" i="1"/>
  <c r="V478" i="1" s="1"/>
  <c r="R323" i="1"/>
  <c r="V323" i="1" s="1"/>
  <c r="R491" i="1"/>
  <c r="V491" i="1" s="1"/>
  <c r="R32" i="1"/>
  <c r="V32" i="1" s="1"/>
  <c r="R197" i="1"/>
  <c r="V197" i="1" s="1"/>
  <c r="R171" i="1"/>
  <c r="V171" i="1" s="1"/>
  <c r="R48" i="1"/>
  <c r="V48" i="1" s="1"/>
  <c r="R322" i="1"/>
  <c r="V322" i="1" s="1"/>
  <c r="R297" i="1"/>
  <c r="V297" i="1" s="1"/>
  <c r="R446" i="1"/>
  <c r="V446" i="1" s="1"/>
  <c r="R187" i="1"/>
  <c r="V187" i="1" s="1"/>
  <c r="R420" i="1"/>
  <c r="V420" i="1" s="1"/>
  <c r="R436" i="1"/>
  <c r="V436" i="1" s="1"/>
  <c r="R172" i="1"/>
  <c r="V172" i="1" s="1"/>
  <c r="R390" i="1"/>
  <c r="V390" i="1" s="1"/>
  <c r="R266" i="1"/>
  <c r="V266" i="1" s="1"/>
  <c r="R33" i="1"/>
  <c r="V33" i="1" s="1"/>
  <c r="R127" i="1"/>
  <c r="V127" i="1" s="1"/>
  <c r="R17" i="1"/>
  <c r="V17" i="1" s="1"/>
  <c r="R230" i="1"/>
  <c r="V230" i="1" s="1"/>
  <c r="R298" i="1"/>
  <c r="V298" i="1" s="1"/>
  <c r="R89" i="1"/>
  <c r="V89" i="1" s="1"/>
  <c r="R287" i="1"/>
  <c r="V287" i="1" s="1"/>
  <c r="R71" i="1"/>
  <c r="V71" i="1" s="1"/>
  <c r="R213" i="1"/>
  <c r="V213" i="1" s="1"/>
  <c r="R312" i="1"/>
  <c r="V312" i="1" s="1"/>
  <c r="R514" i="1"/>
  <c r="V514" i="1" s="1"/>
  <c r="R544" i="1"/>
  <c r="V544" i="1" s="1"/>
  <c r="R437" i="1"/>
  <c r="V437" i="1" s="1"/>
  <c r="R173" i="1"/>
  <c r="V173" i="1" s="1"/>
  <c r="R397" i="1"/>
  <c r="V397" i="1" s="1"/>
  <c r="R459" i="1"/>
  <c r="V459" i="1" s="1"/>
  <c r="R188" i="1"/>
  <c r="V188" i="1" s="1"/>
  <c r="R411" i="1"/>
  <c r="V411" i="1" s="1"/>
  <c r="R273" i="1"/>
  <c r="V273" i="1" s="1"/>
  <c r="R46" i="1"/>
  <c r="V46" i="1" s="1"/>
  <c r="R145" i="1"/>
  <c r="V145" i="1" s="1"/>
  <c r="R18" i="1"/>
  <c r="V18" i="1" s="1"/>
  <c r="R231" i="1"/>
  <c r="V231" i="1" s="1"/>
  <c r="R299" i="1"/>
  <c r="V299" i="1" s="1"/>
  <c r="R90" i="1"/>
  <c r="V90" i="1" s="1"/>
  <c r="R288" i="1"/>
  <c r="V288" i="1" s="1"/>
  <c r="R72" i="1"/>
  <c r="V72" i="1" s="1"/>
  <c r="R214" i="1"/>
  <c r="V214" i="1" s="1"/>
  <c r="R313" i="1"/>
  <c r="V313" i="1" s="1"/>
  <c r="R500" i="1"/>
  <c r="V500" i="1" s="1"/>
  <c r="R542" i="1"/>
  <c r="V542" i="1" s="1"/>
  <c r="R438" i="1"/>
  <c r="V438" i="1" s="1"/>
  <c r="R174" i="1"/>
  <c r="V174" i="1" s="1"/>
  <c r="R398" i="1"/>
  <c r="V398" i="1" s="1"/>
  <c r="R460" i="1"/>
  <c r="V460" i="1" s="1"/>
  <c r="R189" i="1"/>
  <c r="V189" i="1" s="1"/>
  <c r="R412" i="1"/>
  <c r="V412" i="1" s="1"/>
  <c r="R274" i="1"/>
  <c r="V274" i="1" s="1"/>
  <c r="R47" i="1"/>
  <c r="V47" i="1" s="1"/>
  <c r="R146" i="1"/>
  <c r="V146" i="1" s="1"/>
  <c r="R19" i="1"/>
  <c r="V19" i="1" s="1"/>
  <c r="R232" i="1"/>
  <c r="V232" i="1" s="1"/>
  <c r="R300" i="1"/>
  <c r="V300" i="1" s="1"/>
  <c r="R91" i="1"/>
  <c r="V91" i="1" s="1"/>
  <c r="R289" i="1"/>
  <c r="V289" i="1" s="1"/>
  <c r="R73" i="1"/>
  <c r="V73" i="1" s="1"/>
  <c r="R215" i="1"/>
  <c r="V215" i="1" s="1"/>
  <c r="R314" i="1"/>
  <c r="V314" i="1" s="1"/>
  <c r="R501" i="1"/>
  <c r="V501" i="1" s="1"/>
  <c r="R543" i="1"/>
  <c r="V543" i="1" s="1"/>
  <c r="R439" i="1"/>
  <c r="V439" i="1" s="1"/>
  <c r="R175" i="1"/>
  <c r="V175" i="1" s="1"/>
  <c r="R407" i="1"/>
  <c r="V407" i="1" s="1"/>
  <c r="R448" i="1"/>
  <c r="V448" i="1" s="1"/>
  <c r="R190" i="1"/>
  <c r="V190" i="1" s="1"/>
  <c r="R413" i="1"/>
  <c r="V413" i="1" s="1"/>
  <c r="R267" i="1"/>
  <c r="V267" i="1" s="1"/>
  <c r="R34" i="1"/>
  <c r="V34" i="1" s="1"/>
  <c r="R128" i="1"/>
  <c r="V128" i="1" s="1"/>
  <c r="R20" i="1"/>
  <c r="V20" i="1" s="1"/>
  <c r="R225" i="1"/>
  <c r="V225" i="1" s="1"/>
  <c r="R301" i="1"/>
  <c r="V301" i="1" s="1"/>
  <c r="R92" i="1"/>
  <c r="V92" i="1" s="1"/>
  <c r="R290" i="1"/>
  <c r="V290" i="1" s="1"/>
  <c r="R74" i="1"/>
  <c r="V74" i="1" s="1"/>
  <c r="R216" i="1"/>
  <c r="V216" i="1" s="1"/>
  <c r="R305" i="1"/>
  <c r="V305" i="1" s="1"/>
  <c r="R504" i="1"/>
  <c r="V504" i="1" s="1"/>
  <c r="R532" i="1"/>
  <c r="V532" i="1" s="1"/>
  <c r="R123" i="1"/>
  <c r="V123" i="1" s="1"/>
  <c r="R360" i="1"/>
  <c r="V360" i="1" s="1"/>
  <c r="R440" i="1"/>
  <c r="V440" i="1" s="1"/>
  <c r="R176" i="1"/>
  <c r="V176" i="1" s="1"/>
  <c r="R408" i="1"/>
  <c r="V408" i="1" s="1"/>
  <c r="R449" i="1"/>
  <c r="V449" i="1" s="1"/>
  <c r="R191" i="1"/>
  <c r="V191" i="1" s="1"/>
  <c r="R414" i="1"/>
  <c r="V414" i="1" s="1"/>
  <c r="R268" i="1"/>
  <c r="V268" i="1" s="1"/>
  <c r="R35" i="1"/>
  <c r="V35" i="1" s="1"/>
  <c r="R129" i="1"/>
  <c r="V129" i="1" s="1"/>
  <c r="R21" i="1"/>
  <c r="V21" i="1" s="1"/>
  <c r="R226" i="1"/>
  <c r="V226" i="1" s="1"/>
  <c r="R302" i="1"/>
  <c r="V302" i="1" s="1"/>
  <c r="R93" i="1"/>
  <c r="V93" i="1" s="1"/>
  <c r="R291" i="1"/>
  <c r="V291" i="1" s="1"/>
  <c r="R75" i="1"/>
  <c r="V75" i="1" s="1"/>
  <c r="R217" i="1"/>
  <c r="V217" i="1" s="1"/>
  <c r="R306" i="1"/>
  <c r="V306" i="1" s="1"/>
  <c r="R509" i="1"/>
  <c r="V509" i="1" s="1"/>
  <c r="R536" i="1"/>
  <c r="V536" i="1" s="1"/>
  <c r="R124" i="1"/>
  <c r="V124" i="1" s="1"/>
  <c r="R361" i="1"/>
  <c r="V361" i="1" s="1"/>
  <c r="R441" i="1"/>
  <c r="V441" i="1" s="1"/>
  <c r="R177" i="1"/>
  <c r="V177" i="1" s="1"/>
  <c r="R409" i="1"/>
  <c r="V409" i="1" s="1"/>
  <c r="R450" i="1"/>
  <c r="V450" i="1" s="1"/>
  <c r="R192" i="1"/>
  <c r="V192" i="1" s="1"/>
  <c r="R415" i="1"/>
  <c r="V415" i="1" s="1"/>
  <c r="R269" i="1"/>
  <c r="V269" i="1" s="1"/>
  <c r="R36" i="1"/>
  <c r="V36" i="1" s="1"/>
  <c r="R130" i="1"/>
  <c r="V130" i="1" s="1"/>
  <c r="R22" i="1"/>
  <c r="V22" i="1" s="1"/>
  <c r="R227" i="1"/>
  <c r="V227" i="1" s="1"/>
  <c r="R303" i="1"/>
  <c r="V303" i="1" s="1"/>
  <c r="R94" i="1"/>
  <c r="V94" i="1" s="1"/>
  <c r="R292" i="1"/>
  <c r="V292" i="1" s="1"/>
  <c r="R76" i="1"/>
  <c r="V76" i="1" s="1"/>
  <c r="R218" i="1"/>
  <c r="V218" i="1" s="1"/>
  <c r="R307" i="1"/>
  <c r="V307" i="1" s="1"/>
  <c r="R510" i="1"/>
  <c r="V510" i="1" s="1"/>
  <c r="R537" i="1"/>
  <c r="V537" i="1" s="1"/>
  <c r="R125" i="1"/>
  <c r="V125" i="1" s="1"/>
  <c r="R362" i="1"/>
  <c r="V362" i="1" s="1"/>
  <c r="R442" i="1"/>
  <c r="V442" i="1" s="1"/>
  <c r="R178" i="1"/>
  <c r="V178" i="1" s="1"/>
  <c r="R410" i="1"/>
  <c r="V410" i="1" s="1"/>
  <c r="R451" i="1"/>
  <c r="V451" i="1" s="1"/>
  <c r="R193" i="1"/>
  <c r="V193" i="1" s="1"/>
  <c r="R416" i="1"/>
  <c r="V416" i="1" s="1"/>
  <c r="R270" i="1"/>
  <c r="V270" i="1" s="1"/>
  <c r="R37" i="1"/>
  <c r="V37" i="1" s="1"/>
  <c r="R131" i="1"/>
  <c r="V131" i="1" s="1"/>
  <c r="R95" i="1"/>
  <c r="V95" i="1" s="1"/>
  <c r="R293" i="1"/>
  <c r="V293" i="1" s="1"/>
  <c r="R77" i="1"/>
  <c r="V77" i="1" s="1"/>
  <c r="R219" i="1"/>
  <c r="V219" i="1" s="1"/>
  <c r="R308" i="1"/>
  <c r="V308" i="1" s="1"/>
  <c r="R126" i="1"/>
  <c r="V126" i="1" s="1"/>
  <c r="R363" i="1"/>
  <c r="V363" i="1" s="1"/>
  <c r="R434" i="1"/>
  <c r="V434" i="1" s="1"/>
  <c r="R179" i="1"/>
  <c r="V179" i="1" s="1"/>
  <c r="R399" i="1"/>
  <c r="V399" i="1" s="1"/>
  <c r="R435" i="1"/>
  <c r="V435" i="1" s="1"/>
  <c r="R180" i="1"/>
  <c r="V180" i="1" s="1"/>
  <c r="R400" i="1"/>
  <c r="V400" i="1" s="1"/>
  <c r="R271" i="1"/>
  <c r="V271" i="1" s="1"/>
  <c r="R38" i="1"/>
  <c r="V38" i="1" s="1"/>
  <c r="R137" i="1"/>
  <c r="V137" i="1" s="1"/>
  <c r="R23" i="1"/>
  <c r="V23" i="1" s="1"/>
  <c r="R228" i="1"/>
  <c r="V228" i="1" s="1"/>
  <c r="R304" i="1"/>
  <c r="V304" i="1" s="1"/>
  <c r="R96" i="1"/>
  <c r="V96" i="1" s="1"/>
  <c r="R294" i="1"/>
  <c r="V294" i="1" s="1"/>
  <c r="R78" i="1"/>
  <c r="V78" i="1" s="1"/>
  <c r="R220" i="1"/>
  <c r="V220" i="1" s="1"/>
  <c r="R296" i="1"/>
  <c r="V296" i="1" s="1"/>
  <c r="R499" i="1"/>
  <c r="V499" i="1" s="1"/>
  <c r="R538" i="1"/>
  <c r="V538" i="1" s="1"/>
  <c r="R100" i="1"/>
  <c r="V100" i="1" s="1"/>
  <c r="R337" i="1"/>
  <c r="V337" i="1" s="1"/>
  <c r="R485" i="1"/>
  <c r="V485" i="1" s="1"/>
  <c r="R147" i="1"/>
  <c r="V147" i="1" s="1"/>
  <c r="R148" i="1"/>
  <c r="V148" i="1" s="1"/>
  <c r="R346" i="1"/>
  <c r="V346" i="1" s="1"/>
  <c r="R104" i="1"/>
  <c r="V104" i="1" s="1"/>
  <c r="R338" i="1"/>
  <c r="V338" i="1" s="1"/>
  <c r="R427" i="1"/>
  <c r="V427" i="1" s="1"/>
  <c r="R194" i="1"/>
  <c r="V194" i="1" s="1"/>
  <c r="R421" i="1"/>
  <c r="V421" i="1" s="1"/>
  <c r="R253" i="1"/>
  <c r="V253" i="1" s="1"/>
  <c r="R39" i="1"/>
  <c r="V39" i="1" s="1"/>
  <c r="R132" i="1"/>
  <c r="V132" i="1" s="1"/>
  <c r="R40" i="1"/>
  <c r="V40" i="1" s="1"/>
  <c r="R224" i="1"/>
  <c r="V224" i="1" s="1"/>
  <c r="R223" i="1"/>
  <c r="V223" i="1" s="1"/>
  <c r="R81" i="1"/>
  <c r="V81" i="1" s="1"/>
  <c r="R275" i="1"/>
  <c r="V275" i="1" s="1"/>
  <c r="R79" i="1"/>
  <c r="V79" i="1" s="1"/>
  <c r="R221" i="1"/>
  <c r="V221" i="1" s="1"/>
  <c r="R484" i="1"/>
  <c r="V484" i="1" s="1"/>
  <c r="R473" i="1"/>
  <c r="V473" i="1" s="1"/>
  <c r="R344" i="1"/>
  <c r="V344" i="1" s="1"/>
  <c r="R520" i="1"/>
  <c r="V520" i="1" s="1"/>
  <c r="R489" i="1"/>
  <c r="V489" i="1" s="1"/>
  <c r="R556" i="1"/>
  <c r="V556" i="1" s="1"/>
  <c r="R530" i="1"/>
  <c r="V530" i="1" s="1"/>
  <c r="R511" i="1"/>
  <c r="V511" i="1" s="1"/>
  <c r="R564" i="1"/>
  <c r="V564" i="1" s="1"/>
  <c r="R467" i="1"/>
  <c r="V467" i="1" s="1"/>
  <c r="R381" i="1"/>
  <c r="V381" i="1" s="1"/>
  <c r="R540" i="1"/>
  <c r="V540" i="1" s="1"/>
  <c r="R579" i="1"/>
  <c r="V579" i="1" s="1"/>
  <c r="R576" i="1"/>
  <c r="V576" i="1" s="1"/>
  <c r="R568" i="1"/>
  <c r="V568" i="1" s="1"/>
  <c r="R578" i="1"/>
  <c r="V578" i="1" s="1"/>
  <c r="R575" i="1"/>
  <c r="V575" i="1" s="1"/>
  <c r="R565" i="1"/>
  <c r="V565" i="1" s="1"/>
  <c r="R2" i="1"/>
  <c r="R552" i="1"/>
  <c r="V552" i="1" s="1"/>
  <c r="R634" i="1"/>
  <c r="V634" i="1" s="1"/>
  <c r="R588" i="1"/>
  <c r="V588" i="1" s="1"/>
  <c r="R589" i="1"/>
  <c r="V589" i="1" s="1"/>
  <c r="R590" i="1"/>
  <c r="V590" i="1" s="1"/>
  <c r="R591" i="1"/>
  <c r="V591" i="1" s="1"/>
  <c r="R596" i="1"/>
  <c r="V596" i="1" s="1"/>
  <c r="R597" i="1"/>
  <c r="V597" i="1" s="1"/>
  <c r="R598" i="1"/>
  <c r="V598" i="1" s="1"/>
  <c r="R599" i="1"/>
  <c r="V599" i="1" s="1"/>
  <c r="R602" i="1"/>
  <c r="V602" i="1" s="1"/>
  <c r="R603" i="1"/>
  <c r="V603" i="1" s="1"/>
  <c r="R604" i="1"/>
  <c r="V604" i="1" s="1"/>
  <c r="R600" i="1"/>
  <c r="V600" i="1" s="1"/>
  <c r="R601" i="1"/>
  <c r="V601" i="1" s="1"/>
  <c r="R605" i="1"/>
  <c r="V605" i="1" s="1"/>
  <c r="R617" i="1"/>
  <c r="V617" i="1" s="1"/>
  <c r="R618" i="1"/>
  <c r="V618" i="1" s="1"/>
  <c r="R619" i="1"/>
  <c r="R620" i="1"/>
  <c r="R621" i="1"/>
  <c r="R622" i="1"/>
  <c r="R623" i="1"/>
  <c r="R624" i="1"/>
  <c r="R625" i="1"/>
  <c r="V625" i="1" s="1"/>
  <c r="R627" i="1"/>
  <c r="V627" i="1" s="1"/>
  <c r="R628" i="1"/>
  <c r="V628" i="1" s="1"/>
  <c r="R629" i="1"/>
  <c r="V629" i="1" s="1"/>
  <c r="R630" i="1"/>
  <c r="V630" i="1" s="1"/>
  <c r="R632" i="1"/>
  <c r="V632" i="1" s="1"/>
  <c r="R639" i="1"/>
  <c r="V639" i="1" s="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561" i="1"/>
  <c r="V561" i="1" s="1"/>
  <c r="I623" i="1"/>
  <c r="I622" i="1"/>
  <c r="I620" i="1"/>
  <c r="I619" i="1"/>
  <c r="D8" i="34"/>
  <c r="C8" i="34"/>
  <c r="B8" i="34"/>
  <c r="C3" i="34"/>
  <c r="B3" i="34"/>
  <c r="D3" i="34" s="1"/>
  <c r="E3" i="34" s="1"/>
  <c r="E1" i="34"/>
  <c r="D1" i="34"/>
  <c r="B1" i="34"/>
  <c r="C1" i="34" s="1"/>
  <c r="V624" i="1" l="1"/>
  <c r="V623" i="1"/>
  <c r="V622" i="1"/>
  <c r="V621" i="1"/>
  <c r="V620" i="1"/>
  <c r="V619" i="1"/>
  <c r="I2" i="1"/>
  <c r="V2" i="1" s="1"/>
  <c r="U50" i="24" l="1"/>
  <c r="U51" i="24" s="1"/>
  <c r="E11" i="16" l="1"/>
  <c r="E18" i="16"/>
  <c r="E9" i="16"/>
  <c r="E10" i="16"/>
  <c r="E12" i="16"/>
  <c r="E13" i="16"/>
  <c r="E14" i="16"/>
  <c r="E15" i="16"/>
  <c r="E16" i="16"/>
  <c r="E17" i="16"/>
  <c r="E19" i="16"/>
  <c r="E20" i="16"/>
  <c r="E21" i="16"/>
  <c r="E22" i="16"/>
  <c r="E23" i="16"/>
  <c r="E24" i="16"/>
  <c r="E7" i="16"/>
  <c r="E6" i="16"/>
  <c r="E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tc={3D13C376-3FA3-47C2-AD0E-95ED26A76D5A}</author>
    <author>tc={5A37E5F0-4BCD-48E7-AB60-87876AD4BFE4}</author>
    <author>tc={CB37AF78-A392-4DF3-84CB-5431D6B90315}</author>
    <author>tc={FB7D9624-CB4D-4618-A117-8E1AA64F7E2C}</author>
    <author>tc={6F7FC788-A62D-4BF2-8161-1F9BF5FBE709}</author>
    <author>tc={F8539D30-F29D-4F08-8545-C01C8E2196C0}</author>
    <author>tc={55395F7B-DBEE-4754-BBF6-03C97CE22F0C}</author>
    <author>tc={7779D5F5-9B21-41E2-93EA-F6179AE585E1}</author>
    <author>tc={401240C8-4AF9-418F-A088-B683C2BD88F4}</author>
    <author>tc={F63835BF-AEA3-45A7-BAD0-C8936341C6F6}</author>
    <author>tc={54F4AC32-4122-4D89-9E3D-7EBFEA9E2E67}</author>
    <author>tc={355FD95B-2CD3-45D7-93DD-F70E6999661E}</author>
    <author>tc={FD48FD57-4574-4FFD-B9ED-8E318A490F1F}</author>
    <author>tc={CD18A738-BC4C-4D39-96FA-A631B3520095}</author>
    <author>tc={9957533E-6C5E-49D8-8893-60C8242EC753}</author>
    <author>tc={1D77E3FE-E44D-4B87-BC16-D3E000D9FADA}</author>
    <author>tc={E5BA06AD-D343-43F6-B386-C992F133D6FF}</author>
    <author>tc={EF104294-665E-46C2-B364-668525801D81}</author>
    <author>tc={60B0A03D-CE4E-41DD-98BD-8A87B63F3112}</author>
    <author>tc={8100B098-9DDC-436E-92AF-3B6706529549}</author>
    <author>tc={FAA77783-EBE2-4DD0-B36C-C2074D9219FD}</author>
    <author>tc={78555302-3548-41F6-B745-2EEEE9E67E1B}</author>
    <author>tc={EDEFEA39-2045-405E-926D-DBD18879BF37}</author>
    <author>tc={4AD24D8C-7BBE-421F-93D2-CC7DF1ECABD3}</author>
    <author>tc={4AF4D08E-589A-42A9-AA3C-24C63597C055}</author>
    <author>tc={9FB6F7D9-FD6F-4241-8C0A-DEECFDD47C03}</author>
    <author>tc={9B0D3966-AFC4-4B29-86C3-05AE71EC9ECA}</author>
    <author>tc={5DB2F73F-7C34-48DD-8793-EA00D7F63019}</author>
    <author>tc={BABF4752-28DB-4F0E-BDB1-4B3759BE0FCC}</author>
    <author>tc={07EEBE8E-4365-479D-A723-EC7536421E96}</author>
    <author>tc={0AA4045A-EACC-4F1D-89F2-094ACC3521C6}</author>
    <author>tc={B1350035-A70D-4E99-BF87-F20EE7958070}</author>
    <author>tc={F0F2D8BC-5A0F-49F0-82C0-A8A3463DAD45}</author>
    <author>tc={FCDDAC32-8DC0-4100-B770-341FC9A558EF}</author>
    <author>tc={CD3182FD-AFF9-4602-82E6-2572DA4944C6}</author>
    <author>tc={2BF01F4A-202D-42C6-9102-63D63B493C66}</author>
    <author>tc={EA1F20AC-9A15-4032-9967-D09BF6876CB6}</author>
    <author>tc={9B3B3A16-1936-44E3-A883-2013B736E32F}</author>
    <author>tc={2AC2A69D-E95A-4DDE-96A1-3DCE96491FA6}</author>
    <author>tc={EF8ECDB9-AF88-4093-AF4C-7E49216428D5}</author>
    <author>tc={FDDB7F02-C248-4915-977E-FA4E9A6B80E0}</author>
    <author>tc={53D3ACD2-BFF8-49B3-805B-123F1B73F827}</author>
    <author>tc={CBB84484-60F3-45AC-9DC5-ADC1E9114F18}</author>
    <author>tc={D58BCD52-2566-407D-BEAD-70E86B3D15A5}</author>
    <author>tc={14273FE0-B07B-42B8-A46F-B0786B4BEB4A}</author>
    <author>tc={D1CB4478-3A3C-4411-92FD-904861B85276}</author>
    <author>tc={5C5ACFC7-A536-4C4C-9EE7-EADF51017E5B}</author>
    <author>tc={E9C111E9-EC69-4E9B-8FE1-501289EE40CD}</author>
    <author>tc={B52B8718-3B7E-4D41-9CAB-B00B2B8B7563}</author>
  </authors>
  <commentList>
    <comment ref="M2" authorId="0" shapeId="0" xr:uid="{3D13C376-3FA3-47C2-AD0E-95ED26A76D5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 highlight this in the rerport</t>
        </r>
      </text>
    </comment>
    <comment ref="M4" authorId="1" shapeId="0" xr:uid="{5A37E5F0-4BCD-48E7-AB60-87876AD4BFE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 please highlight this in the report
Reply:
    noted sir, please see updated report</t>
        </r>
      </text>
    </comment>
    <comment ref="M5" authorId="2" shapeId="0" xr:uid="{CB37AF78-A392-4DF3-84CB-5431D6B903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 please provide capex if this will be installed
Reply:
    noted sir, please see revised item under capex tab</t>
        </r>
      </text>
    </comment>
    <comment ref="M9" authorId="3" shapeId="0" xr:uid="{FB7D9624-CB4D-4618-A117-8E1AA64F7E2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 highlight this in the report</t>
        </r>
      </text>
    </comment>
    <comment ref="B14" authorId="4" shapeId="0" xr:uid="{6F7FC788-A62D-4BF2-8161-1F9BF5FBE7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provide cost for transferring of exhaust</t>
        </r>
      </text>
    </comment>
    <comment ref="M14" authorId="5" shapeId="0" xr:uid="{F8539D30-F29D-4F08-8545-C01C8E2196C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@Tadeo, Joel Jude provide CapEx
Reply:
    copy sir, please see updated CapEx tab</t>
        </r>
      </text>
    </comment>
    <comment ref="M25" authorId="6" shapeId="0" xr:uid="{55395F7B-DBEE-4754-BBF6-03C97CE22F0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@Decin, John Cedric - provide this in the Capex</t>
        </r>
      </text>
    </comment>
    <comment ref="M26" authorId="7" shapeId="0" xr:uid="{7779D5F5-9B21-41E2-93EA-F6179AE585E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@Decin, John Cedric - PRovide CapEx</t>
        </r>
      </text>
    </comment>
    <comment ref="M27" authorId="8" shapeId="0" xr:uid="{401240C8-4AF9-418F-A088-B683C2BD88F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 PRovide CapEx for the renewal of the permits</t>
        </r>
      </text>
    </comment>
    <comment ref="B42" authorId="9" shapeId="0" xr:uid="{F63835BF-AEA3-45A7-BAD0-C8936341C6F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 please revise as per our findings</t>
        </r>
      </text>
    </comment>
    <comment ref="M44" authorId="10" shapeId="0" xr:uid="{54F4AC32-4122-4D89-9E3D-7EBFEA9E2E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@Vargas, John Carlo - discuss the issue and provide immediate action. Provide CapEx if needed</t>
        </r>
      </text>
    </comment>
    <comment ref="M46" authorId="11" shapeId="0" xr:uid="{355FD95B-2CD3-45D7-93DD-F70E6999661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 provide this in the report</t>
        </r>
      </text>
    </comment>
    <comment ref="M49" authorId="12" shapeId="0" xr:uid="{FD48FD57-4574-4FFD-B9ED-8E318A490F1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 for the LEED due diligence</t>
        </r>
      </text>
    </comment>
    <comment ref="M54" authorId="13" shapeId="0" xr:uid="{CD18A738-BC4C-4D39-96FA-A631B35200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 for the charging staion</t>
        </r>
      </text>
    </comment>
    <comment ref="M55" authorId="14" shapeId="0" xr:uid="{9957533E-6C5E-49D8-8893-60C8242EC7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 for the charging staion</t>
        </r>
      </text>
    </comment>
    <comment ref="B57" authorId="15" shapeId="0" xr:uid="{1D77E3FE-E44D-4B87-BC16-D3E000D9FAD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important note, kindly write this down on the report and provide recommendation.</t>
        </r>
      </text>
    </comment>
    <comment ref="M57" authorId="16" shapeId="0" xr:uid="{E5BA06AD-D343-43F6-B386-C992F133D6F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N57" authorId="17" shapeId="0" xr:uid="{EF104294-665E-46C2-B364-668525801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B58" authorId="18" shapeId="0" xr:uid="{60B0A03D-CE4E-41DD-98BD-8A87B63F3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important note, kindly write this down on the report and provide recommendation.</t>
        </r>
      </text>
    </comment>
    <comment ref="M58" authorId="19" shapeId="0" xr:uid="{8100B098-9DDC-436E-92AF-3B67065295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N58" authorId="20" shapeId="0" xr:uid="{FAA77783-EBE2-4DD0-B36C-C2074D9219F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B59" authorId="21" shapeId="0" xr:uid="{78555302-3548-41F6-B745-2EEEE9E67E1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important note, kindly write this down on the report and provide recommendation.</t>
        </r>
      </text>
    </comment>
    <comment ref="M59" authorId="22" shapeId="0" xr:uid="{EDEFEA39-2045-405E-926D-DBD18879BF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N59" authorId="23" shapeId="0" xr:uid="{4AD24D8C-7BBE-421F-93D2-CC7DF1ECAB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t>
        </r>
      </text>
    </comment>
    <comment ref="M61" authorId="24" shapeId="0" xr:uid="{4AF4D08E-589A-42A9-AA3C-24C63597C0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 for the further study</t>
        </r>
      </text>
    </comment>
    <comment ref="M63" authorId="25" shapeId="0" xr:uid="{9FB6F7D9-FD6F-4241-8C0A-DEECFDD47C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cost for this requirment</t>
        </r>
      </text>
    </comment>
    <comment ref="N65" authorId="26" shapeId="0" xr:uid="{9B0D3966-AFC4-4B29-86C3-05AE71EC9E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do we have a confirmation if the rainwater tank is connected to the irrigation pipes. Please check the layouts on where this tank connects. The reason of this if it has no connection to the irrigation pipes, we need to allocate CapEx for the reconnection.</t>
        </r>
      </text>
    </comment>
    <comment ref="M66" authorId="27" shapeId="0" xr:uid="{5DB2F73F-7C34-48DD-8793-EA00D7F630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if this has not met? do we need some repair works for this? if yes, please provide CapEx</t>
        </r>
      </text>
    </comment>
    <comment ref="N67" authorId="28" shapeId="0" xr:uid="{BABF4752-28DB-4F0E-BDB1-4B3759BE0F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high level cost. though this can be part of miscellaneous items.</t>
        </r>
      </text>
    </comment>
    <comment ref="N69" authorId="29" shapeId="0" xr:uid="{07EEBE8E-4365-479D-A723-EC7536421E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immediate cost for the maintenance.</t>
        </r>
      </text>
    </comment>
    <comment ref="N70" authorId="30" shapeId="0" xr:uid="{0AA4045A-EACC-4F1D-89F2-094ACC3521C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write this down on the construction report due diligence section</t>
        </r>
      </text>
    </comment>
    <comment ref="N71" authorId="31" shapeId="0" xr:uid="{B1350035-A70D-4E99-BF87-F20EE79580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write this down on the construction report due diligence section</t>
        </r>
      </text>
    </comment>
    <comment ref="M74" authorId="32" shapeId="0" xr:uid="{F0F2D8BC-5A0F-49F0-82C0-A8A3463DA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@Oliquino, Cherry - Provide CapEx
Reply:
    part of miscellaneous</t>
        </r>
      </text>
    </comment>
    <comment ref="M75" authorId="33" shapeId="0" xr:uid="{FCDDAC32-8DC0-4100-B770-341FC9A558E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@Oliquino, Cherry - provide remarks</t>
        </r>
      </text>
    </comment>
    <comment ref="G87" authorId="34" shapeId="0" xr:uid="{CD3182FD-AFF9-4602-82E6-2572DA4944C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@Vargas, John Carlo - provide miscellaneous capec item</t>
        </r>
      </text>
    </comment>
    <comment ref="F90" authorId="35" shapeId="0" xr:uid="{2BF01F4A-202D-42C6-9102-63D63B493C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@Vargas, John Carlo - kindly discuss this issue and provide recommendation on how to resolve this
Reply:
    Done. See revised recommedation.</t>
        </r>
      </text>
    </comment>
    <comment ref="F91" authorId="36" shapeId="0" xr:uid="{EA1F20AC-9A15-4032-9967-D09BF6876CB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@Vargas, John Carlo - provide narratives with the cleaning of the stains and delapidated paints.
Reply:
    Done. See revised recommedation.</t>
        </r>
      </text>
    </comment>
    <comment ref="B95" authorId="37" shapeId="0" xr:uid="{9B3B3A16-1936-44E3-A883-2013B736E32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@Vargas, John Carlo - can you provide review on this?
Reply:
    Done. See revised remarks</t>
        </r>
      </text>
    </comment>
    <comment ref="M97" authorId="38" shapeId="0" xr:uid="{2AC2A69D-E95A-4DDE-96A1-3DCE96491FA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@Vargas, John Carlo - provide CapEx for the demolition of the wall to be compliant with the PWD access</t>
        </r>
      </text>
    </comment>
    <comment ref="N102" authorId="39" shapeId="0" xr:uid="{EF8ECDB9-AF88-4093-AF4C-7E49216428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@Vargas, John Carlo provide Miscellaneuous Capex</t>
        </r>
      </text>
    </comment>
    <comment ref="G103" authorId="40" shapeId="0" xr:uid="{FDDB7F02-C248-4915-977E-FA4E9A6B80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@Rivera, Alexander Karl - @Vargas, John Carlo - please discuss this issue and provide necessary action
Reply:
    Done. See revised recommedation.</t>
        </r>
      </text>
    </comment>
    <comment ref="M124" authorId="41" shapeId="0" xr:uid="{53D3ACD2-BFF8-49B3-805B-123F1B73F8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minimum requirement based on what code?</t>
        </r>
      </text>
    </comment>
    <comment ref="M125" authorId="42" shapeId="0" xr:uid="{CBB84484-60F3-45AC-9DC5-ADC1E9114F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what is the current supply demand?</t>
        </r>
      </text>
    </comment>
    <comment ref="M127" authorId="43" shapeId="0" xr:uid="{D58BCD52-2566-407D-BEAD-70E86B3D15A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minimum requirement based on what code?</t>
        </r>
      </text>
    </comment>
    <comment ref="F128" authorId="44" shapeId="0" xr:uid="{14273FE0-B07B-42B8-A46F-B0786B4BEB4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 please complete. Bus???</t>
        </r>
      </text>
    </comment>
    <comment ref="M130" authorId="45" shapeId="0" xr:uid="{D1CB4478-3A3C-4411-92FD-904861B852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 is there a specific minimum requirement as per code?</t>
        </r>
      </text>
    </comment>
    <comment ref="M131" authorId="46" shapeId="0" xr:uid="{5C5ACFC7-A536-4C4C-9EE7-EADF51017E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@Cruz, Jon Carlo - minimum requirement based on what code?</t>
        </r>
      </text>
    </comment>
    <comment ref="B182" authorId="47" shapeId="0" xr:uid="{E9C111E9-EC69-4E9B-8FE1-501289EE40C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@Deponio, Dylan Denmore can you provide review on this?</t>
        </r>
      </text>
    </comment>
    <comment ref="B183" authorId="48" shapeId="0" xr:uid="{B52B8718-3B7E-4D41-9CAB-B00B2B8B75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@Deponio, Dylan Denmore can you provide review on this?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tc={68265136-59C4-448C-9E32-61BC61C4F436}</author>
    <author>tc={B727BF45-2DCC-4648-83EA-409FC6B2CD6F}</author>
    <author>tc={B50684DE-71FC-4D01-BD41-7FEC1EB0C336}</author>
  </authors>
  <commentList>
    <comment ref="B600" authorId="0" shapeId="0" xr:uid="{68265136-59C4-448C-9E32-61BC61C4F4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1" authorId="1" shapeId="0" xr:uid="{B727BF45-2DCC-4648-83EA-409FC6B2CD6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5" authorId="2" shapeId="0" xr:uid="{B50684DE-71FC-4D01-BD41-7FEC1EB0C3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tc={2FA732AD-F068-478C-B33E-2D516C72FBB3}</author>
    <author>tc={9D0A50F8-62F1-419D-B49F-B22052155982}</author>
    <author>tc={9213F7D5-2B38-4B9E-9232-D071E4DC02D6}</author>
    <author>tc={663FC0AA-4213-49A8-B331-D7FC1DE8353C}</author>
    <author>tc={D928059A-E5A9-4837-8EBD-E5925D91947B}</author>
  </authors>
  <commentList>
    <comment ref="B599" authorId="0" shapeId="0" xr:uid="{2FA732AD-F068-478C-B33E-2D516C72FBB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0" authorId="1" shapeId="0" xr:uid="{9D0A50F8-62F1-419D-B49F-B220521559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1" authorId="2" shapeId="0" xr:uid="{9213F7D5-2B38-4B9E-9232-D071E4DC02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2" authorId="3" shapeId="0" xr:uid="{663FC0AA-4213-49A8-B331-D7FC1DE835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 ref="B603" authorId="4" shapeId="0" xr:uid="{D928059A-E5A9-4837-8EBD-E5925D91947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@Elma, Maria Adelle - provide CapEx on how much it will cost to do indepth analysis of LEED certification.</t>
        </r>
      </text>
    </comment>
  </commentList>
</comments>
</file>

<file path=xl/sharedStrings.xml><?xml version="1.0" encoding="utf-8"?>
<sst xmlns="http://schemas.openxmlformats.org/spreadsheetml/2006/main" count="16947" uniqueCount="2091">
  <si>
    <t>Condition State</t>
  </si>
  <si>
    <t>CS</t>
  </si>
  <si>
    <t>Description</t>
  </si>
  <si>
    <t>Possible Intervention</t>
  </si>
  <si>
    <t>Time frame</t>
  </si>
  <si>
    <t>Very Good</t>
  </si>
  <si>
    <t>only planned maintenance is required</t>
  </si>
  <si>
    <t>Long term</t>
  </si>
  <si>
    <t>Good</t>
  </si>
  <si>
    <t>Minor maintenance required plus planned maintenance</t>
  </si>
  <si>
    <t>6-7 years</t>
  </si>
  <si>
    <t>Fair</t>
  </si>
  <si>
    <t>Significant maintenance required</t>
  </si>
  <si>
    <t>3-5 years</t>
  </si>
  <si>
    <t>Poor</t>
  </si>
  <si>
    <t>Significant rehabilitation/replacement required</t>
  </si>
  <si>
    <t>1-2 years</t>
  </si>
  <si>
    <t>Very Poor</t>
  </si>
  <si>
    <t>Physically unsound and/or beyond rehabilitation, need replacement or alternative renewal</t>
  </si>
  <si>
    <t>&lt; 1 year</t>
  </si>
  <si>
    <t>Intervention Type</t>
  </si>
  <si>
    <t>ES</t>
  </si>
  <si>
    <t>IS</t>
  </si>
  <si>
    <t>Definition</t>
  </si>
  <si>
    <t>Explaination</t>
  </si>
  <si>
    <t>Do Nothing</t>
  </si>
  <si>
    <t>Do nothing means you don’t do any repair, you just need to to planned maintenance</t>
  </si>
  <si>
    <t>Minor Repair</t>
  </si>
  <si>
    <t>Major Repair</t>
  </si>
  <si>
    <t>Rehabilitation</t>
  </si>
  <si>
    <t>Replacement</t>
  </si>
  <si>
    <t>Total of CAPEX for new built to GOLD LEED</t>
  </si>
  <si>
    <t>Alternative Renewal</t>
  </si>
  <si>
    <t>Percence</t>
  </si>
  <si>
    <t>Audit and Testing</t>
  </si>
  <si>
    <t>End Of Service Life</t>
  </si>
  <si>
    <t>Risk</t>
  </si>
  <si>
    <t>Name</t>
  </si>
  <si>
    <t>Green</t>
  </si>
  <si>
    <t>Good or reasonable condition which require cyclical maintenance or minor repair not more than USD100,000</t>
  </si>
  <si>
    <t>Amber</t>
  </si>
  <si>
    <t>An issue of concern that should be addressed as part of the commercial negotiations. Repairs likely require USD100,001 to USD500,000 in a single expenditure to rectify</t>
  </si>
  <si>
    <t>Red</t>
  </si>
  <si>
    <t xml:space="preserve">Fundamental breaches (legal/technical/code/safety) or issue that may fundamentally impact the commercial arrangements. </t>
  </si>
  <si>
    <t>Investigation Period</t>
  </si>
  <si>
    <t>years</t>
  </si>
  <si>
    <t>Code Compliance</t>
  </si>
  <si>
    <t>Confirming</t>
  </si>
  <si>
    <t>Discount factor</t>
  </si>
  <si>
    <t>This is only generic life span of assets. For more specific, kindly refer to CAPEXassets worksheets for your inputs. This table is needed for the main report only.</t>
  </si>
  <si>
    <t>Expected life span is assumed when maintenance is doing properly. Life span can also be about obsolesce</t>
  </si>
  <si>
    <t>Building Systems</t>
  </si>
  <si>
    <t>Standard Life</t>
  </si>
  <si>
    <t>Deficiency rate</t>
  </si>
  <si>
    <t>Expected Life</t>
  </si>
  <si>
    <t>Remarks</t>
  </si>
  <si>
    <t>(Years)</t>
  </si>
  <si>
    <t>(%)</t>
  </si>
  <si>
    <t>Structure components</t>
  </si>
  <si>
    <t>Façade</t>
  </si>
  <si>
    <t>Ceramic tite</t>
  </si>
  <si>
    <t>HVAC</t>
  </si>
  <si>
    <t>Water pumps</t>
  </si>
  <si>
    <t>Fire pumps</t>
  </si>
  <si>
    <t>Fire pumps have longer life than water pumps because these are not used frequently.</t>
  </si>
  <si>
    <t>Aircon units</t>
  </si>
  <si>
    <t>Transformer</t>
  </si>
  <si>
    <t>GENSET</t>
  </si>
  <si>
    <t>Water Proofing</t>
  </si>
  <si>
    <t>Gypsum ceiling</t>
  </si>
  <si>
    <t>Fire Protection Assets</t>
  </si>
  <si>
    <t>Automatic water sprinkler system is subject to corrosion due to the presence of oxygen in water.</t>
  </si>
  <si>
    <t>Fire Detection and Alarm Systems</t>
  </si>
  <si>
    <t>Fire detectors are first to deteriorate. Also, electronic parts may deteriorate while software may be come obsolete.</t>
  </si>
  <si>
    <t>Lighting</t>
  </si>
  <si>
    <t>Carpet</t>
  </si>
  <si>
    <t>Furniture</t>
  </si>
  <si>
    <t>Telecommunication and Internet Network</t>
  </si>
  <si>
    <t>CCTV</t>
  </si>
  <si>
    <t>Sewage System</t>
  </si>
  <si>
    <t>Building A</t>
  </si>
  <si>
    <t>This list on the left column is to be inline with the TDD guideline</t>
  </si>
  <si>
    <t>Building B</t>
  </si>
  <si>
    <t>Building C</t>
  </si>
  <si>
    <t>Building D</t>
  </si>
  <si>
    <t>Building E</t>
  </si>
  <si>
    <t>Basement</t>
  </si>
  <si>
    <t>Parking</t>
  </si>
  <si>
    <t>Pavement</t>
  </si>
  <si>
    <t>Garden</t>
  </si>
  <si>
    <t>Auxilary</t>
  </si>
  <si>
    <t>All</t>
  </si>
  <si>
    <t>Building A and B</t>
  </si>
  <si>
    <t>Engineering and Management</t>
  </si>
  <si>
    <t>Access</t>
  </si>
  <si>
    <t>Structure</t>
  </si>
  <si>
    <t>Building Fabric</t>
  </si>
  <si>
    <t>External Areas</t>
  </si>
  <si>
    <t>Building Services</t>
  </si>
  <si>
    <t>Environmental Issues</t>
  </si>
  <si>
    <t>Mechanical and Electrical</t>
  </si>
  <si>
    <t>Fire Signs and Evacuation Plans</t>
  </si>
  <si>
    <t>Fire Protection Devices</t>
  </si>
  <si>
    <t>Design</t>
  </si>
  <si>
    <t>Ground Floor</t>
  </si>
  <si>
    <t>Floor 2</t>
  </si>
  <si>
    <t>Floor 3</t>
  </si>
  <si>
    <t>Floor 5</t>
  </si>
  <si>
    <t>Floor 6</t>
  </si>
  <si>
    <t>Floor 7</t>
  </si>
  <si>
    <t>Floor 8</t>
  </si>
  <si>
    <t>Floor 9</t>
  </si>
  <si>
    <t>Floor 10</t>
  </si>
  <si>
    <t>Floor 11</t>
  </si>
  <si>
    <t>Floor 12</t>
  </si>
  <si>
    <t>Roof</t>
  </si>
  <si>
    <t>General</t>
  </si>
  <si>
    <t>Architectural</t>
  </si>
  <si>
    <t>Structural</t>
  </si>
  <si>
    <t>Geotechnical</t>
  </si>
  <si>
    <t>Mechanical</t>
  </si>
  <si>
    <t>Electrical</t>
  </si>
  <si>
    <t>Quantity Surveying</t>
  </si>
  <si>
    <t>EHS</t>
  </si>
  <si>
    <t>Civil</t>
  </si>
  <si>
    <t>Legal</t>
  </si>
  <si>
    <t>Financial</t>
  </si>
  <si>
    <t>Plumbing</t>
  </si>
  <si>
    <t>Other</t>
  </si>
  <si>
    <t>Environmental Sustainability</t>
  </si>
  <si>
    <t>Common area</t>
  </si>
  <si>
    <t>Stair</t>
  </si>
  <si>
    <t>System</t>
  </si>
  <si>
    <t>Parking Area</t>
  </si>
  <si>
    <t>Genset Room</t>
  </si>
  <si>
    <t>Admin Office</t>
  </si>
  <si>
    <t>Locker Room</t>
  </si>
  <si>
    <t>Loading Area</t>
  </si>
  <si>
    <t>Storage Room</t>
  </si>
  <si>
    <t>Electrical Room</t>
  </si>
  <si>
    <t>Mechanical Room</t>
  </si>
  <si>
    <t>ACCU</t>
  </si>
  <si>
    <t>Tenant Space</t>
  </si>
  <si>
    <t>Outside Space</t>
  </si>
  <si>
    <t>Pump Room</t>
  </si>
  <si>
    <t>Fuel Storage Room</t>
  </si>
  <si>
    <t>Fan Room</t>
  </si>
  <si>
    <t>Dropoff</t>
  </si>
  <si>
    <t>Tel-Rm</t>
  </si>
  <si>
    <t>External</t>
  </si>
  <si>
    <t>Telco-Rm</t>
  </si>
  <si>
    <t>MDF/CATV Rm</t>
  </si>
  <si>
    <t>EE-Rm</t>
  </si>
  <si>
    <t>FCC-Rm</t>
  </si>
  <si>
    <t>WM</t>
  </si>
  <si>
    <t>Warehouse and Supervisor's Office</t>
  </si>
  <si>
    <t>MRF</t>
  </si>
  <si>
    <t>RMU Room</t>
  </si>
  <si>
    <t>Garbage Segregation Area</t>
  </si>
  <si>
    <t>Housekeeping</t>
  </si>
  <si>
    <t>Driver's Lounge</t>
  </si>
  <si>
    <t>Fire Water Tank</t>
  </si>
  <si>
    <t>Potable Water Tank</t>
  </si>
  <si>
    <t>Non Potable Water Tank</t>
  </si>
  <si>
    <t>Operations Room</t>
  </si>
  <si>
    <t>Building Operations Head Office</t>
  </si>
  <si>
    <t>Crisis Action Center</t>
  </si>
  <si>
    <t>Vestibule</t>
  </si>
  <si>
    <t>UPS Room</t>
  </si>
  <si>
    <t>Reception</t>
  </si>
  <si>
    <t>Visiting Executive</t>
  </si>
  <si>
    <t>Conference Room</t>
  </si>
  <si>
    <t>Building Manager Office</t>
  </si>
  <si>
    <t>Treasury Office</t>
  </si>
  <si>
    <t>Treasury Manager Office</t>
  </si>
  <si>
    <t>Vault</t>
  </si>
  <si>
    <t>Archives</t>
  </si>
  <si>
    <t>Pantry @Admin Office</t>
  </si>
  <si>
    <t>Virtual Display Officer Office</t>
  </si>
  <si>
    <t>Virtual Display Department</t>
  </si>
  <si>
    <t>Security</t>
  </si>
  <si>
    <t>Fire Arms Locker Rooom/ Safe Room</t>
  </si>
  <si>
    <t>Security Manager Office</t>
  </si>
  <si>
    <t>Engineering &amp; Maintenance Office</t>
  </si>
  <si>
    <t>Engineering &amp; Maintenance Workshop</t>
  </si>
  <si>
    <t>Clinic</t>
  </si>
  <si>
    <t>Warehouse</t>
  </si>
  <si>
    <t>SE-Lobby</t>
  </si>
  <si>
    <t>Driveway</t>
  </si>
  <si>
    <t>Ramp</t>
  </si>
  <si>
    <t>RMU</t>
  </si>
  <si>
    <t>Janitor's Closet</t>
  </si>
  <si>
    <t>Corridor</t>
  </si>
  <si>
    <t>Female Toilet</t>
  </si>
  <si>
    <t>Male Toilet</t>
  </si>
  <si>
    <t>PWD</t>
  </si>
  <si>
    <t>Grease Interceptor Room</t>
  </si>
  <si>
    <t>Wash Room</t>
  </si>
  <si>
    <t>LPG Metering Room</t>
  </si>
  <si>
    <t>Fire Exit</t>
  </si>
  <si>
    <t>Sustainable Sites</t>
  </si>
  <si>
    <t>Water Efficiency</t>
  </si>
  <si>
    <t>Energy &amp; Atmosphere</t>
  </si>
  <si>
    <t>Materials &amp; Resources</t>
  </si>
  <si>
    <t>Indoor Environmental Qualities</t>
  </si>
  <si>
    <t>Innovation</t>
  </si>
  <si>
    <t>Auditing</t>
  </si>
  <si>
    <t>Testing and Commissioning</t>
  </si>
  <si>
    <t>Low</t>
  </si>
  <si>
    <t>Medium</t>
  </si>
  <si>
    <t>High</t>
  </si>
  <si>
    <t>No</t>
  </si>
  <si>
    <t>CAPEXassets</t>
  </si>
  <si>
    <t>Level0_facility</t>
  </si>
  <si>
    <t>Level1_discipline</t>
  </si>
  <si>
    <t>Level2_level</t>
  </si>
  <si>
    <t>Level3_area</t>
  </si>
  <si>
    <t>Level4_worktype</t>
  </si>
  <si>
    <t>YearBuilt</t>
  </si>
  <si>
    <t>Quantity</t>
  </si>
  <si>
    <t>Unit</t>
  </si>
  <si>
    <t>States</t>
  </si>
  <si>
    <t>CodeComply</t>
  </si>
  <si>
    <t>InterType</t>
  </si>
  <si>
    <t>InterPer</t>
  </si>
  <si>
    <t>UnitCost</t>
  </si>
  <si>
    <t>LifeSpan</t>
  </si>
  <si>
    <t>Probability</t>
  </si>
  <si>
    <t>InterYear</t>
  </si>
  <si>
    <t>NPVCapex</t>
  </si>
  <si>
    <t>Findings</t>
  </si>
  <si>
    <t>ScopeofIntervention</t>
  </si>
  <si>
    <t>OGD-AR-001</t>
  </si>
  <si>
    <t>Acrylic Latex Paint - for walls</t>
  </si>
  <si>
    <t>m2</t>
  </si>
  <si>
    <t>- End of life service</t>
  </si>
  <si>
    <t>Repainting of wall due to end of life</t>
  </si>
  <si>
    <t>OGD-AR-002</t>
  </si>
  <si>
    <t>Acrylic Latex Paint - for ceiling</t>
  </si>
  <si>
    <t>Repainting of ceiling due to end of life</t>
  </si>
  <si>
    <t>OGD-AR-003</t>
  </si>
  <si>
    <t>Epoxy Floor Coating</t>
  </si>
  <si>
    <t>Repainting of slab due to end of life</t>
  </si>
  <si>
    <t>OGD-AR-004</t>
  </si>
  <si>
    <t>OGD-AR-005</t>
  </si>
  <si>
    <t>Acrylic Latex Paint  - for walls</t>
  </si>
  <si>
    <t>Acrylic Latex Paint  - for ceiling</t>
  </si>
  <si>
    <t>Chemical Resistant Epoxy Tank Lining - wall</t>
  </si>
  <si>
    <t>Chemical Resistant Epoxy Tank Lining - ceiling</t>
  </si>
  <si>
    <t>Chemical Resistant Epoxy Tank Lining - floor</t>
  </si>
  <si>
    <t>Food Grade Epoxy Tank Lining - wall</t>
  </si>
  <si>
    <t>Food Grade Epoxy Tank Lining - ceiling</t>
  </si>
  <si>
    <t>Food Grade Epoxy Tank Lining - Floor</t>
  </si>
  <si>
    <t>Carpet Tiles</t>
  </si>
  <si>
    <t>Removal and Replacement of Carpets due to End of life</t>
  </si>
  <si>
    <t>Acrylic Latex Paint- for walls</t>
  </si>
  <si>
    <t>Acrylic Latex Paint- for Ceiling</t>
  </si>
  <si>
    <t>Acrylic Latex - for walls</t>
  </si>
  <si>
    <t>Acrylic Latex - for ceiling</t>
  </si>
  <si>
    <t>Acrylic Latex Paint- for ceiling</t>
  </si>
  <si>
    <t>Pigmented Polyurethane Floor Coating</t>
  </si>
  <si>
    <t>Permacoat Latex Paint- for ceiling</t>
  </si>
  <si>
    <t>Storage room</t>
  </si>
  <si>
    <t>Floor 4</t>
  </si>
  <si>
    <t>Elevator Lobby</t>
  </si>
  <si>
    <t>Transformer Room</t>
  </si>
  <si>
    <t>elevator Lobby</t>
  </si>
  <si>
    <t>Chemical Resistant Epoxy Tank Lining  - for walls</t>
  </si>
  <si>
    <t>Chemical Resistant Epoxy Tank Lining- for ceiling</t>
  </si>
  <si>
    <t>Repainting of slab, staircase and stair landing due to end of life</t>
  </si>
  <si>
    <t>Acrylic Latex Paint- for stair soffit</t>
  </si>
  <si>
    <t>Repainting of soffit due to end of life</t>
  </si>
  <si>
    <t>OGD-ST-01</t>
  </si>
  <si>
    <t>Wall @ unleased office area</t>
  </si>
  <si>
    <t>Leaks during stroong rain observed on the wall due to cracking</t>
  </si>
  <si>
    <t>Repair of walls</t>
  </si>
  <si>
    <t>OGD-ST-02</t>
  </si>
  <si>
    <t>slab @ unleased office area</t>
  </si>
  <si>
    <t>Notable cracks approximately 2mm in breadth found on the slab</t>
  </si>
  <si>
    <t>Repair of slab</t>
  </si>
  <si>
    <t>JAT-ES-04</t>
  </si>
  <si>
    <t>Occupancy sensors for dedicated parking spaces</t>
  </si>
  <si>
    <t>pcs</t>
  </si>
  <si>
    <t>JAT-ES-13</t>
  </si>
  <si>
    <t>MRF Exhaust</t>
  </si>
  <si>
    <t>lot</t>
  </si>
  <si>
    <t>MRF exhaust direct to parking space needs ducting for ASHRAE compliance</t>
  </si>
  <si>
    <t>JAT-ES-08</t>
  </si>
  <si>
    <t>Insulation protection for exposed insulation</t>
  </si>
  <si>
    <t>Insulation protection repair for refrigerant pipe cladding, and additional insulation protection for added Tenant outdoor units</t>
  </si>
  <si>
    <t>MKE-ES-02</t>
  </si>
  <si>
    <t xml:space="preserve">Development Density &amp; Community Connectivity </t>
  </si>
  <si>
    <t>MKE-ES-08</t>
  </si>
  <si>
    <t>EVSE Charging Station</t>
  </si>
  <si>
    <t>MKE-ES-09</t>
  </si>
  <si>
    <t>MKE-ES-15</t>
  </si>
  <si>
    <t>MKE-ES-17</t>
  </si>
  <si>
    <t>Hazardous Waste Storage</t>
  </si>
  <si>
    <t>Tiles</t>
  </si>
  <si>
    <t>Workmanship issue, Visible subsidence of tiles in dropoff</t>
  </si>
  <si>
    <t>AR-GF-IMG_7419</t>
  </si>
  <si>
    <t>Workmanship issue</t>
  </si>
  <si>
    <t>Floor Finish</t>
  </si>
  <si>
    <t>Crack on the floor finish</t>
  </si>
  <si>
    <t>M-BldgA-RMU-IMG_20200716_103007-ATR</t>
  </si>
  <si>
    <t>ATR-C-8</t>
  </si>
  <si>
    <t>Civil Engineering system of the Building - Ramp</t>
  </si>
  <si>
    <t>ItemnNo.</t>
  </si>
  <si>
    <t>Item</t>
  </si>
  <si>
    <t>Facility</t>
  </si>
  <si>
    <t>BuildingLevel</t>
  </si>
  <si>
    <t>Discipline</t>
  </si>
  <si>
    <t>Current Status</t>
  </si>
  <si>
    <t>Issues/Concerns/subcriteria</t>
  </si>
  <si>
    <t>DesignCode</t>
  </si>
  <si>
    <t>DC_status</t>
  </si>
  <si>
    <t>CurrentCode</t>
  </si>
  <si>
    <t>CC_status</t>
  </si>
  <si>
    <t>C/NC</t>
  </si>
  <si>
    <t>Arcadis_Remarks</t>
  </si>
  <si>
    <t>Recommendation</t>
  </si>
  <si>
    <t>Responsibility</t>
  </si>
  <si>
    <t>Priority</t>
  </si>
  <si>
    <t>Photo Reference</t>
  </si>
  <si>
    <t>Document Title Reference</t>
  </si>
  <si>
    <t>JAT-ES-01</t>
  </si>
  <si>
    <t>LEED Commissioning Report</t>
  </si>
  <si>
    <t>LEED Commissioning Report and Systems Manual is provided for documentation and owner's copy, and has been awarded as a LEED prerequisite.</t>
  </si>
  <si>
    <t>BMS not yet commissioned due to ongoing procurement</t>
  </si>
  <si>
    <t>LEEDv2009</t>
  </si>
  <si>
    <t>LEEDv4</t>
  </si>
  <si>
    <t>NC</t>
  </si>
  <si>
    <t>Although the BMS schematic design and intent have been reivewed, BMS procurement is ongoing. Actual implementation should be witnessed by the LEED Commissioning Authority to ensure that all sustainability efforts from the design is installed and working properly</t>
  </si>
  <si>
    <t xml:space="preserve">Ensure that all controls and monitoring points will be procured and properly installed. </t>
  </si>
  <si>
    <t>Building Management</t>
  </si>
  <si>
    <t>Projected energy savings from HVAC and lighting systems, as well as alarms from CO and CO2 sensors may not function well if not commissioned</t>
  </si>
  <si>
    <t>GGLC BPO Phase 1 Building B Cx Summary Report 20190702 V0
FAC - Annex A signed contract with post occupancy review as part of the proposal_contract
GGLC BPO Phase 1 Building B System Manual for LEED Submission 20190702</t>
  </si>
  <si>
    <t>JAT-ES-02</t>
  </si>
  <si>
    <t>Energy Simulation Results</t>
  </si>
  <si>
    <t>Minimum energy performance during the design phase was assured compliance when the LEED certificate was awarded.</t>
  </si>
  <si>
    <t>No issues and concerns</t>
  </si>
  <si>
    <t>C</t>
  </si>
  <si>
    <t>No issue</t>
  </si>
  <si>
    <t>No action needed</t>
  </si>
  <si>
    <t>No risk asssociated</t>
  </si>
  <si>
    <t>BPRMReport_Aeropark_B_Nov072019</t>
  </si>
  <si>
    <t>JAT-ES-03</t>
  </si>
  <si>
    <t>Automatic shut down for Interior Lights</t>
  </si>
  <si>
    <t>Lights within the building are manually turned off depending on tenant requirement.</t>
  </si>
  <si>
    <t>Automatic shutdown for interior lights are required by ASHRAE 90.1-2007 to ensure that lights are turned off when the building is unoccupied</t>
  </si>
  <si>
    <t>ASHRAE 90.1-2007</t>
  </si>
  <si>
    <t>ASHRAE 90.1-2010</t>
  </si>
  <si>
    <t>It was mentioned during the interview that general lighting may be controlled by the BMS once installed.</t>
  </si>
  <si>
    <t>BMS is currently under procurement stage. Once procured, building Management to provide the list of control points to verify if the automatic shutdown for interior lights is included.</t>
  </si>
  <si>
    <t>No risk associated</t>
  </si>
  <si>
    <t>Occupancy sensors for meeting rooms and break rooms</t>
  </si>
  <si>
    <t xml:space="preserve">Occupancy sensors are provided for restrooms only. </t>
  </si>
  <si>
    <t>Occupancy sensors for meeting rooms and break rooms in tenant spaces are not installed</t>
  </si>
  <si>
    <t>Tenant lease agreement only states the maximum lighting power density for tenant spaces should the tenants provide additional lighting. Occupancy sensors should be included in the tenant lease agreement, and installed even within the tenant space asper ASHRAE 90.1 requirement
To comply with LEED v4, occupancy sensors for parking area, as well as photosensors for primary sidelighted areas are required.</t>
  </si>
  <si>
    <t>Include occupancy sensors for break rooms and meeting rooms to ensure compliance with ASHRAE 90.1 mandatory requirements.
If the Owner will pursue LEED certifictaion upgrade (LEED v4) for Buildings C,D,and E, photosensors and occupancy sensors must be installed.</t>
  </si>
  <si>
    <t xml:space="preserve">Projected energy savings from lighting energy consumption may not be achieved if energy savings claimed through lighting controls are not followed. </t>
  </si>
  <si>
    <t>One_West_Aeropark_B-SSc9-TDCG_Aug-18-19</t>
  </si>
  <si>
    <t>JAT-ES-05</t>
  </si>
  <si>
    <t>Automatic shut down for exterior lights</t>
  </si>
  <si>
    <t>Exterior lights are turned on manually, and can be programmed to shut off at specified time</t>
  </si>
  <si>
    <t>Though this is not a requirement, it is still a good addition in BMS that this should be included to save energy.
BMS points may include automatic controls for exterior light shut off</t>
  </si>
  <si>
    <t>Awaiting BMS documents and controlled points to confirm if this is included. However, we think that this a good addition to further save energy.</t>
  </si>
  <si>
    <t>JAT-ES-06</t>
  </si>
  <si>
    <t>Thermal Zoning and Controls</t>
  </si>
  <si>
    <t>Each tenant space is provided with multiple FCUs that can accommodate thermal zones depending on the tenant layout. Proper thermal controls are also available.</t>
  </si>
  <si>
    <t>JAT-ES-07</t>
  </si>
  <si>
    <t>Exit Signs</t>
  </si>
  <si>
    <t xml:space="preserve">Exit signs with 2W power consumption are observed within the building and the compound. </t>
  </si>
  <si>
    <t>original-00._CP02-16511-224-0_Response_(MPI)_062716</t>
  </si>
  <si>
    <t>Insulation protection is available and installed for owned AC Outdoor Units</t>
  </si>
  <si>
    <t xml:space="preserve">It was observed that some of the GI sheets used to cover the insulation was damaged. </t>
  </si>
  <si>
    <t>The design is compliant with the requirement for insulation protection, however, it was observed on site that maintenance may have been overlooked.
It was mentioned during the interview with the property manager that the protection is being checked by building maintenance</t>
  </si>
  <si>
    <t>Building Management to repair the damaged insulation protection. In addition, in order for the issue not to re-occur, a preventive maintenance schedule and maintenance records for insulation protection should be provided.</t>
  </si>
  <si>
    <t>Lack of insulation protection may damage the refrigerant pipe insulation that will lead to poor performance and increased energy use</t>
  </si>
  <si>
    <t>JAT-ES-09</t>
  </si>
  <si>
    <t>Fundamental refrigerant management</t>
  </si>
  <si>
    <t>AC Outdoor units only use R134a as refrigerants</t>
  </si>
  <si>
    <t>JAT-ES-10</t>
  </si>
  <si>
    <t>Measurement and Verification Plan</t>
  </si>
  <si>
    <t>Measurement and Verification Plan has been provided to the owner for documentation.</t>
  </si>
  <si>
    <t>The credit has been awarded during LEED Certification, and the uploaded documents may be used for troubleshooting if projected energy efficiency is not being met</t>
  </si>
  <si>
    <t>This credit has been removed in LEED v4, and has been integrated in the credit Enhanced Commissioning which may be pursued for buildings C, D, and E.</t>
  </si>
  <si>
    <t>EAc5.2-One_West_Aeropark_B_Measurement_and_Verification_Plan_Tenant_Submetering_May 8 2018</t>
  </si>
  <si>
    <t>JAT-ES-11</t>
  </si>
  <si>
    <t>Metering Policy</t>
  </si>
  <si>
    <t>Metering is provided to the tenants by the developer. A metering policy is in place, where the meters will be connected through BMS for easy monitoring.</t>
  </si>
  <si>
    <t>The design is compliant for LEED v2009. 
Additional requirements must be added to include this item if upgrading to LEED v4.</t>
  </si>
  <si>
    <t>Advanced Energy Metering for LEED v4 may be pursued for buildings C, D, and E which may entail additional cost due to the smart metering requirement of the credit. At least one smart meter will be required per tenant floor. The base build may require at least two to separate lighting consumption from plug / AC consumption.</t>
  </si>
  <si>
    <t>JAT-ES-12</t>
  </si>
  <si>
    <t>ASHRAE Calculations</t>
  </si>
  <si>
    <t>Fresh air is provied in the mechanical plans and are also implemented on site</t>
  </si>
  <si>
    <t xml:space="preserve">The MRF is provided with wall exhaust fan that ejects to the basement parking. </t>
  </si>
  <si>
    <t>Exhausting to basement parking contributes to bad air quality within the basement parking where guards are stationed and the BOH offices are located.</t>
  </si>
  <si>
    <t>ASHRAE 62.1</t>
  </si>
  <si>
    <t>Exhaust from the MRF should be directed outdoors where there are no risk of polluting regularly occupied areas and pedestrians. As per ASHRAE 62.1, transfer of air from Class 3 (MRF) to Class 2 (Parking) is not allowed</t>
  </si>
  <si>
    <t>Provide ducted exhaust that leads to the outdoors</t>
  </si>
  <si>
    <t xml:space="preserve">Pollutants from MRF are directly being ejected to the parking lot. </t>
  </si>
  <si>
    <t>JAT-ES-14</t>
  </si>
  <si>
    <t>Parking Ventilation Fans</t>
  </si>
  <si>
    <t>Parking ventilation fans are installed and waiting for BMS to be fully operational. While BMS is not yet available, Jet Fans are used for air recirculation in the basement parking.</t>
  </si>
  <si>
    <t>BMS procurement is ongoing</t>
  </si>
  <si>
    <t>Sequence of operation for parking vent fans are linked to CO sensors. BMS control must be included in the commissioning process to ensure sensors and fans are aligned and working properly.</t>
  </si>
  <si>
    <t>Accumulation of pollutants within basement parking</t>
  </si>
  <si>
    <t>JAT-ES-15</t>
  </si>
  <si>
    <t>Outdoor Air Delivery Monitoring</t>
  </si>
  <si>
    <t xml:space="preserve">Tenant spaces are designed to have CO2 sensors that trigger an alarm in the BMS if the CO2 concentration exceeds 1000-1200 PPM. </t>
  </si>
  <si>
    <t>Sequence of operation for outdoor air delivery are linked to CO2 sensors. BMS control must be reviewed and included in the commissioning process to ensure sensors and fans are aligned and working properly.</t>
  </si>
  <si>
    <t>OA Delivery Monitoring ensures that the indoor spaces have adequate ventilation. Proper sequence of operation should be implemented</t>
  </si>
  <si>
    <t>Aeropark_B_IEQc1_Control_Diagram</t>
  </si>
  <si>
    <t>JAT-ES-16</t>
  </si>
  <si>
    <t>Thermal Comfort</t>
  </si>
  <si>
    <t>Thermostat setpoints are prescribed to tenants and are also included in the systems description by the commissioning authority</t>
  </si>
  <si>
    <t>OGD-ST-1</t>
  </si>
  <si>
    <t>Wind Load</t>
  </si>
  <si>
    <t>NSCP 2010 provides the Basic Wind Speed for the Province of Pampanga as V = 200kph. Governing wind loadings were computed as folLows:
Windward = 0.94 kPa
Leeward = -0.46 kPa
Sidewall = -0.79 kPa</t>
  </si>
  <si>
    <t>Modifications regarding the basic wind speed in the NSCP 2015 include V = 250kph for Angeles, Pampanga, thus wind loads are recalculated as:
Windward = 1.47 kPa
Leeward = -0.72 kPa
Sidewall = -1.22 kPa</t>
  </si>
  <si>
    <t>NSCP 2010</t>
  </si>
  <si>
    <t>NSCP 2015</t>
  </si>
  <si>
    <t>There is notable 50-55% increase in the windload. This will have a slight change in some of the load combinations stated in Section 405.3.1 of the NSCP 2015. The effect would be negligible; however, for this building it is likely possible that the governing load is the seismic.</t>
  </si>
  <si>
    <t xml:space="preserve">if in case there is a movement due to wind loads then provide further study. </t>
  </si>
  <si>
    <t>Structural underloading leads to an under designed member, which may further lead to structural failure if excessive load is subjected to the member.</t>
  </si>
  <si>
    <t>OGD-ST-2</t>
  </si>
  <si>
    <t>Seismic Load</t>
  </si>
  <si>
    <t>No significant change between the computed base shear. No issues and concerns.</t>
  </si>
  <si>
    <t xml:space="preserve">There was no significant change in the seismic load parameters provided in the NSCCP 2010 and the NSCP 2015. </t>
  </si>
  <si>
    <t>No further recommendation</t>
  </si>
  <si>
    <t>OGD-ST-3</t>
  </si>
  <si>
    <t>Live Load at Offices/Business Centers</t>
  </si>
  <si>
    <t>Live load as indicated in the As-Built plans/Design Criteria : 2.88 kPa
NSCP 2010 : 2.90kPa
NSCP 2015:  2.90kPa</t>
  </si>
  <si>
    <t>Used design live load is roughly the same as the currently specified load in the code. No issues and concerns</t>
  </si>
  <si>
    <t>Minimun live loads are summarized in Table 205-1 of the NSCP 2015</t>
  </si>
  <si>
    <t>OGD-ST-4</t>
  </si>
  <si>
    <t>Live Load at Lobbies, Corridors and stairs</t>
  </si>
  <si>
    <t>Live load as indicated in the As-Built plans/Design Criteria : 4.80 kPa
NSCP 2010 : 4.8kPa
NSCP 2015 : 4.8kPa</t>
  </si>
  <si>
    <t>OGD-ST-5</t>
  </si>
  <si>
    <t>Live Load at Commercial Stores/Canteens</t>
  </si>
  <si>
    <t>OGD-ST-6</t>
  </si>
  <si>
    <t>Live Load at Kitchen/Pantry</t>
  </si>
  <si>
    <t>Live load as indicated in the As-Built plans/Design Criteria : 7.20 kPa
ASCE7-98 : 7.18 kPa</t>
  </si>
  <si>
    <t>ASCE 7-98</t>
  </si>
  <si>
    <t>ASCE  7-16</t>
  </si>
  <si>
    <t>Kitchen live loads are not found in the current NSCP. Hence, the provisions on the ASCE 7 was used.</t>
  </si>
  <si>
    <t>OGD-ST-7</t>
  </si>
  <si>
    <t>Live Load at Toilets</t>
  </si>
  <si>
    <t>Live load as indicated in the As-Built plans/Design Criteria : 2.88 kPa
NSCP 2010 : 2.88kPa
NSCP 2015 : 2.88kPa</t>
  </si>
  <si>
    <t>Toilets or Restroom loads shall not be less than the load of the occupancy they are associated, i.e. Office loads.</t>
  </si>
  <si>
    <t>OGD-ST-8</t>
  </si>
  <si>
    <t>Cracks on slab</t>
  </si>
  <si>
    <t>Several cracks  were found on the slab of the unleased Office Area.</t>
  </si>
  <si>
    <t xml:space="preserve">Crack breadth reached up to  approximately 2mm </t>
  </si>
  <si>
    <t>N/A</t>
  </si>
  <si>
    <t>Numerous cracks were observed on the slab with varying lengths. Most of these are adjacent to column edges.</t>
  </si>
  <si>
    <t>Application of epoxy filling  on the  cracks</t>
  </si>
  <si>
    <t xml:space="preserve">Cracks are major structural defects that need to be addresssed immediately to prevent the further spread of the cracks </t>
  </si>
  <si>
    <t>OGD-ST-9</t>
  </si>
  <si>
    <t>Cracks on the wall</t>
  </si>
  <si>
    <t>Vertical crack exists on the wall portion beneath the window</t>
  </si>
  <si>
    <t xml:space="preserve">Rain water was seen leaking through the cracks during the  inspection.  </t>
  </si>
  <si>
    <t>The area is prone to water leaks during rain</t>
  </si>
  <si>
    <t>ATR-SP-1</t>
  </si>
  <si>
    <t>Fire and Life Safety Permit</t>
  </si>
  <si>
    <t>The Fire and Life Safety permit is up to date and will expire on 3 June 2020</t>
  </si>
  <si>
    <t>The FLS permit is expired</t>
  </si>
  <si>
    <t>ATR-SP-2</t>
  </si>
  <si>
    <t xml:space="preserve">Lift - Electrical Certifications
Certificate of Operation </t>
  </si>
  <si>
    <t>Certificate of Inspection dated August 07, 2019. Expiry within one year of inspection.</t>
  </si>
  <si>
    <t>Certificate of Inspection about to expire</t>
  </si>
  <si>
    <t>Fines and penalties in late renewal of the permit or worst the building may halted its operation due to non-compliances.</t>
  </si>
  <si>
    <t>ATR-SP-3</t>
  </si>
  <si>
    <t>Statutory Permits and Compliance
Permit to Operate - Generator</t>
  </si>
  <si>
    <t>Permit issued by DENR-EMB Region 3 with expiry on Sept 03, 2024.</t>
  </si>
  <si>
    <t>ATR-SP-4</t>
  </si>
  <si>
    <t>Statutory Permits and Compliance
Electrical Certifications
Certificate of Operation - Generator</t>
  </si>
  <si>
    <t>ATR-SP-5</t>
  </si>
  <si>
    <t>Statutory Permits and Compliance
Connection to existing utilities - Water and Wastewater</t>
  </si>
  <si>
    <t>Certification issued by Clark Water, exclusive water and wastewater service provider, on 20 April 2016.</t>
  </si>
  <si>
    <t>ATR-SP-7</t>
  </si>
  <si>
    <t>Statutory Permits and Compliance
Certificate of Environmental Compliance</t>
  </si>
  <si>
    <t>CEC issued on August 09, 2019 with validity until 08 August 2020.</t>
  </si>
  <si>
    <t>Statutory Permits and Compliance
Hazardous Waste Generator</t>
  </si>
  <si>
    <t>Waster Generator Certification issued by DENR on August 20, 2015.</t>
  </si>
  <si>
    <t>ATR-SP-8</t>
  </si>
  <si>
    <t>Statutory Permits and Compliance
PCO Certificate</t>
  </si>
  <si>
    <t>PCO Certificate of Dante Aguas valid until 13 November 2021.</t>
  </si>
  <si>
    <t>ATR-SP-9</t>
  </si>
  <si>
    <t>Statutory Permits and Compliance
Occupancy Permit</t>
  </si>
  <si>
    <t>Building A&amp;B has a occupancy permit  (Admin Area and Lease Area)with issue date of 18 April 2017.</t>
  </si>
  <si>
    <t>ATR-SP-10</t>
  </si>
  <si>
    <t>Statutory Permits and Compliance
Certificate of Registration and Tax Exemption (CORTE)</t>
  </si>
  <si>
    <t>ATR-SP-11</t>
  </si>
  <si>
    <t>Statutory Permits and Compliance
BIR Registration</t>
  </si>
  <si>
    <t>Issued by BIR on 13 February 2009.</t>
  </si>
  <si>
    <t>ATR-SP-12</t>
  </si>
  <si>
    <t>Statutory Permits and Compliance
PEZA Permit</t>
  </si>
  <si>
    <t>Certificate of registration was issued on 13 October 2017.</t>
  </si>
  <si>
    <t>ATR-SP-13</t>
  </si>
  <si>
    <t>Statutory Permits and Compliance
DOLE - Certification of Registration</t>
  </si>
  <si>
    <t>Certificate of registration was issued on 22 April 2015.</t>
  </si>
  <si>
    <t>ATR-C-1</t>
  </si>
  <si>
    <t>Flood level - 100 year flood level and in relation to the Lowest level on the site and the main building platform</t>
  </si>
  <si>
    <t>According the building management and the tenant, no records on flooding in the area. 
As discussed by MGB, area has Low Susceptibility for flooding; less than 0.5 meters flood height and/or less than 1 day flooding</t>
  </si>
  <si>
    <t>ATR-C-2</t>
  </si>
  <si>
    <t>Site Boundary</t>
  </si>
  <si>
    <t xml:space="preserve">No boundary peg found along the perimeter of the west aeropark development; However, bearings (northing-easting) of the boundary can be found on the as-built drawings. </t>
  </si>
  <si>
    <t>No found issues with right of way nor affect the property adversily. This is because the property is bounded by a 5m width side walk to from the main road.</t>
  </si>
  <si>
    <t>ATR-C-5</t>
  </si>
  <si>
    <t>Pavement and nonhard Areas Settlement</t>
  </si>
  <si>
    <t>There are visible settlement of tile finish in the dropoff area. Settlement is most likely because of uneven fill compaction.</t>
  </si>
  <si>
    <t>Likely no structural implication but settlement is not aesthetically pleasing.</t>
  </si>
  <si>
    <t>Proper fill compaction.</t>
  </si>
  <si>
    <t>Building Management/ Landscaping Contractor</t>
  </si>
  <si>
    <t>ATR-C-7</t>
  </si>
  <si>
    <t>Civil Engineering system of the Building - Water Storage</t>
  </si>
  <si>
    <t>Traces of water infiltration are observed on the external water tank wall. As discussion with GGDC, traces occurred following the Earthquake last April 2019.</t>
  </si>
  <si>
    <t xml:space="preserve">Water infiltration may affect the structural integrity of the wall </t>
  </si>
  <si>
    <t>Repair is being made by GGDC. Presently the potable water tank is empty to accommodate repair.</t>
  </si>
  <si>
    <t>GGDC to continue with the repair works</t>
  </si>
  <si>
    <t>GGDC</t>
  </si>
  <si>
    <t>High likelihood that water filtration to affect structural integrity of the wall.</t>
  </si>
  <si>
    <t>Ponding of water beyond the trench drain of Ramp going down to basement.</t>
  </si>
  <si>
    <t>No adjacent drain pipe to accommodate  the ponding or misplaced trench drain.</t>
  </si>
  <si>
    <t>Installed trench drain (cast iron) complies with the drawing. Water ponding is likely due to wind blowing the rain.</t>
  </si>
  <si>
    <t>Trench drain should be placed further inside since the edge of landscape area above is directly above the drain.</t>
  </si>
  <si>
    <t>ATR-C-9</t>
  </si>
  <si>
    <t>Basement Drainage - Perforated Pipe</t>
  </si>
  <si>
    <t>150mm diameter Perforated PVC Pipe is place on the external face of the retaining wall.
100mm diameter Perforated PVC Pipe is on the underside of the basement slab.</t>
  </si>
  <si>
    <t>135 A6000
P2-07-P2-07</t>
  </si>
  <si>
    <t>ATR-C-10</t>
  </si>
  <si>
    <t>Waterproofing - roofs, waterproofing and storm water drainage systems</t>
  </si>
  <si>
    <t>There are visible ponding and cracking on the layer of the waterproofing. GGDC is chasing the contractor to rectify the issue</t>
  </si>
  <si>
    <t>Water infiltration is visible on the ceiling slab</t>
  </si>
  <si>
    <t>Waterproofing at roofdeck is not properly installed. There are areas in the roof that are not leveled which causes water pondin in those areas. According to the PMO, the waterproofing is still under warranty for 10 years.</t>
  </si>
  <si>
    <t>We recommend that due to re-occurrence of the problem, the building management must chase the contractor to redo the water proofing installation. We believe that continuous repair of the leakage will not solve the problem.</t>
  </si>
  <si>
    <t>If the waterproofing will not resolve completely, leaking will continuously be a problem in the area which may damage the architectural finishes of the building. This will also affect the integrity of the reinforced concrete as the bars will get corroded which will create spalling and likely lose its strength.</t>
  </si>
  <si>
    <t>ATR-C-11</t>
  </si>
  <si>
    <t>Waterproofing - roofs, waterproofing and storm water drainage systems and report if the systems are functioning satisfactorily without any leaks or ponding or wind damage or hail or other damage</t>
  </si>
  <si>
    <t>Possible water infiltration on roof slab</t>
  </si>
  <si>
    <t>Waterproofing at roofdeck is not properly installed. There are areas in the roof that are not leveled which causes water ponding in those areas. According to the PMO, the waterproofing is still under warranty for 10 years.</t>
  </si>
  <si>
    <t>MKE-ES-01</t>
  </si>
  <si>
    <t>Site selection</t>
  </si>
  <si>
    <t xml:space="preserve">As per interview with the building management team, prior to the construction of the building, the site was barren and does not meet the criteria of a sensitive land. </t>
  </si>
  <si>
    <t>LEED v2009</t>
  </si>
  <si>
    <t xml:space="preserve">Confirming that the previous state of the land is not a sensitive land ensures that proper site analysis was made prior to project construction.
As per ECC, the site meets all existing applicable environmental laws regulations. </t>
  </si>
  <si>
    <t xml:space="preserve">Environmental Compliance Certificate
</t>
  </si>
  <si>
    <t>There are limited ongoing construction and existing buildings on the surrounding lots. Most lots are still open.
Nearest neighborhood are Dao and Mabalacat</t>
  </si>
  <si>
    <t xml:space="preserve">If the Owner will pursue LEED certifictaion upgrade (LEED v4) for Buildings C,D,and E there is a need to have an in depth analysis to verify if the project still meets the more stringent LEED v4 requirements. </t>
  </si>
  <si>
    <t>Project Management</t>
  </si>
  <si>
    <t>ES-Site Map</t>
  </si>
  <si>
    <t>MKE-ES-03</t>
  </si>
  <si>
    <t>Public Transportation Access</t>
  </si>
  <si>
    <t xml:space="preserve">As per interview with the building management team, there are shuttles passing the site 24/7 with 15 minutes interval to bring building occupants to the SM Clark public transportation hub (and vice versa). 
Bus lines are only accessible from the main highway. </t>
  </si>
  <si>
    <t>Excerpt from - Global Gateway Logistics Study - Traffic Study
(One_West_Aeropark-SSc4_1-Comprehensive_TMP-Nov-04-16)</t>
  </si>
  <si>
    <t>MKE-ES-04</t>
  </si>
  <si>
    <t>Bicycle Storage and Changing Rooms</t>
  </si>
  <si>
    <t>35 bike racks available,
10 showers (1 shower at PWD from 3rd floor to 12th floor)</t>
  </si>
  <si>
    <t xml:space="preserve">No issues and concernss </t>
  </si>
  <si>
    <t>If the Owner will pursue LEED certifictaion upgrade (LEED v4) for Buildings C,D,and E there is a need to recalculate bike and shower requirements based on the new building user count.</t>
  </si>
  <si>
    <t>MKE-ES-05</t>
  </si>
  <si>
    <t>If the Owner will pursue LEED certifictaion upgrade (LEED v4) for Buildings C,D,and E there is a need for the appointed LEED Consultant to recalculate bike and shower requirements based on the new building user count.</t>
  </si>
  <si>
    <t>MKE-ES-06</t>
  </si>
  <si>
    <t>5 showers
(2 x Male, 2 x Female, 1 x PWD)</t>
  </si>
  <si>
    <t>MKE-ES-07</t>
  </si>
  <si>
    <t>Low Emitting &amp; Fuel Efficient Vehicles (LEFEV)</t>
  </si>
  <si>
    <t xml:space="preserve">If the owner will upgrade LEED certification to LEED v4 for the rest of the building, and will pursue the LEED credit related to this item, there will be additional capex for installing electric charging station for the actual charging station and additional electrical wiring. </t>
  </si>
  <si>
    <t xml:space="preserve">Parking Capacity </t>
  </si>
  <si>
    <t>MKE-ES-10</t>
  </si>
  <si>
    <t>Open Space</t>
  </si>
  <si>
    <t xml:space="preserve">Based on observation, there is significant open space for all the 5 buildings.  </t>
  </si>
  <si>
    <t>no issue</t>
  </si>
  <si>
    <t>MKE-ES-11</t>
  </si>
  <si>
    <t>Stormwater Design - Quality and Quantity Control</t>
  </si>
  <si>
    <t>A rainwater collection tank was located at the basement but is currently not operational.</t>
  </si>
  <si>
    <t xml:space="preserve">As per KMC, the rainwater tank is currently not operational and is part of the ongoing renovation. KMC also mentioned that the collected rainwater is currently not  being used for landscape irrigation. </t>
  </si>
  <si>
    <t>MKE-ES-12</t>
  </si>
  <si>
    <t>Heat Island Effect-Non roof</t>
  </si>
  <si>
    <t>Total parking is = to 629
All located at the  Basement</t>
  </si>
  <si>
    <t>Basement Plan</t>
  </si>
  <si>
    <t>MKE-ES-13</t>
  </si>
  <si>
    <t>Heat Island Effect-Roof</t>
  </si>
  <si>
    <t>White colored roof were observed in Building A &amp; B</t>
  </si>
  <si>
    <t>One_West_Aeropark-SSc-7_2_SRI_101-Roof_TopCoat_Sealbond-PU108-June-1-2017</t>
  </si>
  <si>
    <t>MKE-ES-14</t>
  </si>
  <si>
    <t>Tenant Design &amp; Construction Guidelines</t>
  </si>
  <si>
    <t>As per interview with CGC and KMC, there is an existing Tenant Design &amp; Construction Guideline.</t>
  </si>
  <si>
    <t>The related LEED v4 credit (SSc8) will also be complied</t>
  </si>
  <si>
    <t>Strictly implement the Tenant D&amp;C guidelines particularly the sustainability section of the document. This will ensure that the building mazimizes the benefit of its green features.</t>
  </si>
  <si>
    <t>WEST AEROPARK FIT OUT GUIDELINES (OFFICE) 5 NOV 2017
One_West_Aeropark_B-SSc9-TDCG_Aug-18-19</t>
  </si>
  <si>
    <t>Water Efficient Landscaping</t>
  </si>
  <si>
    <t>Based on visual inspection, actual plant specifications are as per landscape specifications which are Low water consuming plants.</t>
  </si>
  <si>
    <t xml:space="preserve">As per design, landscape irrigation should be non potable from the rainwater collection tank. As per KMC and CGC, current irrigation uses potable water. </t>
  </si>
  <si>
    <t>Once the rainwater tank is operational, It is recommended to tap the tank for landscape irrigation. This will minimize potable water use and may help reduce monthly water billing. 
Ensure that part of the ongoing renovation of the rainwater tank is the connection of the tank to the landscape irrigation system.</t>
  </si>
  <si>
    <t xml:space="preserve">If connecting the rainwater tank to the landscape irrigation system is not part of the ongoing renovation, this might be a future maintenance cost to the Owner. </t>
  </si>
  <si>
    <t>SS-1.01 PLANT PALETTE (SHRUBS) SS-1.01 (1)
SS-2.00 TREE PLANTING PLAN SS-2.00 (1)
One_West_Aeropark_B_WEc1_Riser_Diagram</t>
  </si>
  <si>
    <t>MKE-ES-16</t>
  </si>
  <si>
    <t>Water Use Reduction</t>
  </si>
  <si>
    <t xml:space="preserve">The actual lavatory faucet for common areas, PWD, and faucet at the clinic are not as per the set of sanitary fixtures submitted to LEED Online. 
</t>
  </si>
  <si>
    <t>While the common lavatory faucet installed is of different model, it was verified that its flowrate per minute is within acceptable range.
On the other hand, there is limited information on the faucet used in the clinic located at the basement and faucet at the PWD toilets. Arcadis cannot confirm if the actual flowrate per minute for both fixtures are within acceptable limit.</t>
  </si>
  <si>
    <t>Arcadis requested a copy of all current sanitary fixture product data sheet from Clark Global City. There is a need to confirm if the flowrate of the clinic and PWD faucets are within the acceptable flowrates as declared to LEED.
If the Owner will upgrade to LEED v4 certification, there is a need to confirm if the current sanitary fixtures used will still meet 35% potable water use reduction by using efficient sanitary fixtures.</t>
  </si>
  <si>
    <t>Building management to provide a copy of all current sanitary fixture product data sheet from Clark Global City 
Ensure that the designed sanitary fixture specs are retained during replacement or during the construction of Buildings C, D, and E</t>
  </si>
  <si>
    <t xml:space="preserve">GGLC-Q1-Bldg_B-WEp1-Water_Use_Reduction-05-29-15;
OneWestAeropark_B_WEp1_K-1_Kitchen_Faucet;
OneWestAeropark_B-WEp1-F-1_Faucet_Metered_0_14_GPC_Jul-31-19;
OneWestAeropark_B-WEp1-S-1_Showerhead;
OneWestAeropark_B-WEp1-UR-1_Waterless_Urinal;
OneWestAeropark_B-WEp1-WC-2_Watercloset
</t>
  </si>
  <si>
    <t>Environmental Tobacco Smoke Control</t>
  </si>
  <si>
    <t>No smoking signage within the building is limited at the elevator cars. 
Smoking area is located across the site - O'Hare road.</t>
  </si>
  <si>
    <t xml:space="preserve">No smoking signage is lacking. No smoking signage should also be placed near all building entrances to inform the building users where the designated smoking area is located. </t>
  </si>
  <si>
    <t>To comply with the updated LEED requirements (LEED v4),  signage must be posted within 10 feet (3 meters) of all building entrances indicating the no-smoking policy.</t>
  </si>
  <si>
    <t>If the Owner will pursue LEED certifictation upgrade (LEED v4) for Buildings C,D,and E there is a need  to install more no smoking signages particularly within 3 meters of all building entrances. 
For common areas of each building, provide:
8 x signages at GF (2 per side of the building)
1 x near office lobby at 2F
2 x at RD
1 x at each end of each elevated walkway (7 pcs)
TOTAL = 62 signages</t>
  </si>
  <si>
    <t>One_West_Aeropark-IEQp2-Smoking_Policy-June-08-16</t>
  </si>
  <si>
    <t>MKE-ES-18</t>
  </si>
  <si>
    <t>Storage &amp; Collection of Recyclables</t>
  </si>
  <si>
    <t xml:space="preserve">There is a dedicated Materials Recovery Facilty for Wet and Dry wastes at the Basement. </t>
  </si>
  <si>
    <t>There aren't any partitions to further separate dry and wet waste. i.e. paper, plastic, glass, metal</t>
  </si>
  <si>
    <t>MKE-ES-19</t>
  </si>
  <si>
    <t>Construction Activity Pollution Prevention</t>
  </si>
  <si>
    <t>Dry leaves and trash are evident at the site perimeter and surrounding the gravel sausages.</t>
  </si>
  <si>
    <t xml:space="preserve">Dry leaves and trash may clog municipal drains which may cause water ponding or site flooding. 
Also, poor site management may result to non award of the LEED certification of Buildings C, D, and E as this is a mandatory requirement for all LEED registered projects. </t>
  </si>
  <si>
    <t>Construction Manager</t>
  </si>
  <si>
    <t>MKE-ES-20</t>
  </si>
  <si>
    <t>Construction Indoor Air Quality Management Plan</t>
  </si>
  <si>
    <t xml:space="preserve">Construction was suddenly put on halt due to the pandemic. There was evidence of neglect in housekeeping probaby due to lack of workers on site.  Evidence of trash, water ponding, and heavy dust were noted. </t>
  </si>
  <si>
    <t>Poor indoor air quality management during construction  may result to non award of a LEED point (1pt.) for buildings C, D, and E</t>
  </si>
  <si>
    <t xml:space="preserve">LEED v3 requires proper waste management on site. Compliance requires submitting regular reports with photographs showing site management. Site status is still manageable. But immediate remediation is required </t>
  </si>
  <si>
    <t xml:space="preserve">Construction waste management is in place but  needs improvement.  </t>
  </si>
  <si>
    <t>MKE-ES-21</t>
  </si>
  <si>
    <t>HVAC ducts are covered but most are dilapidated  exposing the ducts to dust.</t>
  </si>
  <si>
    <t>Construction activities adversely affect indoor air quality (IAQ) when they generate dust, toxic substances, or  other contaminants, which can cause health problems not only for construction workers but also those who occupy  the building long after construction is complete.</t>
  </si>
  <si>
    <t xml:space="preserve">Improve indoor air quality management. Do a weekly inspection of the site concentrating on sustainability goals such as construction activity pollution reduction, waste management, and indoor air quality. </t>
  </si>
  <si>
    <t>CDO-EHS-01</t>
  </si>
  <si>
    <t>Environmental Compliance Certificate</t>
  </si>
  <si>
    <t>DENR issued ECC dated May 15, 2020
ECC ammendment - Change to project name issued March 13, 2020</t>
  </si>
  <si>
    <t>No issues and concern</t>
  </si>
  <si>
    <t xml:space="preserve"> EWM Act (2003)</t>
  </si>
  <si>
    <t xml:space="preserve">Review compliance from conditions set in ammendment. </t>
  </si>
  <si>
    <t>Verify from ECC</t>
  </si>
  <si>
    <t>CDO-EHS-02</t>
  </si>
  <si>
    <t>Environmental Management Plan</t>
  </si>
  <si>
    <t>According to their H&amp;S officer, they have a copy in place.</t>
  </si>
  <si>
    <t>-request for a copy
-need to verify of spill response and drills are included in the plan</t>
  </si>
  <si>
    <t>Copy of the EMP should be secured for review</t>
  </si>
  <si>
    <t>Building Management - Safety officer</t>
  </si>
  <si>
    <t>CDO-EHS-03</t>
  </si>
  <si>
    <t>There are 3 storages rooms (Oil, electricial, batteries) with secondary containment on used oil storage. F</t>
  </si>
  <si>
    <t xml:space="preserve"> - Storage area has no proper ventilation 
- Some of the drums/vessels has,containers, batteries have no labels and symbols. 
- No fire extinguishers found on each storage.</t>
  </si>
  <si>
    <t>DAO 92 29</t>
  </si>
  <si>
    <t>Hazwaste Storage facility was created in compliance with the findings from the Environment Compliance Audit of CDC-EPD.
However, According to DAO 9229 it should have proper ventilation, lables and protection.</t>
  </si>
  <si>
    <t>Provide ventilation to all storage rooms. 
All hazaradous waste containers must have proper labelling.</t>
  </si>
  <si>
    <t>Spillage</t>
  </si>
  <si>
    <t>CDO-EHS-04</t>
  </si>
  <si>
    <t>Materials Recovery Facility (MRF)</t>
  </si>
  <si>
    <t>- Dry and wet are segregated. 
- Dry storage is temperture controlled.
- Both storage has drains and with ventilation. 
- Fire extinguishers present on each storage.</t>
  </si>
  <si>
    <t>verify where drain leads. No labels. Dry storage is also housekeeping storage.</t>
  </si>
  <si>
    <t>CDO-EHS-05</t>
  </si>
  <si>
    <t>Chemical Storage Facility</t>
  </si>
  <si>
    <t>Chemical storage facility is present where they store Cleaning agents such as chlorine</t>
  </si>
  <si>
    <t xml:space="preserve">-based from the interview with PCO, SDS is not available in the chemcical storage. </t>
  </si>
  <si>
    <t>Although it was mentioned that chemical storage facility contains only chlorine (cleaning agent) an SDS and PPE should still be available as guide and use for emergency purposes.</t>
  </si>
  <si>
    <t>it is recommended to have SDS and PPE (goggles, gloves) to be present in the storage area</t>
  </si>
  <si>
    <t>ingestion, eye contact, skin contact, inhalaton, risks if not properly stored and users not trained.</t>
  </si>
  <si>
    <t>CDO-EHS-06</t>
  </si>
  <si>
    <t>Domestic Waste water</t>
  </si>
  <si>
    <t xml:space="preserve">There is no waste water treatment facility in all the buildings. All waste water directly goes to the main drainage of CWC. </t>
  </si>
  <si>
    <t>No available discharge water testing</t>
  </si>
  <si>
    <t>Though this is not a requirement as the buildings are connected to CWC wastewater connection network and wtp the building still should at least conduct water test for the domestic water for safety record keeping.</t>
  </si>
  <si>
    <t>It is advisable that domestic waste water test should be conducted quarterly.</t>
  </si>
  <si>
    <t>CDO-EHS-07</t>
  </si>
  <si>
    <t>Information, Education and communication campaign</t>
  </si>
  <si>
    <t>POC's is a member of the Environment Practitioners Assoc.</t>
  </si>
  <si>
    <t>No further remarks</t>
  </si>
  <si>
    <t>None</t>
  </si>
  <si>
    <t>CDO-EHS-08</t>
  </si>
  <si>
    <t>Potable water testing</t>
  </si>
  <si>
    <t>Potable water testing conducted on June 2020</t>
  </si>
  <si>
    <t>Test results showed pass.</t>
  </si>
  <si>
    <t>3 points of sampling was conducted -Admin office, Inlet and outlet; However, for best representation of the result, we believed that there should be at least more than 3 points to be performed.</t>
  </si>
  <si>
    <t>Though it is not a requirement, we still recommend to provide moresampling points for potable water testing.</t>
  </si>
  <si>
    <t>water borne diseases</t>
  </si>
  <si>
    <t>CDO-EHS-09</t>
  </si>
  <si>
    <t>Grease traps</t>
  </si>
  <si>
    <t>Each tenants has its own grease traps</t>
  </si>
  <si>
    <t>No central catch for grease collected from tenants</t>
  </si>
  <si>
    <t>Commercial tenants, has it's own wash area with grease traps</t>
  </si>
  <si>
    <t>verify disposal of this (grease from traps)were included in the Hazwaste disposal.</t>
  </si>
  <si>
    <t>verify from Enviroment Management Plan</t>
  </si>
  <si>
    <t>spillage</t>
  </si>
  <si>
    <t>CDO-EHS-10</t>
  </si>
  <si>
    <t>H&amp;S Policy</t>
  </si>
  <si>
    <t>Request for records</t>
  </si>
  <si>
    <t>CDO-EHS-11</t>
  </si>
  <si>
    <t>Emergency Response Plan</t>
  </si>
  <si>
    <t>Head of security handles and keep records. Identified members, regular drills and updates on the plan.</t>
  </si>
  <si>
    <t>use of evacuation chair for PWDs and pregnant.</t>
  </si>
  <si>
    <t xml:space="preserve">PWDs and pregnant women are identified before hand thru security access cards, </t>
  </si>
  <si>
    <t>Verify in emergency response plan on evacuating PWDs and pregnant women.</t>
  </si>
  <si>
    <t>CDO-EHS-12</t>
  </si>
  <si>
    <t>Emergency Response Equipment</t>
  </si>
  <si>
    <t>4 full ER suits available with 4 SCBAs, 4 spare oxygen tanks, first aid kits, fire blankets, 10 fire extinguisher tanks in a trolly with fire hose.
Storage with security access.
Fire extinguishers with K label for kitchen fires available.
Spill kits available.
Trouble light</t>
  </si>
  <si>
    <t xml:space="preserve">Labels and inspection tags on O2 tanks and fire extinguisher and hoses not available. Maintenance checklist on all other items in Emergency Response storage not available. </t>
  </si>
  <si>
    <t>Labelling
Maintenance
Disposal plan (for expired equipment)</t>
  </si>
  <si>
    <t>CDO-EHS-13</t>
  </si>
  <si>
    <t>Emergency Lights/lamps</t>
  </si>
  <si>
    <t>No emergency lights/lamps found in the building lobby, toilets, store rooms, clinic, offices, exits and emergency exits</t>
  </si>
  <si>
    <t>Fire Code of the Philippines
RA 9154</t>
  </si>
  <si>
    <t>include in capex</t>
  </si>
  <si>
    <t>installation of emergency lamps</t>
  </si>
  <si>
    <t>CDO-EHS-14</t>
  </si>
  <si>
    <t>1 hospital bed, 1 autoclave machine, 3 stretchers, 1 oxygen tank, basins, cabinets, first aid kits, 1 nebuliser kit, supplies</t>
  </si>
  <si>
    <t>Need to verify compliance on RA 11058</t>
  </si>
  <si>
    <t>OBV-AR-01</t>
  </si>
  <si>
    <t>Plumbing Fixtures</t>
  </si>
  <si>
    <t>NSPC</t>
  </si>
  <si>
    <t>Verify the proper fLow rate and water pressure for the faucet.</t>
  </si>
  <si>
    <t>Building Management to request with their plumbing contractor to adjust the calibration for proper flow rate.</t>
  </si>
  <si>
    <t>Building Management/ Plumbing contractor</t>
  </si>
  <si>
    <t>High flow rate of the faucet will cause unwanted water splashes and floor water ponding.</t>
  </si>
  <si>
    <t>OBV-AR-02</t>
  </si>
  <si>
    <t>Hardware</t>
  </si>
  <si>
    <t>Some bolts and hinges of the toilet have rust</t>
  </si>
  <si>
    <t>Minor to major issue. Early signs of rusting is a result of poorly installed material.</t>
  </si>
  <si>
    <t>PD1096</t>
  </si>
  <si>
    <t>It is likely possible that the installed material are in poor quality.</t>
  </si>
  <si>
    <t>Replace with a good quality  hardware.</t>
  </si>
  <si>
    <t>Early sign of corrosion may cause  the toilet doors and cubicles to not open properly.</t>
  </si>
  <si>
    <t>OBV-AR-03</t>
  </si>
  <si>
    <t>Railings and Handrails</t>
  </si>
  <si>
    <t>Railings and handrails on fire exit stairs were painted.</t>
  </si>
  <si>
    <t>Minor chipping of paint finishes was observed.</t>
  </si>
  <si>
    <t>Aarchitectural Specifications</t>
  </si>
  <si>
    <t>It is likely possible due to poor application of painting.</t>
  </si>
  <si>
    <t>Repaint the chipped parts to protect the exposed steel railing from corrosion.</t>
  </si>
  <si>
    <t>OBV-AR-04</t>
  </si>
  <si>
    <t>Wall Finishes</t>
  </si>
  <si>
    <t>Minor floor and wall cracks have been identified.</t>
  </si>
  <si>
    <t>Cracks were due to the earthquake.</t>
  </si>
  <si>
    <t>Cracks are non-structural. Repairs for this cracks are already in-place.</t>
  </si>
  <si>
    <t>Plaster the cracks on the wall finishes and use LEED compliant low VOC painting materials.</t>
  </si>
  <si>
    <t>Building Management/ Painting Contractor</t>
  </si>
  <si>
    <t>May cause alarm to the building occupants. Cracks may spread out if not repaired at the soonest.</t>
  </si>
  <si>
    <t>OBV-AR-05</t>
  </si>
  <si>
    <t>Drainage System</t>
  </si>
  <si>
    <t>It is recommended to provide a space gap of at least 1-inch between the ramp and the trench grating to efficiently catch the rainfall run-off.</t>
  </si>
  <si>
    <t>Water ponding on the ramp will cause floor to get slippery during rainfall.</t>
  </si>
  <si>
    <t>OBV-AR-06</t>
  </si>
  <si>
    <t>Building Facade</t>
  </si>
  <si>
    <t xml:space="preserve">Visible stains on the exterior composite wall panels on Buildings A and B façade due to rainfall stains. </t>
  </si>
  <si>
    <t>Stains on the ACP is not visually pleasing.</t>
  </si>
  <si>
    <t>It is recommended to provide a regular schedule of cleaning of exterior walls and glass through simple washing using clean water and wiping with cleaning cloth.</t>
  </si>
  <si>
    <t>Stains on the building facade will cause negative visual impact on the building occupants and visitors.</t>
  </si>
  <si>
    <t>OBV-AR-07</t>
  </si>
  <si>
    <t xml:space="preserve"> Canopy</t>
  </si>
  <si>
    <t>Partial areas of the walkway canopy is still under construction</t>
  </si>
  <si>
    <t>Gass roofing of the walkway canopy is full of dust and dirt due to the on-going construction works.</t>
  </si>
  <si>
    <t>Provide safety cover over the glass roof to avoid from getting damaged.</t>
  </si>
  <si>
    <t>This will damage the canopy and not visually pleasing for the users and vistors</t>
  </si>
  <si>
    <t>OBV-AR-08</t>
  </si>
  <si>
    <t>Ceiling Space</t>
  </si>
  <si>
    <t>Generally, ceiling with lighting and ducting layout of the office tenant spaces are provided by West Aeropark, except for the retail spaces on the ground floor.</t>
  </si>
  <si>
    <t>Fixed layout of the office tenant units will  limit the future tenants on their design of their office layout.</t>
  </si>
  <si>
    <t>Ensure that this is part of the Tenant Lease Agreement.</t>
  </si>
  <si>
    <t>No risk.</t>
  </si>
  <si>
    <t>OBV-AR-09</t>
  </si>
  <si>
    <t>There are water leaks coming from the ceiling vent on the reception area.</t>
  </si>
  <si>
    <t>The accumulation of  water leak is maybe due to the humidity created by the vents and the lobby temperature.</t>
  </si>
  <si>
    <t>Leak stains are caused by condensation drain pipes. Building management have already repairs in place</t>
  </si>
  <si>
    <t>Replace the ceilings with stains.</t>
  </si>
  <si>
    <t>Continuous accumulation of leaks will  damage the  nterior ceiling overtime and will cause major repair in the future.  This will also cause water ponding on the lobby flooring, and may slip the tenants / visitors.</t>
  </si>
  <si>
    <t>OBV-AR-10</t>
  </si>
  <si>
    <t>View Window Shading</t>
  </si>
  <si>
    <t>Buildings C, D and E, construction works are still on-going - no window panels installed yet. On Building B, there are some window panels identified that have incorrect window tint which are different from the other window panels.</t>
  </si>
  <si>
    <t>Some window panels on the 10th floor Building B have incorrect color tint.</t>
  </si>
  <si>
    <t>Glass Specifications</t>
  </si>
  <si>
    <t>Property Management said that the glass facade contractor is aware of the error and will make actions on the replacement upon request.</t>
  </si>
  <si>
    <t>Replace the incorrect window panels in accordance with the glass façade specifications as early as possible to avoid potential delays in the tenant turnover.</t>
  </si>
  <si>
    <t>Glass Facade Contractor</t>
  </si>
  <si>
    <t>Replacement of the identified panels may cause additional time for the turnover if the tenant will insist to replace it as per the glass specifications.</t>
  </si>
  <si>
    <t>OBV-AR-11</t>
  </si>
  <si>
    <t>Daylight Management</t>
  </si>
  <si>
    <t>Site area, retail areas and office  units are generally daylighted for it's wide and high window facade layout.</t>
  </si>
  <si>
    <t>No issues.</t>
  </si>
  <si>
    <t>No further recommendation.</t>
  </si>
  <si>
    <t>OBV-AR-12</t>
  </si>
  <si>
    <t>ADA Regulations</t>
  </si>
  <si>
    <t>PWD ramps, railings and toilet are observed.</t>
  </si>
  <si>
    <t>Inefficient railing and opening width of shower rooms inside PWD toilets.</t>
  </si>
  <si>
    <t>2010 ADA Standards</t>
  </si>
  <si>
    <t>Review 2010 ADA Standards for PWD toilets for code compliance.</t>
  </si>
  <si>
    <t>shower stall inside the PWD toilet can be hardly accessed by the PWD users.</t>
  </si>
  <si>
    <t>OBV-AR-13</t>
  </si>
  <si>
    <t>Sound Masking</t>
  </si>
  <si>
    <t>Office  tenant partition walls are sound insulated and all the tenant spaces have ceiling provision prior to turnover.</t>
  </si>
  <si>
    <t>OBV-AR-14</t>
  </si>
  <si>
    <t>Bicycle Storage</t>
  </si>
  <si>
    <t>Bicycle storage are present on site</t>
  </si>
  <si>
    <t>Provide  a site plan  in the tenant lease agreement that shows the location of the bike racks for the tenant's information</t>
  </si>
  <si>
    <t>OBV-AR-15</t>
  </si>
  <si>
    <t>Showers and Lockers</t>
  </si>
  <si>
    <t>All shower rooms in the PWD toilet of Building A and B are functional except for the shower room at the roof deck of Building B that is still undergoing construction.</t>
  </si>
  <si>
    <t>All shower door width is too narrow at 500mm door opening.</t>
  </si>
  <si>
    <t>minimum shower door width should be at least 600mm.</t>
  </si>
  <si>
    <t>Trimming of the shower wall partition to achieve a compliant shower door width is recommended.</t>
  </si>
  <si>
    <t>PWD users will have difficulties in using the shower stall inside the PWD toilet .</t>
  </si>
  <si>
    <t>OBV-AR-16</t>
  </si>
  <si>
    <t>Fitness Equipment</t>
  </si>
  <si>
    <t>No fitness center for public / visitor use</t>
  </si>
  <si>
    <t>The development lacks of promoting wellness.</t>
  </si>
  <si>
    <t>Fitness requirement is not a requirement; however, this will promote wellness for the employees and visitors.</t>
  </si>
  <si>
    <t>Target fitness facility tenants to encourage more visitors and promote wellness in the building.</t>
  </si>
  <si>
    <t>OBV-AR-17</t>
  </si>
  <si>
    <t>PWD Access</t>
  </si>
  <si>
    <t>PWD ramps within the site development do not have PWD floor markings. And there are no adequate  PWD sign standee for the ramps.</t>
  </si>
  <si>
    <t>BP344</t>
  </si>
  <si>
    <t>PWD markings must be visible to all handicapped users.</t>
  </si>
  <si>
    <t>Provide adequate standee and / or signage of PWD ramps for easy way-findining.</t>
  </si>
  <si>
    <t>PWD visitors may have difficulties in path / wayfinding around the site.</t>
  </si>
  <si>
    <t>OBV-AR-18</t>
  </si>
  <si>
    <t>Site Area</t>
  </si>
  <si>
    <t>Most of the retail spaces  of Buildings A and B on the ground floor are functional and some are still bare and on-going construction.</t>
  </si>
  <si>
    <t>There are uneven surface of pavements on the main  vehicle drop-off .</t>
  </si>
  <si>
    <t xml:space="preserve">Coordinate with the Building Management to check the pavements on the main vehicle drop-off.  Probable cause of this is the  uneven compacting of the pavement bedding during consturction.
</t>
  </si>
  <si>
    <t>Remove the drop-off pavers and perform a proper soil compacting before placing again the concrete pavers to correct the uneven surface of the driveway.</t>
  </si>
  <si>
    <t>Uneven surface of the drop-off will cause pavement cracks in the long run.</t>
  </si>
  <si>
    <t>OBV-AR-19</t>
  </si>
  <si>
    <t>Noise Insulation</t>
  </si>
  <si>
    <t>No issues. You cant barely hear the noise from the outside, and tenant offices are well insulated.</t>
  </si>
  <si>
    <t>OBV-AR-20</t>
  </si>
  <si>
    <t>Cleaning of Facade</t>
  </si>
  <si>
    <t xml:space="preserve">Visible stains on the Aluminum Composite Panels (ACP) on Buildings A and B façade cladding due to the rainfall stains. </t>
  </si>
  <si>
    <t>OBV-AR-21</t>
  </si>
  <si>
    <t>Water Tightness of the Exterior Windows</t>
  </si>
  <si>
    <t>Some window sealant are damaged.</t>
  </si>
  <si>
    <t>damaged window sealant were found during our site inspection</t>
  </si>
  <si>
    <t>rainwater might penetrate inside the building due to the exposed window gap.</t>
  </si>
  <si>
    <t>Repair the damaged sealant immediately.</t>
  </si>
  <si>
    <t>Buiilding Management / facade contractor.</t>
  </si>
  <si>
    <t>This may cause interior leaks during rainfall since the identified exterior windows with damaged sealants are not properly watertight.</t>
  </si>
  <si>
    <t>RAN-ME-001</t>
  </si>
  <si>
    <t>Lift Door Size</t>
  </si>
  <si>
    <t>Center Opening Type Elevator have 2100mm(H)x1100mm(W)</t>
  </si>
  <si>
    <t>No issues</t>
  </si>
  <si>
    <t>ASME17.1 Table E-1</t>
  </si>
  <si>
    <t>No further recommendation, the size of the door is still compliant as minimum requrirement clear width is 1065mm</t>
  </si>
  <si>
    <t>low</t>
  </si>
  <si>
    <t>RAN-ME-002</t>
  </si>
  <si>
    <t>In-car Lift Acoustics</t>
  </si>
  <si>
    <t>As no device were used during the visit, comfort level in-car is acceptable, no external sound can be heard inside the car except fire alarm.</t>
  </si>
  <si>
    <t>Design Criteria-VTS Section 14210 Q.2/PME2500/ASME17.1</t>
  </si>
  <si>
    <t>Periodic  review of acoustic performance  is recommended particularly to Fire Alarm. Adjustment might be required.</t>
  </si>
  <si>
    <t>RAN-ME-003</t>
  </si>
  <si>
    <t>Lift Automatic Rescue Device</t>
  </si>
  <si>
    <t xml:space="preserve">As per technical documents and Facilities comments, it was confirmed that an ARD is installed </t>
  </si>
  <si>
    <t>ASME17.1</t>
  </si>
  <si>
    <t>Periodic Check as per Maintenance Manual shall be established to maintain performance of the ARD</t>
  </si>
  <si>
    <t>RAN-ME-004</t>
  </si>
  <si>
    <t>Lift and Conveyance Preventive Maintenance</t>
  </si>
  <si>
    <t>Periodic Test were religously conducted but no documents available to support Maintenance provider are CQCC and CCCM.</t>
  </si>
  <si>
    <t>Maintenance provider shall carry a CQCC and CCCM accreditations</t>
  </si>
  <si>
    <t>ASMEA17.1-2004 Sec 8.11/PME25118.6.5</t>
  </si>
  <si>
    <t>No supporting documents shown that the service provided were accredited</t>
  </si>
  <si>
    <t>Secure copy of certification from the PMS provider</t>
  </si>
  <si>
    <t>Maintenance Provider</t>
  </si>
  <si>
    <t>Med</t>
  </si>
  <si>
    <t>RAN-ME-005</t>
  </si>
  <si>
    <t>Periodic Test were religously conducted</t>
  </si>
  <si>
    <t>Detailed methodology of the maintenance needs improvement</t>
  </si>
  <si>
    <t>ASME A17.1-2001/CSA B44-07/ASMEA17.1-2004 Sec 8.11/PME25118.6</t>
  </si>
  <si>
    <t>Needs Improvement, maintenance shall follow the interval for each category below:
Category 1 = every 12 months
Category 3 = every 36 months
Category 5 = every 60 months
Each Category has specific maintenance routine and can be referred to ASME 17.2 for reference.</t>
  </si>
  <si>
    <t>Periodic Test needs to be improved as per requirement stated in ASME 17.2</t>
  </si>
  <si>
    <t>Follow intervals and procedure in reference to ASME 17.2</t>
  </si>
  <si>
    <t>RAN-ME-006</t>
  </si>
  <si>
    <t>Ride Comfortability</t>
  </si>
  <si>
    <t xml:space="preserve">The car lift operational comfort experience is excellent, no vibration/turbulence indicated. Fast transition between floors </t>
  </si>
  <si>
    <t>No Issues</t>
  </si>
  <si>
    <t>ASME 17.1</t>
  </si>
  <si>
    <t>Continue routine maintenance and maintain specific recommended manufacturer's alignment</t>
  </si>
  <si>
    <t>RAN-ME-007</t>
  </si>
  <si>
    <t>Freight Elevator Cars - Signs</t>
  </si>
  <si>
    <t>No sign were indicated within the Freight Elevator</t>
  </si>
  <si>
    <t>In every freight elevator a sign shall specify the type of loading for w/c the elevator is designed with one of the following markings Pg.607</t>
  </si>
  <si>
    <t xml:space="preserve">PME2528.5A </t>
  </si>
  <si>
    <t>Sign and Markings shall be installed</t>
  </si>
  <si>
    <t>Provide a sign/marking indicating the specified type of loading for the Freight Elevator Cars</t>
  </si>
  <si>
    <t>med</t>
  </si>
  <si>
    <t>Risk of misuse of the Freight Elevator. Each FE was designed on a specific use</t>
  </si>
  <si>
    <t>No. of HVAC compared to population density (include summer cooling capacity)</t>
  </si>
  <si>
    <t>Spare cooling capacity that can be used by tenants</t>
  </si>
  <si>
    <t>JBC-EL-01</t>
  </si>
  <si>
    <t>Service Entrance</t>
  </si>
  <si>
    <t>XPLE cable are used in lightweight concrete encased PVC</t>
  </si>
  <si>
    <t>No issues concerns</t>
  </si>
  <si>
    <t>Minimum Requirement met.</t>
  </si>
  <si>
    <t>JBC-EL-02</t>
  </si>
  <si>
    <t>Transformers</t>
  </si>
  <si>
    <t>There are 3 transformers in the building with a 2.5MVA capacity each. Current operation is 2 operational and the other 1 is standby. According to the Building Management, current loading does not exceed the maximum allowable capacity of 2 transformers.</t>
  </si>
  <si>
    <t>The installed transformers in the building meet the current supply demand. The transformer used are maintenance free,  upon investigation, the equipment (including the room) was maintained regularly</t>
  </si>
  <si>
    <t>JBC-EL-03</t>
  </si>
  <si>
    <t>Low Voltage Switchgear (LVSG)</t>
  </si>
  <si>
    <t>LVSG used a mixture of air circuit breakers and industrial breakers which ared complying with the minimum requirements of a mixed-used BPO/Retail buildings</t>
  </si>
  <si>
    <t>LVSG used the minimum required type of breakers; cleaning of equipment and area are done regularly.</t>
  </si>
  <si>
    <t>JBC-EL-04</t>
  </si>
  <si>
    <t>Panelboards</t>
  </si>
  <si>
    <t>Panelboards' enclosure matches the protection it needs in designated locations; breakers used are industrial type</t>
  </si>
  <si>
    <t>minimum requirement met.</t>
  </si>
  <si>
    <t>JBC-EL-05</t>
  </si>
  <si>
    <t>Busducts</t>
  </si>
  <si>
    <t>3 - Busduct riser were used in the building, one is for reduncancy; Bus</t>
  </si>
  <si>
    <t>Busduct is used as main riser instead of wires/cables and conduits; usually used in mid-rise to high rise buildings to save space in riser, plus minimal maintenance needed. Redundant Riser found, needed for maintenance and other possible testings needed while operational</t>
  </si>
  <si>
    <t>JBC-EL-06</t>
  </si>
  <si>
    <t>Standby Generators</t>
  </si>
  <si>
    <t>The building has 4 generators with 1,280 KW(1,600KVA) each. Total Capacity of Generators is 6.4MVA which is more than the demand load of the building at 5MVA, thus the Stand by power of the building is more than 100% back up</t>
  </si>
  <si>
    <t>Generators are tested once a week with no load; and once a month with load. Semi-annual preventive maintenance are done, though based on records, usual PM done are more on cleaning only. No replacment of any part yet since project completion.</t>
  </si>
  <si>
    <t>JBC-EL-07</t>
  </si>
  <si>
    <t>Diesel Fuel Tank</t>
  </si>
  <si>
    <t>Daytank has a capacity of 48 hours or 2days. In addition, the building management confirmed that they have diesel storage tank in the basement</t>
  </si>
  <si>
    <t>The day tank is as per concept design specification</t>
  </si>
  <si>
    <t>JBC-EL-08</t>
  </si>
  <si>
    <t>Lighting and Power Conduits and Wires</t>
  </si>
  <si>
    <t>Building used THHN for wires which is standardly used on building; while they used IMC for exposed conduits and PVC for embedded</t>
  </si>
  <si>
    <t>JBC-EL-09</t>
  </si>
  <si>
    <t>Lightning Protection System</t>
  </si>
  <si>
    <t>Building utilized a Faraday Cage System type of  Lightning Protection system; system testing was done prior to handover; but regular testing not done.</t>
  </si>
  <si>
    <t>The building is compliant in terms of the installation of the equipment; however due to lack of testing, this is a non-compliant. Needs to have at least quarterly testing at test points in designated floors</t>
  </si>
  <si>
    <t>Building management should conduct quarterly testing of system, continuity test and resistance test at the minimum</t>
  </si>
  <si>
    <t>Since building is a bit new, risk is a bit low, but in 2 or more years, it should be prioritized</t>
  </si>
  <si>
    <t>JBC-EL-10</t>
  </si>
  <si>
    <t>JBC-EL-11</t>
  </si>
  <si>
    <t>The installed transformers in the building meet the current supply demand. The transformer used are maintenance free, althoug upon investigation, the equipment (including the room) was clean regular;y</t>
  </si>
  <si>
    <t>JBC-EL-12</t>
  </si>
  <si>
    <t>LVSG used the minimum required type of breakers; regular cleaning of equipement and area are done.</t>
  </si>
  <si>
    <t>JBC-EL-13</t>
  </si>
  <si>
    <t>JBC-EL-14</t>
  </si>
  <si>
    <t>JBC-EL-15</t>
  </si>
  <si>
    <t>JBC-EL-16</t>
  </si>
  <si>
    <t>JBC-EL-17</t>
  </si>
  <si>
    <t>JBC-EL-18</t>
  </si>
  <si>
    <t>Needs to have at least quarterly testing at test points in designated floors</t>
  </si>
  <si>
    <t>JBC-EL-19</t>
  </si>
  <si>
    <t>Structured Cabling Backbone</t>
  </si>
  <si>
    <t>Backbone utilized Fiber optic cables which are now commonly used for BPO; while it utilized CAT6 UTP cable for common areas</t>
  </si>
  <si>
    <t>Fiber optic cables are now the most commonly used cable for backbones; need to properly cover termination boxes at EE rooms</t>
  </si>
  <si>
    <t>Building management needs to properly cover and maintain EE rooms</t>
  </si>
  <si>
    <t>To avoid pest from damaging fiber optic cables EE rooms should be properly maintained</t>
  </si>
  <si>
    <t>JBC-EL-20</t>
  </si>
  <si>
    <t>Consolidation points and IDF</t>
  </si>
  <si>
    <t>Consolidation points / IDF used proper enclosures and are connected to ground</t>
  </si>
  <si>
    <t>CP / IDF are clean, but need to make sure it is properly closed always, it was connected to ground</t>
  </si>
  <si>
    <t>regular maintenance / cleaning of EE Rooms</t>
  </si>
  <si>
    <t>JBC-EL-21</t>
  </si>
  <si>
    <t>JBC-EL-22</t>
  </si>
  <si>
    <t>JBC-EL-23</t>
  </si>
  <si>
    <t>PA/BGM speakers</t>
  </si>
  <si>
    <t>PA / BGM in good physical condition, actual testing not done.</t>
  </si>
  <si>
    <t>common areas with speakers; and tenant areas are provided with override circuit and speakers as well</t>
  </si>
  <si>
    <t>JBC-EL-24</t>
  </si>
  <si>
    <t>JBC-EL-25</t>
  </si>
  <si>
    <t>Smoke detectors</t>
  </si>
  <si>
    <t>Smoke detectors are in good physical condition; every enclosed room was provided with smoke detector; common areas are with smoke detectors as well</t>
  </si>
  <si>
    <t>enclosed rooms are with smoke detectors; common areas also with smoke detectors; and tenant areas are provided with smoke detectors</t>
  </si>
  <si>
    <t>JBC-EL-26</t>
  </si>
  <si>
    <t>Roughing-ins for FDAS</t>
  </si>
  <si>
    <t>roughing-ins used is IMC, which is minimum requirement for FDAS</t>
  </si>
  <si>
    <t>IMC is used as roughing-ins which met the minimum requirement, since we expect FDAS to be the last to turn-off in case of fire</t>
  </si>
  <si>
    <t>JBC-EL-27</t>
  </si>
  <si>
    <t>JBC-EL-28</t>
  </si>
  <si>
    <t>JBC-EL-29</t>
  </si>
  <si>
    <t>Cables used to supply fire pumps</t>
  </si>
  <si>
    <t>Fire rated cables are used to supply fire pumps; pumps will remain energized in case of fire</t>
  </si>
  <si>
    <t>Minimum requirement met</t>
  </si>
  <si>
    <t>JBC-EL-30</t>
  </si>
  <si>
    <t>JBC-EL-31</t>
  </si>
  <si>
    <t>Car park Automation System</t>
  </si>
  <si>
    <t>Ticket booth including carpark equipment are already in place and working; although some parking sensors are not yet installed.</t>
  </si>
  <si>
    <t>System needs to be re-tested once fully completed</t>
  </si>
  <si>
    <t>System re-test should be done once completed</t>
  </si>
  <si>
    <t>JBC-EL-32</t>
  </si>
  <si>
    <t>JBC-EL-33</t>
  </si>
  <si>
    <t>Building Automation system</t>
  </si>
  <si>
    <t>Not yet completed</t>
  </si>
  <si>
    <t>DDD-FP-01</t>
  </si>
  <si>
    <t>Certificate of Fire Drill</t>
  </si>
  <si>
    <t>Fire Protection System</t>
  </si>
  <si>
    <t>RA 9514 - IRR - 2019</t>
  </si>
  <si>
    <t>DDD-FP-02</t>
  </si>
  <si>
    <t>DDD-FP-03</t>
  </si>
  <si>
    <t>DDD-FP-04</t>
  </si>
  <si>
    <t>DDD-FP-05</t>
  </si>
  <si>
    <t>Fire Safety Inspection Certificate (FSIC)</t>
  </si>
  <si>
    <t>DDD-FP-06</t>
  </si>
  <si>
    <t>DDD-FP-07</t>
  </si>
  <si>
    <t>No. of Exits per floor</t>
  </si>
  <si>
    <t>DDD-FP-08</t>
  </si>
  <si>
    <t>DDD-FP-09</t>
  </si>
  <si>
    <t>Construction of stairs in the stairwell</t>
  </si>
  <si>
    <t>Material used is concrete.</t>
  </si>
  <si>
    <t>DDD-FP-10</t>
  </si>
  <si>
    <t>DDD-FP-11</t>
  </si>
  <si>
    <t>Enclosure construction of stairwell</t>
  </si>
  <si>
    <t>DDD-FP-12</t>
  </si>
  <si>
    <t>Self Closing Fire Doors</t>
  </si>
  <si>
    <t>Fire Doors are self closing</t>
  </si>
  <si>
    <t>DDD-FP-13</t>
  </si>
  <si>
    <t>DDD-FP-14</t>
  </si>
  <si>
    <t>Fire Door swing direction</t>
  </si>
  <si>
    <t>The fire doors swing in the direction of exit travel.</t>
  </si>
  <si>
    <t>DDD-FP-15</t>
  </si>
  <si>
    <t>DDD-FP-16</t>
  </si>
  <si>
    <t>DDD-FP-17</t>
  </si>
  <si>
    <t>Stairwell railings</t>
  </si>
  <si>
    <t>DDD-FP-18</t>
  </si>
  <si>
    <t>DDD-FP-19</t>
  </si>
  <si>
    <t>DDD-FP-20</t>
  </si>
  <si>
    <t>DDD-FP-21</t>
  </si>
  <si>
    <t>DDD-FP-22</t>
  </si>
  <si>
    <t>DDD-PL-01</t>
  </si>
  <si>
    <t>DDD-PL-02</t>
  </si>
  <si>
    <t>Pollution Control Officer</t>
  </si>
  <si>
    <t>Fire door alarm system</t>
  </si>
  <si>
    <t>Evacuation plans</t>
  </si>
  <si>
    <t>Signages</t>
  </si>
  <si>
    <t>Grease Trap</t>
  </si>
  <si>
    <t>Request for inspection schedule for West Aeropark Building A&amp;B was sent dated May 19. Expiry on 03 June 2020.
Renewal of permits was delayed because of the pandemic. Necessary paperworks have already been provided.</t>
  </si>
  <si>
    <t xml:space="preserve">Confirming to date; however, this will expire on Aug 6, 2020. 
Renewal of permits was delayed because of the pandemic. </t>
  </si>
  <si>
    <t xml:space="preserve">Confirming to date; however, this will expire on Aug 8, 2020. 
Renewal of permits was delayed because of the pandemic. </t>
  </si>
  <si>
    <t>Building management should take care of the renewal application to comply with requirements.</t>
  </si>
  <si>
    <t xml:space="preserve">Based on initial assessment, buildings C,D, and E may not meet the applicable LEED v4 credit because the definition of basic services has become more stringent.  Surrounding lots are vacant which won't help in meeting the required 5050 sqm/ hectare density requirement. </t>
  </si>
  <si>
    <t xml:space="preserve">Associated LEED credit is already awarded for Buildin A and Building B. However, based on visual inspection, neighborhood with a density of 10 unit per acre is beyond  800 meter walking distance as per LEED requirement. 
Upon checking Building A and B's initial set of LEED documentation, it was found out that a special circumstance option was submitted to the reviewer to accept minor distance discrepancy. </t>
  </si>
  <si>
    <t xml:space="preserve">Associated LEED credit is already awarded for Buildin A and Building B. The submitted LEED document shows 2 bus lines within walking distance from the project site. However, as per interview, there is currently only one  active shuttle line carrying passengers to and from SM Clark transportation hub. </t>
  </si>
  <si>
    <t>While the LEED credit was awarded for Building A and Building B, Arcadis still noted that the documented and declared bus / PUV stations is not yet fully operational (Gold and Green Line).
Should the Owner decides to upgrade Building A and B, 1 point for the related v4 credit (LTc5) may be achieved because even if there is only one bus line currently passing the site, the minimum number of trips required are met. Same goes for Buildings C,D, and E.</t>
  </si>
  <si>
    <t>MRF Exhaust with ducting up to 12m</t>
  </si>
  <si>
    <t>As per interview with the building manager, there is no accurate number of parking slots allocated per building. They are currently using 200sqm rented space = 1 parking slot.
As per visual inspection, there are 8 LEFEV parking slots near the entrance of Building A.</t>
  </si>
  <si>
    <t>There are sufficient bike racks and showers  to meet the LEED v3 requirements.
Should the Owner decides to upgrade Building A to LEED v4, 1 point for the related v4 credit (LTc6) may be achieved</t>
  </si>
  <si>
    <t>There are sufficient bike racks and showers   to meet the LEED v3 requirements.
Should the Owner decides to upgrade Building B to LEED v4, 1 point for the related v4 credit (LTc6) may be achieved</t>
  </si>
  <si>
    <t xml:space="preserve">Design specific data such as projected future use of Buildings C,D, and E will have to be identified before the total required bike racks and shower stalls for these buildings can be identified. </t>
  </si>
  <si>
    <t>As per interview with the building manager, there is no accurate number of parking slots allocated per building. They are currently using 200sqm rented space = 1 parking slot.
As per visual inspection, there are 6 LEFEV parking slots near the entrance of Building B.</t>
  </si>
  <si>
    <t xml:space="preserve">Total parking is = to 629
31 of which is allocated as preferred parking for Low Emitting Fuel Efficient Vehicles (LEFEV) located nearest the building entrances. 
As per inspection, there are 6 LEFEV parking slots near the entrance of Building C, 6 LEFEV parking slots near the entrance of Building D, and 5  LEFEV parking slots near the entrance of Building E
</t>
  </si>
  <si>
    <t xml:space="preserve">While the LEED credit was awarded to Building A , Arcadis still noted that the current code is not compliant because there is no actual implementation of the LEFEV parking policy. 
Should the Owner decides to upgrade Building A to LEED v4, current provisions are not sufficient to meet the LEED v4 requirements. 
</t>
  </si>
  <si>
    <t xml:space="preserve">Should the Owner decides to upgrade Building A to LEED v4,  green vehicle charging stations should be provided which should be equivalent to 2% of the total parking slots. 
127 x 2% = (3 EVSE) 
It is recommended to invest on EVSE charging stations. This will benefit the project in the long run as the use of electric cars is one of the rising trends in the market today. </t>
  </si>
  <si>
    <t xml:space="preserve">Should the Owner decides to upgrade Building B to LEED v4,  green vehicle charging stations should be provided which should be equivalent to 2% of the total parking slots. 
127 x 2% = (3 EVSE) 
It is recommended to invest on EVSE charging stations. This will benefit the project in the long run as the use of electric cars is one of the rising trends in the market today. </t>
  </si>
  <si>
    <t xml:space="preserve">While the LEED credit was awarded to Building B , Arcadis still noted that the current code is not compliant because there is no actual implementation of the LEFEV parking policy. 
Should the Owner decides to upgrade Building B to LEED v4, current provisions are not sufficient to meet the LEED v4 requirements. 
</t>
  </si>
  <si>
    <t xml:space="preserve"> The current code is not compliant because there is no actual implementation of the LEFEV parking policy. 
Should the Owner decides to upgrade Building C, D, and E to LEED v4, current provisions for LEFEV parking is sufficient for  Building s C and D but not for Building E. </t>
  </si>
  <si>
    <t xml:space="preserve">Should the Owner decides to upgrade Buildings C, D, and E  to LEED v4,  green vehicle charging stations should be provided to each building which should be equivalent to 2% of the total parking slots. 
127 x 2% = (3 EVSE) each building.
It is recommended to invest on EVSE charging stations. This will benefit the project in the long run as the use of electric cars is one of the rising trends in the market today. </t>
  </si>
  <si>
    <t xml:space="preserve">Total parking is = to 629. All located at the  Basement. As per interview with the building manager, there is no accurate number of parking slots allocated per building. They are currently using 200sqm rented space = 1 parking slot.
</t>
  </si>
  <si>
    <t xml:space="preserve">LEED v3 requirement is met. 
If pursuing LEED v4, requirement is not met because carpool parking space near the building entrance were not provided. </t>
  </si>
  <si>
    <t xml:space="preserve">Should the Owner decides to upgrade the ongoing LEED certification of buildings C, D, and E to LEED v4, each building should add approxiamtely 6 to 7 preferred parking for carpool nearest the entrance. </t>
  </si>
  <si>
    <t xml:space="preserve">
Should the Owner decides to upgrade the already certified Building B to LEED v4, the building should add approxiamtely 6 to 7 preferred parking for carpool nearest the entrance. 
</t>
  </si>
  <si>
    <t xml:space="preserve">
Should the Owner decides to upgrade the already certified Building A to LEED v4, the building should add approxiamtely 6 to 7 preferred parking for carpool nearest the entrance. 
</t>
  </si>
  <si>
    <t xml:space="preserve">Building A is already certified using the LEED v2009 rating system.  Upgrading to LEED v4 is optional
</t>
  </si>
  <si>
    <t xml:space="preserve">Buildings C, D, and E are already cmpliant using the LEED v2009 rating system.  Upgrading to LEED v4 is optional
</t>
  </si>
  <si>
    <t xml:space="preserve">Buildings A and B are already certified using the LEED v2009 rating system.  Upgrading to LEED v4 is optional.
Chances of complying with the LEED v4 credit for the 5 buildings are high because of the large vegetated areas present on site. </t>
  </si>
  <si>
    <t>Current LEED v3 submission meets the more stringent LEED v4 requirements. No further recommendations if the Owner will upgrade LEED certification of all 5 buildings to LEED v4.</t>
  </si>
  <si>
    <t>MKE-ES-22</t>
  </si>
  <si>
    <t>MKE-ES-23</t>
  </si>
  <si>
    <t>Building A and B are already LEED v2009 certified. However, this item was considered non compliant because the system is currently not being utilized. 
If the Owner decided to upgrade LEED certification of the 5 buildings, Tthere will be a need for an in-depth analysis and calculation  to confirm compliance to the related LEED v4 credit. There is high probability that the current size of the rainwater tank will not meet the more stringent LEED v4 requirements.</t>
  </si>
  <si>
    <t>Utilize rainwater collection tank as soon as possible.
If the Owner will pursue LEED certifictaion upgrade (LEED v4), there is a need  for the appointed LEED Consultant  to recalculate rainwater runoff and rainwater tank sizing.</t>
  </si>
  <si>
    <t xml:space="preserve">
100% of the parking slots are located at the basement. This help limit  heat island effect from large concrete parking areas which absorbs the sun's warmth, which then radiates into the surroundings. </t>
  </si>
  <si>
    <t xml:space="preserve">If the Owner will pursue LEED certifictaion upgrade (LEED v4) for Buildings C,D,and E, it is recommended not to pursue this credit </t>
  </si>
  <si>
    <t>Buildings A and B are already certified using the LEED v2009 rating system.  Upgrading to LEED v4 is optional.
Compliance to the related LEED v4 credit goes beyond having reflective colored roof paint. To comply with the updated LEED requirements (LEED v4), hardscape solar reflectance index requirements at the ground level should also be met. If replacing current hardscape material at the Ground Level will be required because hardscape materials do not meet minimum SR level, it is advised not to pursue the LEED v4 related credit because of it being  impractical.</t>
  </si>
  <si>
    <t xml:space="preserve">While LEED v3 credit is already awarded for Building A and B, actual implementation on site was not observed. As per the submitted documents to USGBC, landscape should use 100% non potable water. However currently, potable water is used for irrigation. 
Water use reduction is not maximized. The facility is available but is not being utilized. </t>
  </si>
  <si>
    <t>Issued by CDC on 26 September 2019 and effective until 25 October 2022</t>
  </si>
  <si>
    <t xml:space="preserve">Buildings A and B are already certified using the LEED v2009 rating system.  Upgrading to LEED v4 is optional.
In relation to the EHS findings, hazardous waste storage do not have proper ventilation. Not all drums/vessels,containers, batteries are with labels and symbols. </t>
  </si>
  <si>
    <t xml:space="preserve">If the Owner will pursue LEED certifictation upgrade (LEED v4) for the five buildings,  there is a need  to provide further partitions for dry and wet storage. (i.e. paper, plastic, glass, metal) . There is also a need to improve the hazardous waste storage facility as per EHS comments. </t>
  </si>
  <si>
    <t xml:space="preserve">
 Immediate remediation is required </t>
  </si>
  <si>
    <t xml:space="preserve">Gravel sausage protecting the stormwater drains need cleaning. Other areas of the site perimeter needs maintenance as well.
LEED v3 requires proper waste management on site. To ensure compliance to the ongoing LEED certification of Buildings C,D, and E, submit regular reports with photographs showing site management. </t>
  </si>
  <si>
    <t>JAT-ES-04-01</t>
  </si>
  <si>
    <t>JAT-ES-04-02</t>
  </si>
  <si>
    <t>JAT-ES-04-03</t>
  </si>
  <si>
    <t>Additional upgrading for LEED v4 compliance for Building C</t>
  </si>
  <si>
    <t>Additional upgrading for LEED v4 compliance for Building D</t>
  </si>
  <si>
    <t>Additional upgrading for LEED v4 compliance for Building E</t>
  </si>
  <si>
    <t>LEED Certification Feasibility Study for Building C</t>
  </si>
  <si>
    <t>LEED Certification Feasibility Study for Building D</t>
  </si>
  <si>
    <t>LEED Certification Feasibility Study for Building E</t>
  </si>
  <si>
    <t>JAT-ES-04-04</t>
  </si>
  <si>
    <t>Occupancy sensors for Meeting Rooms</t>
  </si>
  <si>
    <t>OGD-AR-006</t>
  </si>
  <si>
    <t>OGD-AR-007</t>
  </si>
  <si>
    <t>OGD-AR-008</t>
  </si>
  <si>
    <t>OGD-AR-009</t>
  </si>
  <si>
    <t>OGD-AR-010</t>
  </si>
  <si>
    <t>OGD-AR-011</t>
  </si>
  <si>
    <t>OGD-AR-012</t>
  </si>
  <si>
    <t>OGD-AR-013</t>
  </si>
  <si>
    <t>OGD-AR-014</t>
  </si>
  <si>
    <t>OGD-AR-015</t>
  </si>
  <si>
    <t>OGD-AR-016</t>
  </si>
  <si>
    <t>OGD-AR-017</t>
  </si>
  <si>
    <t>OGD-AR-018</t>
  </si>
  <si>
    <t>OGD-AR-019</t>
  </si>
  <si>
    <t>OGD-AR-020</t>
  </si>
  <si>
    <t>OGD-AR-021</t>
  </si>
  <si>
    <t>OGD-AR-022</t>
  </si>
  <si>
    <t>OGD-AR-023</t>
  </si>
  <si>
    <t>OGD-AR-024</t>
  </si>
  <si>
    <t>OGD-AR-025</t>
  </si>
  <si>
    <t>OGD-AR-026</t>
  </si>
  <si>
    <t>OGD-AR-027</t>
  </si>
  <si>
    <t>OGD-AR-028</t>
  </si>
  <si>
    <t>OGD-AR-029</t>
  </si>
  <si>
    <t>OGD-AR-030</t>
  </si>
  <si>
    <t>OGD-AR-031</t>
  </si>
  <si>
    <t>OGD-AR-032</t>
  </si>
  <si>
    <t>OGD-AR-033</t>
  </si>
  <si>
    <t>OGD-AR-034</t>
  </si>
  <si>
    <t>OGD-AR-035</t>
  </si>
  <si>
    <t>OGD-AR-036</t>
  </si>
  <si>
    <t>OGD-AR-037</t>
  </si>
  <si>
    <t>OGD-AR-038</t>
  </si>
  <si>
    <t>OGD-AR-039</t>
  </si>
  <si>
    <t>OGD-AR-040</t>
  </si>
  <si>
    <t>OGD-AR-041</t>
  </si>
  <si>
    <t>OGD-AR-042</t>
  </si>
  <si>
    <t>OGD-AR-043</t>
  </si>
  <si>
    <t>OGD-AR-044</t>
  </si>
  <si>
    <t>OGD-AR-045</t>
  </si>
  <si>
    <t>OGD-AR-046</t>
  </si>
  <si>
    <t>OGD-AR-047</t>
  </si>
  <si>
    <t>OGD-AR-048</t>
  </si>
  <si>
    <t>OGD-AR-049</t>
  </si>
  <si>
    <t>OGD-AR-050</t>
  </si>
  <si>
    <t>OGD-AR-051</t>
  </si>
  <si>
    <t>OGD-AR-052</t>
  </si>
  <si>
    <t>OGD-AR-053</t>
  </si>
  <si>
    <t>OGD-AR-054</t>
  </si>
  <si>
    <t>OGD-AR-055</t>
  </si>
  <si>
    <t>OGD-AR-056</t>
  </si>
  <si>
    <t>OGD-AR-057</t>
  </si>
  <si>
    <t>OGD-AR-058</t>
  </si>
  <si>
    <t>OGD-AR-059</t>
  </si>
  <si>
    <t>OGD-AR-060</t>
  </si>
  <si>
    <t>OGD-AR-061</t>
  </si>
  <si>
    <t>OGD-AR-062</t>
  </si>
  <si>
    <t>OGD-AR-063</t>
  </si>
  <si>
    <t>OGD-AR-064</t>
  </si>
  <si>
    <t>OGD-AR-065</t>
  </si>
  <si>
    <t>OGD-AR-066</t>
  </si>
  <si>
    <t>OGD-AR-067</t>
  </si>
  <si>
    <t>OGD-AR-068</t>
  </si>
  <si>
    <t>OGD-AR-069</t>
  </si>
  <si>
    <t>OGD-AR-070</t>
  </si>
  <si>
    <t>OGD-AR-071</t>
  </si>
  <si>
    <t>OGD-AR-072</t>
  </si>
  <si>
    <t>OGD-AR-073</t>
  </si>
  <si>
    <t>OGD-AR-074</t>
  </si>
  <si>
    <t>OGD-AR-075</t>
  </si>
  <si>
    <t>OGD-AR-076</t>
  </si>
  <si>
    <t>OGD-AR-077</t>
  </si>
  <si>
    <t>OGD-AR-078</t>
  </si>
  <si>
    <t>OGD-AR-079</t>
  </si>
  <si>
    <t>OGD-AR-080</t>
  </si>
  <si>
    <t>OGD-AR-081</t>
  </si>
  <si>
    <t>OGD-AR-082</t>
  </si>
  <si>
    <t>OGD-AR-083</t>
  </si>
  <si>
    <t>OGD-AR-084</t>
  </si>
  <si>
    <t>OGD-AR-085</t>
  </si>
  <si>
    <t>OGD-AR-086</t>
  </si>
  <si>
    <t>OGD-AR-087</t>
  </si>
  <si>
    <t>OGD-AR-088</t>
  </si>
  <si>
    <t>OGD-AR-089</t>
  </si>
  <si>
    <t>OGD-AR-090</t>
  </si>
  <si>
    <t>OGD-AR-091</t>
  </si>
  <si>
    <t>OGD-AR-092</t>
  </si>
  <si>
    <t>OGD-AR-093</t>
  </si>
  <si>
    <t>OGD-AR-094</t>
  </si>
  <si>
    <t>OGD-AR-095</t>
  </si>
  <si>
    <t>OGD-AR-096</t>
  </si>
  <si>
    <t>OGD-AR-097</t>
  </si>
  <si>
    <t>OGD-AR-098</t>
  </si>
  <si>
    <t>OGD-AR-099</t>
  </si>
  <si>
    <t>OGD-AR-100</t>
  </si>
  <si>
    <t>OGD-AR-101</t>
  </si>
  <si>
    <t>OGD-AR-102</t>
  </si>
  <si>
    <t>OGD-AR-103</t>
  </si>
  <si>
    <t>OGD-AR-104</t>
  </si>
  <si>
    <t>OGD-AR-105</t>
  </si>
  <si>
    <t>OGD-AR-106</t>
  </si>
  <si>
    <t>OGD-AR-107</t>
  </si>
  <si>
    <t>OGD-AR-108</t>
  </si>
  <si>
    <t>OGD-AR-109</t>
  </si>
  <si>
    <t>OGD-AR-110</t>
  </si>
  <si>
    <t>OGD-AR-111</t>
  </si>
  <si>
    <t>OGD-AR-112</t>
  </si>
  <si>
    <t>OGD-AR-113</t>
  </si>
  <si>
    <t>OGD-AR-114</t>
  </si>
  <si>
    <t>OGD-AR-115</t>
  </si>
  <si>
    <t>OGD-AR-116</t>
  </si>
  <si>
    <t>OGD-AR-117</t>
  </si>
  <si>
    <t>OGD-AR-118</t>
  </si>
  <si>
    <t>OGD-AR-119</t>
  </si>
  <si>
    <t>OGD-AR-120</t>
  </si>
  <si>
    <t>OGD-AR-121</t>
  </si>
  <si>
    <t>OGD-AR-122</t>
  </si>
  <si>
    <t>OGD-AR-123</t>
  </si>
  <si>
    <t>OGD-AR-124</t>
  </si>
  <si>
    <t>OGD-AR-125</t>
  </si>
  <si>
    <t>OGD-AR-126</t>
  </si>
  <si>
    <t>OGD-AR-127</t>
  </si>
  <si>
    <t>OGD-AR-128</t>
  </si>
  <si>
    <t>OGD-AR-129</t>
  </si>
  <si>
    <t>OGD-AR-130</t>
  </si>
  <si>
    <t>OGD-AR-131</t>
  </si>
  <si>
    <t>OGD-AR-132</t>
  </si>
  <si>
    <t>OGD-AR-133</t>
  </si>
  <si>
    <t>OGD-AR-134</t>
  </si>
  <si>
    <t>OGD-AR-135</t>
  </si>
  <si>
    <t>OGD-AR-136</t>
  </si>
  <si>
    <t>OGD-AR-137</t>
  </si>
  <si>
    <t>OGD-AR-138</t>
  </si>
  <si>
    <t>OGD-AR-139</t>
  </si>
  <si>
    <t>OGD-AR-140</t>
  </si>
  <si>
    <t>OGD-AR-141</t>
  </si>
  <si>
    <t>OGD-AR-142</t>
  </si>
  <si>
    <t>OGD-AR-143</t>
  </si>
  <si>
    <t>OGD-AR-144</t>
  </si>
  <si>
    <t>OGD-AR-145</t>
  </si>
  <si>
    <t>OGD-AR-146</t>
  </si>
  <si>
    <t>OGD-AR-147</t>
  </si>
  <si>
    <t>OGD-AR-148</t>
  </si>
  <si>
    <t>OGD-AR-149</t>
  </si>
  <si>
    <t>OGD-AR-150</t>
  </si>
  <si>
    <t>OGD-AR-151</t>
  </si>
  <si>
    <t>OGD-AR-152</t>
  </si>
  <si>
    <t>OGD-AR-153</t>
  </si>
  <si>
    <t>OGD-AR-154</t>
  </si>
  <si>
    <t>OGD-AR-155</t>
  </si>
  <si>
    <t>OGD-AR-156</t>
  </si>
  <si>
    <t>OGD-AR-157</t>
  </si>
  <si>
    <t>OGD-AR-158</t>
  </si>
  <si>
    <t>OGD-AR-159</t>
  </si>
  <si>
    <t>OGD-AR-160</t>
  </si>
  <si>
    <t>OGD-AR-161</t>
  </si>
  <si>
    <t>OGD-AR-162</t>
  </si>
  <si>
    <t>OGD-AR-163</t>
  </si>
  <si>
    <t>OGD-AR-164</t>
  </si>
  <si>
    <t>OGD-AR-165</t>
  </si>
  <si>
    <t>OGD-AR-166</t>
  </si>
  <si>
    <t>OGD-AR-167</t>
  </si>
  <si>
    <t>OGD-AR-168</t>
  </si>
  <si>
    <t>OGD-AR-169</t>
  </si>
  <si>
    <t>OGD-AR-170</t>
  </si>
  <si>
    <t>OGD-AR-171</t>
  </si>
  <si>
    <t>OGD-AR-172</t>
  </si>
  <si>
    <t>OGD-AR-173</t>
  </si>
  <si>
    <t>OGD-AR-174</t>
  </si>
  <si>
    <t>OGD-AR-175</t>
  </si>
  <si>
    <t>OGD-AR-176</t>
  </si>
  <si>
    <t>OGD-AR-177</t>
  </si>
  <si>
    <t>OGD-AR-178</t>
  </si>
  <si>
    <t>OGD-AR-179</t>
  </si>
  <si>
    <t>OGD-AR-180</t>
  </si>
  <si>
    <t>OGD-AR-181</t>
  </si>
  <si>
    <t>OGD-AR-182</t>
  </si>
  <si>
    <t>OGD-AR-183</t>
  </si>
  <si>
    <t>OGD-AR-184</t>
  </si>
  <si>
    <t>OGD-AR-185</t>
  </si>
  <si>
    <t>OGD-AR-186</t>
  </si>
  <si>
    <t>OGD-AR-187</t>
  </si>
  <si>
    <t>OGD-AR-188</t>
  </si>
  <si>
    <t>OGD-AR-189</t>
  </si>
  <si>
    <t>OGD-AR-190</t>
  </si>
  <si>
    <t>OGD-AR-191</t>
  </si>
  <si>
    <t>OGD-AR-192</t>
  </si>
  <si>
    <t>OGD-AR-193</t>
  </si>
  <si>
    <t>OGD-AR-194</t>
  </si>
  <si>
    <t>OGD-AR-195</t>
  </si>
  <si>
    <t>OGD-AR-196</t>
  </si>
  <si>
    <t>OGD-AR-197</t>
  </si>
  <si>
    <t>OGD-AR-198</t>
  </si>
  <si>
    <t>OGD-AR-199</t>
  </si>
  <si>
    <t>OGD-AR-200</t>
  </si>
  <si>
    <t>OGD-AR-201</t>
  </si>
  <si>
    <t>OGD-AR-202</t>
  </si>
  <si>
    <t>OGD-AR-203</t>
  </si>
  <si>
    <t>OGD-AR-204</t>
  </si>
  <si>
    <t>OGD-AR-205</t>
  </si>
  <si>
    <t>OGD-AR-206</t>
  </si>
  <si>
    <t>OGD-AR-207</t>
  </si>
  <si>
    <t>OGD-AR-208</t>
  </si>
  <si>
    <t>OGD-AR-209</t>
  </si>
  <si>
    <t>OGD-AR-210</t>
  </si>
  <si>
    <t>OGD-AR-211</t>
  </si>
  <si>
    <t>OGD-AR-212</t>
  </si>
  <si>
    <t>OGD-AR-213</t>
  </si>
  <si>
    <t>OGD-AR-214</t>
  </si>
  <si>
    <t>OGD-AR-215</t>
  </si>
  <si>
    <t>OGD-AR-216</t>
  </si>
  <si>
    <t>OGD-AR-217</t>
  </si>
  <si>
    <t>OGD-AR-218</t>
  </si>
  <si>
    <t>OGD-AR-219</t>
  </si>
  <si>
    <t>OGD-AR-220</t>
  </si>
  <si>
    <t>OGD-AR-221</t>
  </si>
  <si>
    <t>OGD-AR-222</t>
  </si>
  <si>
    <t>OGD-AR-223</t>
  </si>
  <si>
    <t>OGD-AR-224</t>
  </si>
  <si>
    <t>OGD-AR-225</t>
  </si>
  <si>
    <t>OGD-AR-226</t>
  </si>
  <si>
    <t>OGD-AR-227</t>
  </si>
  <si>
    <t>OGD-AR-228</t>
  </si>
  <si>
    <t>OGD-AR-229</t>
  </si>
  <si>
    <t>OGD-AR-230</t>
  </si>
  <si>
    <t>OGD-AR-231</t>
  </si>
  <si>
    <t>OGD-AR-232</t>
  </si>
  <si>
    <t>OGD-AR-233</t>
  </si>
  <si>
    <t>OGD-AR-234</t>
  </si>
  <si>
    <t>OGD-AR-235</t>
  </si>
  <si>
    <t>OGD-AR-236</t>
  </si>
  <si>
    <t>OGD-AR-237</t>
  </si>
  <si>
    <t>OGD-AR-238</t>
  </si>
  <si>
    <t>OGD-AR-239</t>
  </si>
  <si>
    <t>OGD-AR-240</t>
  </si>
  <si>
    <t>OGD-AR-241</t>
  </si>
  <si>
    <t>OGD-AR-242</t>
  </si>
  <si>
    <t>OGD-AR-243</t>
  </si>
  <si>
    <t>OGD-AR-244</t>
  </si>
  <si>
    <t>OGD-AR-245</t>
  </si>
  <si>
    <t>OGD-AR-246</t>
  </si>
  <si>
    <t>OGD-AR-247</t>
  </si>
  <si>
    <t>OGD-AR-248</t>
  </si>
  <si>
    <t>OGD-AR-249</t>
  </si>
  <si>
    <t>OGD-AR-250</t>
  </si>
  <si>
    <t>OGD-AR-251</t>
  </si>
  <si>
    <t>OGD-AR-252</t>
  </si>
  <si>
    <t>OGD-AR-253</t>
  </si>
  <si>
    <t>OGD-AR-254</t>
  </si>
  <si>
    <t>OGD-AR-255</t>
  </si>
  <si>
    <t>OGD-AR-256</t>
  </si>
  <si>
    <t>OGD-AR-257</t>
  </si>
  <si>
    <t>OGD-AR-258</t>
  </si>
  <si>
    <t>OGD-AR-259</t>
  </si>
  <si>
    <t>OGD-AR-260</t>
  </si>
  <si>
    <t>OGD-AR-261</t>
  </si>
  <si>
    <t>OGD-AR-262</t>
  </si>
  <si>
    <t>OGD-AR-263</t>
  </si>
  <si>
    <t>OGD-AR-264</t>
  </si>
  <si>
    <t>OGD-AR-265</t>
  </si>
  <si>
    <t>OGD-AR-266</t>
  </si>
  <si>
    <t>OGD-AR-267</t>
  </si>
  <si>
    <t>OGD-AR-268</t>
  </si>
  <si>
    <t>OGD-AR-269</t>
  </si>
  <si>
    <t>OGD-AR-270</t>
  </si>
  <si>
    <t>OGD-AR-271</t>
  </si>
  <si>
    <t>OGD-AR-272</t>
  </si>
  <si>
    <t>OGD-AR-273</t>
  </si>
  <si>
    <t>OGD-AR-274</t>
  </si>
  <si>
    <t>OGD-AR-275</t>
  </si>
  <si>
    <t>OGD-AR-276</t>
  </si>
  <si>
    <t>OGD-AR-277</t>
  </si>
  <si>
    <t>OGD-AR-278</t>
  </si>
  <si>
    <t>OGD-AR-279</t>
  </si>
  <si>
    <t>OGD-AR-280</t>
  </si>
  <si>
    <t>OGD-AR-281</t>
  </si>
  <si>
    <t>OGD-AR-282</t>
  </si>
  <si>
    <t>OGD-AR-283</t>
  </si>
  <si>
    <t>OGD-AR-284</t>
  </si>
  <si>
    <t>OGD-AR-285</t>
  </si>
  <si>
    <t>OGD-AR-286</t>
  </si>
  <si>
    <t>OGD-AR-287</t>
  </si>
  <si>
    <t>OGD-AR-288</t>
  </si>
  <si>
    <t>OGD-AR-289</t>
  </si>
  <si>
    <t>OGD-AR-290</t>
  </si>
  <si>
    <t>OGD-AR-291</t>
  </si>
  <si>
    <t>OGD-AR-292</t>
  </si>
  <si>
    <t>OGD-AR-293</t>
  </si>
  <si>
    <t>OGD-AR-294</t>
  </si>
  <si>
    <t>OGD-AR-295</t>
  </si>
  <si>
    <t>OGD-AR-296</t>
  </si>
  <si>
    <t>OGD-AR-297</t>
  </si>
  <si>
    <t>OGD-AR-298</t>
  </si>
  <si>
    <t>OGD-AR-299</t>
  </si>
  <si>
    <t>OGD-AR-300</t>
  </si>
  <si>
    <t>OGD-AR-301</t>
  </si>
  <si>
    <t>OGD-AR-302</t>
  </si>
  <si>
    <t>OGD-AR-303</t>
  </si>
  <si>
    <t>OGD-AR-304</t>
  </si>
  <si>
    <t>OGD-AR-305</t>
  </si>
  <si>
    <t>OGD-AR-306</t>
  </si>
  <si>
    <t>OGD-AR-307</t>
  </si>
  <si>
    <t>OGD-AR-308</t>
  </si>
  <si>
    <t>OGD-AR-309</t>
  </si>
  <si>
    <t>OGD-AR-310</t>
  </si>
  <si>
    <t>OGD-AR-311</t>
  </si>
  <si>
    <t>OGD-AR-312</t>
  </si>
  <si>
    <t>OGD-AR-313</t>
  </si>
  <si>
    <t>OGD-AR-314</t>
  </si>
  <si>
    <t>OGD-AR-315</t>
  </si>
  <si>
    <t>OGD-AR-316</t>
  </si>
  <si>
    <t>OGD-AR-317</t>
  </si>
  <si>
    <t>OGD-AR-318</t>
  </si>
  <si>
    <t>OGD-AR-319</t>
  </si>
  <si>
    <t>OGD-AR-320</t>
  </si>
  <si>
    <t>OGD-AR-321</t>
  </si>
  <si>
    <t>OGD-AR-322</t>
  </si>
  <si>
    <t>OGD-AR-323</t>
  </si>
  <si>
    <t>OGD-AR-324</t>
  </si>
  <si>
    <t>OGD-AR-325</t>
  </si>
  <si>
    <t>OGD-AR-326</t>
  </si>
  <si>
    <t>OGD-AR-327</t>
  </si>
  <si>
    <t>OGD-AR-328</t>
  </si>
  <si>
    <t>OGD-AR-329</t>
  </si>
  <si>
    <t>OGD-AR-330</t>
  </si>
  <si>
    <t>OGD-AR-331</t>
  </si>
  <si>
    <t>OGD-AR-332</t>
  </si>
  <si>
    <t>OGD-AR-333</t>
  </si>
  <si>
    <t>OGD-AR-334</t>
  </si>
  <si>
    <t>OGD-AR-335</t>
  </si>
  <si>
    <t>OGD-AR-336</t>
  </si>
  <si>
    <t>OGD-AR-337</t>
  </si>
  <si>
    <t>OGD-AR-338</t>
  </si>
  <si>
    <t>OGD-AR-339</t>
  </si>
  <si>
    <t>OGD-AR-340</t>
  </si>
  <si>
    <t>OGD-AR-341</t>
  </si>
  <si>
    <t>OGD-AR-342</t>
  </si>
  <si>
    <t>OGD-AR-343</t>
  </si>
  <si>
    <t>OGD-AR-344</t>
  </si>
  <si>
    <t>OGD-AR-345</t>
  </si>
  <si>
    <t>OGD-AR-346</t>
  </si>
  <si>
    <t>OGD-AR-347</t>
  </si>
  <si>
    <t>OGD-AR-348</t>
  </si>
  <si>
    <t>OGD-AR-349</t>
  </si>
  <si>
    <t>OGD-AR-350</t>
  </si>
  <si>
    <t>OGD-AR-351</t>
  </si>
  <si>
    <t>OGD-AR-352</t>
  </si>
  <si>
    <t>OGD-AR-353</t>
  </si>
  <si>
    <t>OGD-AR-354</t>
  </si>
  <si>
    <t>OGD-AR-355</t>
  </si>
  <si>
    <t>OGD-AR-356</t>
  </si>
  <si>
    <t>OGD-AR-357</t>
  </si>
  <si>
    <t>OGD-AR-358</t>
  </si>
  <si>
    <t>OGD-AR-359</t>
  </si>
  <si>
    <t>OGD-AR-360</t>
  </si>
  <si>
    <t>OGD-AR-361</t>
  </si>
  <si>
    <t>OGD-AR-362</t>
  </si>
  <si>
    <t>OGD-AR-363</t>
  </si>
  <si>
    <t>OGD-AR-364</t>
  </si>
  <si>
    <t>OGD-AR-365</t>
  </si>
  <si>
    <t>OGD-AR-366</t>
  </si>
  <si>
    <t>OGD-AR-367</t>
  </si>
  <si>
    <t>OGD-AR-368</t>
  </si>
  <si>
    <t>OGD-AR-369</t>
  </si>
  <si>
    <t>OGD-AR-370</t>
  </si>
  <si>
    <t>OGD-AR-371</t>
  </si>
  <si>
    <t>OGD-AR-372</t>
  </si>
  <si>
    <t>OGD-AR-373</t>
  </si>
  <si>
    <t>OGD-AR-374</t>
  </si>
  <si>
    <t>OGD-AR-375</t>
  </si>
  <si>
    <t>OGD-AR-376</t>
  </si>
  <si>
    <t>OGD-AR-377</t>
  </si>
  <si>
    <t>OGD-AR-378</t>
  </si>
  <si>
    <t>OGD-AR-379</t>
  </si>
  <si>
    <t>OGD-AR-380</t>
  </si>
  <si>
    <t>OGD-AR-381</t>
  </si>
  <si>
    <t>OGD-AR-382</t>
  </si>
  <si>
    <t>OGD-AR-383</t>
  </si>
  <si>
    <t>OGD-AR-384</t>
  </si>
  <si>
    <t>OGD-AR-385</t>
  </si>
  <si>
    <t>OGD-AR-386</t>
  </si>
  <si>
    <t>OGD-AR-387</t>
  </si>
  <si>
    <t>OGD-AR-388</t>
  </si>
  <si>
    <t>OGD-AR-389</t>
  </si>
  <si>
    <t>OGD-AR-390</t>
  </si>
  <si>
    <t>OGD-AR-391</t>
  </si>
  <si>
    <t>OGD-AR-392</t>
  </si>
  <si>
    <t>OGD-AR-393</t>
  </si>
  <si>
    <t>OGD-AR-394</t>
  </si>
  <si>
    <t>OGD-AR-395</t>
  </si>
  <si>
    <t>OGD-AR-396</t>
  </si>
  <si>
    <t>OGD-AR-397</t>
  </si>
  <si>
    <t>OGD-AR-398</t>
  </si>
  <si>
    <t>OGD-AR-399</t>
  </si>
  <si>
    <t>OGD-AR-400</t>
  </si>
  <si>
    <t>OGD-AR-401</t>
  </si>
  <si>
    <t>OGD-AR-402</t>
  </si>
  <si>
    <t>OGD-AR-403</t>
  </si>
  <si>
    <t>OGD-AR-404</t>
  </si>
  <si>
    <t>OGD-AR-405</t>
  </si>
  <si>
    <t>OGD-AR-406</t>
  </si>
  <si>
    <t>OGD-AR-407</t>
  </si>
  <si>
    <t>OGD-AR-408</t>
  </si>
  <si>
    <t>OGD-AR-409</t>
  </si>
  <si>
    <t>OGD-AR-410</t>
  </si>
  <si>
    <t>OGD-AR-411</t>
  </si>
  <si>
    <t>OGD-AR-412</t>
  </si>
  <si>
    <t>OGD-AR-413</t>
  </si>
  <si>
    <t>OGD-AR-414</t>
  </si>
  <si>
    <t>OGD-AR-415</t>
  </si>
  <si>
    <t>OGD-AR-416</t>
  </si>
  <si>
    <t>OGD-AR-417</t>
  </si>
  <si>
    <t>OGD-AR-418</t>
  </si>
  <si>
    <t>OGD-AR-419</t>
  </si>
  <si>
    <t>OGD-AR-420</t>
  </si>
  <si>
    <t>OGD-AR-421</t>
  </si>
  <si>
    <t>OGD-AR-422</t>
  </si>
  <si>
    <t>OGD-AR-423</t>
  </si>
  <si>
    <t>OGD-AR-424</t>
  </si>
  <si>
    <t>OGD-AR-425</t>
  </si>
  <si>
    <t>OGD-AR-426</t>
  </si>
  <si>
    <t>OGD-AR-427</t>
  </si>
  <si>
    <t>OGD-AR-428</t>
  </si>
  <si>
    <t>OGD-AR-429</t>
  </si>
  <si>
    <t>OGD-AR-430</t>
  </si>
  <si>
    <t>OGD-AR-431</t>
  </si>
  <si>
    <t>OGD-AR-432</t>
  </si>
  <si>
    <t>OGD-AR-433</t>
  </si>
  <si>
    <t>OGD-AR-434</t>
  </si>
  <si>
    <t>OGD-AR-435</t>
  </si>
  <si>
    <t>OGD-AR-436</t>
  </si>
  <si>
    <t>OGD-AR-437</t>
  </si>
  <si>
    <t>OGD-AR-438</t>
  </si>
  <si>
    <t>OGD-AR-439</t>
  </si>
  <si>
    <t>OGD-AR-440</t>
  </si>
  <si>
    <t>OGD-AR-441</t>
  </si>
  <si>
    <t>OGD-AR-442</t>
  </si>
  <si>
    <t>OGD-AR-443</t>
  </si>
  <si>
    <t>OGD-AR-444</t>
  </si>
  <si>
    <t>OGD-AR-445</t>
  </si>
  <si>
    <t>OGD-AR-446</t>
  </si>
  <si>
    <t>OGD-AR-447</t>
  </si>
  <si>
    <t>OGD-AR-448</t>
  </si>
  <si>
    <t>OGD-AR-449</t>
  </si>
  <si>
    <t>OGD-AR-450</t>
  </si>
  <si>
    <t>OGD-AR-451</t>
  </si>
  <si>
    <t>OGD-AR-452</t>
  </si>
  <si>
    <t>OGD-AR-453</t>
  </si>
  <si>
    <t>OGD-AR-454</t>
  </si>
  <si>
    <t>OGD-AR-455</t>
  </si>
  <si>
    <t>OGD-AR-456</t>
  </si>
  <si>
    <t>OGD-AR-457</t>
  </si>
  <si>
    <t>OGD-AR-458</t>
  </si>
  <si>
    <t>OGD-AR-459</t>
  </si>
  <si>
    <t>OGD-AR-460</t>
  </si>
  <si>
    <t>OGD-AR-461</t>
  </si>
  <si>
    <t>OGD-AR-462</t>
  </si>
  <si>
    <t>OGD-AR-463</t>
  </si>
  <si>
    <t>OGD-AR-464</t>
  </si>
  <si>
    <t>OGD-AR-465</t>
  </si>
  <si>
    <t>OGD-AR-466</t>
  </si>
  <si>
    <t>OGD-AR-467</t>
  </si>
  <si>
    <t>OGD-AR-468</t>
  </si>
  <si>
    <t>OGD-AR-469</t>
  </si>
  <si>
    <t>OGD-AR-470</t>
  </si>
  <si>
    <t>OGD-AR-471</t>
  </si>
  <si>
    <t>OGD-AR-472</t>
  </si>
  <si>
    <t>OGD-AR-473</t>
  </si>
  <si>
    <t>OGD-AR-474</t>
  </si>
  <si>
    <t>OGD-AR-475</t>
  </si>
  <si>
    <t>OGD-AR-476</t>
  </si>
  <si>
    <t>OGD-AR-477</t>
  </si>
  <si>
    <t>OGD-AR-478</t>
  </si>
  <si>
    <t>OGD-AR-479</t>
  </si>
  <si>
    <t>OGD-AR-480</t>
  </si>
  <si>
    <t>OGD-AR-481</t>
  </si>
  <si>
    <t>OGD-AR-482</t>
  </si>
  <si>
    <t>OGD-AR-483</t>
  </si>
  <si>
    <t>OGD-AR-484</t>
  </si>
  <si>
    <t>OGD-AR-485</t>
  </si>
  <si>
    <t>OGD-AR-486</t>
  </si>
  <si>
    <t>OGD-AR-487</t>
  </si>
  <si>
    <t>OGD-AR-488</t>
  </si>
  <si>
    <t>OGD-AR-489</t>
  </si>
  <si>
    <t>OGD-AR-490</t>
  </si>
  <si>
    <t>OGD-AR-491</t>
  </si>
  <si>
    <t>OGD-AR-492</t>
  </si>
  <si>
    <t>OGD-AR-493</t>
  </si>
  <si>
    <t>OGD-AR-494</t>
  </si>
  <si>
    <t>OGD-AR-495</t>
  </si>
  <si>
    <t>OGD-AR-496</t>
  </si>
  <si>
    <t>OGD-AR-497</t>
  </si>
  <si>
    <t>OGD-AR-498</t>
  </si>
  <si>
    <t>OGD-AR-499</t>
  </si>
  <si>
    <t>OGD-AR-500</t>
  </si>
  <si>
    <t>OGD-AR-501</t>
  </si>
  <si>
    <t>OGD-AR-502</t>
  </si>
  <si>
    <t>OGD-AR-503</t>
  </si>
  <si>
    <t>OGD-AR-504</t>
  </si>
  <si>
    <t>OGD-AR-505</t>
  </si>
  <si>
    <t>OGD-AR-506</t>
  </si>
  <si>
    <t>OGD-AR-507</t>
  </si>
  <si>
    <t>OGD-AR-508</t>
  </si>
  <si>
    <t>OGD-AR-509</t>
  </si>
  <si>
    <t>OGD-AR-510</t>
  </si>
  <si>
    <t>OGD-AR-511</t>
  </si>
  <si>
    <t>OGD-AR-512</t>
  </si>
  <si>
    <t>OGD-AR-513</t>
  </si>
  <si>
    <t>OGD-AR-514</t>
  </si>
  <si>
    <t>OGD-AR-515</t>
  </si>
  <si>
    <t>OGD-AR-516</t>
  </si>
  <si>
    <t>OGD-AR-517</t>
  </si>
  <si>
    <t>OGD-AR-518</t>
  </si>
  <si>
    <t>OGD-AR-519</t>
  </si>
  <si>
    <t>OGD-AR-520</t>
  </si>
  <si>
    <t>OGD-AR-521</t>
  </si>
  <si>
    <t>OGD-AR-522</t>
  </si>
  <si>
    <t>OGD-AR-523</t>
  </si>
  <si>
    <t>OGD-AR-524</t>
  </si>
  <si>
    <t>OGD-AR-525</t>
  </si>
  <si>
    <t>OGD-AR-526</t>
  </si>
  <si>
    <t>OGD-AR-527</t>
  </si>
  <si>
    <t>OGD-AR-528</t>
  </si>
  <si>
    <t>OGD-AR-529</t>
  </si>
  <si>
    <t>OGD-AR-530</t>
  </si>
  <si>
    <t>OGD-AR-531</t>
  </si>
  <si>
    <t>OGD-AR-532</t>
  </si>
  <si>
    <t>OGD-AR-533</t>
  </si>
  <si>
    <t>OGD-AR-534</t>
  </si>
  <si>
    <t>OGD-AR-535</t>
  </si>
  <si>
    <t>OGD-AR-536</t>
  </si>
  <si>
    <t>OGD-AR-537</t>
  </si>
  <si>
    <t>OGD-AR-538</t>
  </si>
  <si>
    <t>OGD-AR-539</t>
  </si>
  <si>
    <t>OGD-AR-540</t>
  </si>
  <si>
    <t>OGD-AR-541</t>
  </si>
  <si>
    <t>OGD-AR-542</t>
  </si>
  <si>
    <t>OGD-AR-543</t>
  </si>
  <si>
    <t>OGD-AR-544</t>
  </si>
  <si>
    <t>OGD-AR-545</t>
  </si>
  <si>
    <t>OGD-AR-546</t>
  </si>
  <si>
    <t>OGD-AR-547</t>
  </si>
  <si>
    <t>OGD-AR-548</t>
  </si>
  <si>
    <t>OGD-AR-549</t>
  </si>
  <si>
    <t>OGD-AR-550</t>
  </si>
  <si>
    <t>OGD-AR-551</t>
  </si>
  <si>
    <t>OGD-AR-552</t>
  </si>
  <si>
    <t>OGD-AR-553</t>
  </si>
  <si>
    <t>OGD-AR-554</t>
  </si>
  <si>
    <t>OGD-AR-555</t>
  </si>
  <si>
    <t>OGD-AR-556</t>
  </si>
  <si>
    <t>OGD-AR-557</t>
  </si>
  <si>
    <t>OGD-AR-558</t>
  </si>
  <si>
    <t>OGD-AR-559</t>
  </si>
  <si>
    <t>OGD-AR-560</t>
  </si>
  <si>
    <t>OGD-AR-561</t>
  </si>
  <si>
    <t>OGD-AR-562</t>
  </si>
  <si>
    <t>OGD-AR-563</t>
  </si>
  <si>
    <t>OGD-AR-564</t>
  </si>
  <si>
    <t>OGD-AR-565</t>
  </si>
  <si>
    <t>OGD-AR-566</t>
  </si>
  <si>
    <t>OGD-AR-567</t>
  </si>
  <si>
    <t>OGD-AR-568</t>
  </si>
  <si>
    <t>OGD-AR-569</t>
  </si>
  <si>
    <t>OGD-AR-570</t>
  </si>
  <si>
    <t>OGD-AR-571</t>
  </si>
  <si>
    <t>OGD-AR-572</t>
  </si>
  <si>
    <t>OGD-AR-573</t>
  </si>
  <si>
    <t>OGD-AR-574</t>
  </si>
  <si>
    <t>OGD-AR-575</t>
  </si>
  <si>
    <t>OGD-AR-576</t>
  </si>
  <si>
    <t>OGD-AR-577</t>
  </si>
  <si>
    <t>OGD-AR-578</t>
  </si>
  <si>
    <t>OGD-AR-579</t>
  </si>
  <si>
    <t>OGD-AR-580</t>
  </si>
  <si>
    <t>Buildings C, D, and E</t>
  </si>
  <si>
    <t>Building Certification</t>
  </si>
  <si>
    <t>As per KMC, LEFEV parking policy is currently not implemented. As per interview, this will be implemented once the parking reaches full capacity.  
Assuming that the total parking slots are equally divided to the 5 buildings,  there is approximately 126 parking slots allocated for each building. If this is the case,   to meet the 5% LEFEV parking allocation,  approximately 6 to 7  parking slots should be located near the entrance of each building.  Building E only has 5 LEFEV parking slots.</t>
  </si>
  <si>
    <t>LEED Compliance</t>
  </si>
  <si>
    <t>not yet built</t>
  </si>
  <si>
    <t>m</t>
  </si>
  <si>
    <t>Floors</t>
  </si>
  <si>
    <t>Tenants</t>
  </si>
  <si>
    <t>Meeting Rooms</t>
  </si>
  <si>
    <t>Cost per building</t>
  </si>
  <si>
    <t>Cost for 3 buildings</t>
  </si>
  <si>
    <t>Additional budget provision for occupancy sensors for meeting rooms in tenant spaces</t>
  </si>
  <si>
    <t>JAT-ES-04-05</t>
  </si>
  <si>
    <t>Occupancy sensors for Break Rooms</t>
  </si>
  <si>
    <t>break rooms</t>
  </si>
  <si>
    <t>Additional budget provision for occupancy sensors for break rooms in tenant spaces</t>
  </si>
  <si>
    <t>3 EVSEs are required to comply with the LEED v4 requirements. Optional because building is already LEED v2009 certified.</t>
  </si>
  <si>
    <t>3 EVSEs are required to comply with the LEED v4 requirements. Optional if the building will be upgraded to LEED v4</t>
  </si>
  <si>
    <t>7 carpool parking are required to comply with the LEED v4 requirements. Optional because building is already LEED v2009 certified.</t>
  </si>
  <si>
    <t>7 carpool parking are required to comply with the LEED v4 requirements. Optional if the building will be upgraded to LEED v4</t>
  </si>
  <si>
    <t>MKE-ES-24</t>
  </si>
  <si>
    <t>No connection from the rainwater tank to the landscape irrigation system</t>
  </si>
  <si>
    <t>non potable water connection to irrigation system</t>
  </si>
  <si>
    <t>OGD-ST-03</t>
  </si>
  <si>
    <t>Repair of Basement Perimeter Wall</t>
  </si>
  <si>
    <t>No issue for LEED Certified buildings A and B.</t>
  </si>
  <si>
    <t>Energy Modeling is recommended for buildings C, D, and E to review compliance with LEED v4.</t>
  </si>
  <si>
    <t>lavatry faucet at PWD</t>
  </si>
  <si>
    <t>Not same as per designed</t>
  </si>
  <si>
    <t>35 bike racks available,
8 showers (1 shower at PWD from 3rd floor to 10th floor)</t>
  </si>
  <si>
    <t xml:space="preserve">Application of Epoxy injecction to repair the cracks on wall </t>
  </si>
  <si>
    <t>Provided but not printed in photo-luminescent background.</t>
  </si>
  <si>
    <t>The evacuation plans shall contain other important details such as primary route to exit, secondary route to exit, emergency lights, etc.</t>
  </si>
  <si>
    <t>Verification of energy savings for buildings C, D and E for LEED v4 compliance</t>
  </si>
  <si>
    <t>The specification of the evacuation plan shall conform with the SECTION 10.2.5.13 of the RIRR of RA 9514.</t>
  </si>
  <si>
    <t>Energy Modeling for buildings C, D, and E to review compliance with LEED v4.</t>
  </si>
  <si>
    <t>Building Sustainability</t>
  </si>
  <si>
    <t>Budget provision for Energy Modeling</t>
  </si>
  <si>
    <t>not yet installed</t>
  </si>
  <si>
    <t>7x10"x0.125"acrylic No Smoking Signage</t>
  </si>
  <si>
    <t>Limited no smoking signages</t>
  </si>
  <si>
    <t>Blue sheets</t>
  </si>
  <si>
    <t>3 EVSE  slots are required to comply with the LEED v4 requirements. Optional because building is already LEED v2009 certified.</t>
  </si>
  <si>
    <t>3 EVSE  slots are required to comply with the LEED v4 requirements. Optional if the building will be upgraded to LEED v4</t>
  </si>
  <si>
    <t>ducts with dilapidated covers</t>
  </si>
  <si>
    <t>LEED Certification Feasibility Study for Building A</t>
  </si>
  <si>
    <t>LEED Certification Feasibility Study for Building B</t>
  </si>
  <si>
    <t xml:space="preserve">If the Owner will pursue LEED certifictaion upgrade (LEED v4) for Building A (already LEED v3 certified) there is a need to have an in depth analysis to verify if the project still meets the more stringent LEED v4 requirements. </t>
  </si>
  <si>
    <t xml:space="preserve">If the Owner will pursue LEED certifictaion upgrade (LEED v4) for Building B (already LEED v3 certified) there is a need to have an in depth analysis to verify if the project still meets the more stringent LEED v4 requirements. </t>
  </si>
  <si>
    <t>EVSE Parking Signage - Epoxy Floor Coating</t>
  </si>
  <si>
    <t>Carpool Parking Signage - Epoxy Floor Coating</t>
  </si>
  <si>
    <t xml:space="preserve">kitchen faucet </t>
  </si>
  <si>
    <t xml:space="preserve">lavatry faucet </t>
  </si>
  <si>
    <t>RA 9514 - IRR - 2009</t>
  </si>
  <si>
    <t>Slow movement of staffs or visitors away from threat.
Administrative Fine.</t>
  </si>
  <si>
    <t>OGD-ST-04</t>
  </si>
  <si>
    <t>OGD-ST-05</t>
  </si>
  <si>
    <t>Repair of Unmodified polyurethane Waterproofing</t>
  </si>
  <si>
    <t>Repair of Waterproofing at Roof Deck</t>
  </si>
  <si>
    <t>Immediate repair required for roof deck waterproofing</t>
  </si>
  <si>
    <t>OGD-ST-06</t>
  </si>
  <si>
    <t>OGD-ST-07</t>
  </si>
  <si>
    <t>Upper Roof</t>
  </si>
  <si>
    <t>Immediate repair required for upper roof deck waterproofing</t>
  </si>
  <si>
    <t>Repair of Waterproofing at Upper Roof Level</t>
  </si>
  <si>
    <t>The project installed American Standard brand for kitchen faucet and water closet, Lixil brand for metered faucets and showerhead, Kohler for the waterless urinal.</t>
  </si>
  <si>
    <t xml:space="preserve">Flowrate of the toilet faucets on basement toilets have different water pressure. </t>
  </si>
  <si>
    <t>Consult with Dalkia on how to properly maintain the ACP. If possible, install gondola tracks on the roof deck for easy acess of the facade cleaners.</t>
  </si>
  <si>
    <t>OBV-AR-22</t>
  </si>
  <si>
    <t>Parking Control Equipment</t>
  </si>
  <si>
    <t>Vehicle bollard sensor near the Ramp 1 was damaged and not properly mounted on the floor</t>
  </si>
  <si>
    <t>Basement entrance has provided with bollard sensor.</t>
  </si>
  <si>
    <t>Architectural Specs</t>
  </si>
  <si>
    <t>It was intentionally tilted towards the driveway to properly detect the passing of vehicles.</t>
  </si>
  <si>
    <t>Remove the floor mounting bolts and relocate the bollard sensor near the driveway for the sensor to function properly.</t>
  </si>
  <si>
    <t>This may fall over and create accident to the incoming vehicles.</t>
  </si>
  <si>
    <t>OBV-AR-23</t>
  </si>
  <si>
    <t>Toilet and Bath Accessories</t>
  </si>
  <si>
    <t>Toilets have locksets and hand dryers.</t>
  </si>
  <si>
    <t xml:space="preserve">Replace the damaged locksets, as necessary. Frequent cleaning of the hand dryer’s water droplet catcher is necessary. </t>
  </si>
  <si>
    <t>Some toilet partition door locksets are damaged on the basement male toilet. The hand dryer leaves water stains and residue on its mounting wall.</t>
  </si>
  <si>
    <t>The installed hand dryer  leaves residue and wall marks which is generally unhygienic.</t>
  </si>
  <si>
    <t>OBV-AR-24</t>
  </si>
  <si>
    <t>Exterior Painting</t>
  </si>
  <si>
    <t xml:space="preserve">Some parts of the exterior ceiling paints start to deteriorate. </t>
  </si>
  <si>
    <t>Exterior walls and ceiling have exterior paint application.</t>
  </si>
  <si>
    <t>Probable cause is due to improper application of the painting material.</t>
  </si>
  <si>
    <t>Remove the current application on the affected ceiling areas and repaint, as necessary. Follow the proper painting application method in accordance with the architectural specifications.</t>
  </si>
  <si>
    <t>OBV-AR-25</t>
  </si>
  <si>
    <t>High Performance Coatings and Cove Bases</t>
  </si>
  <si>
    <t xml:space="preserve">Light colored polyurethane floor coating is a good choice of color and painting material on the basement flooring as it creates a light ambience of the enclosed space. </t>
  </si>
  <si>
    <t>There are damaged flooring on some parts of the basements – SE/FE flooring and FE-1 flooring.</t>
  </si>
  <si>
    <t>Frequent use of the space and passing of utility racks are the probable cause of the damaged flooring.</t>
  </si>
  <si>
    <t>Repaint the damaged flooring using LEED compliant polyurethane floor coating.</t>
  </si>
  <si>
    <t>OBV-AR-26</t>
  </si>
  <si>
    <t>OBV-AR-27</t>
  </si>
  <si>
    <t>Steel Doors and Frames</t>
  </si>
  <si>
    <t>Chipped-off paint finish was observed on Security Office metal door. The exposed metal door is starting to corrode.</t>
  </si>
  <si>
    <t>Probable cause is due to the improper application of the paint finish on the metal door.</t>
  </si>
  <si>
    <t>Metal doors have paint coatings.</t>
  </si>
  <si>
    <t xml:space="preserve">Repaint the chipped parts of the metal doors to prevent the steel base material to get exposed and corrode. </t>
  </si>
  <si>
    <t>Exposure of the metal will damage the door and spread the corrosion.</t>
  </si>
  <si>
    <t>Building Insulation</t>
  </si>
  <si>
    <t xml:space="preserve">Mechanical rooms on Building A and Building B Roof Deck are acoustically insulated. Underslabs on the mechanical deck are provided with thermal insulation. </t>
  </si>
  <si>
    <t>Since the construction is still on-going on some leasable spaces of Buildings A and B, ensure that the rockwool insulation is not exposed to moisture to prevent the plywood wall panel partitions from getting damaged in the future.</t>
  </si>
  <si>
    <t>Basement ramp trench gratings are in place.</t>
  </si>
  <si>
    <t>The installed trench gratings do not fully catch the rainfall run-off which makes the building utility staff to sweep the floor during due to water ponding on the basement entrance ramp area.</t>
  </si>
  <si>
    <t>Water ponding on the vehicle entry ramp is caused by  the improper layout of the trench grating.</t>
  </si>
  <si>
    <t>OBV-AR-28</t>
  </si>
  <si>
    <t>Railings and handrails on the Fire Exit  have paint coating.</t>
  </si>
  <si>
    <t xml:space="preserve">Minor chipping of paint finishes was observed on fire exit railings and handrails. </t>
  </si>
  <si>
    <t xml:space="preserve">Repaint the chipped parts of the fire exit railing to prevent the exposure of the steel railing from corrosion. </t>
  </si>
  <si>
    <t>OBV-AR-1</t>
  </si>
  <si>
    <t>OBV-AR-2</t>
  </si>
  <si>
    <t>OBV-AR-3</t>
  </si>
  <si>
    <t>OBV-AR-4</t>
  </si>
  <si>
    <t>OBV-AR-5</t>
  </si>
  <si>
    <t>OBV-AR-7</t>
  </si>
  <si>
    <t>OBV-AR-8</t>
  </si>
  <si>
    <t>OBV-AR-9</t>
  </si>
  <si>
    <t>Railings and Handrails Paint finish</t>
  </si>
  <si>
    <t>BP 344</t>
  </si>
  <si>
    <t>There will be difficulties for the person with handicapped chair to use the facility.</t>
  </si>
  <si>
    <t>PWD  Shower Railings</t>
  </si>
  <si>
    <t>Exterior Window Sealant</t>
  </si>
  <si>
    <t>Basement PU Coating</t>
  </si>
  <si>
    <t>Minor chipping of paint finishes on the fire exit hand rails</t>
  </si>
  <si>
    <t>Inefficient railings in PWD toilets</t>
  </si>
  <si>
    <t>Some toilet partition door locksets are damaged on the basement male toilet.</t>
  </si>
  <si>
    <t>Metal Door Painting</t>
  </si>
  <si>
    <t>lm</t>
  </si>
  <si>
    <t>Not yet installed</t>
  </si>
  <si>
    <t>Signs are illuminated.</t>
  </si>
  <si>
    <t>Unitcost+softcost</t>
  </si>
  <si>
    <t>Soft_cost</t>
  </si>
  <si>
    <t>The building has a provision for additional cooling capacity if required by the tenant.</t>
  </si>
  <si>
    <t>The provision is for the Refrigerant Line and Machine Foundation only.</t>
  </si>
  <si>
    <t>ASHRAE</t>
  </si>
  <si>
    <t>The whole provision is compliant in terms of methods and allocated size and materials.</t>
  </si>
  <si>
    <t>Building landlord must monitor and verify all additional equipment provided by the Tenant according to the established design/fitout guidelines</t>
  </si>
  <si>
    <t>Fire water tank</t>
  </si>
  <si>
    <t>Trench Gratings, chipping works and re-concreting</t>
  </si>
  <si>
    <t>PWD Shower Walls
- Tiling works, concreting works, chipping works</t>
  </si>
  <si>
    <t>HVAC Rule of thumb for office occupancy per area is approximately 80 to 150sqft/person or 7 to 14sqm/person</t>
  </si>
  <si>
    <t>The designed occupancy considered for the design heatload estimate is  5m2 per person based on the BPO office requirement</t>
  </si>
  <si>
    <t>The building HVAC system have enough capacity to perform the cooling of the building facilities/offices</t>
  </si>
  <si>
    <t>Maintain the 5m2/person occupancy density requirement to the tenants, review the tenant's plans if the air distribution is well balanced to mitigate and emit hotspots.</t>
  </si>
  <si>
    <t>NFPA 13 - 2016</t>
  </si>
  <si>
    <t>NFPA 13 - 2019</t>
  </si>
  <si>
    <t>Two fire pumps with one jockey pump is installed in the basement of the building. The capacity of each main fire pump is 500 gpm. Either of the two main pumps can be a standby of the other.</t>
  </si>
  <si>
    <t>The capacity of the fire water tank is 171 cubic meters and is based on a minimum duration of 60 minutes.</t>
  </si>
  <si>
    <t>OGD-ST-08</t>
  </si>
  <si>
    <t>Repair of Basement Slab</t>
  </si>
  <si>
    <t>Cracks were found on the certain areas inclduing the driveway near the Potable Water Tank</t>
  </si>
  <si>
    <t>5-minute handling capaccity</t>
  </si>
  <si>
    <t>Fire Insurance Policy</t>
  </si>
  <si>
    <t>Fire Insurance Policy covers the buildings, One West and Two West.</t>
  </si>
  <si>
    <t>Building A has FSIC.</t>
  </si>
  <si>
    <t>Building B has FSIC.</t>
  </si>
  <si>
    <t>Occupancy Density for offices</t>
  </si>
  <si>
    <t>RA 9514 - IRR - 2019 allows a minimum occupancy of until 4.6 sq. meters per person.</t>
  </si>
  <si>
    <t>RA 9514 - IRR - 2009 only allows a minimum occupancy of 9.3 sq. meters per person.</t>
  </si>
  <si>
    <t>Occupancy for the office spaces is 5 sq. meters per person</t>
  </si>
  <si>
    <t>There are two fire exits per floor</t>
  </si>
  <si>
    <t>Fire drills are being held twice a year.</t>
  </si>
  <si>
    <t>MKE-ES-02-01</t>
  </si>
  <si>
    <t>MKE-ES-02-02</t>
  </si>
  <si>
    <t>MKE-ES-02-03</t>
  </si>
  <si>
    <t>MKE-ES-02-04</t>
  </si>
  <si>
    <t>MKE-ES-02-05</t>
  </si>
  <si>
    <t>Alarms and Fire Detection Systems personnel</t>
  </si>
  <si>
    <t>This system is under the supervision of qualified and competent persons.</t>
  </si>
  <si>
    <t>The Fire Command Center has Fire Detection and Alarm System annunciator unit .</t>
  </si>
  <si>
    <t>FDAS annunciator unit</t>
  </si>
  <si>
    <t>Travel Distance to Exits</t>
  </si>
  <si>
    <t>In each floor level of the office spaces, the maximum travel distance to exits is less than 61 meters.</t>
  </si>
  <si>
    <t>Manual fire alarm box</t>
  </si>
  <si>
    <t xml:space="preserve">The manual fire alarm box is located in each fire exit. </t>
  </si>
  <si>
    <t>Elevator specification for the High Zone elevator is 2.0m/s at 1800kg Capacity and for Low Zone is 1.75 m/s @1800kg Capacity. The building has 6 elevators for HZ and 3 elevators for LZ</t>
  </si>
  <si>
    <t>As per recommendation of the consultant from the schematic design, the current scheme requires 3.0m/s at 2000kg Capacity to meet 10%MHC 
Accepted Design Norm for BPO offices is 10%5MHC for regular offices is 15%5MHC</t>
  </si>
  <si>
    <t>From the code, to determine the number of elevator, total occupancy of the building is divided by 220, considering occupancy density @9.3m2/person and to determine the capacity of carrying within the %5MHC</t>
  </si>
  <si>
    <t>Traffic and longer waiting time during peak hours at full capacity</t>
  </si>
  <si>
    <t>Maintain 10-12m2/person occupancy density to mitigate risk of lift traffic and comply within the 10%5MHC to 13%MHC.</t>
  </si>
  <si>
    <t>RAN-ME-008</t>
  </si>
  <si>
    <t>RAN-ME-009</t>
  </si>
  <si>
    <t>RAN-ME-010</t>
  </si>
  <si>
    <t>PME 2500/ASME17.1</t>
  </si>
  <si>
    <t>Distance between hydrants</t>
  </si>
  <si>
    <t>Outside the Building</t>
  </si>
  <si>
    <t>The distance between the two hydrants near Building A and B is 240 meters.</t>
  </si>
  <si>
    <t>Access to hydrants</t>
  </si>
  <si>
    <t>As of now there is no obstruction in accessing the two hydrants near Building A and B.</t>
  </si>
  <si>
    <t>Trim any bushy plants or remove the foliage plants surrounding one of the hydrants.</t>
  </si>
  <si>
    <t>Access to Fire Department Connections</t>
  </si>
  <si>
    <t>Access to Fire Department connections is not obstructed or blocked.</t>
  </si>
  <si>
    <t>Painted GI pipes were used as railings.</t>
  </si>
  <si>
    <t>Stairwells pressurisation</t>
  </si>
  <si>
    <t>Fireman Elevator's lobby pressurisation</t>
  </si>
  <si>
    <t>Vision panel in the Fire Exit Door</t>
  </si>
  <si>
    <t>Fans are installed for pressurisation of the two enclosed stairwells.</t>
  </si>
  <si>
    <t>Fans are attached for pressurisation of the elevator lobby through a vertical air shaft.</t>
  </si>
  <si>
    <t>As per drawings and specifications of the Fire Protection and Plumbing Systems, fire-rated seals are provided in pipe penetrations thru slab, beam, and wall.</t>
  </si>
  <si>
    <t>Distance of Fire Department Connection from road</t>
  </si>
  <si>
    <t>Water Sprinkler System</t>
  </si>
  <si>
    <t>Clean Agent Fire Suppression System - NOVEC 1230</t>
  </si>
  <si>
    <t>Fire alarms in the TELCO rooms</t>
  </si>
  <si>
    <t>Pre-action Fire Suppression Systems</t>
  </si>
  <si>
    <t>Alarm of the Pre-action Fire Suppression System</t>
  </si>
  <si>
    <t>Pre action - Machine Room</t>
  </si>
  <si>
    <t>Fire Stops</t>
  </si>
  <si>
    <t>The foliage plants near one of the hydrants can grow bushy and may cover the hydrant.</t>
  </si>
  <si>
    <t>The Distance of Fire Department Connection from road is less than 46 m.</t>
  </si>
  <si>
    <t>The water sprinkler system is electrically supervised because flow switches integrated with the Fire Alarm Control Panel are installed.</t>
  </si>
  <si>
    <t>The agent used in the UPS and server rooms is NOVEC 1230.</t>
  </si>
  <si>
    <t>Initially Pre-action Fire Suppression System was installed in the TELCO rooms. This was then replaced with Gas Suppression System.</t>
  </si>
  <si>
    <t>Installed alarms are connected to the Fire Alarm Control Panel of the building.</t>
  </si>
  <si>
    <t>Pre-action Fire Suppression Systems are installed in the Machine, Gen Set and Transformer rooms</t>
  </si>
  <si>
    <t>Pre-action Fire Suppression Systems are installed in the Gen Set and Transformer rooms</t>
  </si>
  <si>
    <t>Pre-action Fire Suppression Systems are installed in the Machine room.</t>
  </si>
  <si>
    <t>Gas Suppression System</t>
  </si>
  <si>
    <t>NFPA 2001 - 2012</t>
  </si>
  <si>
    <t>NFPA 2001 - 2018</t>
  </si>
  <si>
    <t>DDD-FP-23</t>
  </si>
  <si>
    <t>DDD-FP-24</t>
  </si>
  <si>
    <t>DDD-FP-25</t>
  </si>
  <si>
    <t>DDD-FP-26</t>
  </si>
  <si>
    <t>DDD-FP-27</t>
  </si>
  <si>
    <t>DDD-FP-28</t>
  </si>
  <si>
    <t>DDD-FP-29</t>
  </si>
  <si>
    <t>DDD-FP-30</t>
  </si>
  <si>
    <t>DDD-FP-31</t>
  </si>
  <si>
    <t>DDD-FP-32</t>
  </si>
  <si>
    <t>DDD-FP-33</t>
  </si>
  <si>
    <t>DDD-FP-34</t>
  </si>
  <si>
    <t>DDD-FP-35</t>
  </si>
  <si>
    <t>DDD-FP-36</t>
  </si>
  <si>
    <t>DDD-FP-37</t>
  </si>
  <si>
    <t>DDD-FP-38</t>
  </si>
  <si>
    <t>DDD-FP-39</t>
  </si>
  <si>
    <t>DDD-FP-40</t>
  </si>
  <si>
    <t>DDD-FP-41</t>
  </si>
  <si>
    <t>DDD-FP-42</t>
  </si>
  <si>
    <t>DDD-FP-43</t>
  </si>
  <si>
    <t>DDD-FP-44</t>
  </si>
  <si>
    <t>DDD-FP-45</t>
  </si>
  <si>
    <t>DDD-FP-46</t>
  </si>
  <si>
    <t>DDD-FP-47</t>
  </si>
  <si>
    <t>DDD-FP-48</t>
  </si>
  <si>
    <t>DDD-FP-49</t>
  </si>
  <si>
    <t>DDD-FP-50</t>
  </si>
  <si>
    <t>DDD-FP-51</t>
  </si>
  <si>
    <t>DDD-FP-52</t>
  </si>
  <si>
    <t>DDD-FP-53</t>
  </si>
  <si>
    <t>DDD-FP-54</t>
  </si>
  <si>
    <t>DDD-FP-55</t>
  </si>
  <si>
    <t>DDD-FP-56</t>
  </si>
  <si>
    <t>DDD-FP-57</t>
  </si>
  <si>
    <t>Requirements are met.</t>
  </si>
  <si>
    <t>Vision panels supported by wire mesh are installed in fire exit doors.</t>
  </si>
  <si>
    <t>As of now requirement is met.</t>
  </si>
  <si>
    <t>Requirements are generally met.</t>
  </si>
  <si>
    <t>DDD-FP-58</t>
  </si>
  <si>
    <t>AR-B1-OBV-003</t>
  </si>
  <si>
    <t>AR-B1-OBV-004</t>
  </si>
  <si>
    <t>AR-BA-2L-OBV-001</t>
  </si>
  <si>
    <t>AR-B1-OBV-028</t>
  </si>
  <si>
    <t xml:space="preserve">
AR-LG-OBV-039</t>
  </si>
  <si>
    <t>AR-LG-OBV-038</t>
  </si>
  <si>
    <t>AR-BB-L10-OBV-045</t>
  </si>
  <si>
    <t>AR-BA-L2-OBV-041</t>
  </si>
  <si>
    <t>AR-BB-L10-OBV-047</t>
  </si>
  <si>
    <t>AR-BB-L10-OBV-060
AR-BB-L10-OBV-061</t>
  </si>
  <si>
    <t>JAT-ES-13-06</t>
  </si>
  <si>
    <t>JAT-ES-08-07</t>
  </si>
  <si>
    <t>MKE-ES-08-06</t>
  </si>
  <si>
    <t>MKE-ES-09-07</t>
  </si>
  <si>
    <t>MKE-ES-09-08</t>
  </si>
  <si>
    <t>MKE-ES-09-09</t>
  </si>
  <si>
    <t>MKE-ES-07-010</t>
  </si>
  <si>
    <t>MKE-ES-08-011</t>
  </si>
  <si>
    <t>MKE-ES-09-012</t>
  </si>
  <si>
    <t>MKE-ES-09-013</t>
  </si>
  <si>
    <t>MKE-ES-09-014</t>
  </si>
  <si>
    <t>MKE-ES-10-015</t>
  </si>
  <si>
    <t>MKE-ES-11-016</t>
  </si>
  <si>
    <t>MKE-ES-12-017</t>
  </si>
  <si>
    <t>MKE-ES-12-018</t>
  </si>
  <si>
    <t>MKE-ES-12-019</t>
  </si>
  <si>
    <t>MKE-ES-18-020</t>
  </si>
  <si>
    <t>MKE-ES-19-021</t>
  </si>
  <si>
    <t>MKE-ES-19-022</t>
  </si>
  <si>
    <t>MKE-ES-19-023</t>
  </si>
  <si>
    <t>MKE-ES-20-024</t>
  </si>
  <si>
    <t>MKE-ES-20-025</t>
  </si>
  <si>
    <t>MKE-ES-20-026</t>
  </si>
  <si>
    <t>Water Service Provider</t>
  </si>
  <si>
    <t>Wastewater Service Provider</t>
  </si>
  <si>
    <t>Sanitary Permit</t>
  </si>
  <si>
    <t>Non-potable Water Pump Capacity</t>
  </si>
  <si>
    <t>Potable Water Pump Capacity</t>
  </si>
  <si>
    <t>Hot water system</t>
  </si>
  <si>
    <t>Pipe works (Domestic Water, Sanitary Waste and Vent, and Storm Drainage)</t>
  </si>
  <si>
    <t>Smoke control system</t>
  </si>
  <si>
    <t>MKE-ES-20-027</t>
  </si>
  <si>
    <t>MKE-ES-20-028</t>
  </si>
  <si>
    <t>MKE-ES-20-029</t>
  </si>
  <si>
    <t>MKE-ES-24-030</t>
  </si>
  <si>
    <t>MKE-ES-24-031</t>
  </si>
  <si>
    <t>MKE-ES-24-032</t>
  </si>
  <si>
    <t>DDD-FP-59</t>
  </si>
  <si>
    <t>ATR-A-01</t>
  </si>
  <si>
    <t>ATR-A-02</t>
  </si>
  <si>
    <t>ATR-A-03</t>
  </si>
  <si>
    <t>BMS not yet installed.</t>
  </si>
  <si>
    <t>The FDAC is already installed however the BMS is not yet installed. The drawings and specifications show integration between FDAC and BMS.</t>
  </si>
  <si>
    <t>The BMS should be installed immediately to avoid administrative fines from the BFP.</t>
  </si>
  <si>
    <t>The RIRR requires a smoke control system that will integrate pressurisation of stairwells, pressurisation of fireman's elevator lobby and activation of exhaust systems.</t>
  </si>
  <si>
    <t>Clark Water Corporation is the water service provider for Buildings A, B, C, D, and E.</t>
  </si>
  <si>
    <t>Clark Water Corporation is the wastewater service provider for Buildings A, B, C, D, and E. The building's wastewater is collected into the centralized wastewater system of the Clark Water Corporation.</t>
  </si>
  <si>
    <t>Global Gateway Development Coporation was awarded with a sanitary permit with a duration of one year.</t>
  </si>
  <si>
    <t>Mr. Dante Aguas is the government accredited Pollution Control Officer of Global Gateway Development Corporation until 2021.</t>
  </si>
  <si>
    <t>Total capacity of all potable water pumps is 1,260 gpm.</t>
  </si>
  <si>
    <t>There is no hot water system for the whole building. Tenants can install their own water heater equipment.</t>
  </si>
  <si>
    <t>Tenants using pantries shall install their own grease trap.</t>
  </si>
  <si>
    <t>Specifications and drawings of pipe works show a quality of work based on local and international codes. There are no received complaints from tenants due to leakages in the pipes.</t>
  </si>
  <si>
    <t>PD 856 - 1975</t>
  </si>
  <si>
    <t>RA 9275 - 2004</t>
  </si>
  <si>
    <t>NPCP - 1999</t>
  </si>
  <si>
    <t>Potable Water Test</t>
  </si>
  <si>
    <t>The water samples are safe for human consumption.</t>
  </si>
  <si>
    <t>DDD-PL-03</t>
  </si>
  <si>
    <t>DDD-PL-04</t>
  </si>
  <si>
    <t>DDD-PL-05</t>
  </si>
  <si>
    <t>DDD-PL-06</t>
  </si>
  <si>
    <t>DDD-PL-07</t>
  </si>
  <si>
    <t>DDD-PL-08</t>
  </si>
  <si>
    <t>DDD-PL-09</t>
  </si>
  <si>
    <t>DDD-PL-10</t>
  </si>
  <si>
    <t>DDD-PL-11</t>
  </si>
  <si>
    <t>Administrative Fine</t>
  </si>
  <si>
    <t>DDD-FP-60</t>
  </si>
  <si>
    <t>Total capacity of all non-potable water pumps is 1,905 gpm</t>
  </si>
  <si>
    <t xml:space="preserve">
ES-BB-JAT-036
ES-BB-JAT-037</t>
  </si>
  <si>
    <t>ES-LG-JAT-038</t>
  </si>
  <si>
    <t>ES-BB-JAT-039</t>
  </si>
  <si>
    <t>ES-BB-JAT-040</t>
  </si>
  <si>
    <t>ES-BA-RD-JAT-004
ES-BA-RD-JAT-005</t>
  </si>
  <si>
    <t>ES-B1-JAT-006</t>
  </si>
  <si>
    <t>ES-LG-MKE-002</t>
  </si>
  <si>
    <t>ES-LG-MKE-003</t>
  </si>
  <si>
    <t>ES-LG-MKE-010</t>
  </si>
  <si>
    <t>AR-B1-MKE-012</t>
  </si>
  <si>
    <t>ES-B2-MKE-007</t>
  </si>
  <si>
    <t>ES-B1-MKE-009</t>
  </si>
  <si>
    <t>ES-BB-RD-MKE-013
ES-BB-RD-MKE-014</t>
  </si>
  <si>
    <t>ES-B3-MKE-008</t>
  </si>
  <si>
    <t xml:space="preserve">ES-LG-MKE-015
ES-LG-MKE-016
ES-LG-ATR-018
ES-LG-ATR-017
</t>
  </si>
  <si>
    <t>ES-LG-MKE-025
ES-BA-L2-MKE-026</t>
  </si>
  <si>
    <t>ES-B1-MKE-027
ES-B1-MKE-028</t>
  </si>
  <si>
    <t>ES-LG-MKE-029
ES-LG-MKE-030
ES-LG-MKE-031</t>
  </si>
  <si>
    <t>Fire exit doors have door contact with sounder.</t>
  </si>
  <si>
    <t>ES-BE-L3-MKE-032
ES-BE-L3-ATR-033
ES-BE-LG-ATR-034</t>
  </si>
  <si>
    <t>ES-BD-LG-MKE-035</t>
  </si>
  <si>
    <t>AR-BB-L10-OBV-046</t>
  </si>
  <si>
    <t>AR-BB-L10-OBV-048</t>
  </si>
  <si>
    <t>AR-LG-OBV-033</t>
  </si>
  <si>
    <t>AR-LG-OBV-034</t>
  </si>
  <si>
    <t>AR-LG-OBV-039</t>
  </si>
  <si>
    <t>AR-LG-OBV-036</t>
  </si>
  <si>
    <t>AR-B1-OBV-025</t>
  </si>
  <si>
    <t>AR-B1-OBV-005
AR-B1-OBV-006</t>
  </si>
  <si>
    <t>AR-LG-OBV-035</t>
  </si>
  <si>
    <t>AR-B1-OBV-021
AR-B1-OBV-027</t>
  </si>
  <si>
    <t>AR-B1-OBV-008</t>
  </si>
  <si>
    <t>AR-BB-RD-OBV-055</t>
  </si>
  <si>
    <t>AR-B1-OBV-014</t>
  </si>
  <si>
    <t>S-BB-L10-002
S-BB-L10-003
S-BB-L10-004</t>
  </si>
  <si>
    <t>S-BB-L10-001</t>
  </si>
  <si>
    <t>C-LG-ATR-001</t>
  </si>
  <si>
    <t>C-B1-ATR-002
C-B1-ATR-003
C-B1-ATR-004</t>
  </si>
  <si>
    <t>C-B1-ATR-005</t>
  </si>
  <si>
    <r>
      <t xml:space="preserve">ES-BB-L8-MKE-019
ES-BB-L8-MKE-019
ES-BB-L10-MKE-021
ES-B1-MKE-022
</t>
    </r>
    <r>
      <rPr>
        <sz val="11"/>
        <rFont val="Calibri"/>
        <family val="2"/>
        <scheme val="minor"/>
      </rPr>
      <t xml:space="preserve">ES-BB-L9-MKE-023
ES-BB-L9-MKE-024
</t>
    </r>
  </si>
  <si>
    <t>MRO-Misc-01</t>
  </si>
  <si>
    <t>Miscellaneous</t>
  </si>
  <si>
    <t>- kitchen faucet not same as per design
- Sombe Bolts and hinges of the toilets have rust
- Minor chipping of paint finishes on the fire exit hand rails
- Some toilet partition door locksets are damaged on the basement male toilet.
-There are damaged flooring on some parts of the basements – SE/FE flooring and FE-1 flooring.
- Chipped-off paint finish was observed on Security Office metal door. The exposed metal door is starting to corrode.</t>
  </si>
  <si>
    <t>-Replacement of kitchen faucet
- Reoplacement of rusted bolts and hinges on the toilets
- repainting of chipped paints
- replacement of damaged lockset on basements male toilet
- Replacement on damaged flooring</t>
  </si>
  <si>
    <t>MRO-Misc-02</t>
  </si>
  <si>
    <t xml:space="preserve">- Limited no smoking signages
- Crack on the floor finish
- Some window sealant are damaged.
- Some parts of the exterior ceiling paints start to deteriorate. </t>
  </si>
  <si>
    <t>- Installation of smoking signages
- Repairs of crack on the floor finish
- Resealant of windows
- Repainting of ceiling</t>
  </si>
  <si>
    <t>MRO-Misc-03</t>
  </si>
  <si>
    <r>
      <t>Simplified base shear computed under NSCP 2010 is: V = 0.24W</t>
    </r>
    <r>
      <rPr>
        <vertAlign val="subscript"/>
        <sz val="11"/>
        <rFont val="Calibri"/>
        <family val="2"/>
        <scheme val="minor"/>
      </rPr>
      <t>t</t>
    </r>
    <r>
      <rPr>
        <sz val="11"/>
        <rFont val="Calibri"/>
        <family val="2"/>
        <scheme val="minor"/>
      </rPr>
      <t xml:space="preserve">
Computed Base Shear under NSCP 2015 is: 
 V = 0.24Wt</t>
    </r>
  </si>
  <si>
    <t>Evacuation Plan</t>
  </si>
  <si>
    <t>Fire Protection</t>
  </si>
  <si>
    <t>Parking Elevator Lobby</t>
  </si>
  <si>
    <t>If this is seen, the BFP can collect an administrative fine of 37,500 to 50,000 yearly.</t>
  </si>
  <si>
    <t>Print and install evacuation plans conforming with the Section 10.2.5.13 of the Revised Implementing Rules and Regulation (2019) of RA 9514.</t>
  </si>
  <si>
    <t>Existing evacuation plan is not printed in photo-luminescent background and does not follow the other requirements in SECTION 10.2.5.13 of the RIRR-2019 of RA 9514.</t>
  </si>
  <si>
    <t>Several sprinklers installed in the corridors are obstructed by a wide and long duct.</t>
  </si>
  <si>
    <t>Install a new set of sprinklers below the duct.</t>
  </si>
  <si>
    <t>The source of water for the new sprinkler is the same as the source of water of the sprinkler above the duct.</t>
  </si>
  <si>
    <t>Hot air from fire on the corridor floor may not be able to cause the obstructed sprinklers to burst immediately.</t>
  </si>
  <si>
    <t>JAT-ES-08-08</t>
  </si>
  <si>
    <t>CDE</t>
  </si>
  <si>
    <t>A</t>
  </si>
  <si>
    <t>B</t>
  </si>
  <si>
    <t>D</t>
  </si>
  <si>
    <t>E</t>
  </si>
  <si>
    <t>AB</t>
  </si>
  <si>
    <t>LEED Certification Feasibility Study for A</t>
  </si>
  <si>
    <t xml:space="preserve">If the Owner will pursue LEED certifictaion upgrade (LEED v4) for A (already LEED v3 certified) there is a need to have an in depth analysis to verify if the project still meets the more stringent LEED v4 requirements. </t>
  </si>
  <si>
    <t>LEED Certification Feasibility Study for B</t>
  </si>
  <si>
    <t xml:space="preserve">If the Owner will pursue LEED certifictaion upgrade (LEED v4) for B (already LEED v3 certified) there is a need to have an in depth analysis to verify if the project still meets the more stringent LEED v4 requirements. </t>
  </si>
  <si>
    <t>Additional upgrading for LEED v4 compliance for C</t>
  </si>
  <si>
    <t>LEED Certification Feasibility Study for C</t>
  </si>
  <si>
    <t>Certification</t>
  </si>
  <si>
    <t>Additional upgrading for LEED v4 compliance for D</t>
  </si>
  <si>
    <t>Additional upgrading for LEED v4 compliance for E</t>
  </si>
  <si>
    <t>Environmental</t>
  </si>
  <si>
    <t>OGD-ST-04-1</t>
  </si>
  <si>
    <t>OGD-ST-05-2</t>
  </si>
  <si>
    <t>OGD-ST-06-2</t>
  </si>
  <si>
    <t>OGD-ST-07-4</t>
  </si>
  <si>
    <t>OGD-ST-04-0</t>
  </si>
  <si>
    <t>OGD-ST-05-0</t>
  </si>
  <si>
    <t>OGD-ST-06-0</t>
  </si>
  <si>
    <t>OGD-ST-07-0</t>
  </si>
  <si>
    <t>O&amp;M</t>
  </si>
  <si>
    <t>Facility Management Services</t>
  </si>
  <si>
    <t>NL-001</t>
  </si>
  <si>
    <t>Replacement of inproper arrangement and installation of exchausted ducting near the restaurant</t>
  </si>
  <si>
    <t>Restaurant</t>
  </si>
  <si>
    <t>Inproper arrangement of the exhausted ducting system due to improper design of the electrical tray below the beam. This is admited and confirmed by the Admin personnel</t>
  </si>
  <si>
    <t>Rearrange the electrical tray to be higher and rearrange the exhausted ducting system.</t>
  </si>
  <si>
    <t>NL-002</t>
  </si>
  <si>
    <t>Replacement of cheap finishing materials for admin office if LEED Gold is follow.</t>
  </si>
  <si>
    <t>Replacement of cheap finishing material with high quality one</t>
  </si>
  <si>
    <t>As per KMC, LEFEV parking policy is currently not implemented. As per interview, this will be implemented once the parking reaches full capacity.  
Assuming that the total parking slots are equally divided to the 5 buildings,  there is approximately 126 parking slots allocated for Building A. If this is the case,  to meet the 5% LEFEV parking allocation,  approximately 6 to 7  parking slots should be LEFEV parking</t>
  </si>
  <si>
    <t>MRO-001</t>
  </si>
  <si>
    <t>Unforeseen LEED GOLD non-compliant Item</t>
  </si>
  <si>
    <t>Budget allocation for the replacement of the non-compliant LEED material currently installed in Building A&amp;B</t>
  </si>
  <si>
    <t>Replacement of the non-compliant LEED material
Installation of  new materials for LEED GOLD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</si>
</sst>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24">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11"/>
      <color rgb="FFFF0000"/>
      <name val="Calibri"/>
      <family val="2"/>
      <scheme val="minor"/>
    </font>
    <font>
      <sz val="11"/>
      <color rgb="FF00B050"/>
      <name val="Calibri"/>
      <family val="2"/>
      <scheme val="minor"/>
    </font>
    <font>
      <sz val="11"/>
      <color theme="7" tint="0.39997558519241921"/>
      <name val="Calibri"/>
      <family val="2"/>
      <scheme val="minor"/>
    </font>
    <font>
      <sz val="8"/>
      <name val="Calibri"/>
      <family val="2"/>
      <scheme val="minor"/>
    </font>
    <font>
      <sz val="9"/>
      <color rgb="FFFF0000"/>
      <name val="Arial"/>
      <family val="2"/>
    </font>
    <font>
      <sz val="9"/>
      <name val="Arial"/>
      <family val="2"/>
    </font>
    <font>
      <sz val="9"/>
      <color theme="1"/>
      <name val="Arial"/>
      <family val="2"/>
    </font>
    <font>
      <i/>
      <sz val="11"/>
      <color theme="1"/>
      <name val="Calibri"/>
      <family val="2"/>
      <scheme val="minor"/>
    </font>
    <font>
      <sz val="11"/>
      <color theme="1"/>
      <name val="Calibri"/>
      <family val="2"/>
      <scheme val="minor"/>
    </font>
    <font>
      <sz val="11"/>
      <color theme="1"/>
      <name val="Calibri"/>
      <family val="2"/>
      <charset val="129"/>
      <scheme val="minor"/>
    </font>
    <font>
      <b/>
      <sz val="11"/>
      <name val="Calibri"/>
      <family val="2"/>
      <scheme val="minor"/>
    </font>
    <font>
      <sz val="10.5"/>
      <color theme="1"/>
      <name val="Arial"/>
      <family val="2"/>
    </font>
    <font>
      <sz val="11"/>
      <name val="Calibri"/>
      <family val="2"/>
      <scheme val="minor"/>
    </font>
    <font>
      <sz val="9"/>
      <name val="Arial"/>
      <family val="2"/>
    </font>
    <font>
      <sz val="9"/>
      <name val="Arial"/>
      <family val="2"/>
    </font>
    <font>
      <sz val="9"/>
      <color theme="1"/>
      <name val="Arial"/>
      <family val="2"/>
    </font>
    <font>
      <vertAlign val="subscript"/>
      <sz val="11"/>
      <name val="Calibri"/>
      <family val="2"/>
      <scheme val="minor"/>
    </font>
    <font>
      <sz val="9"/>
      <name val="Arial"/>
    </font>
    <font>
      <sz val="9"/>
      <color theme="1"/>
      <name val="Arial"/>
    </font>
    <font>
      <b/>
      <sz val="9"/>
      <color theme="1"/>
      <name val="Arial"/>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4">
    <xf numFmtId="0" fontId="0" fillId="0" borderId="0"/>
    <xf numFmtId="43" fontId="12" fillId="0" borderId="0" applyFont="0" applyFill="0" applyBorder="0" applyAlignment="0" applyProtection="0"/>
    <xf numFmtId="0" fontId="13" fillId="0" borderId="0">
      <alignment vertical="center"/>
    </xf>
    <xf numFmtId="0" fontId="15" fillId="0" borderId="0"/>
  </cellStyleXfs>
  <cellXfs count="199">
    <xf numFmtId="0" fontId="0" fillId="0" borderId="0" xfId="0"/>
    <xf numFmtId="0" fontId="1" fillId="0" borderId="0" xfId="0" applyFont="1"/>
    <xf numFmtId="0" fontId="3" fillId="0" borderId="0" xfId="0" applyFont="1"/>
    <xf numFmtId="0" fontId="5" fillId="0" borderId="0" xfId="0" applyFont="1"/>
    <xf numFmtId="0" fontId="6" fillId="0" borderId="0" xfId="0" applyFont="1"/>
    <xf numFmtId="0" fontId="4" fillId="0" borderId="0" xfId="0" applyFont="1"/>
    <xf numFmtId="0" fontId="0" fillId="2" borderId="0" xfId="0" applyFont="1" applyFill="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3" fillId="0" borderId="0" xfId="0" applyFont="1" applyAlignment="1">
      <alignment vertical="top"/>
    </xf>
    <xf numFmtId="0" fontId="3" fillId="0" borderId="2" xfId="0" applyFont="1" applyBorder="1" applyAlignment="1">
      <alignment vertical="top" wrapText="1"/>
    </xf>
    <xf numFmtId="0" fontId="8" fillId="0" borderId="0" xfId="0" applyFont="1"/>
    <xf numFmtId="0" fontId="3" fillId="0" borderId="3" xfId="0" applyFont="1" applyFill="1" applyBorder="1" applyAlignment="1">
      <alignment vertical="top" wrapText="1"/>
    </xf>
    <xf numFmtId="0" fontId="3" fillId="0" borderId="3" xfId="0" applyFont="1" applyFill="1" applyBorder="1" applyAlignment="1">
      <alignment vertical="top"/>
    </xf>
    <xf numFmtId="0" fontId="9" fillId="0" borderId="3" xfId="0" applyFont="1" applyFill="1" applyBorder="1" applyAlignment="1">
      <alignment vertical="top"/>
    </xf>
    <xf numFmtId="0" fontId="3" fillId="0" borderId="2" xfId="0" applyFont="1" applyFill="1" applyBorder="1" applyAlignment="1">
      <alignment vertical="top"/>
    </xf>
    <xf numFmtId="4" fontId="3" fillId="0" borderId="3" xfId="0" applyNumberFormat="1" applyFont="1" applyFill="1" applyBorder="1" applyAlignment="1">
      <alignment vertical="top"/>
    </xf>
    <xf numFmtId="0" fontId="3" fillId="0" borderId="2" xfId="0" applyFont="1" applyFill="1" applyBorder="1" applyAlignment="1">
      <alignment vertical="top" wrapText="1"/>
    </xf>
    <xf numFmtId="0" fontId="3" fillId="0" borderId="0" xfId="0" applyFont="1" applyFill="1" applyAlignment="1">
      <alignment vertical="top"/>
    </xf>
    <xf numFmtId="0" fontId="9" fillId="0" borderId="3" xfId="0" applyFont="1" applyFill="1" applyBorder="1" applyAlignment="1">
      <alignment vertical="top" wrapText="1"/>
    </xf>
    <xf numFmtId="4" fontId="9" fillId="0" borderId="3" xfId="0" applyNumberFormat="1" applyFont="1" applyFill="1" applyBorder="1" applyAlignment="1">
      <alignment vertical="top"/>
    </xf>
    <xf numFmtId="0" fontId="9" fillId="0" borderId="0" xfId="0" applyFont="1" applyFill="1" applyAlignment="1">
      <alignment vertical="top"/>
    </xf>
    <xf numFmtId="0" fontId="3" fillId="0" borderId="2" xfId="0" quotePrefix="1" applyFont="1" applyFill="1" applyBorder="1" applyAlignment="1">
      <alignment vertical="top" wrapText="1"/>
    </xf>
    <xf numFmtId="0" fontId="0" fillId="6" borderId="7" xfId="0" applyFill="1" applyBorder="1" applyAlignment="1">
      <alignment vertical="center" wrapText="1"/>
    </xf>
    <xf numFmtId="0" fontId="0" fillId="6" borderId="10" xfId="0" applyFill="1" applyBorder="1" applyAlignment="1">
      <alignment vertical="center" wrapText="1"/>
    </xf>
    <xf numFmtId="0" fontId="0" fillId="6" borderId="0" xfId="0" applyFill="1"/>
    <xf numFmtId="0" fontId="1" fillId="6" borderId="0" xfId="0" applyFont="1" applyFill="1"/>
    <xf numFmtId="0" fontId="10" fillId="0" borderId="0" xfId="0" applyFont="1" applyAlignment="1">
      <alignment vertical="top"/>
    </xf>
    <xf numFmtId="0" fontId="11" fillId="6" borderId="0" xfId="0" applyFont="1" applyFill="1"/>
    <xf numFmtId="0" fontId="11" fillId="0" borderId="0" xfId="0" applyFont="1"/>
    <xf numFmtId="0" fontId="4" fillId="6" borderId="0" xfId="0" applyFont="1" applyFill="1"/>
    <xf numFmtId="0" fontId="0" fillId="6" borderId="8" xfId="0" applyFill="1" applyBorder="1" applyAlignment="1">
      <alignment horizontal="center" vertical="center" wrapText="1"/>
    </xf>
    <xf numFmtId="0" fontId="0" fillId="6" borderId="11" xfId="0" applyFill="1" applyBorder="1" applyAlignment="1">
      <alignment horizontal="center" vertical="center" wrapText="1"/>
    </xf>
    <xf numFmtId="0" fontId="1" fillId="6" borderId="10" xfId="0" applyFont="1" applyFill="1" applyBorder="1" applyAlignment="1">
      <alignment vertical="center" wrapText="1"/>
    </xf>
    <xf numFmtId="0" fontId="1" fillId="6" borderId="11" xfId="0" applyFont="1" applyFill="1" applyBorder="1" applyAlignment="1">
      <alignment horizontal="center" vertical="center" wrapText="1"/>
    </xf>
    <xf numFmtId="0" fontId="1" fillId="6" borderId="4" xfId="0" applyFont="1" applyFill="1" applyBorder="1" applyAlignment="1">
      <alignment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9" fontId="0" fillId="6" borderId="8" xfId="0" applyNumberFormat="1" applyFill="1" applyBorder="1" applyAlignment="1">
      <alignment horizontal="center" vertical="center" wrapText="1"/>
    </xf>
    <xf numFmtId="9" fontId="0" fillId="6" borderId="11" xfId="0" applyNumberFormat="1" applyFill="1" applyBorder="1" applyAlignment="1">
      <alignment horizontal="center" vertical="center" wrapText="1"/>
    </xf>
    <xf numFmtId="0" fontId="1" fillId="6" borderId="12"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12" xfId="0" applyFill="1" applyBorder="1" applyAlignment="1">
      <alignment horizontal="center" vertical="center" wrapText="1"/>
    </xf>
    <xf numFmtId="0" fontId="0" fillId="0" borderId="8" xfId="0" applyBorder="1"/>
    <xf numFmtId="0" fontId="0" fillId="0" borderId="11" xfId="0" applyBorder="1"/>
    <xf numFmtId="0" fontId="1" fillId="0" borderId="11" xfId="0" applyFont="1" applyBorder="1"/>
    <xf numFmtId="0" fontId="1" fillId="0" borderId="5" xfId="0" applyFont="1" applyBorder="1" applyAlignment="1">
      <alignment horizontal="center"/>
    </xf>
    <xf numFmtId="4" fontId="3" fillId="0" borderId="2" xfId="0" applyNumberFormat="1" applyFont="1" applyFill="1" applyBorder="1" applyAlignment="1">
      <alignment vertical="top"/>
    </xf>
    <xf numFmtId="0" fontId="0" fillId="0" borderId="0" xfId="0" applyAlignment="1">
      <alignment vertical="top"/>
    </xf>
    <xf numFmtId="0" fontId="0" fillId="0" borderId="0" xfId="0" applyFill="1" applyAlignment="1">
      <alignment vertical="top"/>
    </xf>
    <xf numFmtId="41" fontId="9" fillId="0" borderId="3" xfId="1" applyNumberFormat="1" applyFont="1" applyFill="1" applyBorder="1" applyAlignment="1">
      <alignment vertical="top"/>
    </xf>
    <xf numFmtId="41" fontId="3" fillId="0" borderId="3" xfId="1" applyNumberFormat="1" applyFont="1" applyFill="1" applyBorder="1" applyAlignment="1">
      <alignment vertical="top"/>
    </xf>
    <xf numFmtId="41" fontId="3" fillId="0" borderId="2" xfId="1" applyNumberFormat="1" applyFont="1" applyFill="1" applyBorder="1" applyAlignment="1">
      <alignment vertical="top"/>
    </xf>
    <xf numFmtId="0" fontId="2" fillId="7" borderId="1" xfId="0" applyFont="1" applyFill="1" applyBorder="1" applyAlignment="1">
      <alignment vertical="top"/>
    </xf>
    <xf numFmtId="0" fontId="2" fillId="7" borderId="1" xfId="0" applyFont="1" applyFill="1" applyBorder="1" applyAlignment="1">
      <alignment vertical="top" wrapText="1"/>
    </xf>
    <xf numFmtId="4" fontId="2" fillId="7" borderId="1" xfId="0" applyNumberFormat="1" applyFont="1" applyFill="1" applyBorder="1" applyAlignment="1">
      <alignment vertical="top"/>
    </xf>
    <xf numFmtId="41" fontId="2" fillId="7" borderId="1" xfId="1" applyNumberFormat="1" applyFont="1" applyFill="1" applyBorder="1" applyAlignment="1">
      <alignment vertical="top"/>
    </xf>
    <xf numFmtId="0" fontId="0" fillId="0" borderId="0" xfId="0" applyFont="1"/>
    <xf numFmtId="0" fontId="9" fillId="0" borderId="2" xfId="0" applyFont="1" applyFill="1" applyBorder="1" applyAlignment="1">
      <alignment vertical="top"/>
    </xf>
    <xf numFmtId="0" fontId="9" fillId="0" borderId="2" xfId="0" applyFont="1" applyFill="1" applyBorder="1" applyAlignment="1">
      <alignment vertical="top" wrapText="1"/>
    </xf>
    <xf numFmtId="4" fontId="9" fillId="0" borderId="2" xfId="0" applyNumberFormat="1" applyFont="1" applyFill="1" applyBorder="1" applyAlignment="1">
      <alignment vertical="top"/>
    </xf>
    <xf numFmtId="43" fontId="9" fillId="0" borderId="2" xfId="1" applyFont="1" applyFill="1" applyBorder="1" applyAlignment="1">
      <alignment vertical="top" wrapText="1"/>
    </xf>
    <xf numFmtId="41" fontId="9" fillId="0" borderId="2" xfId="1" applyNumberFormat="1" applyFont="1" applyFill="1" applyBorder="1" applyAlignment="1">
      <alignment vertical="top"/>
    </xf>
    <xf numFmtId="0" fontId="9" fillId="0" borderId="3" xfId="0" applyFont="1" applyBorder="1" applyAlignment="1">
      <alignment vertical="top"/>
    </xf>
    <xf numFmtId="0" fontId="14" fillId="0" borderId="1" xfId="0" applyFont="1" applyFill="1" applyBorder="1"/>
    <xf numFmtId="4" fontId="9" fillId="0" borderId="3" xfId="0" applyNumberFormat="1" applyFont="1" applyBorder="1" applyAlignment="1">
      <alignment vertical="top"/>
    </xf>
    <xf numFmtId="0" fontId="9" fillId="0" borderId="3" xfId="0" applyFont="1" applyBorder="1" applyAlignment="1">
      <alignment vertical="top" wrapText="1"/>
    </xf>
    <xf numFmtId="9" fontId="0" fillId="0" borderId="0" xfId="0" applyNumberFormat="1"/>
    <xf numFmtId="0" fontId="0" fillId="0" borderId="8" xfId="0" applyFill="1" applyBorder="1" applyAlignment="1">
      <alignment horizontal="left" vertical="center"/>
    </xf>
    <xf numFmtId="0" fontId="0" fillId="0" borderId="8" xfId="0" applyFill="1" applyBorder="1" applyAlignment="1">
      <alignment horizontal="center" vertical="center"/>
    </xf>
    <xf numFmtId="0" fontId="0" fillId="0" borderId="8" xfId="0" applyFill="1" applyBorder="1"/>
    <xf numFmtId="0" fontId="14" fillId="9" borderId="1"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8" xfId="0" applyFill="1" applyBorder="1" applyAlignment="1">
      <alignment horizontal="left" vertical="center" wrapText="1"/>
    </xf>
    <xf numFmtId="0" fontId="14" fillId="8" borderId="1" xfId="0" applyFont="1" applyFill="1"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center" vertical="center" wrapText="1"/>
    </xf>
    <xf numFmtId="0" fontId="14" fillId="9" borderId="1" xfId="0" applyFont="1" applyFill="1" applyBorder="1" applyAlignment="1">
      <alignment horizontal="center" vertical="center" wrapText="1"/>
    </xf>
    <xf numFmtId="0" fontId="14" fillId="9" borderId="1" xfId="0" applyFont="1" applyFill="1" applyBorder="1" applyAlignment="1">
      <alignment horizontal="left" vertical="center" wrapText="1"/>
    </xf>
    <xf numFmtId="0" fontId="16" fillId="0" borderId="8" xfId="0" applyFont="1" applyFill="1" applyBorder="1" applyAlignment="1">
      <alignment horizontal="center" vertical="center"/>
    </xf>
    <xf numFmtId="0" fontId="16" fillId="0" borderId="8" xfId="0" applyFont="1" applyBorder="1" applyAlignment="1">
      <alignment horizontal="center" vertical="center"/>
    </xf>
    <xf numFmtId="0" fontId="16" fillId="0" borderId="8" xfId="0" applyFont="1" applyBorder="1" applyAlignment="1">
      <alignment horizontal="left" vertical="center" wrapText="1"/>
    </xf>
    <xf numFmtId="0" fontId="16" fillId="0" borderId="8" xfId="0" applyFont="1" applyBorder="1" applyAlignment="1">
      <alignment horizontal="left" vertical="center"/>
    </xf>
    <xf numFmtId="0" fontId="0" fillId="0" borderId="8" xfId="0" applyBorder="1" applyAlignment="1">
      <alignment wrapText="1"/>
    </xf>
    <xf numFmtId="16" fontId="9" fillId="0" borderId="3" xfId="0" applyNumberFormat="1" applyFont="1" applyFill="1" applyBorder="1" applyAlignment="1">
      <alignment vertical="top" wrapText="1"/>
    </xf>
    <xf numFmtId="0" fontId="0" fillId="0" borderId="8" xfId="0" applyFill="1" applyBorder="1" applyAlignment="1">
      <alignment wrapText="1"/>
    </xf>
    <xf numFmtId="0" fontId="0" fillId="0" borderId="8" xfId="0" applyFill="1" applyBorder="1" applyAlignment="1">
      <alignment vertical="center" wrapText="1"/>
    </xf>
    <xf numFmtId="0" fontId="14" fillId="8" borderId="1" xfId="0" applyFont="1" applyFill="1" applyBorder="1" applyAlignment="1">
      <alignment horizontal="center" vertical="center" wrapText="1"/>
    </xf>
    <xf numFmtId="0" fontId="16" fillId="0" borderId="8" xfId="0" applyFont="1" applyFill="1" applyBorder="1" applyAlignment="1">
      <alignment vertical="center" wrapText="1"/>
    </xf>
    <xf numFmtId="41" fontId="9" fillId="0" borderId="3" xfId="1" applyNumberFormat="1" applyFont="1" applyBorder="1" applyAlignment="1">
      <alignment vertical="top"/>
    </xf>
    <xf numFmtId="0" fontId="17" fillId="0" borderId="0" xfId="0" applyFont="1" applyAlignment="1">
      <alignment vertical="top"/>
    </xf>
    <xf numFmtId="0" fontId="16" fillId="0" borderId="8" xfId="0" applyFont="1" applyFill="1" applyBorder="1" applyAlignment="1">
      <alignment horizontal="left" vertical="center" wrapText="1"/>
    </xf>
    <xf numFmtId="0" fontId="16" fillId="0" borderId="8" xfId="0" applyFont="1" applyFill="1" applyBorder="1" applyAlignment="1">
      <alignment horizontal="center" vertical="center" wrapText="1"/>
    </xf>
    <xf numFmtId="0" fontId="16" fillId="0" borderId="8" xfId="0" applyFont="1" applyFill="1" applyBorder="1" applyAlignment="1">
      <alignment wrapText="1"/>
    </xf>
    <xf numFmtId="0" fontId="16" fillId="0" borderId="8" xfId="0" applyFont="1" applyFill="1" applyBorder="1"/>
    <xf numFmtId="0" fontId="16" fillId="0" borderId="8" xfId="0" applyFont="1" applyFill="1" applyBorder="1" applyAlignment="1">
      <alignment horizontal="left" vertical="center"/>
    </xf>
    <xf numFmtId="0" fontId="16" fillId="0" borderId="0" xfId="0" applyFont="1" applyFill="1" applyAlignment="1">
      <alignment horizontal="left" vertical="center" wrapText="1"/>
    </xf>
    <xf numFmtId="4" fontId="9" fillId="0" borderId="3" xfId="0" applyNumberFormat="1" applyFont="1" applyBorder="1" applyAlignment="1">
      <alignment horizontal="right" vertical="top"/>
    </xf>
    <xf numFmtId="0" fontId="9" fillId="0" borderId="0" xfId="0" applyFont="1" applyAlignment="1">
      <alignment vertical="top"/>
    </xf>
    <xf numFmtId="0" fontId="9" fillId="0" borderId="3" xfId="0" quotePrefix="1" applyFont="1" applyBorder="1" applyAlignment="1">
      <alignment vertical="top" wrapText="1"/>
    </xf>
    <xf numFmtId="4" fontId="9" fillId="0" borderId="3" xfId="0" applyNumberFormat="1" applyFont="1" applyFill="1" applyBorder="1" applyAlignment="1">
      <alignment horizontal="right" vertical="top"/>
    </xf>
    <xf numFmtId="0" fontId="18" fillId="0" borderId="3" xfId="0" applyFont="1" applyBorder="1" applyAlignment="1">
      <alignment vertical="top" wrapText="1"/>
    </xf>
    <xf numFmtId="0" fontId="18" fillId="0" borderId="0" xfId="0" applyFont="1" applyAlignment="1">
      <alignment vertical="top"/>
    </xf>
    <xf numFmtId="43" fontId="0" fillId="0" borderId="0" xfId="1" applyFont="1"/>
    <xf numFmtId="164" fontId="0" fillId="0" borderId="0" xfId="1" applyNumberFormat="1" applyFont="1"/>
    <xf numFmtId="41" fontId="2" fillId="7" borderId="1" xfId="1" applyNumberFormat="1" applyFont="1" applyFill="1" applyBorder="1" applyAlignment="1">
      <alignment vertical="top" wrapText="1"/>
    </xf>
    <xf numFmtId="43" fontId="9" fillId="0" borderId="3" xfId="1" applyFont="1" applyBorder="1" applyAlignment="1">
      <alignment vertical="top"/>
    </xf>
    <xf numFmtId="43" fontId="18" fillId="0" borderId="3" xfId="1" applyFont="1" applyBorder="1" applyAlignment="1">
      <alignment vertical="top"/>
    </xf>
    <xf numFmtId="0" fontId="14" fillId="9" borderId="1" xfId="0" applyFont="1" applyFill="1" applyBorder="1" applyAlignment="1">
      <alignment vertical="center" wrapText="1"/>
    </xf>
    <xf numFmtId="0" fontId="0" fillId="0" borderId="0" xfId="0" applyAlignment="1">
      <alignment horizontal="center" vertical="center" wrapText="1"/>
    </xf>
    <xf numFmtId="0" fontId="16" fillId="0" borderId="8" xfId="0" applyFont="1" applyBorder="1" applyAlignment="1">
      <alignment horizontal="center" vertical="center" wrapText="1"/>
    </xf>
    <xf numFmtId="0" fontId="16" fillId="0" borderId="8" xfId="0" applyFont="1" applyBorder="1" applyAlignment="1">
      <alignment vertical="center" wrapText="1"/>
    </xf>
    <xf numFmtId="0" fontId="16" fillId="0" borderId="0" xfId="0" applyFont="1" applyAlignment="1">
      <alignment horizontal="left" vertical="center" wrapText="1"/>
    </xf>
    <xf numFmtId="0" fontId="16" fillId="0" borderId="8" xfId="0" quotePrefix="1" applyFont="1" applyBorder="1" applyAlignment="1">
      <alignment horizontal="left" vertical="center" wrapText="1"/>
    </xf>
    <xf numFmtId="0" fontId="21" fillId="2" borderId="3" xfId="0" applyFont="1" applyFill="1" applyBorder="1" applyAlignment="1">
      <alignment vertical="top"/>
    </xf>
    <xf numFmtId="0" fontId="21" fillId="2" borderId="3" xfId="0" applyFont="1" applyFill="1" applyBorder="1" applyAlignment="1">
      <alignment vertical="top" wrapText="1"/>
    </xf>
    <xf numFmtId="4" fontId="21" fillId="2" borderId="3" xfId="0" applyNumberFormat="1" applyFont="1" applyFill="1" applyBorder="1" applyAlignment="1">
      <alignment vertical="top"/>
    </xf>
    <xf numFmtId="41" fontId="21" fillId="2" borderId="3" xfId="1" applyNumberFormat="1" applyFont="1" applyFill="1" applyBorder="1" applyAlignment="1">
      <alignment vertical="top"/>
    </xf>
    <xf numFmtId="43" fontId="21" fillId="2" borderId="3" xfId="1" applyFont="1" applyFill="1" applyBorder="1" applyAlignment="1">
      <alignment vertical="top"/>
    </xf>
    <xf numFmtId="0" fontId="22" fillId="2" borderId="3" xfId="0" applyFont="1" applyFill="1" applyBorder="1" applyAlignment="1">
      <alignment vertical="top" wrapText="1"/>
    </xf>
    <xf numFmtId="0" fontId="22" fillId="2" borderId="3" xfId="0" applyFont="1" applyFill="1" applyBorder="1" applyAlignment="1">
      <alignment vertical="top"/>
    </xf>
    <xf numFmtId="4" fontId="22" fillId="2" borderId="3" xfId="0" applyNumberFormat="1" applyFont="1" applyFill="1" applyBorder="1" applyAlignment="1">
      <alignment vertical="top"/>
    </xf>
    <xf numFmtId="0" fontId="22" fillId="2" borderId="2" xfId="0" applyFont="1" applyFill="1" applyBorder="1" applyAlignment="1">
      <alignment vertical="top"/>
    </xf>
    <xf numFmtId="41" fontId="22" fillId="2" borderId="3" xfId="1" applyNumberFormat="1" applyFont="1" applyFill="1" applyBorder="1" applyAlignment="1">
      <alignment vertical="top"/>
    </xf>
    <xf numFmtId="0" fontId="22" fillId="2" borderId="2" xfId="0" applyFont="1" applyFill="1" applyBorder="1" applyAlignment="1">
      <alignment vertical="top" wrapText="1"/>
    </xf>
    <xf numFmtId="0" fontId="22" fillId="0" borderId="0" xfId="0" applyFont="1" applyAlignment="1">
      <alignment vertical="top"/>
    </xf>
    <xf numFmtId="0" fontId="23" fillId="7" borderId="1" xfId="0" applyFont="1" applyFill="1" applyBorder="1" applyAlignment="1">
      <alignment vertical="top"/>
    </xf>
    <xf numFmtId="0" fontId="21" fillId="0" borderId="0" xfId="0" applyFont="1" applyAlignment="1">
      <alignment vertical="top"/>
    </xf>
    <xf numFmtId="0" fontId="21" fillId="2" borderId="0" xfId="0" applyFont="1" applyFill="1" applyAlignment="1">
      <alignment vertical="top"/>
    </xf>
    <xf numFmtId="0" fontId="22" fillId="2" borderId="0" xfId="0" applyFont="1" applyFill="1" applyAlignment="1">
      <alignment vertical="top"/>
    </xf>
    <xf numFmtId="0" fontId="22" fillId="0" borderId="2" xfId="0" applyFont="1" applyBorder="1" applyAlignment="1">
      <alignment vertical="top"/>
    </xf>
    <xf numFmtId="4" fontId="22" fillId="2" borderId="2" xfId="0" applyNumberFormat="1" applyFont="1" applyFill="1" applyBorder="1" applyAlignment="1">
      <alignment vertical="top"/>
    </xf>
    <xf numFmtId="41" fontId="22" fillId="0" borderId="2" xfId="1" applyNumberFormat="1" applyFont="1" applyBorder="1" applyAlignment="1">
      <alignment vertical="top"/>
    </xf>
    <xf numFmtId="4" fontId="22" fillId="0" borderId="2" xfId="0" applyNumberFormat="1" applyFont="1" applyBorder="1" applyAlignment="1">
      <alignment vertical="top"/>
    </xf>
    <xf numFmtId="0" fontId="22" fillId="0" borderId="2" xfId="0" applyFont="1" applyBorder="1" applyAlignment="1">
      <alignment vertical="top" wrapText="1"/>
    </xf>
    <xf numFmtId="0" fontId="23" fillId="7" borderId="1" xfId="0" applyFont="1" applyFill="1" applyBorder="1" applyAlignment="1">
      <alignment vertical="top" wrapText="1"/>
    </xf>
    <xf numFmtId="4" fontId="23" fillId="7" borderId="1" xfId="0" applyNumberFormat="1" applyFont="1" applyFill="1" applyBorder="1" applyAlignment="1">
      <alignment vertical="top"/>
    </xf>
    <xf numFmtId="41" fontId="23" fillId="7" borderId="1" xfId="1" applyNumberFormat="1" applyFont="1" applyFill="1" applyBorder="1" applyAlignment="1">
      <alignment vertical="top"/>
    </xf>
    <xf numFmtId="41" fontId="23" fillId="7" borderId="1" xfId="1" applyNumberFormat="1" applyFont="1" applyFill="1" applyBorder="1" applyAlignment="1">
      <alignment vertical="top" wrapText="1"/>
    </xf>
    <xf numFmtId="0" fontId="21" fillId="0" borderId="3" xfId="0" applyFont="1" applyBorder="1" applyAlignment="1">
      <alignment vertical="top"/>
    </xf>
    <xf numFmtId="0" fontId="21" fillId="0" borderId="3" xfId="0" applyFont="1" applyBorder="1" applyAlignment="1">
      <alignment vertical="top" wrapText="1"/>
    </xf>
    <xf numFmtId="4" fontId="21" fillId="0" borderId="3" xfId="0" applyNumberFormat="1" applyFont="1" applyBorder="1" applyAlignment="1">
      <alignment horizontal="right" vertical="top"/>
    </xf>
    <xf numFmtId="41" fontId="21" fillId="0" borderId="3" xfId="1" applyNumberFormat="1" applyFont="1" applyBorder="1" applyAlignment="1">
      <alignment vertical="top"/>
    </xf>
    <xf numFmtId="43" fontId="21" fillId="0" borderId="3" xfId="1" applyFont="1" applyBorder="1" applyAlignment="1">
      <alignment vertical="top"/>
    </xf>
    <xf numFmtId="4" fontId="21" fillId="0" borderId="3" xfId="0" applyNumberFormat="1" applyFont="1" applyBorder="1" applyAlignment="1">
      <alignment vertical="top"/>
    </xf>
    <xf numFmtId="4" fontId="22" fillId="0" borderId="3" xfId="0" applyNumberFormat="1" applyFont="1" applyBorder="1" applyAlignment="1">
      <alignment vertical="top"/>
    </xf>
    <xf numFmtId="16" fontId="21" fillId="0" borderId="3" xfId="0" applyNumberFormat="1" applyFont="1" applyBorder="1" applyAlignment="1">
      <alignment vertical="top" wrapText="1"/>
    </xf>
    <xf numFmtId="0" fontId="22" fillId="0" borderId="3" xfId="0" applyFont="1" applyBorder="1" applyAlignment="1">
      <alignment vertical="top" wrapText="1"/>
    </xf>
    <xf numFmtId="0" fontId="22" fillId="0" borderId="3" xfId="0" applyFont="1" applyBorder="1" applyAlignment="1">
      <alignment vertical="top"/>
    </xf>
    <xf numFmtId="41" fontId="22" fillId="0" borderId="3" xfId="1" applyNumberFormat="1" applyFont="1" applyBorder="1" applyAlignment="1">
      <alignment vertical="top"/>
    </xf>
    <xf numFmtId="43" fontId="22" fillId="0" borderId="2" xfId="1" applyFont="1" applyBorder="1" applyAlignment="1">
      <alignment vertical="top"/>
    </xf>
    <xf numFmtId="43" fontId="22" fillId="0" borderId="2" xfId="0" applyNumberFormat="1" applyFont="1" applyBorder="1" applyAlignment="1">
      <alignment vertical="top"/>
    </xf>
    <xf numFmtId="3" fontId="22" fillId="0" borderId="2" xfId="0" applyNumberFormat="1" applyFont="1" applyBorder="1" applyAlignment="1">
      <alignment vertical="top"/>
    </xf>
    <xf numFmtId="0" fontId="21" fillId="0" borderId="2" xfId="0" applyFont="1" applyBorder="1" applyAlignment="1">
      <alignment vertical="top"/>
    </xf>
    <xf numFmtId="0" fontId="21" fillId="0" borderId="2" xfId="0" applyFont="1" applyBorder="1" applyAlignment="1">
      <alignment vertical="top" wrapText="1"/>
    </xf>
    <xf numFmtId="4" fontId="21" fillId="0" borderId="2" xfId="0" applyNumberFormat="1" applyFont="1" applyBorder="1" applyAlignment="1">
      <alignment vertical="top"/>
    </xf>
    <xf numFmtId="41" fontId="21" fillId="0" borderId="2" xfId="1" applyNumberFormat="1" applyFont="1" applyBorder="1" applyAlignment="1">
      <alignment vertical="top"/>
    </xf>
    <xf numFmtId="43" fontId="21" fillId="0" borderId="2" xfId="1" applyFont="1" applyBorder="1" applyAlignment="1">
      <alignment vertical="top" wrapText="1"/>
    </xf>
    <xf numFmtId="0" fontId="21" fillId="0" borderId="3" xfId="0" quotePrefix="1" applyFont="1" applyBorder="1" applyAlignment="1">
      <alignment vertical="top" wrapText="1"/>
    </xf>
    <xf numFmtId="0" fontId="22" fillId="2" borderId="2" xfId="0" quotePrefix="1" applyFont="1" applyFill="1" applyBorder="1" applyAlignment="1">
      <alignment vertical="top" wrapText="1"/>
    </xf>
    <xf numFmtId="0" fontId="22" fillId="0" borderId="2" xfId="0" quotePrefix="1" applyFont="1" applyBorder="1" applyAlignment="1">
      <alignment vertical="top" wrapText="1"/>
    </xf>
    <xf numFmtId="0" fontId="18" fillId="0" borderId="2" xfId="0" applyFont="1" applyBorder="1" applyAlignment="1">
      <alignment vertical="top" wrapText="1"/>
    </xf>
    <xf numFmtId="4" fontId="9" fillId="0" borderId="2" xfId="0" applyNumberFormat="1" applyFont="1" applyFill="1" applyBorder="1" applyAlignment="1">
      <alignment horizontal="right" vertical="top"/>
    </xf>
    <xf numFmtId="0" fontId="3" fillId="0" borderId="8" xfId="0" applyFont="1" applyFill="1" applyBorder="1" applyAlignment="1">
      <alignment vertical="top" wrapText="1"/>
    </xf>
    <xf numFmtId="43" fontId="9" fillId="0" borderId="3" xfId="1" applyFont="1" applyFill="1" applyBorder="1" applyAlignment="1">
      <alignment vertical="top"/>
    </xf>
    <xf numFmtId="0" fontId="3" fillId="0" borderId="3" xfId="0" quotePrefix="1" applyFont="1" applyFill="1" applyBorder="1" applyAlignment="1">
      <alignment vertical="top" wrapText="1"/>
    </xf>
    <xf numFmtId="0" fontId="18" fillId="0" borderId="3" xfId="0" applyFont="1" applyFill="1" applyBorder="1" applyAlignment="1">
      <alignment vertical="top"/>
    </xf>
    <xf numFmtId="43" fontId="18" fillId="0" borderId="3" xfId="1" applyFont="1" applyFill="1" applyBorder="1" applyAlignment="1">
      <alignment vertical="top"/>
    </xf>
    <xf numFmtId="41" fontId="18" fillId="0" borderId="3" xfId="1" applyNumberFormat="1" applyFont="1" applyFill="1" applyBorder="1" applyAlignment="1">
      <alignment vertical="top"/>
    </xf>
    <xf numFmtId="0" fontId="21" fillId="0" borderId="3" xfId="0" applyFont="1" applyFill="1" applyBorder="1" applyAlignment="1">
      <alignment vertical="top"/>
    </xf>
    <xf numFmtId="0" fontId="22" fillId="0" borderId="3" xfId="0" applyFont="1" applyFill="1" applyBorder="1" applyAlignment="1">
      <alignment vertical="top" wrapText="1"/>
    </xf>
    <xf numFmtId="0" fontId="22" fillId="0" borderId="3" xfId="0" applyFont="1" applyFill="1" applyBorder="1" applyAlignment="1">
      <alignment vertical="top"/>
    </xf>
    <xf numFmtId="4" fontId="22" fillId="0" borderId="3" xfId="0" applyNumberFormat="1" applyFont="1" applyFill="1" applyBorder="1" applyAlignment="1">
      <alignment vertical="top"/>
    </xf>
    <xf numFmtId="0" fontId="22" fillId="0" borderId="2" xfId="0" applyFont="1" applyFill="1" applyBorder="1" applyAlignment="1">
      <alignment vertical="top"/>
    </xf>
    <xf numFmtId="41" fontId="22" fillId="0" borderId="3" xfId="1" applyNumberFormat="1" applyFont="1" applyFill="1" applyBorder="1" applyAlignment="1">
      <alignment vertical="top"/>
    </xf>
    <xf numFmtId="43" fontId="21" fillId="0" borderId="3" xfId="1" applyFont="1" applyFill="1" applyBorder="1" applyAlignment="1">
      <alignment vertical="top"/>
    </xf>
    <xf numFmtId="41" fontId="21" fillId="0" borderId="3" xfId="1" applyNumberFormat="1" applyFont="1" applyFill="1" applyBorder="1" applyAlignment="1">
      <alignment vertical="top"/>
    </xf>
    <xf numFmtId="4" fontId="21" fillId="0" borderId="3" xfId="0" applyNumberFormat="1" applyFont="1" applyFill="1" applyBorder="1" applyAlignment="1">
      <alignment vertical="top"/>
    </xf>
    <xf numFmtId="0" fontId="22" fillId="0" borderId="2" xfId="0" applyFont="1" applyFill="1" applyBorder="1" applyAlignment="1">
      <alignment vertical="top" wrapText="1"/>
    </xf>
    <xf numFmtId="0" fontId="19" fillId="0" borderId="3" xfId="0" applyFont="1" applyFill="1" applyBorder="1" applyAlignment="1">
      <alignment vertical="top" wrapText="1"/>
    </xf>
    <xf numFmtId="0" fontId="19" fillId="0" borderId="3" xfId="0" applyFont="1" applyFill="1" applyBorder="1" applyAlignment="1">
      <alignment vertical="top"/>
    </xf>
    <xf numFmtId="0" fontId="19" fillId="0" borderId="2" xfId="0" applyFont="1" applyFill="1" applyBorder="1" applyAlignment="1">
      <alignment vertical="top"/>
    </xf>
    <xf numFmtId="0" fontId="9" fillId="0" borderId="3" xfId="0" quotePrefix="1" applyFont="1" applyFill="1" applyBorder="1" applyAlignment="1">
      <alignment vertical="top" wrapText="1"/>
    </xf>
    <xf numFmtId="0" fontId="18" fillId="0" borderId="3" xfId="0" applyFont="1" applyFill="1" applyBorder="1" applyAlignment="1">
      <alignment vertical="top" wrapText="1"/>
    </xf>
    <xf numFmtId="4" fontId="18" fillId="0" borderId="3" xfId="0" applyNumberFormat="1" applyFont="1" applyFill="1" applyBorder="1" applyAlignment="1">
      <alignment horizontal="right" vertical="top"/>
    </xf>
    <xf numFmtId="0" fontId="18" fillId="0" borderId="3" xfId="0" quotePrefix="1" applyFont="1" applyFill="1" applyBorder="1" applyAlignment="1">
      <alignment vertical="top" wrapText="1"/>
    </xf>
    <xf numFmtId="0" fontId="18" fillId="0" borderId="3" xfId="0" applyFont="1" applyFill="1" applyBorder="1" applyAlignment="1">
      <alignment horizontal="center" vertical="top" wrapText="1"/>
    </xf>
    <xf numFmtId="0" fontId="0" fillId="0" borderId="3" xfId="0" applyFill="1" applyBorder="1" applyAlignment="1">
      <alignment horizontal="left" vertical="center" wrapText="1"/>
    </xf>
    <xf numFmtId="0" fontId="21" fillId="0" borderId="3" xfId="0" applyFont="1" applyFill="1" applyBorder="1" applyAlignment="1">
      <alignment vertical="top" wrapText="1"/>
    </xf>
    <xf numFmtId="4" fontId="18" fillId="0" borderId="3" xfId="0" applyNumberFormat="1" applyFont="1" applyFill="1" applyBorder="1" applyAlignment="1">
      <alignment vertical="top"/>
    </xf>
    <xf numFmtId="16" fontId="18" fillId="0" borderId="3" xfId="0" applyNumberFormat="1" applyFont="1" applyFill="1" applyBorder="1" applyAlignment="1">
      <alignment vertical="top" wrapText="1"/>
    </xf>
    <xf numFmtId="0" fontId="18" fillId="0" borderId="2" xfId="0" applyFont="1" applyFill="1" applyBorder="1" applyAlignment="1">
      <alignment vertical="top"/>
    </xf>
    <xf numFmtId="41" fontId="18" fillId="0" borderId="2" xfId="1" applyNumberFormat="1" applyFont="1" applyFill="1" applyBorder="1" applyAlignment="1">
      <alignment vertical="top"/>
    </xf>
    <xf numFmtId="0" fontId="18" fillId="0" borderId="2" xfId="0" applyFont="1" applyFill="1" applyBorder="1" applyAlignment="1">
      <alignment vertical="top" wrapText="1"/>
    </xf>
    <xf numFmtId="4" fontId="18" fillId="0" borderId="2" xfId="0" applyNumberFormat="1" applyFont="1" applyFill="1" applyBorder="1" applyAlignment="1">
      <alignment horizontal="right" vertical="top"/>
    </xf>
    <xf numFmtId="43" fontId="3" fillId="0" borderId="2" xfId="0" applyNumberFormat="1" applyFont="1" applyFill="1" applyBorder="1" applyAlignment="1">
      <alignment vertical="top"/>
    </xf>
    <xf numFmtId="3" fontId="3" fillId="0" borderId="2" xfId="0" applyNumberFormat="1" applyFont="1" applyFill="1" applyBorder="1" applyAlignment="1">
      <alignment vertical="top"/>
    </xf>
  </cellXfs>
  <cellStyles count="4">
    <cellStyle name="Comma" xfId="1" builtinId="3"/>
    <cellStyle name="Normal" xfId="0" builtinId="0"/>
    <cellStyle name="Normal 2" xfId="2" xr:uid="{D7250396-99D2-456F-8012-B4E120C87D13}"/>
    <cellStyle name="Normal 4" xfId="3" xr:uid="{A4F81409-3EBF-438C-8E28-A303DAB83D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Cruz, Jon Carlo" id="{EF0037F2-48A4-4F1B-AD06-AC4FFDAB1A5C}" userId="joncarlo.cruz@arcadis.com" providerId="PeoplePicker"/>
  <person displayName="Tadeo, Joel Jude" id="{103A144B-FC04-491B-8DE1-FC41B10B460A}" userId="joeljude.tadeo@arcadis.com" providerId="PeoplePicker"/>
  <person displayName="Oliquino, Cherry" id="{7293B7DE-AE21-40CC-A114-FE7D4AEB0A0B}" userId="cherry.oliquino@arcadis.com" providerId="PeoplePicker"/>
  <person displayName="Decin, John Cedric" id="{0A22A53B-4292-4017-ABBE-AF9F8A265535}" userId="JohnCedric.Decin@arcadis.com" providerId="PeoplePicker"/>
  <person displayName="Vargas, John Carlo" id="{0752EC2F-782B-4C46-9C2E-53833167EE03}" userId="johncarlo.vargas@arcadis.com" providerId="PeoplePicker"/>
  <person displayName="Elma, Maria Adelle" id="{7F5E55D2-BC6F-4936-ADA7-731D3D30EE94}" userId="mariaadelle.elma@arcadis.com" providerId="PeoplePicker"/>
  <person displayName="Rivera, Alexander Karl" id="{957421AC-1C96-467D-A3FA-39DAAFE8C8DE}" userId="AlexanderKarl.Rivera@arcadis.com" providerId="PeoplePicker"/>
  <person displayName="Deponio, Dylan Denmore" id="{5A46036E-BF84-4668-9A2F-715BFC09AD6D}" userId="dylandenmore.deponio@arcadis.com" providerId="PeoplePicker"/>
  <person displayName="Tadeo, Joel Jude" id="{BEE17864-0022-47AC-932B-274716BAC345}" userId="S::joeljude.tadeo@arcadisasia.com::557b5ccc-441a-40a5-9bad-78b3612a6ccb" providerId="AD"/>
  <person displayName="Ogot, Mark Lester" id="{2306AD3D-55EE-4B42-95A0-8450211A8E45}" userId="S::marklester.ogot@arcadisasia.com::0b3da0ae-959c-459a-985f-9d43681ba7f4" providerId="AD"/>
  <person displayName="Vargas, John Carlo" id="{173E8D4D-F3DB-44B8-ACC9-AC2C6FBC2C23}" userId="S::johncarlo.vargas@arcadisasia.com::d1037298-846d-4c3c-8120-54f22f4191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 dT="2020-08-02T02:42:00.74" personId="{2306AD3D-55EE-4B42-95A0-8450211A8E45}" id="{3D13C376-3FA3-47C2-AD0E-95ED26A76D5A}">
    <text>@Tadeo, Joel Jude - highlight this in the rerport</text>
    <mentions>
      <mention mentionpersonId="{103A144B-FC04-491B-8DE1-FC41B10B460A}" mentionId="{D29C0B2F-3787-4092-9FD0-8B40EB90AE46}" startIndex="0" length="17"/>
    </mentions>
  </threadedComment>
  <threadedComment ref="M4" dT="2020-08-02T02:42:27.25" personId="{2306AD3D-55EE-4B42-95A0-8450211A8E45}" id="{5A37E5F0-4BCD-48E7-AB60-87876AD4BFE4}">
    <text>@Tadeo, Joel Jude - please highlight this in the report</text>
    <mentions>
      <mention mentionpersonId="{103A144B-FC04-491B-8DE1-FC41B10B460A}" mentionId="{C0C8C509-3116-4D8A-9132-6574CDC0BC73}" startIndex="0" length="17"/>
    </mentions>
  </threadedComment>
  <threadedComment ref="M4" dT="2020-08-04T08:31:57.19" personId="{BEE17864-0022-47AC-932B-274716BAC345}" id="{86990214-21CC-495F-9797-DA4466A6B17C}" parentId="{5A37E5F0-4BCD-48E7-AB60-87876AD4BFE4}">
    <text>noted sir, please see updated report</text>
  </threadedComment>
  <threadedComment ref="M5" dT="2020-08-01T03:35:20.78" personId="{2306AD3D-55EE-4B42-95A0-8450211A8E45}" id="{CB37AF78-A392-4DF3-84CB-5431D6B90315}">
    <text>@Tadeo, Joel Jude - please provide capex if this will be installed</text>
    <mentions>
      <mention mentionpersonId="{103A144B-FC04-491B-8DE1-FC41B10B460A}" mentionId="{7DDFC227-54CD-44BF-AF29-4B6A93E7A2A7}" startIndex="0" length="17"/>
    </mentions>
  </threadedComment>
  <threadedComment ref="M5" dT="2020-08-04T08:31:41.46" personId="{BEE17864-0022-47AC-932B-274716BAC345}" id="{C2554351-E5AC-4951-8441-73AB01E6992B}" parentId="{CB37AF78-A392-4DF3-84CB-5431D6B90315}">
    <text>noted sir, please see revised item under capex tab</text>
  </threadedComment>
  <threadedComment ref="M9" dT="2020-08-02T02:43:03.42" personId="{2306AD3D-55EE-4B42-95A0-8450211A8E45}" id="{FB7D9624-CB4D-4618-A117-8E1AA64F7E2C}">
    <text>@Tadeo, Joel Jude - highlight this in the report</text>
    <mentions>
      <mention mentionpersonId="{103A144B-FC04-491B-8DE1-FC41B10B460A}" mentionId="{71382839-DB14-4092-BE23-95BE82B1B5AF}" startIndex="0" length="17"/>
    </mentions>
  </threadedComment>
  <threadedComment ref="B14" dT="2020-08-02T02:40:57.35" personId="{2306AD3D-55EE-4B42-95A0-8450211A8E45}" id="{6F7FC788-A62D-4BF2-8161-1F9BF5FBE709}">
    <text>@Tadeo, Joel Jude provide cost for transferring of exhaust</text>
    <mentions>
      <mention mentionpersonId="{103A144B-FC04-491B-8DE1-FC41B10B460A}" mentionId="{28E6C5CF-AC99-4A08-902B-600D92A5D380}" startIndex="0" length="17"/>
    </mentions>
  </threadedComment>
  <threadedComment ref="M14" dT="2020-08-02T02:43:38.47" personId="{2306AD3D-55EE-4B42-95A0-8450211A8E45}" id="{F8539D30-F29D-4F08-8545-C01C8E2196C0}">
    <text>@Tadeo, Joel Jude provide CapEx</text>
    <mentions>
      <mention mentionpersonId="{103A144B-FC04-491B-8DE1-FC41B10B460A}" mentionId="{9B8E754A-73DF-44A9-B0EC-B95B77B673F9}" startIndex="0" length="17"/>
    </mentions>
  </threadedComment>
  <threadedComment ref="M14" dT="2020-08-04T08:57:24.45" personId="{BEE17864-0022-47AC-932B-274716BAC345}" id="{100C4299-8178-4905-A737-A4D6065CB4BB}" parentId="{F8539D30-F29D-4F08-8545-C01C8E2196C0}">
    <text>copy sir, please see updated CapEx tab</text>
  </threadedComment>
  <threadedComment ref="M25" dT="2020-08-02T02:44:40.17" personId="{2306AD3D-55EE-4B42-95A0-8450211A8E45}" id="{55395F7B-DBEE-4754-BBF6-03C97CE22F0C}">
    <text>@Decin, John Cedric - provide this in the Capex</text>
    <mentions>
      <mention mentionpersonId="{0A22A53B-4292-4017-ABBE-AF9F8A265535}" mentionId="{5BE272A2-CE1F-40DB-81B7-7D47E27BCF93}" startIndex="0" length="19"/>
    </mentions>
  </threadedComment>
  <threadedComment ref="M26" dT="2020-08-02T02:45:50.31" personId="{2306AD3D-55EE-4B42-95A0-8450211A8E45}" id="{7779D5F5-9B21-41E2-93EA-F6179AE585E1}">
    <text>@Decin, John Cedric - PRovide CapEx</text>
    <mentions>
      <mention mentionpersonId="{0A22A53B-4292-4017-ABBE-AF9F8A265535}" mentionId="{DD5479E6-D9B6-47B9-A4F7-938D709EECB4}" startIndex="0" length="19"/>
    </mentions>
  </threadedComment>
  <threadedComment ref="M27" dT="2020-08-02T02:46:21.95" personId="{2306AD3D-55EE-4B42-95A0-8450211A8E45}" id="{401240C8-4AF9-418F-A088-B683C2BD88F4}" done="1">
    <text>@Rivera, Alexander Karl - PRovide CapEx for the renewal of the permits</text>
    <mentions>
      <mention mentionpersonId="{957421AC-1C96-467D-A3FA-39DAAFE8C8DE}" mentionId="{99BB01A2-AF98-4FAA-87C2-BFDD5BD8219B}" startIndex="0" length="23"/>
    </mentions>
  </threadedComment>
  <threadedComment ref="B42" dT="2020-08-01T01:19:34.22" personId="{2306AD3D-55EE-4B42-95A0-8450211A8E45}" id="{F63835BF-AEA3-45A7-BAD0-C8936341C6F6}" done="1">
    <text>@Rivera, Alexander Karl - please revise as per our findings</text>
    <mentions>
      <mention mentionpersonId="{957421AC-1C96-467D-A3FA-39DAAFE8C8DE}" mentionId="{C88F1BC4-B856-469F-BB13-573434C95BD7}" startIndex="0" length="23"/>
    </mentions>
  </threadedComment>
  <threadedComment ref="M44" dT="2020-08-02T02:49:31.64" personId="{2306AD3D-55EE-4B42-95A0-8450211A8E45}" id="{54F4AC32-4122-4D89-9E3D-7EBFEA9E2E67}">
    <text>@Rivera, Alexander Karl, @Vargas, John Carlo - discuss the issue and provide immediate action. Provide CapEx if needed</text>
    <mentions>
      <mention mentionpersonId="{957421AC-1C96-467D-A3FA-39DAAFE8C8DE}" mentionId="{92A0DE3B-F668-44CB-939A-A49E55DE2C02}" startIndex="0" length="23"/>
      <mention mentionpersonId="{0752EC2F-782B-4C46-9C2E-53833167EE03}" mentionId="{824A1414-6891-442D-B3F5-2BAE39A2E24B}" startIndex="25" length="19"/>
    </mentions>
  </threadedComment>
  <threadedComment ref="M46" dT="2020-08-02T02:50:39.70" personId="{2306AD3D-55EE-4B42-95A0-8450211A8E45}" id="{355FD95B-2CD3-45D7-93DD-F70E6999661E}">
    <text>@Rivera, Alexander Karl - provide this in the report</text>
    <mentions>
      <mention mentionpersonId="{957421AC-1C96-467D-A3FA-39DAAFE8C8DE}" mentionId="{E8155ED3-3B18-4533-85B3-472B8A6C2DDF}" startIndex="0" length="23"/>
    </mentions>
  </threadedComment>
  <threadedComment ref="M49" dT="2020-08-02T02:51:19.02" personId="{2306AD3D-55EE-4B42-95A0-8450211A8E45}" id="{FD48FD57-4574-4FFD-B9ED-8E318A490F1F}">
    <text>@Elma, Maria Adelle - provide cost for the LEED due diligence</text>
    <mentions>
      <mention mentionpersonId="{7F5E55D2-BC6F-4936-ADA7-731D3D30EE94}" mentionId="{09623A19-7359-4F82-A5BF-A57E20DACDB8}" startIndex="0" length="19"/>
    </mentions>
  </threadedComment>
  <threadedComment ref="M54" dT="2020-08-02T02:52:02.42" personId="{2306AD3D-55EE-4B42-95A0-8450211A8E45}" id="{CD18A738-BC4C-4D39-96FA-A631B3520095}">
    <text>@Elma, Maria Adelle - Provide cost for the charging staion</text>
    <mentions>
      <mention mentionpersonId="{7F5E55D2-BC6F-4936-ADA7-731D3D30EE94}" mentionId="{D8596298-6081-41AB-A6D2-4FE6E740A911}" startIndex="0" length="19"/>
    </mentions>
  </threadedComment>
  <threadedComment ref="M55" dT="2020-08-02T02:52:02.42" personId="{2306AD3D-55EE-4B42-95A0-8450211A8E45}" id="{9957533E-6C5E-49D8-8893-60C8242EC753}">
    <text>@Elma, Maria Adelle - Provide cost for the charging staion</text>
    <mentions>
      <mention mentionpersonId="{7F5E55D2-BC6F-4936-ADA7-731D3D30EE94}" mentionId="{D518848B-CC52-44B3-9DB0-9A66E541B310}" startIndex="0" length="19"/>
    </mentions>
  </threadedComment>
  <threadedComment ref="B57" dT="2020-08-01T01:38:06.67" personId="{2306AD3D-55EE-4B42-95A0-8450211A8E45}" id="{1D77E3FE-E44D-4B87-BC16-D3E000D9FADA}">
    <text>@Elma, Maria Adelle - important note, kindly write this down on the report and provide recommendation.</text>
    <mentions>
      <mention mentionpersonId="{7F5E55D2-BC6F-4936-ADA7-731D3D30EE94}" mentionId="{16212057-B7FE-4F33-8A56-E6E47F31434F}" startIndex="0" length="19"/>
    </mentions>
  </threadedComment>
  <threadedComment ref="M57" dT="2020-08-02T02:52:29.30" personId="{2306AD3D-55EE-4B42-95A0-8450211A8E45}" id="{E5BA06AD-D343-43F6-B386-C992F133D6FF}">
    <text>@Elma, Maria Adelle - provide cost</text>
    <mentions>
      <mention mentionpersonId="{7F5E55D2-BC6F-4936-ADA7-731D3D30EE94}" mentionId="{BA823803-FC81-4120-AAA5-EB14A6F26671}" startIndex="0" length="19"/>
    </mentions>
  </threadedComment>
  <threadedComment ref="N57" dT="2020-08-02T02:52:29.30" personId="{2306AD3D-55EE-4B42-95A0-8450211A8E45}" id="{EF104294-665E-46C2-B364-668525801D81}">
    <text>@Elma, Maria Adelle - provide cost</text>
    <mentions>
      <mention mentionpersonId="{7F5E55D2-BC6F-4936-ADA7-731D3D30EE94}" mentionId="{D81D9631-512D-47B1-9032-47AABC0B1FE4}" startIndex="0" length="19"/>
    </mentions>
  </threadedComment>
  <threadedComment ref="B58" dT="2020-08-01T01:38:06.67" personId="{2306AD3D-55EE-4B42-95A0-8450211A8E45}" id="{60B0A03D-CE4E-41DD-98BD-8A87B63F3112}">
    <text>@Elma, Maria Adelle - important note, kindly write this down on the report and provide recommendation.</text>
    <mentions>
      <mention mentionpersonId="{7F5E55D2-BC6F-4936-ADA7-731D3D30EE94}" mentionId="{5F118DF7-3821-4E62-BC71-8208B7FD778B}" startIndex="0" length="19"/>
    </mentions>
  </threadedComment>
  <threadedComment ref="M58" dT="2020-08-02T02:52:29.30" personId="{2306AD3D-55EE-4B42-95A0-8450211A8E45}" id="{8100B098-9DDC-436E-92AF-3B6706529549}">
    <text>@Elma, Maria Adelle - provide cost</text>
    <mentions>
      <mention mentionpersonId="{7F5E55D2-BC6F-4936-ADA7-731D3D30EE94}" mentionId="{FAD41B9F-2B99-4B25-9452-98EF54D9501F}" startIndex="0" length="19"/>
    </mentions>
  </threadedComment>
  <threadedComment ref="N58" dT="2020-08-02T02:52:29.30" personId="{2306AD3D-55EE-4B42-95A0-8450211A8E45}" id="{FAA77783-EBE2-4DD0-B36C-C2074D9219FD}">
    <text>@Elma, Maria Adelle - provide cost</text>
    <mentions>
      <mention mentionpersonId="{7F5E55D2-BC6F-4936-ADA7-731D3D30EE94}" mentionId="{A2CFA87B-399B-43FB-8F12-F8125E6143EC}" startIndex="0" length="19"/>
    </mentions>
  </threadedComment>
  <threadedComment ref="B59" dT="2020-08-01T01:38:06.67" personId="{2306AD3D-55EE-4B42-95A0-8450211A8E45}" id="{78555302-3548-41F6-B745-2EEEE9E67E1B}">
    <text>@Elma, Maria Adelle - important note, kindly write this down on the report and provide recommendation.</text>
    <mentions>
      <mention mentionpersonId="{7F5E55D2-BC6F-4936-ADA7-731D3D30EE94}" mentionId="{9CCD5914-7C8E-4364-A4D6-351C0346396B}" startIndex="0" length="19"/>
    </mentions>
  </threadedComment>
  <threadedComment ref="M59" dT="2020-08-02T02:52:29.30" personId="{2306AD3D-55EE-4B42-95A0-8450211A8E45}" id="{EDEFEA39-2045-405E-926D-DBD18879BF37}">
    <text>@Elma, Maria Adelle - provide cost</text>
    <mentions>
      <mention mentionpersonId="{7F5E55D2-BC6F-4936-ADA7-731D3D30EE94}" mentionId="{CDCB9BAE-3DBA-4045-A9B6-6AC4DE36196C}" startIndex="0" length="19"/>
    </mentions>
  </threadedComment>
  <threadedComment ref="N59" dT="2020-08-02T02:52:29.30" personId="{2306AD3D-55EE-4B42-95A0-8450211A8E45}" id="{4AD24D8C-7BBE-421F-93D2-CC7DF1ECABD3}">
    <text>@Elma, Maria Adelle - provide cost</text>
    <mentions>
      <mention mentionpersonId="{7F5E55D2-BC6F-4936-ADA7-731D3D30EE94}" mentionId="{20000060-B94B-469E-8C82-9CD7CBF50F59}" startIndex="0" length="19"/>
    </mentions>
  </threadedComment>
  <threadedComment ref="M61" dT="2020-08-02T02:52:56.79" personId="{2306AD3D-55EE-4B42-95A0-8450211A8E45}" id="{4AF4D08E-589A-42A9-AA3C-24C63597C055}">
    <text>@Elma, Maria Adelle - provide cost for the further study</text>
    <mentions>
      <mention mentionpersonId="{7F5E55D2-BC6F-4936-ADA7-731D3D30EE94}" mentionId="{0FEB8319-9882-474C-BE37-9D2D6AEB74FF}" startIndex="0" length="19"/>
    </mentions>
  </threadedComment>
  <threadedComment ref="M63" dT="2020-08-02T02:53:23.41" personId="{2306AD3D-55EE-4B42-95A0-8450211A8E45}" id="{9FB6F7D9-FD6F-4241-8C0A-DEECFDD47C03}">
    <text>@Elma, Maria Adelle - provide cost for this requirment</text>
    <mentions>
      <mention mentionpersonId="{7F5E55D2-BC6F-4936-ADA7-731D3D30EE94}" mentionId="{03392DFD-A358-436F-82EE-89B8F8C4326B}" startIndex="0" length="19"/>
    </mentions>
  </threadedComment>
  <threadedComment ref="N65" dT="2020-08-01T01:45:35.10" personId="{2306AD3D-55EE-4B42-95A0-8450211A8E45}" id="{9B0D3966-AFC4-4B29-86C3-05AE71EC9ECA}">
    <text>@Elma, Maria Adelle - do we have a confirmation if the rainwater tank is connected to the irrigation pipes. Please check the layouts on where this tank connects. The reason of this if it has no connection to the irrigation pipes, we need to allocate CapEx for the reconnection.</text>
    <mentions>
      <mention mentionpersonId="{7F5E55D2-BC6F-4936-ADA7-731D3D30EE94}" mentionId="{A91D6296-FEF5-41C5-B5DE-42454CB9BAFF}" startIndex="0" length="19"/>
    </mentions>
  </threadedComment>
  <threadedComment ref="M66" dT="2020-08-01T01:47:35.39" personId="{2306AD3D-55EE-4B42-95A0-8450211A8E45}" id="{5DB2F73F-7C34-48DD-8793-EA00D7F63019}">
    <text>@Elma, Maria Adelle - if this has not met? do we need some repair works for this? if yes, please provide CapEx</text>
    <mentions>
      <mention mentionpersonId="{7F5E55D2-BC6F-4936-ADA7-731D3D30EE94}" mentionId="{156A7531-3361-40FD-B14E-2394CA1FF2D4}" startIndex="0" length="19"/>
    </mentions>
  </threadedComment>
  <threadedComment ref="N67" dT="2020-08-01T01:48:48.15" personId="{2306AD3D-55EE-4B42-95A0-8450211A8E45}" id="{BABF4752-28DB-4F0E-BDB1-4B3759BE0FCC}">
    <text>@Elma, Maria Adelle - provide high level cost. though this can be part of miscellaneous items.</text>
    <mentions>
      <mention mentionpersonId="{7F5E55D2-BC6F-4936-ADA7-731D3D30EE94}" mentionId="{D882BD1C-6855-4CFC-AD22-F64C9F45C65B}" startIndex="0" length="19"/>
    </mentions>
  </threadedComment>
  <threadedComment ref="N69" dT="2020-08-01T01:50:02.99" personId="{2306AD3D-55EE-4B42-95A0-8450211A8E45}" id="{07EEBE8E-4365-479D-A723-EC7536421E96}">
    <text>@Elma, Maria Adelle - provide immediate cost for the maintenance.</text>
    <mentions>
      <mention mentionpersonId="{7F5E55D2-BC6F-4936-ADA7-731D3D30EE94}" mentionId="{25A98038-301F-4D4E-A5D0-7427F9D2772E}" startIndex="0" length="19"/>
    </mentions>
  </threadedComment>
  <threadedComment ref="N70" dT="2020-08-01T01:51:35.12" personId="{2306AD3D-55EE-4B42-95A0-8450211A8E45}" id="{0AA4045A-EACC-4F1D-89F2-094ACC3521C6}">
    <text>@Elma, Maria Adelle - write this down on the construction report due diligence section</text>
    <mentions>
      <mention mentionpersonId="{7F5E55D2-BC6F-4936-ADA7-731D3D30EE94}" mentionId="{CAA3E35A-8E7E-44E7-98F3-B2A6B5452A0F}" startIndex="0" length="19"/>
    </mentions>
  </threadedComment>
  <threadedComment ref="N71" dT="2020-08-01T01:51:07.45" personId="{2306AD3D-55EE-4B42-95A0-8450211A8E45}" id="{B1350035-A70D-4E99-BF87-F20EE7958070}">
    <text>@Elma, Maria Adelle - write this down on the construction report due diligence section</text>
    <mentions>
      <mention mentionpersonId="{7F5E55D2-BC6F-4936-ADA7-731D3D30EE94}" mentionId="{D488088C-DE07-4249-A9BE-463B6B9D4C7B}" startIndex="0" length="19"/>
    </mentions>
  </threadedComment>
  <threadedComment ref="M74" dT="2020-08-01T02:47:52.22" personId="{2306AD3D-55EE-4B42-95A0-8450211A8E45}" id="{F0F2D8BC-5A0F-49F0-82C0-A8A3463DAD45}">
    <text>@Oliquino, Cherry - Provide CapEx</text>
    <mentions>
      <mention mentionpersonId="{7293B7DE-AE21-40CC-A114-FE7D4AEB0A0B}" mentionId="{CE9D519D-2A38-4B3D-9DCA-85AAAE441E95}" startIndex="0" length="17"/>
    </mentions>
  </threadedComment>
  <threadedComment ref="M74" dT="2020-08-03T09:19:01.40" personId="{2306AD3D-55EE-4B42-95A0-8450211A8E45}" id="{D614A49E-A0BD-4061-83F7-32B2CF4E1BBC}" parentId="{F0F2D8BC-5A0F-49F0-82C0-A8A3463DAD45}">
    <text>part of miscellaneous</text>
  </threadedComment>
  <threadedComment ref="M75" dT="2020-08-01T02:49:07.17" personId="{2306AD3D-55EE-4B42-95A0-8450211A8E45}" id="{FCDDAC32-8DC0-4100-B770-341FC9A558EF}">
    <text>@Oliquino, Cherry - provide remarks</text>
    <mentions>
      <mention mentionpersonId="{7293B7DE-AE21-40CC-A114-FE7D4AEB0A0B}" mentionId="{31F35730-9AEA-4456-AD57-D0FD4ED53A21}" startIndex="0" length="17"/>
    </mentions>
  </threadedComment>
  <threadedComment ref="G87" dT="2020-08-01T03:00:06.74" personId="{2306AD3D-55EE-4B42-95A0-8450211A8E45}" id="{CD3182FD-AFF9-4602-82E6-2572DA4944C6}">
    <text>@Vargas, John Carlo - provide miscellaneous capec item</text>
    <mentions>
      <mention mentionpersonId="{0752EC2F-782B-4C46-9C2E-53833167EE03}" mentionId="{120B9052-6BA6-4234-A667-998B31BC8D4D}" startIndex="0" length="19"/>
    </mentions>
  </threadedComment>
  <threadedComment ref="F90" dT="2020-08-01T03:10:35.53" personId="{2306AD3D-55EE-4B42-95A0-8450211A8E45}" id="{2BF01F4A-202D-42C6-9102-63D63B493C66}">
    <text>@Rivera, Alexander Karl, @Vargas, John Carlo - kindly discuss this issue and provide recommendation on how to resolve this</text>
    <mentions>
      <mention mentionpersonId="{957421AC-1C96-467D-A3FA-39DAAFE8C8DE}" mentionId="{41BFC432-9CB0-49ED-B22B-EB8456B0D523}" startIndex="0" length="23"/>
      <mention mentionpersonId="{0752EC2F-782B-4C46-9C2E-53833167EE03}" mentionId="{96B565DB-2161-4F32-B689-E24FBC2F75B1}" startIndex="25" length="19"/>
    </mentions>
  </threadedComment>
  <threadedComment ref="F90" dT="2020-08-02T15:01:06.04" personId="{173E8D4D-F3DB-44B8-ACC9-AC2C6FBC2C23}" id="{3B4D2193-F099-4591-AFC9-0E477DA978C5}" parentId="{2BF01F4A-202D-42C6-9102-63D63B493C66}">
    <text>Done. See revised recommedation.</text>
  </threadedComment>
  <threadedComment ref="F91" dT="2020-08-01T03:14:45.26" personId="{2306AD3D-55EE-4B42-95A0-8450211A8E45}" id="{EA1F20AC-9A15-4032-9967-D09BF6876CB6}">
    <text>@Vargas, John Carlo - provide narratives with the cleaning of the stains and delapidated paints.</text>
    <mentions>
      <mention mentionpersonId="{0752EC2F-782B-4C46-9C2E-53833167EE03}" mentionId="{56502FE2-FC72-45BF-878A-E785C437DC0B}" startIndex="0" length="19"/>
    </mentions>
  </threadedComment>
  <threadedComment ref="F91" dT="2020-08-02T15:26:50.73" personId="{173E8D4D-F3DB-44B8-ACC9-AC2C6FBC2C23}" id="{A4A9442F-EE29-4646-8DCD-790D04AAB84E}" parentId="{EA1F20AC-9A15-4032-9967-D09BF6876CB6}">
    <text>Done. See revised recommedation.</text>
  </threadedComment>
  <threadedComment ref="B95" dT="2020-07-25T02:26:34.18" personId="{2306AD3D-55EE-4B42-95A0-8450211A8E45}" id="{9B3B3A16-1936-44E3-A883-2013B736E32F}">
    <text>@Vargas, John Carlo - can you provide review on this?</text>
    <mentions>
      <mention mentionpersonId="{0752EC2F-782B-4C46-9C2E-53833167EE03}" mentionId="{59613ACB-67C6-4A11-A3BB-973AA27C85D0}" startIndex="0" length="19"/>
    </mentions>
  </threadedComment>
  <threadedComment ref="B95" dT="2020-08-02T16:09:01.24" personId="{173E8D4D-F3DB-44B8-ACC9-AC2C6FBC2C23}" id="{0A8C1E3F-DDD5-412B-A7F8-66E02DE826AF}" parentId="{9B3B3A16-1936-44E3-A883-2013B736E32F}">
    <text>Done. See revised remarks</text>
  </threadedComment>
  <threadedComment ref="M97" dT="2020-08-01T03:24:06.76" personId="{2306AD3D-55EE-4B42-95A0-8450211A8E45}" id="{2AC2A69D-E95A-4DDE-96A1-3DCE96491FA6}">
    <text>@Vargas, John Carlo - provide CapEx for the demolition of the wall to be compliant with the PWD access</text>
    <mentions>
      <mention mentionpersonId="{0752EC2F-782B-4C46-9C2E-53833167EE03}" mentionId="{7FB7F32B-BCB6-46D8-B07B-ACA27C952D65}" startIndex="0" length="19"/>
    </mentions>
  </threadedComment>
  <threadedComment ref="N102" dT="2020-08-01T03:29:01.94" personId="{2306AD3D-55EE-4B42-95A0-8450211A8E45}" id="{EF8ECDB9-AF88-4093-AF4C-7E49216428D5}">
    <text>@Vargas, John Carlo provide Miscellaneuous Capex</text>
    <mentions>
      <mention mentionpersonId="{0752EC2F-782B-4C46-9C2E-53833167EE03}" mentionId="{FB77BB98-A589-49D4-8FE5-22E8C2BC93AB}" startIndex="0" length="19"/>
    </mentions>
  </threadedComment>
  <threadedComment ref="G103" dT="2020-08-01T03:29:59.52" personId="{2306AD3D-55EE-4B42-95A0-8450211A8E45}" id="{FDDB7F02-C248-4915-977E-FA4E9A6B80E0}">
    <text>@Rivera, Alexander Karl - @Vargas, John Carlo - please discuss this issue and provide necessary action</text>
    <mentions>
      <mention mentionpersonId="{957421AC-1C96-467D-A3FA-39DAAFE8C8DE}" mentionId="{A1755198-332F-426A-8F7B-2717C30F8534}" startIndex="0" length="23"/>
      <mention mentionpersonId="{0752EC2F-782B-4C46-9C2E-53833167EE03}" mentionId="{BA4CAB16-EF17-4162-B253-3E3D62CC054F}" startIndex="26" length="19"/>
    </mentions>
  </threadedComment>
  <threadedComment ref="G103" dT="2020-08-02T15:52:11.02" personId="{173E8D4D-F3DB-44B8-ACC9-AC2C6FBC2C23}" id="{895ECAFC-A66D-433F-B9FD-79ACC868652F}" parentId="{FDDB7F02-C248-4915-977E-FA4E9A6B80E0}">
    <text>Done. See revised recommedation.</text>
  </threadedComment>
  <threadedComment ref="M124" dT="2020-08-03T01:59:25.62" personId="{2306AD3D-55EE-4B42-95A0-8450211A8E45}" id="{53D3ACD2-BFF8-49B3-805B-123F1B73F827}">
    <text>@Cruz, Jon Carlo, minimum requirement based on what code?</text>
    <mentions>
      <mention mentionpersonId="{EF0037F2-48A4-4F1B-AD06-AC4FFDAB1A5C}" mentionId="{05F43AFC-3ABB-4AC0-A7CB-ACDC8D794E51}" startIndex="0" length="16"/>
    </mentions>
  </threadedComment>
  <threadedComment ref="M125" dT="2020-08-03T02:00:13.19" personId="{2306AD3D-55EE-4B42-95A0-8450211A8E45}" id="{CBB84484-60F3-45AC-9DC5-ADC1E9114F18}">
    <text>@Cruz, Jon Carlo, what is the current supply demand?</text>
    <mentions>
      <mention mentionpersonId="{EF0037F2-48A4-4F1B-AD06-AC4FFDAB1A5C}" mentionId="{1488DFAB-D828-42DB-AFF0-BC0A1ACB0593}" startIndex="0" length="16"/>
    </mentions>
  </threadedComment>
  <threadedComment ref="M127" dT="2020-08-03T02:01:18.98" personId="{2306AD3D-55EE-4B42-95A0-8450211A8E45}" id="{D58BCD52-2566-407D-BEAD-70E86B3D15A5}">
    <text>@Cruz, Jon Carlo, minimum requirement based on what code?</text>
    <mentions>
      <mention mentionpersonId="{EF0037F2-48A4-4F1B-AD06-AC4FFDAB1A5C}" mentionId="{38BE00F3-B976-4070-B552-233931393C72}" startIndex="0" length="16"/>
    </mentions>
  </threadedComment>
  <threadedComment ref="F128" dT="2020-08-03T02:01:55.09" personId="{2306AD3D-55EE-4B42-95A0-8450211A8E45}" id="{14273FE0-B07B-42B8-A46F-B0786B4BEB4A}">
    <text>@Cruz, Jon Carlo - please complete. Bus???</text>
    <mentions>
      <mention mentionpersonId="{EF0037F2-48A4-4F1B-AD06-AC4FFDAB1A5C}" mentionId="{B31FD9B2-B440-4F4B-967A-E098E43D4E86}" startIndex="0" length="16"/>
    </mentions>
  </threadedComment>
  <threadedComment ref="M130" dT="2020-08-03T02:03:44.02" personId="{2306AD3D-55EE-4B42-95A0-8450211A8E45}" id="{D1CB4478-3A3C-4411-92FD-904861B85276}">
    <text>@Cruz, Jon Carlo - is there a specific minimum requirement as per code?</text>
    <mentions>
      <mention mentionpersonId="{EF0037F2-48A4-4F1B-AD06-AC4FFDAB1A5C}" mentionId="{94206072-D67A-460B-9F44-6D1FF0B55C3C}" startIndex="0" length="16"/>
    </mentions>
  </threadedComment>
  <threadedComment ref="M131" dT="2020-08-03T02:04:02.15" personId="{2306AD3D-55EE-4B42-95A0-8450211A8E45}" id="{5C5ACFC7-A536-4C4C-9EE7-EADF51017E5B}">
    <text>@Cruz, Jon Carlo - minimum requirement based on what code?</text>
    <mentions>
      <mention mentionpersonId="{EF0037F2-48A4-4F1B-AD06-AC4FFDAB1A5C}" mentionId="{F070F26B-0661-471A-A0AE-672D09A3FC29}" startIndex="0" length="16"/>
    </mentions>
  </threadedComment>
  <threadedComment ref="B182" dT="2020-07-25T03:39:28.92" personId="{2306AD3D-55EE-4B42-95A0-8450211A8E45}" id="{E9C111E9-EC69-4E9B-8FE1-501289EE40CD}">
    <text>@Deponio, Dylan Denmore can you provide review on this?</text>
    <mentions>
      <mention mentionpersonId="{5A46036E-BF84-4668-9A2F-715BFC09AD6D}" mentionId="{FA33EAE5-F021-4850-828F-91CBBDA98490}" startIndex="0" length="23"/>
    </mentions>
  </threadedComment>
  <threadedComment ref="B183" dT="2020-07-25T03:39:28.92" personId="{2306AD3D-55EE-4B42-95A0-8450211A8E45}" id="{B52B8718-3B7E-4D41-9CAB-B00B2B8B7563}">
    <text>@Deponio, Dylan Denmore can you provide review on this?</text>
    <mentions>
      <mention mentionpersonId="{5A46036E-BF84-4668-9A2F-715BFC09AD6D}" mentionId="{819FF82B-03D2-413E-B535-39E41A2CB33C}"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600" dT="2020-08-01T01:33:34.40" personId="{2306AD3D-55EE-4B42-95A0-8450211A8E45}" id="{68265136-59C4-448C-9E32-61BC61C4F436}">
    <text>@Elma, Maria Adelle - provide CapEx on how much it will cost to do indepth analysis of LEED certification.</text>
    <mentions>
      <mention mentionpersonId="{7F5E55D2-BC6F-4936-ADA7-731D3D30EE94}" mentionId="{DF11D8AD-D202-4990-B7E1-2C80F242FC24}" startIndex="0" length="19"/>
    </mentions>
  </threadedComment>
  <threadedComment ref="B601" dT="2020-08-01T01:33:34.40" personId="{2306AD3D-55EE-4B42-95A0-8450211A8E45}" id="{B727BF45-2DCC-4648-83EA-409FC6B2CD6F}">
    <text>@Elma, Maria Adelle - provide CapEx on how much it will cost to do indepth analysis of LEED certification.</text>
    <mentions>
      <mention mentionpersonId="{7F5E55D2-BC6F-4936-ADA7-731D3D30EE94}" mentionId="{927295E5-F365-4B91-87AC-8296268C16FF}" startIndex="0" length="19"/>
    </mentions>
  </threadedComment>
  <threadedComment ref="B605" dT="2020-08-01T01:33:34.40" personId="{2306AD3D-55EE-4B42-95A0-8450211A8E45}" id="{B50684DE-71FC-4D01-BD41-7FEC1EB0C336}">
    <text>@Elma, Maria Adelle - provide CapEx on how much it will cost to do indepth analysis of LEED certification.</text>
    <mentions>
      <mention mentionpersonId="{7F5E55D2-BC6F-4936-ADA7-731D3D30EE94}" mentionId="{EB67B019-D5F9-4E3F-86C2-3E551E9BA47F}" startIndex="0" length="19"/>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599" dT="2020-08-01T01:33:34.40" personId="{2306AD3D-55EE-4B42-95A0-8450211A8E45}" id="{2FA732AD-F068-478C-B33E-2D516C72FBB3}">
    <text>@Elma, Maria Adelle - provide CapEx on how much it will cost to do indepth analysis of LEED certification.</text>
    <mentions>
      <mention mentionpersonId="{7F5E55D2-BC6F-4936-ADA7-731D3D30EE94}" mentionId="{20320D95-AD35-4467-BA4B-C3BEDF007762}" startIndex="0" length="19"/>
    </mentions>
  </threadedComment>
  <threadedComment ref="B600" dT="2020-08-01T01:33:34.40" personId="{2306AD3D-55EE-4B42-95A0-8450211A8E45}" id="{9D0A50F8-62F1-419D-B49F-B22052155982}">
    <text>@Elma, Maria Adelle - provide CapEx on how much it will cost to do indepth analysis of LEED certification.</text>
    <mentions>
      <mention mentionpersonId="{7F5E55D2-BC6F-4936-ADA7-731D3D30EE94}" mentionId="{B5E3E3B5-1A08-44B5-98E6-0A33061095F7}" startIndex="0" length="19"/>
    </mentions>
  </threadedComment>
  <threadedComment ref="B601" dT="2020-08-01T01:33:34.40" personId="{2306AD3D-55EE-4B42-95A0-8450211A8E45}" id="{9213F7D5-2B38-4B9E-9232-D071E4DC02D6}">
    <text>@Elma, Maria Adelle - provide CapEx on how much it will cost to do indepth analysis of LEED certification.</text>
    <mentions>
      <mention mentionpersonId="{7F5E55D2-BC6F-4936-ADA7-731D3D30EE94}" mentionId="{5FC1B804-427C-4D9E-A2A0-665574AADC4B}" startIndex="0" length="19"/>
    </mentions>
  </threadedComment>
  <threadedComment ref="B602" dT="2020-08-01T01:33:34.40" personId="{2306AD3D-55EE-4B42-95A0-8450211A8E45}" id="{663FC0AA-4213-49A8-B331-D7FC1DE8353C}">
    <text>@Elma, Maria Adelle - provide CapEx on how much it will cost to do indepth analysis of LEED certification.</text>
    <mentions>
      <mention mentionpersonId="{7F5E55D2-BC6F-4936-ADA7-731D3D30EE94}" mentionId="{C5538981-4AE0-48F0-989D-76D4919412EA}" startIndex="0" length="19"/>
    </mentions>
  </threadedComment>
  <threadedComment ref="B603" dT="2020-08-01T01:33:34.40" personId="{2306AD3D-55EE-4B42-95A0-8450211A8E45}" id="{D928059A-E5A9-4837-8EBD-E5925D91947B}">
    <text>@Elma, Maria Adelle - provide CapEx on how much it will cost to do indepth analysis of LEED certification.</text>
    <mentions>
      <mention mentionpersonId="{7F5E55D2-BC6F-4936-ADA7-731D3D30EE94}" mentionId="{4DB654A9-A984-4C5D-95D1-B55E2AFA9927}" startIndex="0" length="19"/>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vmlDrawing" Target="../drawings/vmlDrawing13.vml"/><Relationship Id="rId1" Type="http://schemas.openxmlformats.org/officeDocument/2006/relationships/printerSettings" Target="../printerSettings/printerSettings1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vmlDrawing" Target="../drawings/vmlDrawing15.vml"/><Relationship Id="rId1" Type="http://schemas.openxmlformats.org/officeDocument/2006/relationships/printerSettings" Target="../printerSettings/printerSettings1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98DF-B8B6-4F1A-80E9-EDC625B5197D}">
  <sheetPr codeName="Sheet1"/>
  <dimension ref="A1:E38"/>
  <sheetViews>
    <sheetView topLeftCell="A19" zoomScale="85" zoomScaleNormal="85" workbookViewId="0">
      <selection activeCell="A39" sqref="A39"/>
    </sheetView>
  </sheetViews>
  <sheetFormatPr defaultRowHeight="14.5"/>
  <cols>
    <col min="2" max="3" width="26.26953125" customWidth="1"/>
    <col min="4" max="4" width="53.81640625" customWidth="1"/>
    <col min="5" max="5" width="27.7265625" customWidth="1"/>
  </cols>
  <sheetData>
    <row r="1" spans="1:5">
      <c r="A1" s="1" t="s">
        <v>0</v>
      </c>
    </row>
    <row r="2" spans="1:5" s="1" customFormat="1">
      <c r="A2" s="1" t="s">
        <v>1</v>
      </c>
      <c r="B2" s="1" t="s">
        <v>2</v>
      </c>
      <c r="D2" s="1" t="s">
        <v>3</v>
      </c>
      <c r="E2" s="1" t="s">
        <v>4</v>
      </c>
    </row>
    <row r="3" spans="1:5" s="1" customFormat="1">
      <c r="A3" s="58">
        <v>0</v>
      </c>
    </row>
    <row r="4" spans="1:5">
      <c r="A4">
        <v>1</v>
      </c>
      <c r="B4" t="s">
        <v>5</v>
      </c>
      <c r="D4" t="s">
        <v>6</v>
      </c>
      <c r="E4" t="s">
        <v>7</v>
      </c>
    </row>
    <row r="5" spans="1:5">
      <c r="A5">
        <v>2</v>
      </c>
      <c r="B5" t="s">
        <v>8</v>
      </c>
      <c r="D5" t="s">
        <v>9</v>
      </c>
      <c r="E5" t="s">
        <v>10</v>
      </c>
    </row>
    <row r="6" spans="1:5">
      <c r="A6">
        <v>3</v>
      </c>
      <c r="B6" t="s">
        <v>11</v>
      </c>
      <c r="D6" t="s">
        <v>12</v>
      </c>
      <c r="E6" t="s">
        <v>13</v>
      </c>
    </row>
    <row r="7" spans="1:5">
      <c r="A7">
        <v>4</v>
      </c>
      <c r="B7" t="s">
        <v>14</v>
      </c>
      <c r="D7" t="s">
        <v>15</v>
      </c>
      <c r="E7" t="s">
        <v>16</v>
      </c>
    </row>
    <row r="8" spans="1:5">
      <c r="A8">
        <v>5</v>
      </c>
      <c r="B8" t="s">
        <v>17</v>
      </c>
      <c r="D8" t="s">
        <v>18</v>
      </c>
      <c r="E8" t="s">
        <v>19</v>
      </c>
    </row>
    <row r="12" spans="1:5">
      <c r="A12" s="1" t="s">
        <v>20</v>
      </c>
      <c r="C12" t="s">
        <v>21</v>
      </c>
    </row>
    <row r="13" spans="1:5" s="1" customFormat="1">
      <c r="A13" s="1" t="s">
        <v>22</v>
      </c>
      <c r="B13" s="1" t="s">
        <v>23</v>
      </c>
      <c r="D13" s="1" t="s">
        <v>24</v>
      </c>
    </row>
    <row r="14" spans="1:5">
      <c r="A14">
        <v>1</v>
      </c>
      <c r="B14" t="s">
        <v>25</v>
      </c>
      <c r="D14" t="s">
        <v>26</v>
      </c>
    </row>
    <row r="15" spans="1:5">
      <c r="A15">
        <v>2</v>
      </c>
      <c r="B15" t="s">
        <v>27</v>
      </c>
    </row>
    <row r="16" spans="1:5">
      <c r="A16">
        <v>3</v>
      </c>
      <c r="B16" t="s">
        <v>28</v>
      </c>
    </row>
    <row r="17" spans="1:5">
      <c r="A17">
        <v>4</v>
      </c>
      <c r="B17" t="s">
        <v>29</v>
      </c>
    </row>
    <row r="18" spans="1:5">
      <c r="A18">
        <v>5</v>
      </c>
      <c r="B18" t="s">
        <v>30</v>
      </c>
      <c r="E18" t="s">
        <v>31</v>
      </c>
    </row>
    <row r="19" spans="1:5">
      <c r="A19">
        <v>6</v>
      </c>
      <c r="B19" t="s">
        <v>32</v>
      </c>
      <c r="E19" t="s">
        <v>33</v>
      </c>
    </row>
    <row r="20" spans="1:5">
      <c r="A20">
        <v>7</v>
      </c>
      <c r="B20" t="s">
        <v>34</v>
      </c>
    </row>
    <row r="21" spans="1:5">
      <c r="A21">
        <v>8</v>
      </c>
      <c r="B21" t="s">
        <v>35</v>
      </c>
    </row>
    <row r="23" spans="1:5">
      <c r="A23" t="s">
        <v>36</v>
      </c>
      <c r="B23" t="s">
        <v>37</v>
      </c>
      <c r="D23" t="s">
        <v>23</v>
      </c>
    </row>
    <row r="24" spans="1:5">
      <c r="A24" s="7">
        <v>1</v>
      </c>
      <c r="B24" s="3" t="s">
        <v>38</v>
      </c>
      <c r="C24" s="3"/>
      <c r="D24" t="s">
        <v>39</v>
      </c>
    </row>
    <row r="25" spans="1:5">
      <c r="A25" s="8">
        <v>2</v>
      </c>
      <c r="B25" s="4" t="s">
        <v>40</v>
      </c>
      <c r="C25" s="4"/>
      <c r="D25" t="s">
        <v>41</v>
      </c>
    </row>
    <row r="26" spans="1:5">
      <c r="A26" s="9">
        <v>3</v>
      </c>
      <c r="B26" s="5" t="s">
        <v>42</v>
      </c>
      <c r="C26" s="5"/>
      <c r="D26" t="s">
        <v>43</v>
      </c>
    </row>
    <row r="29" spans="1:5">
      <c r="A29" t="s">
        <v>44</v>
      </c>
    </row>
    <row r="30" spans="1:5">
      <c r="A30">
        <v>20</v>
      </c>
      <c r="B30" t="s">
        <v>45</v>
      </c>
    </row>
    <row r="33" spans="1:2">
      <c r="A33" t="s">
        <v>46</v>
      </c>
    </row>
    <row r="34" spans="1:2">
      <c r="A34">
        <v>0</v>
      </c>
      <c r="B34" t="s">
        <v>47</v>
      </c>
    </row>
    <row r="35" spans="1:2">
      <c r="A35">
        <v>1</v>
      </c>
    </row>
    <row r="37" spans="1:2">
      <c r="A37" t="s">
        <v>48</v>
      </c>
    </row>
    <row r="38" spans="1:2">
      <c r="A38" s="68">
        <v>0</v>
      </c>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&amp;L&amp;"-,Bold"&amp;18DEFINITION
Project: West Aeropark&amp;R&amp;G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3185-51DC-4F05-9364-6E545E7DE1D0}">
  <dimension ref="A1:E8"/>
  <sheetViews>
    <sheetView workbookViewId="0"/>
  </sheetViews>
  <sheetFormatPr defaultRowHeight="14.5"/>
  <cols>
    <col min="1" max="2" width="8" bestFit="1" customWidth="1"/>
    <col min="3" max="3" width="15" bestFit="1" customWidth="1"/>
    <col min="4" max="4" width="16.1796875" bestFit="1" customWidth="1"/>
    <col min="5" max="5" width="18.1796875" bestFit="1" customWidth="1"/>
  </cols>
  <sheetData>
    <row r="1" spans="1:5">
      <c r="A1">
        <v>10</v>
      </c>
      <c r="B1">
        <f>+A1*4</f>
        <v>40</v>
      </c>
      <c r="C1">
        <f>+B1*3</f>
        <v>120</v>
      </c>
      <c r="D1" s="106">
        <f>+C1*30000</f>
        <v>3600000</v>
      </c>
      <c r="E1" s="106">
        <f>+D1*3</f>
        <v>10800000</v>
      </c>
    </row>
    <row r="2" spans="1:5">
      <c r="A2" t="s">
        <v>1656</v>
      </c>
      <c r="B2" t="s">
        <v>1657</v>
      </c>
      <c r="C2" t="s">
        <v>1658</v>
      </c>
      <c r="D2" t="s">
        <v>1659</v>
      </c>
      <c r="E2" t="s">
        <v>1660</v>
      </c>
    </row>
    <row r="3" spans="1:5">
      <c r="A3">
        <v>10</v>
      </c>
      <c r="B3">
        <f>+A3*4</f>
        <v>40</v>
      </c>
      <c r="C3">
        <f>+B3*1</f>
        <v>40</v>
      </c>
      <c r="D3" s="106">
        <f>+C3*30000</f>
        <v>1200000</v>
      </c>
      <c r="E3" s="106">
        <f>+D3*3</f>
        <v>3600000</v>
      </c>
    </row>
    <row r="4" spans="1:5">
      <c r="C4" t="s">
        <v>1664</v>
      </c>
    </row>
    <row r="8" spans="1:5">
      <c r="A8">
        <v>1372000</v>
      </c>
      <c r="B8">
        <f>+A8/40000</f>
        <v>34.299999999999997</v>
      </c>
      <c r="C8">
        <f>+B8*30000</f>
        <v>1028999.9999999999</v>
      </c>
      <c r="D8" s="105">
        <f>+C8*3</f>
        <v>3086999.9999999995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6C48-98A7-4ED4-BC42-54D25EE68BF3}">
  <sheetPr codeName="Sheet4"/>
  <dimension ref="A1:F26"/>
  <sheetViews>
    <sheetView zoomScale="55" zoomScaleNormal="55" workbookViewId="0">
      <selection activeCell="J24" sqref="J24"/>
    </sheetView>
  </sheetViews>
  <sheetFormatPr defaultRowHeight="14.5"/>
  <cols>
    <col min="2" max="2" width="41.1796875" customWidth="1"/>
    <col min="3" max="5" width="17.81640625" customWidth="1"/>
    <col min="6" max="6" width="17" customWidth="1"/>
  </cols>
  <sheetData>
    <row r="1" spans="1:6">
      <c r="A1" s="26"/>
      <c r="B1" s="31" t="s">
        <v>49</v>
      </c>
      <c r="C1" s="26"/>
      <c r="D1" s="26"/>
      <c r="E1" s="26"/>
    </row>
    <row r="2" spans="1:6">
      <c r="A2" s="26"/>
      <c r="B2" s="31" t="s">
        <v>50</v>
      </c>
      <c r="C2" s="26"/>
      <c r="D2" s="26"/>
      <c r="E2" s="26"/>
    </row>
    <row r="3" spans="1:6">
      <c r="A3" s="26"/>
      <c r="B3" s="26"/>
      <c r="C3" s="26"/>
      <c r="D3" s="26"/>
      <c r="E3" s="26"/>
    </row>
    <row r="4" spans="1:6" s="1" customFormat="1" ht="21" customHeight="1">
      <c r="A4" s="27"/>
      <c r="B4" s="36" t="s">
        <v>51</v>
      </c>
      <c r="C4" s="37" t="s">
        <v>52</v>
      </c>
      <c r="D4" s="37" t="s">
        <v>53</v>
      </c>
      <c r="E4" s="38" t="s">
        <v>54</v>
      </c>
      <c r="F4" s="47" t="s">
        <v>55</v>
      </c>
    </row>
    <row r="5" spans="1:6" s="1" customFormat="1" ht="21" customHeight="1">
      <c r="A5" s="27"/>
      <c r="B5" s="34"/>
      <c r="C5" s="35" t="s">
        <v>56</v>
      </c>
      <c r="D5" s="35" t="s">
        <v>57</v>
      </c>
      <c r="E5" s="41" t="s">
        <v>56</v>
      </c>
      <c r="F5" s="46"/>
    </row>
    <row r="6" spans="1:6">
      <c r="A6" s="26"/>
      <c r="B6" s="24" t="s">
        <v>58</v>
      </c>
      <c r="C6" s="32">
        <v>50</v>
      </c>
      <c r="D6" s="39">
        <v>0.2</v>
      </c>
      <c r="E6" s="42">
        <f t="shared" ref="E6:E24" si="0">ROUND(C6*(1-D6),0)</f>
        <v>40</v>
      </c>
      <c r="F6" s="44"/>
    </row>
    <row r="7" spans="1:6">
      <c r="A7" s="26"/>
      <c r="B7" s="24" t="s">
        <v>59</v>
      </c>
      <c r="C7" s="32">
        <v>10</v>
      </c>
      <c r="D7" s="39">
        <v>0.2</v>
      </c>
      <c r="E7" s="42">
        <f t="shared" si="0"/>
        <v>8</v>
      </c>
      <c r="F7" s="44"/>
    </row>
    <row r="8" spans="1:6">
      <c r="A8" s="26"/>
      <c r="B8" s="24" t="s">
        <v>60</v>
      </c>
      <c r="C8" s="32">
        <v>10</v>
      </c>
      <c r="D8" s="39">
        <v>0.2</v>
      </c>
      <c r="E8" s="42">
        <f t="shared" si="0"/>
        <v>8</v>
      </c>
      <c r="F8" s="44"/>
    </row>
    <row r="9" spans="1:6">
      <c r="A9" s="26"/>
      <c r="B9" s="24" t="s">
        <v>61</v>
      </c>
      <c r="C9" s="32">
        <v>15</v>
      </c>
      <c r="D9" s="39">
        <v>0.2</v>
      </c>
      <c r="E9" s="42">
        <f t="shared" si="0"/>
        <v>12</v>
      </c>
      <c r="F9" s="44"/>
    </row>
    <row r="10" spans="1:6">
      <c r="A10" s="26"/>
      <c r="B10" s="24" t="s">
        <v>62</v>
      </c>
      <c r="C10" s="32">
        <v>15</v>
      </c>
      <c r="D10" s="39">
        <v>0.2</v>
      </c>
      <c r="E10" s="42">
        <f t="shared" si="0"/>
        <v>12</v>
      </c>
      <c r="F10" s="44"/>
    </row>
    <row r="11" spans="1:6">
      <c r="A11" s="26"/>
      <c r="B11" s="24" t="s">
        <v>63</v>
      </c>
      <c r="C11" s="32">
        <v>20</v>
      </c>
      <c r="D11" s="39">
        <v>0.2</v>
      </c>
      <c r="E11" s="42">
        <f t="shared" si="0"/>
        <v>16</v>
      </c>
      <c r="F11" s="44" t="s">
        <v>64</v>
      </c>
    </row>
    <row r="12" spans="1:6">
      <c r="A12" s="26"/>
      <c r="B12" s="24" t="s">
        <v>65</v>
      </c>
      <c r="C12" s="32">
        <v>10</v>
      </c>
      <c r="D12" s="39">
        <v>0.2</v>
      </c>
      <c r="E12" s="42">
        <f t="shared" si="0"/>
        <v>8</v>
      </c>
      <c r="F12" s="44"/>
    </row>
    <row r="13" spans="1:6">
      <c r="A13" s="26"/>
      <c r="B13" s="24" t="s">
        <v>66</v>
      </c>
      <c r="C13" s="32">
        <v>20</v>
      </c>
      <c r="D13" s="39">
        <v>0.2</v>
      </c>
      <c r="E13" s="42">
        <f t="shared" si="0"/>
        <v>16</v>
      </c>
      <c r="F13" s="44"/>
    </row>
    <row r="14" spans="1:6">
      <c r="A14" s="26"/>
      <c r="B14" s="24" t="s">
        <v>67</v>
      </c>
      <c r="C14" s="32">
        <v>20</v>
      </c>
      <c r="D14" s="39">
        <v>0.2</v>
      </c>
      <c r="E14" s="42">
        <f t="shared" si="0"/>
        <v>16</v>
      </c>
      <c r="F14" s="44"/>
    </row>
    <row r="15" spans="1:6">
      <c r="A15" s="26"/>
      <c r="B15" s="24" t="s">
        <v>68</v>
      </c>
      <c r="C15" s="32">
        <v>5</v>
      </c>
      <c r="D15" s="39">
        <v>0.2</v>
      </c>
      <c r="E15" s="42">
        <f t="shared" si="0"/>
        <v>4</v>
      </c>
      <c r="F15" s="44"/>
    </row>
    <row r="16" spans="1:6">
      <c r="A16" s="26"/>
      <c r="B16" s="24" t="s">
        <v>69</v>
      </c>
      <c r="C16" s="32">
        <v>5</v>
      </c>
      <c r="D16" s="39">
        <v>0.2</v>
      </c>
      <c r="E16" s="42">
        <f t="shared" si="0"/>
        <v>4</v>
      </c>
      <c r="F16" s="44"/>
    </row>
    <row r="17" spans="1:6">
      <c r="A17" s="26"/>
      <c r="B17" s="24" t="s">
        <v>70</v>
      </c>
      <c r="C17" s="32">
        <v>15</v>
      </c>
      <c r="D17" s="39">
        <v>0.2</v>
      </c>
      <c r="E17" s="42">
        <f t="shared" si="0"/>
        <v>12</v>
      </c>
      <c r="F17" s="44" t="s">
        <v>71</v>
      </c>
    </row>
    <row r="18" spans="1:6">
      <c r="A18" s="26"/>
      <c r="B18" s="24" t="s">
        <v>72</v>
      </c>
      <c r="C18" s="32">
        <v>15</v>
      </c>
      <c r="D18" s="39">
        <v>0.2</v>
      </c>
      <c r="E18" s="42">
        <f t="shared" si="0"/>
        <v>12</v>
      </c>
      <c r="F18" s="44" t="s">
        <v>73</v>
      </c>
    </row>
    <row r="19" spans="1:6">
      <c r="A19" s="26"/>
      <c r="B19" s="24" t="s">
        <v>74</v>
      </c>
      <c r="C19" s="32">
        <v>5</v>
      </c>
      <c r="D19" s="39">
        <v>0.2</v>
      </c>
      <c r="E19" s="42">
        <f t="shared" si="0"/>
        <v>4</v>
      </c>
      <c r="F19" s="44"/>
    </row>
    <row r="20" spans="1:6">
      <c r="A20" s="26"/>
      <c r="B20" s="24" t="s">
        <v>75</v>
      </c>
      <c r="C20" s="32">
        <v>5</v>
      </c>
      <c r="D20" s="39">
        <v>0.2</v>
      </c>
      <c r="E20" s="42">
        <f t="shared" si="0"/>
        <v>4</v>
      </c>
      <c r="F20" s="44"/>
    </row>
    <row r="21" spans="1:6">
      <c r="A21" s="26"/>
      <c r="B21" s="24" t="s">
        <v>76</v>
      </c>
      <c r="C21" s="32">
        <v>5</v>
      </c>
      <c r="D21" s="39">
        <v>0.2</v>
      </c>
      <c r="E21" s="42">
        <f t="shared" si="0"/>
        <v>4</v>
      </c>
      <c r="F21" s="44"/>
    </row>
    <row r="22" spans="1:6">
      <c r="A22" s="26"/>
      <c r="B22" s="24" t="s">
        <v>77</v>
      </c>
      <c r="C22" s="32">
        <v>10</v>
      </c>
      <c r="D22" s="39">
        <v>0.2</v>
      </c>
      <c r="E22" s="42">
        <f t="shared" si="0"/>
        <v>8</v>
      </c>
      <c r="F22" s="44"/>
    </row>
    <row r="23" spans="1:6">
      <c r="A23" s="26"/>
      <c r="B23" s="24" t="s">
        <v>78</v>
      </c>
      <c r="C23" s="32">
        <v>10</v>
      </c>
      <c r="D23" s="39">
        <v>0.2</v>
      </c>
      <c r="E23" s="42">
        <f t="shared" si="0"/>
        <v>8</v>
      </c>
      <c r="F23" s="44"/>
    </row>
    <row r="24" spans="1:6">
      <c r="A24" s="26"/>
      <c r="B24" s="25" t="s">
        <v>79</v>
      </c>
      <c r="C24" s="33">
        <v>15</v>
      </c>
      <c r="D24" s="40">
        <v>0.2</v>
      </c>
      <c r="E24" s="43">
        <f t="shared" si="0"/>
        <v>12</v>
      </c>
      <c r="F24" s="45"/>
    </row>
    <row r="25" spans="1:6">
      <c r="A25" s="26"/>
      <c r="B25" s="29"/>
      <c r="C25" s="26"/>
      <c r="D25" s="26"/>
      <c r="E25" s="26"/>
    </row>
    <row r="26" spans="1:6">
      <c r="B26" s="30"/>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&amp;L&amp;"-,Bold"&amp;18DEFINITION
Project: West Aeropark&amp;R&amp;G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EE93-F11F-4DDB-9801-3C4309BCA201}">
  <sheetPr codeName="Sheet5"/>
  <dimension ref="A1:B13"/>
  <sheetViews>
    <sheetView zoomScale="130" zoomScaleNormal="130" workbookViewId="0">
      <selection activeCell="A13" sqref="A13"/>
    </sheetView>
  </sheetViews>
  <sheetFormatPr defaultRowHeight="14.5"/>
  <cols>
    <col min="1" max="1" width="28" style="5" customWidth="1"/>
    <col min="2" max="2" width="40.1796875" customWidth="1"/>
    <col min="6" max="6" width="7.1796875" customWidth="1"/>
    <col min="7" max="7" width="8" customWidth="1"/>
    <col min="8" max="8" width="11.1796875" customWidth="1"/>
  </cols>
  <sheetData>
    <row r="1" spans="1:2" s="1" customFormat="1">
      <c r="A1" s="5" t="s">
        <v>2053</v>
      </c>
      <c r="B1" s="6" t="s">
        <v>81</v>
      </c>
    </row>
    <row r="2" spans="1:2" s="1" customFormat="1">
      <c r="A2" s="5" t="s">
        <v>2054</v>
      </c>
    </row>
    <row r="3" spans="1:2" s="1" customFormat="1">
      <c r="A3" s="5" t="s">
        <v>2052</v>
      </c>
    </row>
    <row r="4" spans="1:2" s="1" customFormat="1">
      <c r="A4" s="5" t="s">
        <v>2055</v>
      </c>
    </row>
    <row r="5" spans="1:2" s="1" customFormat="1">
      <c r="A5" s="5" t="s">
        <v>2056</v>
      </c>
    </row>
    <row r="6" spans="1:2" s="1" customFormat="1">
      <c r="A6" s="5" t="s">
        <v>86</v>
      </c>
    </row>
    <row r="7" spans="1:2">
      <c r="A7" s="5" t="s">
        <v>87</v>
      </c>
    </row>
    <row r="8" spans="1:2">
      <c r="A8" s="5" t="s">
        <v>88</v>
      </c>
    </row>
    <row r="9" spans="1:2">
      <c r="A9" s="5" t="s">
        <v>89</v>
      </c>
    </row>
    <row r="10" spans="1:2">
      <c r="A10" s="5" t="s">
        <v>90</v>
      </c>
    </row>
    <row r="11" spans="1:2">
      <c r="A11" s="5" t="s">
        <v>91</v>
      </c>
    </row>
    <row r="12" spans="1:2">
      <c r="A12" s="5" t="s">
        <v>2057</v>
      </c>
    </row>
    <row r="13" spans="1:2">
      <c r="A13" s="5" t="s">
        <v>2052</v>
      </c>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1F237-AF6E-4F15-9A2B-401ADDA0C221}">
  <sheetPr codeName="Sheet6"/>
  <dimension ref="A1:B13"/>
  <sheetViews>
    <sheetView workbookViewId="0">
      <selection activeCell="A13" sqref="A13"/>
    </sheetView>
  </sheetViews>
  <sheetFormatPr defaultRowHeight="14.5"/>
  <cols>
    <col min="1" max="1" width="28" style="5" customWidth="1"/>
    <col min="2" max="2" width="40.1796875" customWidth="1"/>
    <col min="6" max="6" width="7.1796875" customWidth="1"/>
    <col min="7" max="7" width="8" customWidth="1"/>
    <col min="8" max="8" width="11.1796875" customWidth="1"/>
  </cols>
  <sheetData>
    <row r="1" spans="1:2" s="1" customFormat="1">
      <c r="A1" s="5" t="s">
        <v>93</v>
      </c>
      <c r="B1" s="6" t="s">
        <v>81</v>
      </c>
    </row>
    <row r="2" spans="1:2" s="1" customFormat="1">
      <c r="A2" s="5" t="s">
        <v>94</v>
      </c>
    </row>
    <row r="3" spans="1:2" s="1" customFormat="1">
      <c r="A3" s="5" t="s">
        <v>95</v>
      </c>
    </row>
    <row r="4" spans="1:2" s="1" customFormat="1">
      <c r="A4" s="5" t="s">
        <v>96</v>
      </c>
    </row>
    <row r="5" spans="1:2" s="1" customFormat="1">
      <c r="A5" s="5" t="s">
        <v>97</v>
      </c>
    </row>
    <row r="6" spans="1:2" s="1" customFormat="1">
      <c r="A6" s="5" t="s">
        <v>98</v>
      </c>
    </row>
    <row r="7" spans="1:2">
      <c r="A7" s="5" t="s">
        <v>99</v>
      </c>
    </row>
    <row r="8" spans="1:2">
      <c r="A8" s="5" t="s">
        <v>100</v>
      </c>
    </row>
    <row r="9" spans="1:2">
      <c r="A9" s="12" t="s">
        <v>101</v>
      </c>
    </row>
    <row r="10" spans="1:2">
      <c r="A10" s="12" t="s">
        <v>102</v>
      </c>
    </row>
    <row r="11" spans="1:2">
      <c r="A11" s="5" t="s">
        <v>103</v>
      </c>
    </row>
    <row r="12" spans="1:2">
      <c r="A12" s="5" t="s">
        <v>1686</v>
      </c>
    </row>
    <row r="13" spans="1:2">
      <c r="A13" s="5" t="s">
        <v>116</v>
      </c>
    </row>
  </sheetData>
  <phoneticPr fontId="7" type="noConversion"/>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491D0-EF98-4CBB-8C63-231F96B3373D}">
  <sheetPr codeName="Sheet7"/>
  <dimension ref="A1:B17"/>
  <sheetViews>
    <sheetView workbookViewId="0">
      <selection activeCell="A6" sqref="A6"/>
    </sheetView>
  </sheetViews>
  <sheetFormatPr defaultRowHeight="14.5"/>
  <cols>
    <col min="1" max="1" width="15.54296875" style="5" bestFit="1" customWidth="1"/>
    <col min="2" max="2" width="15.54296875" style="5" customWidth="1"/>
    <col min="6" max="6" width="7.1796875" customWidth="1"/>
    <col min="7" max="7" width="8" customWidth="1"/>
    <col min="8" max="8" width="11.1796875" customWidth="1"/>
  </cols>
  <sheetData>
    <row r="1" spans="1:2" s="1" customFormat="1">
      <c r="A1" s="5" t="s">
        <v>86</v>
      </c>
      <c r="B1" s="5"/>
    </row>
    <row r="2" spans="1:2">
      <c r="A2" s="5" t="s">
        <v>104</v>
      </c>
    </row>
    <row r="3" spans="1:2">
      <c r="A3" s="5" t="s">
        <v>105</v>
      </c>
    </row>
    <row r="4" spans="1:2">
      <c r="A4" s="5" t="s">
        <v>106</v>
      </c>
    </row>
    <row r="5" spans="1:2">
      <c r="A5" s="5" t="s">
        <v>263</v>
      </c>
    </row>
    <row r="6" spans="1:2">
      <c r="A6" s="5" t="s">
        <v>107</v>
      </c>
    </row>
    <row r="7" spans="1:2">
      <c r="A7" s="5" t="s">
        <v>108</v>
      </c>
    </row>
    <row r="8" spans="1:2">
      <c r="A8" s="5" t="s">
        <v>109</v>
      </c>
    </row>
    <row r="9" spans="1:2">
      <c r="A9" s="5" t="s">
        <v>110</v>
      </c>
    </row>
    <row r="10" spans="1:2">
      <c r="A10" s="5" t="s">
        <v>111</v>
      </c>
    </row>
    <row r="11" spans="1:2">
      <c r="A11" s="5" t="s">
        <v>112</v>
      </c>
    </row>
    <row r="12" spans="1:2">
      <c r="A12" s="5" t="s">
        <v>113</v>
      </c>
    </row>
    <row r="13" spans="1:2">
      <c r="A13" s="5" t="s">
        <v>114</v>
      </c>
    </row>
    <row r="14" spans="1:2">
      <c r="A14" s="5" t="s">
        <v>115</v>
      </c>
    </row>
    <row r="15" spans="1:2">
      <c r="A15" s="5" t="s">
        <v>1712</v>
      </c>
    </row>
    <row r="16" spans="1:2">
      <c r="A16" s="5" t="s">
        <v>116</v>
      </c>
    </row>
    <row r="17" spans="1:1">
      <c r="A17" s="5" t="s">
        <v>1838</v>
      </c>
    </row>
  </sheetData>
  <phoneticPr fontId="7" type="noConversion"/>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EF66-D810-4002-89F9-445414863F8C}">
  <sheetPr codeName="Sheet8"/>
  <dimension ref="A1:A15"/>
  <sheetViews>
    <sheetView workbookViewId="0">
      <selection activeCell="A16" sqref="A16"/>
    </sheetView>
  </sheetViews>
  <sheetFormatPr defaultRowHeight="14.5"/>
  <cols>
    <col min="1" max="1" width="25.1796875" style="12" bestFit="1" customWidth="1"/>
    <col min="6" max="6" width="7.1796875" customWidth="1"/>
    <col min="7" max="7" width="8" customWidth="1"/>
    <col min="8" max="8" width="11.1796875" customWidth="1"/>
  </cols>
  <sheetData>
    <row r="1" spans="1:1">
      <c r="A1" t="s">
        <v>117</v>
      </c>
    </row>
    <row r="2" spans="1:1">
      <c r="A2" t="s">
        <v>118</v>
      </c>
    </row>
    <row r="3" spans="1:1">
      <c r="A3" t="s">
        <v>119</v>
      </c>
    </row>
    <row r="4" spans="1:1">
      <c r="A4" t="s">
        <v>120</v>
      </c>
    </row>
    <row r="5" spans="1:1">
      <c r="A5" t="s">
        <v>121</v>
      </c>
    </row>
    <row r="6" spans="1:1">
      <c r="A6" t="s">
        <v>122</v>
      </c>
    </row>
    <row r="7" spans="1:1">
      <c r="A7" t="s">
        <v>123</v>
      </c>
    </row>
    <row r="8" spans="1:1">
      <c r="A8" t="s">
        <v>124</v>
      </c>
    </row>
    <row r="9" spans="1:1">
      <c r="A9" t="s">
        <v>125</v>
      </c>
    </row>
    <row r="10" spans="1:1">
      <c r="A10" t="s">
        <v>126</v>
      </c>
    </row>
    <row r="11" spans="1:1">
      <c r="A11" t="s">
        <v>127</v>
      </c>
    </row>
    <row r="12" spans="1:1">
      <c r="A12" t="s">
        <v>128</v>
      </c>
    </row>
    <row r="13" spans="1:1">
      <c r="A13" t="s">
        <v>2067</v>
      </c>
    </row>
    <row r="14" spans="1:1">
      <c r="A14" s="12" t="s">
        <v>2042</v>
      </c>
    </row>
    <row r="15" spans="1:1">
      <c r="A15" s="12" t="s">
        <v>2076</v>
      </c>
    </row>
  </sheetData>
  <sortState xmlns:xlrd2="http://schemas.microsoft.com/office/spreadsheetml/2017/richdata2" ref="A1:A77">
    <sortCondition ref="A1:A77"/>
  </sortState>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9515-06F9-4373-8242-361DFB511568}">
  <sheetPr codeName="Sheet10"/>
  <dimension ref="A1:B75"/>
  <sheetViews>
    <sheetView topLeftCell="A44" workbookViewId="0">
      <selection activeCell="A63" sqref="A1:A1048576"/>
    </sheetView>
  </sheetViews>
  <sheetFormatPr defaultRowHeight="14.5"/>
  <cols>
    <col min="1" max="1" width="28" style="5" bestFit="1" customWidth="1"/>
    <col min="2" max="2" width="18" customWidth="1"/>
    <col min="6" max="6" width="7.1796875" customWidth="1"/>
    <col min="7" max="7" width="8" customWidth="1"/>
    <col min="8" max="8" width="11.1796875" customWidth="1"/>
  </cols>
  <sheetData>
    <row r="1" spans="1:2">
      <c r="A1" s="5" t="s">
        <v>130</v>
      </c>
      <c r="B1" t="s">
        <v>130</v>
      </c>
    </row>
    <row r="2" spans="1:2">
      <c r="A2" s="5" t="s">
        <v>131</v>
      </c>
      <c r="B2" t="s">
        <v>131</v>
      </c>
    </row>
    <row r="3" spans="1:2">
      <c r="A3" s="5" t="s">
        <v>132</v>
      </c>
      <c r="B3" t="s">
        <v>132</v>
      </c>
    </row>
    <row r="4" spans="1:2">
      <c r="A4" s="5" t="s">
        <v>133</v>
      </c>
      <c r="B4" t="s">
        <v>133</v>
      </c>
    </row>
    <row r="5" spans="1:2">
      <c r="A5" s="5" t="s">
        <v>134</v>
      </c>
      <c r="B5" t="s">
        <v>134</v>
      </c>
    </row>
    <row r="6" spans="1:2">
      <c r="A6" s="5" t="s">
        <v>135</v>
      </c>
      <c r="B6" t="s">
        <v>135</v>
      </c>
    </row>
    <row r="7" spans="1:2">
      <c r="A7" s="5" t="s">
        <v>136</v>
      </c>
      <c r="B7" t="s">
        <v>136</v>
      </c>
    </row>
    <row r="8" spans="1:2">
      <c r="A8" s="5" t="s">
        <v>137</v>
      </c>
      <c r="B8" t="s">
        <v>137</v>
      </c>
    </row>
    <row r="9" spans="1:2">
      <c r="A9" s="5" t="s">
        <v>138</v>
      </c>
      <c r="B9" t="s">
        <v>138</v>
      </c>
    </row>
    <row r="10" spans="1:2">
      <c r="A10" s="5" t="s">
        <v>139</v>
      </c>
      <c r="B10" t="s">
        <v>139</v>
      </c>
    </row>
    <row r="11" spans="1:2">
      <c r="A11" s="5" t="s">
        <v>140</v>
      </c>
      <c r="B11" t="s">
        <v>140</v>
      </c>
    </row>
    <row r="12" spans="1:2">
      <c r="A12" s="5" t="s">
        <v>141</v>
      </c>
      <c r="B12" t="s">
        <v>141</v>
      </c>
    </row>
    <row r="13" spans="1:2">
      <c r="A13" s="5" t="s">
        <v>142</v>
      </c>
      <c r="B13" t="s">
        <v>142</v>
      </c>
    </row>
    <row r="14" spans="1:2">
      <c r="A14" s="5" t="s">
        <v>143</v>
      </c>
      <c r="B14" t="s">
        <v>143</v>
      </c>
    </row>
    <row r="15" spans="1:2">
      <c r="A15" s="5" t="s">
        <v>144</v>
      </c>
      <c r="B15" t="s">
        <v>144</v>
      </c>
    </row>
    <row r="16" spans="1:2">
      <c r="A16" s="5" t="s">
        <v>145</v>
      </c>
      <c r="B16" t="s">
        <v>145</v>
      </c>
    </row>
    <row r="17" spans="1:2">
      <c r="A17" s="5" t="s">
        <v>146</v>
      </c>
      <c r="B17" t="s">
        <v>147</v>
      </c>
    </row>
    <row r="18" spans="1:2">
      <c r="A18" s="5" t="s">
        <v>148</v>
      </c>
      <c r="B18" t="s">
        <v>149</v>
      </c>
    </row>
    <row r="19" spans="1:2">
      <c r="A19" s="5" t="s">
        <v>150</v>
      </c>
    </row>
    <row r="20" spans="1:2">
      <c r="A20" s="5" t="s">
        <v>151</v>
      </c>
    </row>
    <row r="21" spans="1:2">
      <c r="A21" s="5" t="s">
        <v>152</v>
      </c>
    </row>
    <row r="22" spans="1:2">
      <c r="A22" s="5" t="s">
        <v>153</v>
      </c>
    </row>
    <row r="23" spans="1:2">
      <c r="A23" s="5" t="s">
        <v>154</v>
      </c>
    </row>
    <row r="24" spans="1:2">
      <c r="A24" s="5" t="s">
        <v>155</v>
      </c>
    </row>
    <row r="25" spans="1:2">
      <c r="A25" s="5" t="s">
        <v>156</v>
      </c>
    </row>
    <row r="26" spans="1:2">
      <c r="A26" t="s">
        <v>147</v>
      </c>
    </row>
    <row r="27" spans="1:2">
      <c r="A27" t="s">
        <v>149</v>
      </c>
    </row>
    <row r="28" spans="1:2">
      <c r="A28" s="5" t="s">
        <v>157</v>
      </c>
    </row>
    <row r="29" spans="1:2">
      <c r="A29" s="5" t="s">
        <v>158</v>
      </c>
    </row>
    <row r="30" spans="1:2">
      <c r="A30" s="5" t="s">
        <v>159</v>
      </c>
    </row>
    <row r="31" spans="1:2">
      <c r="A31" s="5" t="s">
        <v>160</v>
      </c>
    </row>
    <row r="32" spans="1:2">
      <c r="A32" s="5" t="s">
        <v>161</v>
      </c>
    </row>
    <row r="33" spans="1:1">
      <c r="A33" s="5" t="s">
        <v>162</v>
      </c>
    </row>
    <row r="34" spans="1:1">
      <c r="A34" s="5" t="s">
        <v>163</v>
      </c>
    </row>
    <row r="35" spans="1:1">
      <c r="A35" s="5" t="s">
        <v>164</v>
      </c>
    </row>
    <row r="36" spans="1:1">
      <c r="A36" s="5" t="s">
        <v>165</v>
      </c>
    </row>
    <row r="37" spans="1:1">
      <c r="A37" s="5" t="s">
        <v>166</v>
      </c>
    </row>
    <row r="38" spans="1:1">
      <c r="A38" s="5" t="s">
        <v>167</v>
      </c>
    </row>
    <row r="39" spans="1:1">
      <c r="A39" s="5" t="s">
        <v>168</v>
      </c>
    </row>
    <row r="40" spans="1:1">
      <c r="A40" s="5" t="s">
        <v>169</v>
      </c>
    </row>
    <row r="41" spans="1:1">
      <c r="A41" s="5" t="s">
        <v>170</v>
      </c>
    </row>
    <row r="42" spans="1:1">
      <c r="A42" s="5" t="s">
        <v>171</v>
      </c>
    </row>
    <row r="43" spans="1:1">
      <c r="A43" s="5" t="s">
        <v>172</v>
      </c>
    </row>
    <row r="44" spans="1:1">
      <c r="A44" s="5" t="s">
        <v>173</v>
      </c>
    </row>
    <row r="45" spans="1:1">
      <c r="A45" s="5" t="s">
        <v>174</v>
      </c>
    </row>
    <row r="46" spans="1:1">
      <c r="A46" s="5" t="s">
        <v>175</v>
      </c>
    </row>
    <row r="47" spans="1:1">
      <c r="A47" s="5" t="s">
        <v>176</v>
      </c>
    </row>
    <row r="48" spans="1:1">
      <c r="A48" s="5" t="s">
        <v>177</v>
      </c>
    </row>
    <row r="49" spans="1:1">
      <c r="A49" s="5" t="s">
        <v>178</v>
      </c>
    </row>
    <row r="50" spans="1:1">
      <c r="A50" s="5" t="s">
        <v>179</v>
      </c>
    </row>
    <row r="51" spans="1:1">
      <c r="A51" s="5" t="s">
        <v>180</v>
      </c>
    </row>
    <row r="52" spans="1:1">
      <c r="A52" s="5" t="s">
        <v>181</v>
      </c>
    </row>
    <row r="53" spans="1:1">
      <c r="A53" s="5" t="s">
        <v>182</v>
      </c>
    </row>
    <row r="54" spans="1:1">
      <c r="A54" s="5" t="s">
        <v>183</v>
      </c>
    </row>
    <row r="55" spans="1:1">
      <c r="A55" s="5" t="s">
        <v>184</v>
      </c>
    </row>
    <row r="56" spans="1:1">
      <c r="A56" s="5" t="s">
        <v>185</v>
      </c>
    </row>
    <row r="57" spans="1:1">
      <c r="A57" s="5" t="s">
        <v>186</v>
      </c>
    </row>
    <row r="58" spans="1:1">
      <c r="A58" s="5" t="s">
        <v>187</v>
      </c>
    </row>
    <row r="59" spans="1:1">
      <c r="A59" s="5" t="s">
        <v>188</v>
      </c>
    </row>
    <row r="60" spans="1:1">
      <c r="A60" s="5" t="s">
        <v>189</v>
      </c>
    </row>
    <row r="61" spans="1:1">
      <c r="A61" s="5" t="s">
        <v>190</v>
      </c>
    </row>
    <row r="62" spans="1:1">
      <c r="A62" s="5" t="s">
        <v>191</v>
      </c>
    </row>
    <row r="63" spans="1:1">
      <c r="A63" s="5" t="s">
        <v>192</v>
      </c>
    </row>
    <row r="64" spans="1:1">
      <c r="A64" s="5" t="s">
        <v>193</v>
      </c>
    </row>
    <row r="65" spans="1:1">
      <c r="A65" s="5" t="s">
        <v>194</v>
      </c>
    </row>
    <row r="66" spans="1:1">
      <c r="A66" s="5" t="s">
        <v>195</v>
      </c>
    </row>
    <row r="67" spans="1:1">
      <c r="A67" s="5" t="s">
        <v>196</v>
      </c>
    </row>
    <row r="68" spans="1:1">
      <c r="A68" s="5" t="s">
        <v>197</v>
      </c>
    </row>
    <row r="69" spans="1:1">
      <c r="A69" s="5" t="s">
        <v>198</v>
      </c>
    </row>
    <row r="70" spans="1:1">
      <c r="A70" s="5" t="s">
        <v>199</v>
      </c>
    </row>
    <row r="71" spans="1:1">
      <c r="A71" s="5" t="s">
        <v>59</v>
      </c>
    </row>
    <row r="72" spans="1:1">
      <c r="A72" s="5" t="s">
        <v>116</v>
      </c>
    </row>
    <row r="73" spans="1:1">
      <c r="A73" s="5" t="s">
        <v>2043</v>
      </c>
    </row>
    <row r="74" spans="1:1">
      <c r="A74" s="5" t="s">
        <v>264</v>
      </c>
    </row>
    <row r="75" spans="1:1">
      <c r="A75" s="5" t="s">
        <v>2080</v>
      </c>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47ADD-A81C-472F-8C85-9C06BFAD8FB2}">
  <sheetPr codeName="Sheet9">
    <tabColor rgb="FFFFC000"/>
  </sheetPr>
  <dimension ref="A1:A6"/>
  <sheetViews>
    <sheetView workbookViewId="0">
      <selection activeCell="M12" sqref="M12"/>
    </sheetView>
  </sheetViews>
  <sheetFormatPr defaultRowHeight="14.5"/>
  <cols>
    <col min="1" max="1" width="28" style="5" bestFit="1" customWidth="1"/>
    <col min="2" max="2" width="18" customWidth="1"/>
    <col min="6" max="6" width="7.1796875" customWidth="1"/>
    <col min="7" max="7" width="8" customWidth="1"/>
    <col min="8" max="8" width="11.1796875" customWidth="1"/>
  </cols>
  <sheetData>
    <row r="1" spans="1:1">
      <c r="A1" s="5" t="s">
        <v>200</v>
      </c>
    </row>
    <row r="2" spans="1:1">
      <c r="A2" s="5" t="s">
        <v>201</v>
      </c>
    </row>
    <row r="3" spans="1:1">
      <c r="A3" s="5" t="s">
        <v>202</v>
      </c>
    </row>
    <row r="4" spans="1:1">
      <c r="A4" s="5" t="s">
        <v>203</v>
      </c>
    </row>
    <row r="5" spans="1:1">
      <c r="A5" s="5" t="s">
        <v>204</v>
      </c>
    </row>
    <row r="6" spans="1:1">
      <c r="A6" s="5" t="s">
        <v>205</v>
      </c>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9FCE-441A-4996-9345-B2541E0951D3}">
  <sheetPr codeName="Sheet11"/>
  <dimension ref="A1:A17"/>
  <sheetViews>
    <sheetView zoomScale="85" zoomScaleNormal="85" workbookViewId="0">
      <selection activeCell="I11" sqref="I11"/>
    </sheetView>
  </sheetViews>
  <sheetFormatPr defaultRowHeight="14.5"/>
  <cols>
    <col min="1" max="1" width="22.54296875" style="2" customWidth="1"/>
    <col min="5" max="5" width="7.1796875" customWidth="1"/>
    <col min="6" max="6" width="8" customWidth="1"/>
    <col min="7" max="7" width="11.1796875" customWidth="1"/>
  </cols>
  <sheetData>
    <row r="1" spans="1:1">
      <c r="A1" t="s">
        <v>206</v>
      </c>
    </row>
    <row r="2" spans="1:1">
      <c r="A2" t="s">
        <v>207</v>
      </c>
    </row>
    <row r="3" spans="1:1">
      <c r="A3"/>
    </row>
    <row r="4" spans="1:1">
      <c r="A4"/>
    </row>
    <row r="5" spans="1:1">
      <c r="A5"/>
    </row>
    <row r="6" spans="1:1">
      <c r="A6"/>
    </row>
    <row r="7" spans="1:1">
      <c r="A7"/>
    </row>
    <row r="8" spans="1:1">
      <c r="A8"/>
    </row>
    <row r="9" spans="1:1">
      <c r="A9"/>
    </row>
    <row r="10" spans="1:1">
      <c r="A10"/>
    </row>
    <row r="11" spans="1:1">
      <c r="A11"/>
    </row>
    <row r="12" spans="1:1">
      <c r="A12"/>
    </row>
    <row r="13" spans="1:1">
      <c r="A13"/>
    </row>
    <row r="14" spans="1:1">
      <c r="A14"/>
    </row>
    <row r="15" spans="1:1">
      <c r="A15"/>
    </row>
    <row r="16" spans="1:1">
      <c r="A16"/>
    </row>
    <row r="17" spans="1:1" hidden="1">
      <c r="A17"/>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61B41-92BB-4676-BE04-466DCE747CDD}">
  <dimension ref="A1:A17"/>
  <sheetViews>
    <sheetView zoomScale="85" zoomScaleNormal="85" workbookViewId="0">
      <selection activeCell="A4" sqref="A4"/>
    </sheetView>
  </sheetViews>
  <sheetFormatPr defaultRowHeight="14.5"/>
  <cols>
    <col min="1" max="1" width="22.54296875" style="2" customWidth="1"/>
    <col min="5" max="5" width="7.1796875" customWidth="1"/>
    <col min="6" max="6" width="8" customWidth="1"/>
    <col min="7" max="7" width="11.1796875" customWidth="1"/>
  </cols>
  <sheetData>
    <row r="1" spans="1:1">
      <c r="A1" t="s">
        <v>208</v>
      </c>
    </row>
    <row r="2" spans="1:1">
      <c r="A2" t="s">
        <v>209</v>
      </c>
    </row>
    <row r="3" spans="1:1">
      <c r="A3" t="s">
        <v>210</v>
      </c>
    </row>
    <row r="4" spans="1:1">
      <c r="A4"/>
    </row>
    <row r="5" spans="1:1">
      <c r="A5"/>
    </row>
    <row r="6" spans="1:1">
      <c r="A6"/>
    </row>
    <row r="7" spans="1:1">
      <c r="A7"/>
    </row>
    <row r="8" spans="1:1">
      <c r="A8"/>
    </row>
    <row r="9" spans="1:1">
      <c r="A9"/>
    </row>
    <row r="10" spans="1:1">
      <c r="A10"/>
    </row>
    <row r="11" spans="1:1">
      <c r="A11"/>
    </row>
    <row r="12" spans="1:1">
      <c r="A12"/>
    </row>
    <row r="13" spans="1:1">
      <c r="A13"/>
    </row>
    <row r="14" spans="1:1">
      <c r="A14"/>
    </row>
    <row r="15" spans="1:1">
      <c r="A15"/>
    </row>
    <row r="16" spans="1:1">
      <c r="A16"/>
    </row>
    <row r="17" spans="1:1" hidden="1">
      <c r="A17"/>
    </row>
  </sheetData>
  <pageMargins left="0.9055118110236221" right="0.70866141732283472" top="1.3385826771653544" bottom="0.74803149606299213" header="0.31496062992125984" footer="0.31496062992125984"/>
  <pageSetup paperSize="8" orientation="landscape" horizontalDpi="300" verticalDpi="300" r:id="rId1"/>
  <headerFooter>
    <oddHeader>&amp;L&amp;"-,Bold"&amp;18TDD DATABASE
Project: West Aeropark&amp;R&amp;G</oddHeader>
  </headerFooter>
  <legacyDrawingHF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7E3D-1AB1-44C1-B3F6-8C09FABBE6EA}">
  <sheetPr codeName="Sheet3" filterMode="1">
    <tabColor rgb="FF00B0F0"/>
  </sheetPr>
  <dimension ref="A1:U229"/>
  <sheetViews>
    <sheetView topLeftCell="A157" zoomScale="80" zoomScaleNormal="80" zoomScaleSheetLayoutView="69" workbookViewId="0">
      <selection activeCell="F181" sqref="F181"/>
    </sheetView>
  </sheetViews>
  <sheetFormatPr defaultColWidth="9.1796875" defaultRowHeight="14.5"/>
  <cols>
    <col min="1" max="1" width="15.81640625" style="81" customWidth="1"/>
    <col min="2" max="2" width="35.54296875" style="74" bestFit="1" customWidth="1"/>
    <col min="3" max="3" width="13.7265625" style="88" customWidth="1"/>
    <col min="4" max="4" width="13.7265625" style="70" customWidth="1"/>
    <col min="5" max="5" width="14.54296875" style="73" bestFit="1" customWidth="1"/>
    <col min="6" max="6" width="40.1796875" style="74" customWidth="1"/>
    <col min="7" max="7" width="37.26953125" style="74" customWidth="1"/>
    <col min="8" max="8" width="28.54296875" style="73" customWidth="1"/>
    <col min="9" max="9" width="13.7265625" style="70" customWidth="1"/>
    <col min="10" max="10" width="25.54296875" style="73" bestFit="1" customWidth="1"/>
    <col min="11" max="11" width="13.7265625" style="70" customWidth="1"/>
    <col min="12" max="12" width="10.7265625" style="70" customWidth="1"/>
    <col min="13" max="13" width="40" style="74" bestFit="1" customWidth="1"/>
    <col min="14" max="14" width="38.7265625" style="74" customWidth="1"/>
    <col min="15" max="15" width="23.453125" style="69" bestFit="1" customWidth="1"/>
    <col min="16" max="16" width="9.1796875" style="69"/>
    <col min="17" max="17" width="36.26953125" style="74" customWidth="1"/>
    <col min="18" max="18" width="27.26953125" style="70" customWidth="1"/>
    <col min="19" max="19" width="36" style="87" customWidth="1"/>
    <col min="20" max="20" width="28.54296875" style="71" customWidth="1"/>
    <col min="21" max="16384" width="9.1796875" style="71"/>
  </cols>
  <sheetData>
    <row r="1" spans="1:19" s="65" customFormat="1" ht="45" customHeight="1">
      <c r="A1" s="72" t="s">
        <v>307</v>
      </c>
      <c r="B1" s="79" t="s">
        <v>308</v>
      </c>
      <c r="C1" s="110" t="s">
        <v>309</v>
      </c>
      <c r="D1" s="72" t="s">
        <v>310</v>
      </c>
      <c r="E1" s="79" t="s">
        <v>311</v>
      </c>
      <c r="F1" s="79" t="s">
        <v>312</v>
      </c>
      <c r="G1" s="80" t="s">
        <v>313</v>
      </c>
      <c r="H1" s="89" t="s">
        <v>314</v>
      </c>
      <c r="I1" s="75" t="s">
        <v>315</v>
      </c>
      <c r="J1" s="89" t="s">
        <v>316</v>
      </c>
      <c r="K1" s="75" t="s">
        <v>317</v>
      </c>
      <c r="L1" s="72" t="s">
        <v>318</v>
      </c>
      <c r="M1" s="79" t="s">
        <v>319</v>
      </c>
      <c r="N1" s="79" t="s">
        <v>320</v>
      </c>
      <c r="O1" s="72" t="s">
        <v>321</v>
      </c>
      <c r="P1" s="72" t="s">
        <v>322</v>
      </c>
      <c r="Q1" s="79" t="s">
        <v>36</v>
      </c>
      <c r="R1" s="72" t="s">
        <v>323</v>
      </c>
      <c r="S1" s="79" t="s">
        <v>324</v>
      </c>
    </row>
    <row r="2" spans="1:19" s="96" customFormat="1" ht="130.5" hidden="1">
      <c r="A2" s="81" t="s">
        <v>325</v>
      </c>
      <c r="B2" s="93" t="s">
        <v>326</v>
      </c>
      <c r="C2" s="90" t="s">
        <v>91</v>
      </c>
      <c r="D2" s="81" t="s">
        <v>116</v>
      </c>
      <c r="E2" s="94" t="s">
        <v>129</v>
      </c>
      <c r="F2" s="93" t="s">
        <v>327</v>
      </c>
      <c r="G2" s="83" t="s">
        <v>328</v>
      </c>
      <c r="H2" s="94" t="s">
        <v>329</v>
      </c>
      <c r="I2" s="81">
        <v>1</v>
      </c>
      <c r="J2" s="94" t="s">
        <v>330</v>
      </c>
      <c r="K2" s="81">
        <v>0</v>
      </c>
      <c r="L2" s="81" t="s">
        <v>331</v>
      </c>
      <c r="M2" s="93" t="s">
        <v>332</v>
      </c>
      <c r="N2" s="93" t="s">
        <v>333</v>
      </c>
      <c r="O2" s="84" t="s">
        <v>334</v>
      </c>
      <c r="P2" s="84" t="s">
        <v>210</v>
      </c>
      <c r="Q2" s="83" t="s">
        <v>335</v>
      </c>
      <c r="R2" s="82"/>
      <c r="S2" s="95" t="s">
        <v>336</v>
      </c>
    </row>
    <row r="3" spans="1:19" s="96" customFormat="1" ht="43.5" hidden="1">
      <c r="A3" s="81" t="s">
        <v>337</v>
      </c>
      <c r="B3" s="93" t="s">
        <v>338</v>
      </c>
      <c r="C3" s="90" t="s">
        <v>80</v>
      </c>
      <c r="D3" s="81" t="s">
        <v>116</v>
      </c>
      <c r="E3" s="94" t="s">
        <v>129</v>
      </c>
      <c r="F3" s="93" t="s">
        <v>339</v>
      </c>
      <c r="G3" s="83" t="s">
        <v>340</v>
      </c>
      <c r="H3" s="94" t="s">
        <v>329</v>
      </c>
      <c r="I3" s="81">
        <v>1</v>
      </c>
      <c r="J3" s="94" t="s">
        <v>330</v>
      </c>
      <c r="K3" s="81">
        <v>0</v>
      </c>
      <c r="L3" s="81" t="s">
        <v>341</v>
      </c>
      <c r="M3" s="83" t="s">
        <v>1675</v>
      </c>
      <c r="N3" s="83" t="s">
        <v>1676</v>
      </c>
      <c r="O3" s="84" t="s">
        <v>343</v>
      </c>
      <c r="P3" s="84" t="s">
        <v>208</v>
      </c>
      <c r="Q3" s="83" t="s">
        <v>1683</v>
      </c>
      <c r="R3" s="81"/>
      <c r="S3" s="95" t="s">
        <v>345</v>
      </c>
    </row>
    <row r="4" spans="1:19" s="96" customFormat="1" ht="72.5" hidden="1">
      <c r="A4" s="81" t="s">
        <v>346</v>
      </c>
      <c r="B4" s="93" t="s">
        <v>347</v>
      </c>
      <c r="C4" s="90" t="s">
        <v>80</v>
      </c>
      <c r="D4" s="81" t="s">
        <v>116</v>
      </c>
      <c r="E4" s="94" t="s">
        <v>129</v>
      </c>
      <c r="F4" s="93" t="s">
        <v>348</v>
      </c>
      <c r="G4" s="83" t="s">
        <v>349</v>
      </c>
      <c r="H4" s="94" t="s">
        <v>350</v>
      </c>
      <c r="I4" s="81">
        <v>0</v>
      </c>
      <c r="J4" s="94" t="s">
        <v>351</v>
      </c>
      <c r="K4" s="81">
        <v>0</v>
      </c>
      <c r="L4" s="81" t="s">
        <v>331</v>
      </c>
      <c r="M4" s="83" t="s">
        <v>352</v>
      </c>
      <c r="N4" s="93" t="s">
        <v>353</v>
      </c>
      <c r="O4" s="97" t="s">
        <v>334</v>
      </c>
      <c r="P4" s="97" t="s">
        <v>208</v>
      </c>
      <c r="Q4" s="93" t="s">
        <v>354</v>
      </c>
      <c r="R4" s="81"/>
      <c r="S4" s="95"/>
    </row>
    <row r="5" spans="1:19" s="96" customFormat="1" ht="159.5" hidden="1">
      <c r="A5" s="81" t="s">
        <v>280</v>
      </c>
      <c r="B5" s="98" t="s">
        <v>355</v>
      </c>
      <c r="C5" s="90" t="s">
        <v>80</v>
      </c>
      <c r="D5" s="81" t="s">
        <v>116</v>
      </c>
      <c r="E5" s="94" t="s">
        <v>129</v>
      </c>
      <c r="F5" s="98" t="s">
        <v>356</v>
      </c>
      <c r="G5" s="83" t="s">
        <v>357</v>
      </c>
      <c r="H5" s="94" t="s">
        <v>350</v>
      </c>
      <c r="I5" s="81">
        <v>0</v>
      </c>
      <c r="J5" s="94" t="s">
        <v>351</v>
      </c>
      <c r="K5" s="81">
        <v>0</v>
      </c>
      <c r="L5" s="81" t="s">
        <v>331</v>
      </c>
      <c r="M5" s="93" t="s">
        <v>358</v>
      </c>
      <c r="N5" s="93" t="s">
        <v>359</v>
      </c>
      <c r="O5" s="97" t="s">
        <v>334</v>
      </c>
      <c r="P5" s="97" t="s">
        <v>208</v>
      </c>
      <c r="Q5" s="93" t="s">
        <v>360</v>
      </c>
      <c r="R5" s="94" t="s">
        <v>1992</v>
      </c>
      <c r="S5" s="95" t="s">
        <v>361</v>
      </c>
    </row>
    <row r="6" spans="1:19" ht="87" hidden="1">
      <c r="A6" s="81" t="s">
        <v>362</v>
      </c>
      <c r="B6" s="93" t="s">
        <v>363</v>
      </c>
      <c r="C6" s="90" t="s">
        <v>89</v>
      </c>
      <c r="D6" s="81" t="s">
        <v>104</v>
      </c>
      <c r="E6" s="94" t="s">
        <v>129</v>
      </c>
      <c r="F6" s="93" t="s">
        <v>364</v>
      </c>
      <c r="G6" s="83" t="s">
        <v>340</v>
      </c>
      <c r="H6" s="94" t="s">
        <v>350</v>
      </c>
      <c r="I6" s="81">
        <v>1</v>
      </c>
      <c r="J6" s="94" t="s">
        <v>351</v>
      </c>
      <c r="K6" s="81">
        <v>1</v>
      </c>
      <c r="L6" s="81" t="s">
        <v>341</v>
      </c>
      <c r="M6" s="93" t="s">
        <v>365</v>
      </c>
      <c r="N6" s="93" t="s">
        <v>366</v>
      </c>
      <c r="O6" s="97" t="s">
        <v>334</v>
      </c>
      <c r="P6" s="97" t="s">
        <v>208</v>
      </c>
      <c r="Q6" s="93" t="s">
        <v>354</v>
      </c>
      <c r="R6" s="70" t="s">
        <v>1993</v>
      </c>
    </row>
    <row r="7" spans="1:19" ht="58" hidden="1">
      <c r="A7" s="81" t="s">
        <v>367</v>
      </c>
      <c r="B7" s="93" t="s">
        <v>368</v>
      </c>
      <c r="C7" s="90" t="s">
        <v>91</v>
      </c>
      <c r="D7" s="81" t="s">
        <v>116</v>
      </c>
      <c r="E7" s="94" t="s">
        <v>129</v>
      </c>
      <c r="F7" s="93" t="s">
        <v>369</v>
      </c>
      <c r="G7" s="83" t="s">
        <v>340</v>
      </c>
      <c r="H7" s="112" t="s">
        <v>329</v>
      </c>
      <c r="I7" s="82">
        <v>1</v>
      </c>
      <c r="J7" s="112" t="s">
        <v>330</v>
      </c>
      <c r="K7" s="82">
        <v>1</v>
      </c>
      <c r="L7" s="81" t="s">
        <v>341</v>
      </c>
      <c r="M7" s="83" t="s">
        <v>342</v>
      </c>
      <c r="N7" s="84" t="s">
        <v>343</v>
      </c>
      <c r="O7" s="84" t="s">
        <v>343</v>
      </c>
      <c r="P7" s="84" t="s">
        <v>208</v>
      </c>
      <c r="Q7" s="83" t="s">
        <v>344</v>
      </c>
      <c r="R7" s="70" t="s">
        <v>1994</v>
      </c>
    </row>
    <row r="8" spans="1:19" ht="43.5" hidden="1">
      <c r="A8" s="81" t="s">
        <v>370</v>
      </c>
      <c r="B8" s="93" t="s">
        <v>371</v>
      </c>
      <c r="C8" s="90" t="s">
        <v>80</v>
      </c>
      <c r="D8" s="81" t="s">
        <v>116</v>
      </c>
      <c r="E8" s="94" t="s">
        <v>129</v>
      </c>
      <c r="F8" s="93" t="s">
        <v>372</v>
      </c>
      <c r="G8" s="83" t="s">
        <v>340</v>
      </c>
      <c r="H8" s="94" t="s">
        <v>350</v>
      </c>
      <c r="I8" s="81">
        <v>1</v>
      </c>
      <c r="J8" s="94" t="s">
        <v>351</v>
      </c>
      <c r="K8" s="81">
        <v>1</v>
      </c>
      <c r="L8" s="82" t="s">
        <v>341</v>
      </c>
      <c r="M8" s="83" t="s">
        <v>342</v>
      </c>
      <c r="N8" s="84" t="s">
        <v>343</v>
      </c>
      <c r="O8" s="84" t="s">
        <v>343</v>
      </c>
      <c r="P8" s="84" t="s">
        <v>208</v>
      </c>
      <c r="Q8" s="83" t="s">
        <v>344</v>
      </c>
      <c r="R8" s="70" t="s">
        <v>1995</v>
      </c>
      <c r="S8" s="87" t="s">
        <v>373</v>
      </c>
    </row>
    <row r="9" spans="1:19" ht="116" hidden="1">
      <c r="A9" s="81" t="s">
        <v>287</v>
      </c>
      <c r="B9" s="93" t="s">
        <v>288</v>
      </c>
      <c r="C9" s="90" t="s">
        <v>91</v>
      </c>
      <c r="D9" s="81" t="s">
        <v>115</v>
      </c>
      <c r="E9" s="94" t="s">
        <v>129</v>
      </c>
      <c r="F9" s="93" t="s">
        <v>374</v>
      </c>
      <c r="G9" s="83" t="s">
        <v>375</v>
      </c>
      <c r="H9" s="94" t="s">
        <v>350</v>
      </c>
      <c r="I9" s="81">
        <v>1</v>
      </c>
      <c r="J9" s="94" t="s">
        <v>351</v>
      </c>
      <c r="K9" s="81">
        <v>0</v>
      </c>
      <c r="L9" s="81" t="s">
        <v>331</v>
      </c>
      <c r="M9" s="93" t="s">
        <v>376</v>
      </c>
      <c r="N9" s="93" t="s">
        <v>377</v>
      </c>
      <c r="O9" s="97" t="s">
        <v>334</v>
      </c>
      <c r="P9" s="97" t="s">
        <v>208</v>
      </c>
      <c r="Q9" s="93" t="s">
        <v>378</v>
      </c>
      <c r="R9" s="73" t="s">
        <v>1996</v>
      </c>
    </row>
    <row r="10" spans="1:19" ht="29" hidden="1">
      <c r="A10" s="81" t="s">
        <v>379</v>
      </c>
      <c r="B10" s="93" t="s">
        <v>380</v>
      </c>
      <c r="C10" s="90" t="s">
        <v>91</v>
      </c>
      <c r="D10" s="81" t="s">
        <v>116</v>
      </c>
      <c r="E10" s="94" t="s">
        <v>129</v>
      </c>
      <c r="F10" s="93" t="s">
        <v>381</v>
      </c>
      <c r="G10" s="83" t="s">
        <v>340</v>
      </c>
      <c r="H10" s="112" t="s">
        <v>329</v>
      </c>
      <c r="I10" s="82">
        <v>1</v>
      </c>
      <c r="J10" s="112" t="s">
        <v>330</v>
      </c>
      <c r="K10" s="82">
        <v>1</v>
      </c>
      <c r="L10" s="81" t="s">
        <v>341</v>
      </c>
      <c r="M10" s="83" t="s">
        <v>342</v>
      </c>
      <c r="N10" s="84" t="s">
        <v>343</v>
      </c>
      <c r="O10" s="84" t="s">
        <v>343</v>
      </c>
      <c r="P10" s="84" t="s">
        <v>208</v>
      </c>
      <c r="Q10" s="83" t="s">
        <v>344</v>
      </c>
      <c r="S10" s="87" t="s">
        <v>361</v>
      </c>
    </row>
    <row r="11" spans="1:19" ht="60" hidden="1" customHeight="1">
      <c r="A11" s="81" t="s">
        <v>382</v>
      </c>
      <c r="B11" s="93" t="s">
        <v>383</v>
      </c>
      <c r="C11" s="90" t="s">
        <v>80</v>
      </c>
      <c r="D11" s="81" t="s">
        <v>116</v>
      </c>
      <c r="E11" s="94" t="s">
        <v>129</v>
      </c>
      <c r="F11" s="83" t="s">
        <v>384</v>
      </c>
      <c r="G11" s="83" t="s">
        <v>340</v>
      </c>
      <c r="H11" s="112" t="s">
        <v>329</v>
      </c>
      <c r="I11" s="82">
        <v>1</v>
      </c>
      <c r="J11" s="112" t="s">
        <v>330</v>
      </c>
      <c r="K11" s="82">
        <v>1</v>
      </c>
      <c r="L11" s="81" t="s">
        <v>341</v>
      </c>
      <c r="M11" s="83" t="s">
        <v>385</v>
      </c>
      <c r="N11" s="83" t="s">
        <v>386</v>
      </c>
      <c r="O11" s="84" t="s">
        <v>343</v>
      </c>
      <c r="P11" s="84" t="s">
        <v>208</v>
      </c>
      <c r="Q11" s="83" t="s">
        <v>344</v>
      </c>
      <c r="S11" s="87" t="s">
        <v>387</v>
      </c>
    </row>
    <row r="12" spans="1:19" ht="78.75" hidden="1" customHeight="1">
      <c r="A12" s="81" t="s">
        <v>388</v>
      </c>
      <c r="B12" s="93" t="s">
        <v>389</v>
      </c>
      <c r="C12" s="90" t="s">
        <v>80</v>
      </c>
      <c r="D12" s="81" t="s">
        <v>116</v>
      </c>
      <c r="E12" s="94" t="s">
        <v>129</v>
      </c>
      <c r="F12" s="93" t="s">
        <v>390</v>
      </c>
      <c r="G12" s="83" t="s">
        <v>340</v>
      </c>
      <c r="H12" s="112" t="s">
        <v>329</v>
      </c>
      <c r="I12" s="82">
        <v>1</v>
      </c>
      <c r="J12" s="112" t="s">
        <v>330</v>
      </c>
      <c r="K12" s="82">
        <v>0</v>
      </c>
      <c r="L12" s="81" t="s">
        <v>341</v>
      </c>
      <c r="M12" s="93" t="s">
        <v>391</v>
      </c>
      <c r="N12" s="93" t="s">
        <v>392</v>
      </c>
      <c r="O12" s="97" t="s">
        <v>334</v>
      </c>
      <c r="P12" s="97" t="s">
        <v>208</v>
      </c>
      <c r="Q12" s="93" t="s">
        <v>354</v>
      </c>
    </row>
    <row r="13" spans="1:19" ht="29" hidden="1">
      <c r="A13" s="81" t="s">
        <v>393</v>
      </c>
      <c r="B13" s="93" t="s">
        <v>394</v>
      </c>
      <c r="C13" s="90" t="s">
        <v>80</v>
      </c>
      <c r="D13" s="81" t="s">
        <v>116</v>
      </c>
      <c r="E13" s="94" t="s">
        <v>120</v>
      </c>
      <c r="F13" s="93" t="s">
        <v>395</v>
      </c>
      <c r="G13" s="83" t="s">
        <v>340</v>
      </c>
      <c r="H13" s="112" t="s">
        <v>329</v>
      </c>
      <c r="I13" s="82">
        <v>1</v>
      </c>
      <c r="J13" s="112" t="s">
        <v>330</v>
      </c>
      <c r="K13" s="82">
        <v>1</v>
      </c>
      <c r="L13" s="81" t="s">
        <v>341</v>
      </c>
      <c r="M13" s="83" t="s">
        <v>342</v>
      </c>
      <c r="N13" s="84" t="s">
        <v>343</v>
      </c>
      <c r="O13" s="84" t="s">
        <v>343</v>
      </c>
      <c r="P13" s="84" t="s">
        <v>208</v>
      </c>
      <c r="Q13" s="83" t="s">
        <v>344</v>
      </c>
    </row>
    <row r="14" spans="1:19" ht="72.5" hidden="1">
      <c r="A14" s="82" t="s">
        <v>283</v>
      </c>
      <c r="B14" s="83" t="s">
        <v>284</v>
      </c>
      <c r="C14" s="113" t="s">
        <v>86</v>
      </c>
      <c r="D14" s="82" t="s">
        <v>86</v>
      </c>
      <c r="E14" s="112" t="s">
        <v>129</v>
      </c>
      <c r="F14" s="83" t="s">
        <v>396</v>
      </c>
      <c r="G14" s="83" t="s">
        <v>397</v>
      </c>
      <c r="H14" s="112" t="s">
        <v>398</v>
      </c>
      <c r="I14" s="82">
        <v>0</v>
      </c>
      <c r="J14" s="112" t="s">
        <v>398</v>
      </c>
      <c r="K14" s="82">
        <v>0</v>
      </c>
      <c r="L14" s="82" t="s">
        <v>331</v>
      </c>
      <c r="M14" s="83" t="s">
        <v>399</v>
      </c>
      <c r="N14" s="83" t="s">
        <v>400</v>
      </c>
      <c r="O14" s="84" t="s">
        <v>334</v>
      </c>
      <c r="P14" s="84" t="s">
        <v>209</v>
      </c>
      <c r="Q14" s="83" t="s">
        <v>401</v>
      </c>
      <c r="R14" s="76" t="s">
        <v>1997</v>
      </c>
    </row>
    <row r="15" spans="1:19" ht="72.5" hidden="1">
      <c r="A15" s="82" t="s">
        <v>402</v>
      </c>
      <c r="B15" s="83" t="s">
        <v>403</v>
      </c>
      <c r="C15" s="113" t="s">
        <v>86</v>
      </c>
      <c r="D15" s="82" t="s">
        <v>86</v>
      </c>
      <c r="E15" s="112" t="s">
        <v>129</v>
      </c>
      <c r="F15" s="83" t="s">
        <v>404</v>
      </c>
      <c r="G15" s="83" t="s">
        <v>340</v>
      </c>
      <c r="H15" s="112" t="s">
        <v>398</v>
      </c>
      <c r="I15" s="82">
        <v>1</v>
      </c>
      <c r="J15" s="112" t="s">
        <v>398</v>
      </c>
      <c r="K15" s="82">
        <v>1</v>
      </c>
      <c r="L15" s="82" t="s">
        <v>341</v>
      </c>
      <c r="M15" s="83" t="s">
        <v>405</v>
      </c>
      <c r="N15" s="83" t="s">
        <v>406</v>
      </c>
      <c r="O15" s="84" t="s">
        <v>334</v>
      </c>
      <c r="P15" s="84" t="s">
        <v>208</v>
      </c>
      <c r="Q15" s="83" t="s">
        <v>407</v>
      </c>
      <c r="R15" s="76"/>
    </row>
    <row r="16" spans="1:19" ht="87" hidden="1">
      <c r="A16" s="82" t="s">
        <v>408</v>
      </c>
      <c r="B16" s="83" t="s">
        <v>409</v>
      </c>
      <c r="C16" s="113" t="s">
        <v>80</v>
      </c>
      <c r="D16" s="82" t="s">
        <v>116</v>
      </c>
      <c r="E16" s="112" t="s">
        <v>129</v>
      </c>
      <c r="F16" s="83" t="s">
        <v>410</v>
      </c>
      <c r="G16" s="83" t="s">
        <v>340</v>
      </c>
      <c r="H16" s="112" t="s">
        <v>329</v>
      </c>
      <c r="I16" s="82">
        <v>1</v>
      </c>
      <c r="J16" s="112" t="s">
        <v>330</v>
      </c>
      <c r="K16" s="82">
        <v>1</v>
      </c>
      <c r="L16" s="82" t="s">
        <v>341</v>
      </c>
      <c r="M16" s="83" t="s">
        <v>405</v>
      </c>
      <c r="N16" s="83" t="s">
        <v>411</v>
      </c>
      <c r="O16" s="84" t="s">
        <v>334</v>
      </c>
      <c r="P16" s="84" t="s">
        <v>209</v>
      </c>
      <c r="Q16" s="83" t="s">
        <v>412</v>
      </c>
      <c r="R16" s="76"/>
      <c r="S16" s="87" t="s">
        <v>413</v>
      </c>
    </row>
    <row r="17" spans="1:19" ht="43.5" hidden="1">
      <c r="A17" s="82" t="s">
        <v>414</v>
      </c>
      <c r="B17" s="83" t="s">
        <v>415</v>
      </c>
      <c r="C17" s="113" t="s">
        <v>80</v>
      </c>
      <c r="D17" s="82" t="s">
        <v>116</v>
      </c>
      <c r="E17" s="112" t="s">
        <v>129</v>
      </c>
      <c r="F17" s="83" t="s">
        <v>416</v>
      </c>
      <c r="G17" s="83" t="s">
        <v>340</v>
      </c>
      <c r="H17" s="112" t="s">
        <v>329</v>
      </c>
      <c r="I17" s="82">
        <v>1</v>
      </c>
      <c r="J17" s="112" t="s">
        <v>330</v>
      </c>
      <c r="K17" s="82">
        <v>1</v>
      </c>
      <c r="L17" s="82" t="s">
        <v>341</v>
      </c>
      <c r="M17" s="83" t="s">
        <v>342</v>
      </c>
      <c r="N17" s="84" t="s">
        <v>343</v>
      </c>
      <c r="O17" s="84" t="s">
        <v>343</v>
      </c>
      <c r="P17" s="84" t="s">
        <v>208</v>
      </c>
      <c r="Q17" s="83" t="s">
        <v>344</v>
      </c>
      <c r="R17" s="76"/>
    </row>
    <row r="18" spans="1:19" s="44" customFormat="1" ht="116" hidden="1">
      <c r="A18" s="82" t="s">
        <v>417</v>
      </c>
      <c r="B18" s="83" t="s">
        <v>418</v>
      </c>
      <c r="C18" s="113" t="s">
        <v>91</v>
      </c>
      <c r="D18" s="82" t="s">
        <v>116</v>
      </c>
      <c r="E18" s="112" t="s">
        <v>118</v>
      </c>
      <c r="F18" s="83" t="s">
        <v>419</v>
      </c>
      <c r="G18" s="83" t="s">
        <v>420</v>
      </c>
      <c r="H18" s="112" t="s">
        <v>421</v>
      </c>
      <c r="I18" s="82">
        <v>1</v>
      </c>
      <c r="J18" s="112" t="s">
        <v>422</v>
      </c>
      <c r="K18" s="82">
        <v>0</v>
      </c>
      <c r="L18" s="82" t="s">
        <v>341</v>
      </c>
      <c r="M18" s="83" t="s">
        <v>423</v>
      </c>
      <c r="N18" s="83" t="s">
        <v>424</v>
      </c>
      <c r="O18" s="84" t="s">
        <v>343</v>
      </c>
      <c r="P18" s="84" t="s">
        <v>208</v>
      </c>
      <c r="Q18" s="83" t="s">
        <v>425</v>
      </c>
      <c r="R18" s="76"/>
      <c r="S18" s="85"/>
    </row>
    <row r="19" spans="1:19" s="44" customFormat="1" ht="60" hidden="1">
      <c r="A19" s="82" t="s">
        <v>426</v>
      </c>
      <c r="B19" s="83" t="s">
        <v>427</v>
      </c>
      <c r="C19" s="113" t="s">
        <v>91</v>
      </c>
      <c r="D19" s="82" t="s">
        <v>116</v>
      </c>
      <c r="E19" s="112" t="s">
        <v>118</v>
      </c>
      <c r="F19" s="83" t="s">
        <v>2040</v>
      </c>
      <c r="G19" s="83" t="s">
        <v>428</v>
      </c>
      <c r="H19" s="112" t="s">
        <v>421</v>
      </c>
      <c r="I19" s="82">
        <v>1</v>
      </c>
      <c r="J19" s="112" t="s">
        <v>422</v>
      </c>
      <c r="K19" s="82">
        <v>1</v>
      </c>
      <c r="L19" s="82" t="s">
        <v>341</v>
      </c>
      <c r="M19" s="83" t="s">
        <v>429</v>
      </c>
      <c r="N19" s="83" t="s">
        <v>430</v>
      </c>
      <c r="O19" s="84" t="s">
        <v>343</v>
      </c>
      <c r="P19" s="84" t="s">
        <v>208</v>
      </c>
      <c r="Q19" s="83" t="s">
        <v>354</v>
      </c>
      <c r="R19" s="76"/>
      <c r="S19" s="85"/>
    </row>
    <row r="20" spans="1:19" s="44" customFormat="1" ht="58" hidden="1">
      <c r="A20" s="82" t="s">
        <v>431</v>
      </c>
      <c r="B20" s="83" t="s">
        <v>432</v>
      </c>
      <c r="C20" s="113" t="s">
        <v>91</v>
      </c>
      <c r="D20" s="82" t="s">
        <v>116</v>
      </c>
      <c r="E20" s="112" t="s">
        <v>118</v>
      </c>
      <c r="F20" s="83" t="s">
        <v>433</v>
      </c>
      <c r="G20" s="83" t="s">
        <v>434</v>
      </c>
      <c r="H20" s="112" t="s">
        <v>421</v>
      </c>
      <c r="I20" s="82">
        <v>1</v>
      </c>
      <c r="J20" s="112" t="s">
        <v>422</v>
      </c>
      <c r="K20" s="82">
        <v>1</v>
      </c>
      <c r="L20" s="82" t="s">
        <v>341</v>
      </c>
      <c r="M20" s="83" t="s">
        <v>435</v>
      </c>
      <c r="N20" s="83" t="s">
        <v>430</v>
      </c>
      <c r="O20" s="84" t="s">
        <v>343</v>
      </c>
      <c r="P20" s="84" t="s">
        <v>208</v>
      </c>
      <c r="Q20" s="83" t="s">
        <v>354</v>
      </c>
      <c r="R20" s="76"/>
      <c r="S20" s="85"/>
    </row>
    <row r="21" spans="1:19" s="44" customFormat="1" ht="58" hidden="1">
      <c r="A21" s="82" t="s">
        <v>436</v>
      </c>
      <c r="B21" s="83" t="s">
        <v>437</v>
      </c>
      <c r="C21" s="113" t="s">
        <v>91</v>
      </c>
      <c r="D21" s="82" t="s">
        <v>116</v>
      </c>
      <c r="E21" s="112" t="s">
        <v>118</v>
      </c>
      <c r="F21" s="83" t="s">
        <v>438</v>
      </c>
      <c r="G21" s="83" t="s">
        <v>340</v>
      </c>
      <c r="H21" s="112" t="s">
        <v>421</v>
      </c>
      <c r="I21" s="82">
        <v>1</v>
      </c>
      <c r="J21" s="112" t="s">
        <v>422</v>
      </c>
      <c r="K21" s="82">
        <v>1</v>
      </c>
      <c r="L21" s="82" t="s">
        <v>341</v>
      </c>
      <c r="M21" s="83" t="s">
        <v>435</v>
      </c>
      <c r="N21" s="83" t="s">
        <v>430</v>
      </c>
      <c r="O21" s="84" t="s">
        <v>343</v>
      </c>
      <c r="P21" s="84" t="s">
        <v>208</v>
      </c>
      <c r="Q21" s="83" t="s">
        <v>354</v>
      </c>
      <c r="R21" s="76"/>
      <c r="S21" s="85"/>
    </row>
    <row r="22" spans="1:19" s="44" customFormat="1" ht="58" hidden="1">
      <c r="A22" s="82" t="s">
        <v>439</v>
      </c>
      <c r="B22" s="83" t="s">
        <v>440</v>
      </c>
      <c r="C22" s="113" t="s">
        <v>91</v>
      </c>
      <c r="D22" s="82" t="s">
        <v>116</v>
      </c>
      <c r="E22" s="112" t="s">
        <v>118</v>
      </c>
      <c r="F22" s="83" t="s">
        <v>438</v>
      </c>
      <c r="G22" s="83" t="s">
        <v>340</v>
      </c>
      <c r="H22" s="112" t="s">
        <v>421</v>
      </c>
      <c r="I22" s="82">
        <v>1</v>
      </c>
      <c r="J22" s="112" t="s">
        <v>422</v>
      </c>
      <c r="K22" s="82">
        <v>1</v>
      </c>
      <c r="L22" s="82" t="s">
        <v>341</v>
      </c>
      <c r="M22" s="83" t="s">
        <v>435</v>
      </c>
      <c r="N22" s="83" t="s">
        <v>430</v>
      </c>
      <c r="O22" s="84" t="s">
        <v>343</v>
      </c>
      <c r="P22" s="84" t="s">
        <v>208</v>
      </c>
      <c r="Q22" s="83" t="s">
        <v>354</v>
      </c>
      <c r="R22" s="76"/>
      <c r="S22" s="85"/>
    </row>
    <row r="23" spans="1:19" s="44" customFormat="1" ht="43.5" hidden="1">
      <c r="A23" s="82" t="s">
        <v>441</v>
      </c>
      <c r="B23" s="83" t="s">
        <v>442</v>
      </c>
      <c r="C23" s="113" t="s">
        <v>91</v>
      </c>
      <c r="D23" s="82" t="s">
        <v>116</v>
      </c>
      <c r="E23" s="112" t="s">
        <v>118</v>
      </c>
      <c r="F23" s="83" t="s">
        <v>443</v>
      </c>
      <c r="G23" s="83" t="s">
        <v>340</v>
      </c>
      <c r="H23" s="112" t="s">
        <v>444</v>
      </c>
      <c r="I23" s="82">
        <v>1</v>
      </c>
      <c r="J23" s="112" t="s">
        <v>445</v>
      </c>
      <c r="K23" s="82"/>
      <c r="L23" s="82" t="s">
        <v>341</v>
      </c>
      <c r="M23" s="83" t="s">
        <v>446</v>
      </c>
      <c r="N23" s="83" t="s">
        <v>430</v>
      </c>
      <c r="O23" s="84" t="s">
        <v>343</v>
      </c>
      <c r="P23" s="84" t="s">
        <v>208</v>
      </c>
      <c r="Q23" s="83" t="s">
        <v>354</v>
      </c>
      <c r="R23" s="76"/>
      <c r="S23" s="85"/>
    </row>
    <row r="24" spans="1:19" s="44" customFormat="1" ht="58" hidden="1">
      <c r="A24" s="82" t="s">
        <v>447</v>
      </c>
      <c r="B24" s="83" t="s">
        <v>448</v>
      </c>
      <c r="C24" s="113" t="s">
        <v>91</v>
      </c>
      <c r="D24" s="82" t="s">
        <v>116</v>
      </c>
      <c r="E24" s="112" t="s">
        <v>118</v>
      </c>
      <c r="F24" s="83" t="s">
        <v>449</v>
      </c>
      <c r="G24" s="83" t="s">
        <v>340</v>
      </c>
      <c r="H24" s="112" t="s">
        <v>421</v>
      </c>
      <c r="I24" s="82">
        <v>1</v>
      </c>
      <c r="J24" s="112" t="s">
        <v>422</v>
      </c>
      <c r="K24" s="82">
        <v>1</v>
      </c>
      <c r="L24" s="82" t="s">
        <v>341</v>
      </c>
      <c r="M24" s="83" t="s">
        <v>450</v>
      </c>
      <c r="N24" s="83" t="s">
        <v>430</v>
      </c>
      <c r="O24" s="84" t="s">
        <v>343</v>
      </c>
      <c r="P24" s="84" t="s">
        <v>208</v>
      </c>
      <c r="Q24" s="83" t="s">
        <v>354</v>
      </c>
      <c r="R24" s="76" t="s">
        <v>2027</v>
      </c>
      <c r="S24" s="85"/>
    </row>
    <row r="25" spans="1:19" s="44" customFormat="1" ht="43.5" hidden="1">
      <c r="A25" s="82" t="s">
        <v>451</v>
      </c>
      <c r="B25" s="83" t="s">
        <v>452</v>
      </c>
      <c r="C25" s="113" t="s">
        <v>82</v>
      </c>
      <c r="D25" s="82" t="s">
        <v>112</v>
      </c>
      <c r="E25" s="112" t="s">
        <v>118</v>
      </c>
      <c r="F25" s="114" t="s">
        <v>453</v>
      </c>
      <c r="G25" s="83" t="s">
        <v>454</v>
      </c>
      <c r="H25" s="112" t="s">
        <v>455</v>
      </c>
      <c r="I25" s="82" t="s">
        <v>455</v>
      </c>
      <c r="J25" s="112" t="s">
        <v>455</v>
      </c>
      <c r="K25" s="82" t="s">
        <v>455</v>
      </c>
      <c r="L25" s="82" t="s">
        <v>331</v>
      </c>
      <c r="M25" s="83" t="s">
        <v>456</v>
      </c>
      <c r="N25" s="83" t="s">
        <v>457</v>
      </c>
      <c r="O25" s="84" t="s">
        <v>334</v>
      </c>
      <c r="P25" s="84" t="s">
        <v>210</v>
      </c>
      <c r="Q25" s="83" t="s">
        <v>458</v>
      </c>
      <c r="R25" s="78" t="s">
        <v>2026</v>
      </c>
      <c r="S25" s="85"/>
    </row>
    <row r="26" spans="1:19" s="44" customFormat="1" ht="43.5" hidden="1">
      <c r="A26" s="82" t="s">
        <v>459</v>
      </c>
      <c r="B26" s="83" t="s">
        <v>460</v>
      </c>
      <c r="C26" s="113" t="s">
        <v>82</v>
      </c>
      <c r="D26" s="82" t="s">
        <v>112</v>
      </c>
      <c r="E26" s="112" t="s">
        <v>118</v>
      </c>
      <c r="F26" s="114" t="s">
        <v>461</v>
      </c>
      <c r="G26" s="83" t="s">
        <v>462</v>
      </c>
      <c r="H26" s="112" t="s">
        <v>455</v>
      </c>
      <c r="I26" s="82" t="s">
        <v>455</v>
      </c>
      <c r="J26" s="112" t="s">
        <v>455</v>
      </c>
      <c r="K26" s="82" t="s">
        <v>455</v>
      </c>
      <c r="L26" s="82" t="s">
        <v>331</v>
      </c>
      <c r="M26" s="83" t="s">
        <v>463</v>
      </c>
      <c r="N26" s="83" t="s">
        <v>457</v>
      </c>
      <c r="O26" s="84" t="s">
        <v>334</v>
      </c>
      <c r="P26" s="84" t="s">
        <v>210</v>
      </c>
      <c r="Q26" s="83" t="s">
        <v>458</v>
      </c>
      <c r="R26" s="76"/>
      <c r="S26" s="85"/>
    </row>
    <row r="27" spans="1:19" ht="101.5" hidden="1">
      <c r="A27" s="82" t="s">
        <v>464</v>
      </c>
      <c r="B27" s="84" t="s">
        <v>465</v>
      </c>
      <c r="C27" s="113" t="s">
        <v>91</v>
      </c>
      <c r="D27" s="82" t="s">
        <v>116</v>
      </c>
      <c r="E27" s="82" t="s">
        <v>123</v>
      </c>
      <c r="F27" s="83" t="s">
        <v>466</v>
      </c>
      <c r="G27" s="83" t="s">
        <v>467</v>
      </c>
      <c r="H27" s="112" t="s">
        <v>455</v>
      </c>
      <c r="I27" s="82" t="s">
        <v>455</v>
      </c>
      <c r="J27" s="112" t="s">
        <v>455</v>
      </c>
      <c r="K27" s="82" t="s">
        <v>455</v>
      </c>
      <c r="L27" s="82" t="s">
        <v>331</v>
      </c>
      <c r="M27" s="93" t="s">
        <v>1021</v>
      </c>
      <c r="N27" s="83" t="s">
        <v>1024</v>
      </c>
      <c r="O27" s="84" t="s">
        <v>343</v>
      </c>
      <c r="P27" s="84" t="s">
        <v>208</v>
      </c>
      <c r="Q27" s="83" t="s">
        <v>472</v>
      </c>
      <c r="R27" s="76"/>
    </row>
    <row r="28" spans="1:19" ht="72.5" hidden="1">
      <c r="A28" s="82" t="s">
        <v>468</v>
      </c>
      <c r="B28" s="83" t="s">
        <v>469</v>
      </c>
      <c r="C28" s="113" t="s">
        <v>91</v>
      </c>
      <c r="D28" s="82" t="s">
        <v>116</v>
      </c>
      <c r="E28" s="82" t="s">
        <v>120</v>
      </c>
      <c r="F28" s="83" t="s">
        <v>470</v>
      </c>
      <c r="G28" s="83" t="s">
        <v>471</v>
      </c>
      <c r="H28" s="112" t="s">
        <v>455</v>
      </c>
      <c r="I28" s="82" t="s">
        <v>455</v>
      </c>
      <c r="J28" s="112" t="s">
        <v>455</v>
      </c>
      <c r="K28" s="82" t="s">
        <v>455</v>
      </c>
      <c r="L28" s="82" t="s">
        <v>331</v>
      </c>
      <c r="M28" s="93" t="s">
        <v>1022</v>
      </c>
      <c r="N28" s="83" t="s">
        <v>1024</v>
      </c>
      <c r="O28" s="84" t="s">
        <v>334</v>
      </c>
      <c r="P28" s="84" t="s">
        <v>210</v>
      </c>
      <c r="Q28" s="83" t="s">
        <v>472</v>
      </c>
      <c r="R28" s="76"/>
    </row>
    <row r="29" spans="1:19" ht="29" hidden="1">
      <c r="A29" s="82" t="s">
        <v>473</v>
      </c>
      <c r="B29" s="83" t="s">
        <v>474</v>
      </c>
      <c r="C29" s="113" t="s">
        <v>91</v>
      </c>
      <c r="D29" s="82" t="s">
        <v>116</v>
      </c>
      <c r="E29" s="82" t="s">
        <v>125</v>
      </c>
      <c r="F29" s="83" t="s">
        <v>475</v>
      </c>
      <c r="G29" s="83" t="s">
        <v>340</v>
      </c>
      <c r="H29" s="112" t="s">
        <v>455</v>
      </c>
      <c r="I29" s="82" t="s">
        <v>455</v>
      </c>
      <c r="J29" s="112" t="s">
        <v>455</v>
      </c>
      <c r="K29" s="82" t="s">
        <v>455</v>
      </c>
      <c r="L29" s="82" t="s">
        <v>341</v>
      </c>
      <c r="M29" s="83" t="s">
        <v>342</v>
      </c>
      <c r="N29" s="84" t="s">
        <v>343</v>
      </c>
      <c r="O29" s="84" t="s">
        <v>343</v>
      </c>
      <c r="P29" s="84" t="s">
        <v>208</v>
      </c>
      <c r="Q29" s="83" t="s">
        <v>344</v>
      </c>
      <c r="R29" s="76"/>
    </row>
    <row r="30" spans="1:19" ht="43.5" hidden="1">
      <c r="A30" s="82" t="s">
        <v>476</v>
      </c>
      <c r="B30" s="83" t="s">
        <v>477</v>
      </c>
      <c r="C30" s="113" t="s">
        <v>91</v>
      </c>
      <c r="D30" s="82" t="s">
        <v>116</v>
      </c>
      <c r="E30" s="82" t="s">
        <v>125</v>
      </c>
      <c r="F30" s="83" t="s">
        <v>470</v>
      </c>
      <c r="G30" s="83" t="s">
        <v>471</v>
      </c>
      <c r="H30" s="112" t="s">
        <v>455</v>
      </c>
      <c r="I30" s="82" t="s">
        <v>455</v>
      </c>
      <c r="J30" s="112" t="s">
        <v>455</v>
      </c>
      <c r="K30" s="82" t="s">
        <v>455</v>
      </c>
      <c r="L30" s="82" t="s">
        <v>341</v>
      </c>
      <c r="M30" s="83" t="s">
        <v>342</v>
      </c>
      <c r="N30" s="84" t="s">
        <v>343</v>
      </c>
      <c r="O30" s="84" t="s">
        <v>343</v>
      </c>
      <c r="P30" s="84" t="s">
        <v>208</v>
      </c>
      <c r="Q30" s="83" t="s">
        <v>344</v>
      </c>
      <c r="R30" s="76"/>
    </row>
    <row r="31" spans="1:19" ht="43.5" hidden="1">
      <c r="A31" s="82" t="s">
        <v>478</v>
      </c>
      <c r="B31" s="83" t="s">
        <v>479</v>
      </c>
      <c r="C31" s="113" t="s">
        <v>91</v>
      </c>
      <c r="D31" s="82" t="s">
        <v>116</v>
      </c>
      <c r="E31" s="82" t="s">
        <v>125</v>
      </c>
      <c r="F31" s="83" t="s">
        <v>480</v>
      </c>
      <c r="G31" s="83" t="s">
        <v>340</v>
      </c>
      <c r="H31" s="112" t="s">
        <v>455</v>
      </c>
      <c r="I31" s="82" t="s">
        <v>455</v>
      </c>
      <c r="J31" s="112" t="s">
        <v>455</v>
      </c>
      <c r="K31" s="82" t="s">
        <v>455</v>
      </c>
      <c r="L31" s="82" t="s">
        <v>341</v>
      </c>
      <c r="M31" s="83" t="s">
        <v>342</v>
      </c>
      <c r="N31" s="84" t="s">
        <v>343</v>
      </c>
      <c r="O31" s="84" t="s">
        <v>343</v>
      </c>
      <c r="P31" s="84" t="s">
        <v>208</v>
      </c>
      <c r="Q31" s="83" t="s">
        <v>344</v>
      </c>
      <c r="R31" s="76"/>
    </row>
    <row r="32" spans="1:19" ht="72.5" hidden="1">
      <c r="A32" s="81" t="s">
        <v>481</v>
      </c>
      <c r="B32" s="93" t="s">
        <v>482</v>
      </c>
      <c r="C32" s="90" t="s">
        <v>91</v>
      </c>
      <c r="D32" s="81" t="s">
        <v>116</v>
      </c>
      <c r="E32" s="81" t="s">
        <v>125</v>
      </c>
      <c r="F32" s="93" t="s">
        <v>483</v>
      </c>
      <c r="G32" s="93" t="s">
        <v>471</v>
      </c>
      <c r="H32" s="94" t="s">
        <v>455</v>
      </c>
      <c r="I32" s="81" t="s">
        <v>455</v>
      </c>
      <c r="J32" s="94" t="s">
        <v>455</v>
      </c>
      <c r="K32" s="81" t="s">
        <v>455</v>
      </c>
      <c r="L32" s="82" t="s">
        <v>331</v>
      </c>
      <c r="M32" s="93" t="s">
        <v>1023</v>
      </c>
      <c r="N32" s="83" t="s">
        <v>1024</v>
      </c>
      <c r="O32" s="97" t="s">
        <v>334</v>
      </c>
      <c r="P32" s="97" t="s">
        <v>210</v>
      </c>
      <c r="Q32" s="93" t="s">
        <v>472</v>
      </c>
    </row>
    <row r="33" spans="1:20" ht="29" hidden="1">
      <c r="A33" s="81" t="s">
        <v>481</v>
      </c>
      <c r="B33" s="93" t="s">
        <v>484</v>
      </c>
      <c r="C33" s="90" t="s">
        <v>91</v>
      </c>
      <c r="D33" s="81" t="s">
        <v>116</v>
      </c>
      <c r="E33" s="81" t="s">
        <v>125</v>
      </c>
      <c r="F33" s="93" t="s">
        <v>485</v>
      </c>
      <c r="G33" s="93" t="s">
        <v>340</v>
      </c>
      <c r="H33" s="94" t="s">
        <v>455</v>
      </c>
      <c r="I33" s="81" t="s">
        <v>455</v>
      </c>
      <c r="J33" s="94" t="s">
        <v>455</v>
      </c>
      <c r="K33" s="81" t="s">
        <v>455</v>
      </c>
      <c r="L33" s="81" t="s">
        <v>341</v>
      </c>
      <c r="M33" s="93" t="s">
        <v>342</v>
      </c>
      <c r="N33" s="97" t="s">
        <v>343</v>
      </c>
      <c r="O33" s="97" t="s">
        <v>343</v>
      </c>
      <c r="P33" s="97" t="s">
        <v>208</v>
      </c>
      <c r="Q33" s="93" t="s">
        <v>344</v>
      </c>
    </row>
    <row r="34" spans="1:20" ht="29" hidden="1">
      <c r="A34" s="82" t="s">
        <v>486</v>
      </c>
      <c r="B34" s="83" t="s">
        <v>487</v>
      </c>
      <c r="C34" s="113" t="s">
        <v>91</v>
      </c>
      <c r="D34" s="82" t="s">
        <v>116</v>
      </c>
      <c r="E34" s="82" t="s">
        <v>125</v>
      </c>
      <c r="F34" s="83" t="s">
        <v>488</v>
      </c>
      <c r="G34" s="83" t="s">
        <v>340</v>
      </c>
      <c r="H34" s="112" t="s">
        <v>455</v>
      </c>
      <c r="I34" s="82" t="s">
        <v>455</v>
      </c>
      <c r="J34" s="112" t="s">
        <v>455</v>
      </c>
      <c r="K34" s="82" t="s">
        <v>455</v>
      </c>
      <c r="L34" s="82" t="s">
        <v>341</v>
      </c>
      <c r="M34" s="83" t="s">
        <v>342</v>
      </c>
      <c r="N34" s="84" t="s">
        <v>343</v>
      </c>
      <c r="O34" s="84" t="s">
        <v>343</v>
      </c>
      <c r="P34" s="84" t="s">
        <v>208</v>
      </c>
      <c r="Q34" s="83" t="s">
        <v>344</v>
      </c>
      <c r="R34" s="76"/>
    </row>
    <row r="35" spans="1:20" ht="43.5" hidden="1">
      <c r="A35" s="82" t="s">
        <v>489</v>
      </c>
      <c r="B35" s="83" t="s">
        <v>490</v>
      </c>
      <c r="C35" s="113" t="s">
        <v>91</v>
      </c>
      <c r="D35" s="82" t="s">
        <v>116</v>
      </c>
      <c r="E35" s="82" t="s">
        <v>125</v>
      </c>
      <c r="F35" s="83" t="s">
        <v>491</v>
      </c>
      <c r="G35" s="83" t="s">
        <v>340</v>
      </c>
      <c r="H35" s="112" t="s">
        <v>455</v>
      </c>
      <c r="I35" s="82" t="s">
        <v>455</v>
      </c>
      <c r="J35" s="112" t="s">
        <v>455</v>
      </c>
      <c r="K35" s="82" t="s">
        <v>455</v>
      </c>
      <c r="L35" s="82" t="s">
        <v>341</v>
      </c>
      <c r="M35" s="83" t="s">
        <v>342</v>
      </c>
      <c r="N35" s="84" t="s">
        <v>343</v>
      </c>
      <c r="O35" s="84" t="s">
        <v>343</v>
      </c>
      <c r="P35" s="84" t="s">
        <v>208</v>
      </c>
      <c r="Q35" s="83" t="s">
        <v>344</v>
      </c>
      <c r="R35" s="76"/>
    </row>
    <row r="36" spans="1:20" ht="43.5" hidden="1">
      <c r="A36" s="82" t="s">
        <v>492</v>
      </c>
      <c r="B36" s="83" t="s">
        <v>493</v>
      </c>
      <c r="C36" s="113" t="s">
        <v>91</v>
      </c>
      <c r="D36" s="82" t="s">
        <v>116</v>
      </c>
      <c r="E36" s="82" t="s">
        <v>125</v>
      </c>
      <c r="F36" s="83" t="s">
        <v>1059</v>
      </c>
      <c r="G36" s="83" t="s">
        <v>340</v>
      </c>
      <c r="H36" s="112" t="s">
        <v>455</v>
      </c>
      <c r="I36" s="82" t="s">
        <v>455</v>
      </c>
      <c r="J36" s="112" t="s">
        <v>455</v>
      </c>
      <c r="K36" s="82" t="s">
        <v>455</v>
      </c>
      <c r="L36" s="82" t="s">
        <v>341</v>
      </c>
      <c r="M36" s="83" t="s">
        <v>342</v>
      </c>
      <c r="N36" s="84" t="s">
        <v>343</v>
      </c>
      <c r="O36" s="84" t="s">
        <v>343</v>
      </c>
      <c r="P36" s="84" t="s">
        <v>208</v>
      </c>
      <c r="Q36" s="83" t="s">
        <v>344</v>
      </c>
      <c r="R36" s="76"/>
    </row>
    <row r="37" spans="1:20" ht="29" hidden="1">
      <c r="A37" s="82" t="s">
        <v>494</v>
      </c>
      <c r="B37" s="83" t="s">
        <v>495</v>
      </c>
      <c r="C37" s="113" t="s">
        <v>91</v>
      </c>
      <c r="D37" s="82" t="s">
        <v>116</v>
      </c>
      <c r="E37" s="82" t="s">
        <v>125</v>
      </c>
      <c r="F37" s="83" t="s">
        <v>496</v>
      </c>
      <c r="G37" s="83" t="s">
        <v>340</v>
      </c>
      <c r="H37" s="112" t="s">
        <v>455</v>
      </c>
      <c r="I37" s="82" t="s">
        <v>455</v>
      </c>
      <c r="J37" s="112" t="s">
        <v>455</v>
      </c>
      <c r="K37" s="82" t="s">
        <v>455</v>
      </c>
      <c r="L37" s="82" t="s">
        <v>341</v>
      </c>
      <c r="M37" s="83" t="s">
        <v>342</v>
      </c>
      <c r="N37" s="84" t="s">
        <v>343</v>
      </c>
      <c r="O37" s="84" t="s">
        <v>343</v>
      </c>
      <c r="P37" s="84" t="s">
        <v>208</v>
      </c>
      <c r="Q37" s="83" t="s">
        <v>344</v>
      </c>
      <c r="R37" s="76"/>
    </row>
    <row r="38" spans="1:20" ht="29" hidden="1">
      <c r="A38" s="82" t="s">
        <v>497</v>
      </c>
      <c r="B38" s="83" t="s">
        <v>498</v>
      </c>
      <c r="C38" s="113" t="s">
        <v>91</v>
      </c>
      <c r="D38" s="82" t="s">
        <v>116</v>
      </c>
      <c r="E38" s="82" t="s">
        <v>125</v>
      </c>
      <c r="F38" s="83" t="s">
        <v>499</v>
      </c>
      <c r="G38" s="83" t="s">
        <v>340</v>
      </c>
      <c r="H38" s="112" t="s">
        <v>455</v>
      </c>
      <c r="I38" s="82" t="s">
        <v>455</v>
      </c>
      <c r="J38" s="112" t="s">
        <v>455</v>
      </c>
      <c r="K38" s="82" t="s">
        <v>455</v>
      </c>
      <c r="L38" s="82" t="s">
        <v>341</v>
      </c>
      <c r="M38" s="83" t="s">
        <v>342</v>
      </c>
      <c r="N38" s="84" t="s">
        <v>343</v>
      </c>
      <c r="O38" s="84" t="s">
        <v>343</v>
      </c>
      <c r="P38" s="84" t="s">
        <v>208</v>
      </c>
      <c r="Q38" s="83" t="s">
        <v>344</v>
      </c>
      <c r="R38" s="76"/>
    </row>
    <row r="39" spans="1:20" ht="29" hidden="1">
      <c r="A39" s="82" t="s">
        <v>500</v>
      </c>
      <c r="B39" s="83" t="s">
        <v>501</v>
      </c>
      <c r="C39" s="113" t="s">
        <v>91</v>
      </c>
      <c r="D39" s="82" t="s">
        <v>116</v>
      </c>
      <c r="E39" s="82" t="s">
        <v>125</v>
      </c>
      <c r="F39" s="83" t="s">
        <v>502</v>
      </c>
      <c r="G39" s="83" t="s">
        <v>340</v>
      </c>
      <c r="H39" s="112" t="s">
        <v>455</v>
      </c>
      <c r="I39" s="82" t="s">
        <v>455</v>
      </c>
      <c r="J39" s="112" t="s">
        <v>455</v>
      </c>
      <c r="K39" s="82" t="s">
        <v>455</v>
      </c>
      <c r="L39" s="82" t="s">
        <v>341</v>
      </c>
      <c r="M39" s="83" t="s">
        <v>342</v>
      </c>
      <c r="N39" s="84" t="s">
        <v>343</v>
      </c>
      <c r="O39" s="84" t="s">
        <v>343</v>
      </c>
      <c r="P39" s="84" t="s">
        <v>208</v>
      </c>
      <c r="Q39" s="83" t="s">
        <v>344</v>
      </c>
      <c r="R39" s="76"/>
    </row>
    <row r="40" spans="1:20" ht="87" hidden="1">
      <c r="A40" s="82" t="s">
        <v>503</v>
      </c>
      <c r="B40" s="83" t="s">
        <v>504</v>
      </c>
      <c r="C40" s="113" t="s">
        <v>91</v>
      </c>
      <c r="D40" s="82" t="s">
        <v>116</v>
      </c>
      <c r="E40" s="82" t="s">
        <v>124</v>
      </c>
      <c r="F40" s="83" t="s">
        <v>505</v>
      </c>
      <c r="G40" s="83" t="s">
        <v>340</v>
      </c>
      <c r="H40" s="112" t="s">
        <v>455</v>
      </c>
      <c r="I40" s="82" t="s">
        <v>455</v>
      </c>
      <c r="J40" s="112" t="s">
        <v>455</v>
      </c>
      <c r="K40" s="82" t="s">
        <v>455</v>
      </c>
      <c r="L40" s="82" t="s">
        <v>341</v>
      </c>
      <c r="M40" s="83" t="s">
        <v>342</v>
      </c>
      <c r="N40" s="84" t="s">
        <v>343</v>
      </c>
      <c r="O40" s="84" t="s">
        <v>343</v>
      </c>
      <c r="P40" s="84" t="s">
        <v>208</v>
      </c>
      <c r="Q40" s="83" t="s">
        <v>344</v>
      </c>
      <c r="R40" s="76"/>
    </row>
    <row r="41" spans="1:20" ht="58" hidden="1">
      <c r="A41" s="82" t="s">
        <v>506</v>
      </c>
      <c r="B41" s="84" t="s">
        <v>507</v>
      </c>
      <c r="C41" s="113" t="s">
        <v>91</v>
      </c>
      <c r="D41" s="82" t="s">
        <v>116</v>
      </c>
      <c r="E41" s="82" t="s">
        <v>124</v>
      </c>
      <c r="F41" s="93" t="s">
        <v>508</v>
      </c>
      <c r="G41" s="83" t="s">
        <v>340</v>
      </c>
      <c r="H41" s="112" t="s">
        <v>455</v>
      </c>
      <c r="I41" s="82" t="s">
        <v>455</v>
      </c>
      <c r="J41" s="112" t="s">
        <v>455</v>
      </c>
      <c r="K41" s="82" t="s">
        <v>455</v>
      </c>
      <c r="L41" s="82" t="s">
        <v>341</v>
      </c>
      <c r="M41" s="93" t="s">
        <v>509</v>
      </c>
      <c r="N41" s="83" t="s">
        <v>430</v>
      </c>
      <c r="O41" s="84" t="s">
        <v>343</v>
      </c>
      <c r="P41" s="84" t="s">
        <v>208</v>
      </c>
      <c r="Q41" s="83" t="s">
        <v>344</v>
      </c>
      <c r="R41" s="76"/>
    </row>
    <row r="42" spans="1:20" ht="43.5" hidden="1">
      <c r="A42" s="82" t="s">
        <v>510</v>
      </c>
      <c r="B42" s="83" t="s">
        <v>511</v>
      </c>
      <c r="C42" s="113" t="s">
        <v>88</v>
      </c>
      <c r="D42" s="82" t="s">
        <v>116</v>
      </c>
      <c r="E42" s="82" t="s">
        <v>124</v>
      </c>
      <c r="F42" s="83" t="s">
        <v>512</v>
      </c>
      <c r="G42" s="83" t="s">
        <v>512</v>
      </c>
      <c r="H42" s="112" t="s">
        <v>455</v>
      </c>
      <c r="I42" s="82" t="s">
        <v>455</v>
      </c>
      <c r="J42" s="112" t="s">
        <v>455</v>
      </c>
      <c r="K42" s="82" t="s">
        <v>455</v>
      </c>
      <c r="L42" s="82" t="s">
        <v>331</v>
      </c>
      <c r="M42" s="83" t="s">
        <v>513</v>
      </c>
      <c r="N42" s="83" t="s">
        <v>514</v>
      </c>
      <c r="O42" s="83" t="s">
        <v>515</v>
      </c>
      <c r="P42" s="84" t="s">
        <v>208</v>
      </c>
      <c r="Q42" s="83" t="s">
        <v>344</v>
      </c>
      <c r="R42" s="76" t="s">
        <v>2028</v>
      </c>
    </row>
    <row r="43" spans="1:20" ht="72.5" hidden="1">
      <c r="A43" s="82" t="s">
        <v>516</v>
      </c>
      <c r="B43" s="93" t="s">
        <v>517</v>
      </c>
      <c r="C43" s="113" t="s">
        <v>86</v>
      </c>
      <c r="D43" s="82" t="s">
        <v>86</v>
      </c>
      <c r="E43" s="82" t="s">
        <v>124</v>
      </c>
      <c r="F43" s="83" t="s">
        <v>518</v>
      </c>
      <c r="G43" s="93" t="s">
        <v>519</v>
      </c>
      <c r="H43" s="112" t="s">
        <v>455</v>
      </c>
      <c r="I43" s="82" t="s">
        <v>455</v>
      </c>
      <c r="J43" s="112" t="s">
        <v>455</v>
      </c>
      <c r="K43" s="82" t="s">
        <v>455</v>
      </c>
      <c r="L43" s="82" t="s">
        <v>341</v>
      </c>
      <c r="M43" s="83" t="s">
        <v>520</v>
      </c>
      <c r="N43" s="83" t="s">
        <v>521</v>
      </c>
      <c r="O43" s="84" t="s">
        <v>522</v>
      </c>
      <c r="P43" s="84" t="s">
        <v>210</v>
      </c>
      <c r="Q43" s="83" t="s">
        <v>523</v>
      </c>
      <c r="R43" s="78" t="s">
        <v>2029</v>
      </c>
    </row>
    <row r="44" spans="1:20" ht="43.5" hidden="1">
      <c r="A44" s="82" t="s">
        <v>305</v>
      </c>
      <c r="B44" s="93" t="s">
        <v>306</v>
      </c>
      <c r="C44" s="113" t="s">
        <v>86</v>
      </c>
      <c r="D44" s="82" t="s">
        <v>86</v>
      </c>
      <c r="E44" s="82" t="s">
        <v>124</v>
      </c>
      <c r="F44" s="83" t="s">
        <v>524</v>
      </c>
      <c r="G44" s="93" t="s">
        <v>525</v>
      </c>
      <c r="H44" s="112" t="s">
        <v>455</v>
      </c>
      <c r="I44" s="82" t="s">
        <v>455</v>
      </c>
      <c r="J44" s="112" t="s">
        <v>455</v>
      </c>
      <c r="K44" s="82" t="s">
        <v>455</v>
      </c>
      <c r="L44" s="82" t="s">
        <v>331</v>
      </c>
      <c r="M44" s="83" t="s">
        <v>526</v>
      </c>
      <c r="N44" s="83" t="s">
        <v>527</v>
      </c>
      <c r="O44" s="84" t="s">
        <v>522</v>
      </c>
      <c r="P44" s="84" t="s">
        <v>209</v>
      </c>
      <c r="Q44" s="83" t="s">
        <v>344</v>
      </c>
      <c r="R44" s="78" t="s">
        <v>2030</v>
      </c>
    </row>
    <row r="45" spans="1:20" ht="72.5" hidden="1">
      <c r="A45" s="81" t="s">
        <v>528</v>
      </c>
      <c r="B45" s="97" t="s">
        <v>529</v>
      </c>
      <c r="C45" s="90" t="s">
        <v>91</v>
      </c>
      <c r="D45" s="81" t="s">
        <v>116</v>
      </c>
      <c r="E45" s="81" t="s">
        <v>119</v>
      </c>
      <c r="F45" s="93" t="s">
        <v>530</v>
      </c>
      <c r="G45" s="93" t="s">
        <v>342</v>
      </c>
      <c r="H45" s="94" t="s">
        <v>455</v>
      </c>
      <c r="I45" s="81" t="s">
        <v>455</v>
      </c>
      <c r="J45" s="94" t="s">
        <v>455</v>
      </c>
      <c r="K45" s="81" t="s">
        <v>455</v>
      </c>
      <c r="L45" s="81" t="s">
        <v>341</v>
      </c>
      <c r="M45" s="93" t="s">
        <v>342</v>
      </c>
      <c r="N45" s="97" t="s">
        <v>343</v>
      </c>
      <c r="O45" s="97" t="s">
        <v>343</v>
      </c>
      <c r="P45" s="97" t="s">
        <v>208</v>
      </c>
      <c r="Q45" s="93" t="s">
        <v>344</v>
      </c>
      <c r="S45" s="87" t="s">
        <v>531</v>
      </c>
      <c r="T45" s="87"/>
    </row>
    <row r="46" spans="1:20" ht="116" hidden="1">
      <c r="A46" s="82" t="s">
        <v>532</v>
      </c>
      <c r="B46" s="83" t="s">
        <v>533</v>
      </c>
      <c r="C46" s="113" t="s">
        <v>80</v>
      </c>
      <c r="D46" s="82" t="s">
        <v>115</v>
      </c>
      <c r="E46" s="82" t="s">
        <v>117</v>
      </c>
      <c r="F46" s="83" t="s">
        <v>534</v>
      </c>
      <c r="G46" s="83" t="s">
        <v>535</v>
      </c>
      <c r="H46" s="112" t="s">
        <v>455</v>
      </c>
      <c r="I46" s="82" t="s">
        <v>455</v>
      </c>
      <c r="J46" s="112" t="s">
        <v>455</v>
      </c>
      <c r="K46" s="82" t="s">
        <v>455</v>
      </c>
      <c r="L46" s="82" t="s">
        <v>331</v>
      </c>
      <c r="M46" s="83" t="s">
        <v>536</v>
      </c>
      <c r="N46" s="83" t="s">
        <v>537</v>
      </c>
      <c r="O46" s="84" t="s">
        <v>210</v>
      </c>
      <c r="P46" s="84" t="s">
        <v>210</v>
      </c>
      <c r="Q46" s="83" t="s">
        <v>538</v>
      </c>
      <c r="R46" s="76"/>
    </row>
    <row r="47" spans="1:20" ht="116" hidden="1">
      <c r="A47" s="82" t="s">
        <v>539</v>
      </c>
      <c r="B47" s="83" t="s">
        <v>540</v>
      </c>
      <c r="C47" s="113" t="s">
        <v>82</v>
      </c>
      <c r="D47" s="82" t="s">
        <v>115</v>
      </c>
      <c r="E47" s="82" t="s">
        <v>117</v>
      </c>
      <c r="F47" s="83" t="s">
        <v>534</v>
      </c>
      <c r="G47" s="83" t="s">
        <v>541</v>
      </c>
      <c r="H47" s="112" t="s">
        <v>455</v>
      </c>
      <c r="I47" s="82" t="s">
        <v>455</v>
      </c>
      <c r="J47" s="112" t="s">
        <v>455</v>
      </c>
      <c r="K47" s="82" t="s">
        <v>455</v>
      </c>
      <c r="L47" s="82" t="s">
        <v>331</v>
      </c>
      <c r="M47" s="83" t="s">
        <v>542</v>
      </c>
      <c r="N47" s="83" t="s">
        <v>537</v>
      </c>
      <c r="O47" s="84" t="s">
        <v>210</v>
      </c>
      <c r="P47" s="84" t="s">
        <v>210</v>
      </c>
      <c r="Q47" s="83" t="s">
        <v>538</v>
      </c>
      <c r="R47" s="76"/>
    </row>
    <row r="48" spans="1:20" ht="91" hidden="1" customHeight="1">
      <c r="A48" s="81" t="s">
        <v>543</v>
      </c>
      <c r="B48" s="93" t="s">
        <v>544</v>
      </c>
      <c r="C48" s="90" t="s">
        <v>91</v>
      </c>
      <c r="D48" s="81" t="s">
        <v>116</v>
      </c>
      <c r="E48" s="94" t="s">
        <v>129</v>
      </c>
      <c r="F48" s="93" t="s">
        <v>545</v>
      </c>
      <c r="G48" s="93" t="s">
        <v>340</v>
      </c>
      <c r="H48" s="94" t="s">
        <v>546</v>
      </c>
      <c r="I48" s="81">
        <v>1</v>
      </c>
      <c r="J48" s="94" t="s">
        <v>330</v>
      </c>
      <c r="K48" s="81">
        <v>1</v>
      </c>
      <c r="L48" s="81" t="s">
        <v>341</v>
      </c>
      <c r="M48" s="93" t="s">
        <v>547</v>
      </c>
      <c r="N48" s="83" t="s">
        <v>455</v>
      </c>
      <c r="O48" s="83" t="s">
        <v>334</v>
      </c>
      <c r="P48" s="97" t="s">
        <v>208</v>
      </c>
      <c r="Q48" s="83" t="s">
        <v>354</v>
      </c>
      <c r="S48" s="88" t="s">
        <v>548</v>
      </c>
    </row>
    <row r="49" spans="1:21" ht="185.5" hidden="1" customHeight="1">
      <c r="A49" s="81" t="s">
        <v>290</v>
      </c>
      <c r="B49" s="93" t="s">
        <v>291</v>
      </c>
      <c r="C49" s="90" t="s">
        <v>91</v>
      </c>
      <c r="D49" s="81" t="s">
        <v>116</v>
      </c>
      <c r="E49" s="94" t="s">
        <v>129</v>
      </c>
      <c r="F49" s="93" t="s">
        <v>549</v>
      </c>
      <c r="G49" s="83" t="s">
        <v>1026</v>
      </c>
      <c r="H49" s="112" t="s">
        <v>546</v>
      </c>
      <c r="I49" s="82">
        <v>1</v>
      </c>
      <c r="J49" s="112" t="s">
        <v>330</v>
      </c>
      <c r="K49" s="82">
        <v>0</v>
      </c>
      <c r="L49" s="81" t="s">
        <v>331</v>
      </c>
      <c r="M49" s="93" t="s">
        <v>1025</v>
      </c>
      <c r="N49" s="83" t="s">
        <v>550</v>
      </c>
      <c r="O49" s="83" t="s">
        <v>551</v>
      </c>
      <c r="P49" s="97" t="s">
        <v>209</v>
      </c>
      <c r="Q49" s="83" t="s">
        <v>354</v>
      </c>
      <c r="S49" s="88" t="s">
        <v>552</v>
      </c>
    </row>
    <row r="50" spans="1:21" ht="174" hidden="1" customHeight="1">
      <c r="A50" s="81" t="s">
        <v>553</v>
      </c>
      <c r="B50" s="83" t="s">
        <v>554</v>
      </c>
      <c r="C50" s="113" t="s">
        <v>91</v>
      </c>
      <c r="D50" s="82" t="s">
        <v>116</v>
      </c>
      <c r="E50" s="112" t="s">
        <v>129</v>
      </c>
      <c r="F50" s="83" t="s">
        <v>555</v>
      </c>
      <c r="G50" s="83" t="s">
        <v>1027</v>
      </c>
      <c r="H50" s="112" t="s">
        <v>546</v>
      </c>
      <c r="I50" s="82">
        <v>1</v>
      </c>
      <c r="J50" s="112" t="s">
        <v>330</v>
      </c>
      <c r="K50" s="82">
        <v>1</v>
      </c>
      <c r="L50" s="82" t="s">
        <v>341</v>
      </c>
      <c r="M50" s="83" t="s">
        <v>1028</v>
      </c>
      <c r="N50" s="83" t="s">
        <v>550</v>
      </c>
      <c r="O50" s="83" t="s">
        <v>551</v>
      </c>
      <c r="P50" s="84" t="s">
        <v>209</v>
      </c>
      <c r="Q50" s="83" t="s">
        <v>354</v>
      </c>
      <c r="S50" s="88" t="s">
        <v>556</v>
      </c>
      <c r="U50" s="71">
        <f>60*24</f>
        <v>1440</v>
      </c>
    </row>
    <row r="51" spans="1:21" ht="127.5" hidden="1" customHeight="1">
      <c r="A51" s="81" t="s">
        <v>557</v>
      </c>
      <c r="B51" s="83" t="s">
        <v>558</v>
      </c>
      <c r="C51" s="113" t="s">
        <v>80</v>
      </c>
      <c r="D51" s="82" t="s">
        <v>104</v>
      </c>
      <c r="E51" s="112" t="s">
        <v>129</v>
      </c>
      <c r="F51" s="83" t="s">
        <v>559</v>
      </c>
      <c r="G51" s="83" t="s">
        <v>560</v>
      </c>
      <c r="H51" s="112" t="s">
        <v>546</v>
      </c>
      <c r="I51" s="82">
        <v>1</v>
      </c>
      <c r="J51" s="112" t="s">
        <v>330</v>
      </c>
      <c r="K51" s="82">
        <v>1</v>
      </c>
      <c r="L51" s="82" t="s">
        <v>341</v>
      </c>
      <c r="M51" s="83" t="s">
        <v>1031</v>
      </c>
      <c r="N51" s="83" t="s">
        <v>561</v>
      </c>
      <c r="O51" s="83" t="s">
        <v>551</v>
      </c>
      <c r="P51" s="84" t="s">
        <v>208</v>
      </c>
      <c r="Q51" s="83" t="s">
        <v>354</v>
      </c>
      <c r="R51" s="70" t="s">
        <v>1998</v>
      </c>
      <c r="U51" s="71">
        <f>U50/15</f>
        <v>96</v>
      </c>
    </row>
    <row r="52" spans="1:21" ht="118" hidden="1" customHeight="1">
      <c r="A52" s="81" t="s">
        <v>562</v>
      </c>
      <c r="B52" s="83" t="s">
        <v>558</v>
      </c>
      <c r="C52" s="113" t="s">
        <v>82</v>
      </c>
      <c r="D52" s="82" t="s">
        <v>104</v>
      </c>
      <c r="E52" s="112" t="s">
        <v>129</v>
      </c>
      <c r="F52" s="83" t="s">
        <v>1679</v>
      </c>
      <c r="G52" s="83" t="s">
        <v>560</v>
      </c>
      <c r="H52" s="112" t="s">
        <v>546</v>
      </c>
      <c r="I52" s="82">
        <v>1</v>
      </c>
      <c r="J52" s="112" t="s">
        <v>330</v>
      </c>
      <c r="K52" s="82">
        <v>1</v>
      </c>
      <c r="L52" s="82" t="s">
        <v>341</v>
      </c>
      <c r="M52" s="83" t="s">
        <v>1032</v>
      </c>
      <c r="N52" s="83" t="s">
        <v>563</v>
      </c>
      <c r="O52" s="83" t="s">
        <v>551</v>
      </c>
      <c r="P52" s="84" t="s">
        <v>208</v>
      </c>
      <c r="Q52" s="83" t="s">
        <v>354</v>
      </c>
      <c r="R52" s="70" t="s">
        <v>1999</v>
      </c>
    </row>
    <row r="53" spans="1:21" ht="104.5" hidden="1" customHeight="1">
      <c r="A53" s="81" t="s">
        <v>564</v>
      </c>
      <c r="B53" s="83" t="s">
        <v>558</v>
      </c>
      <c r="C53" s="113" t="s">
        <v>86</v>
      </c>
      <c r="D53" s="82" t="s">
        <v>86</v>
      </c>
      <c r="E53" s="112" t="s">
        <v>129</v>
      </c>
      <c r="F53" s="83" t="s">
        <v>565</v>
      </c>
      <c r="G53" s="83" t="s">
        <v>560</v>
      </c>
      <c r="H53" s="112" t="s">
        <v>546</v>
      </c>
      <c r="I53" s="82">
        <v>1</v>
      </c>
      <c r="J53" s="112" t="s">
        <v>330</v>
      </c>
      <c r="K53" s="82">
        <v>0</v>
      </c>
      <c r="L53" s="82" t="s">
        <v>331</v>
      </c>
      <c r="M53" s="83" t="s">
        <v>1033</v>
      </c>
      <c r="N53" s="83" t="s">
        <v>561</v>
      </c>
      <c r="O53" s="83" t="s">
        <v>551</v>
      </c>
      <c r="P53" s="84" t="s">
        <v>208</v>
      </c>
      <c r="Q53" s="83" t="s">
        <v>354</v>
      </c>
    </row>
    <row r="54" spans="1:21" ht="188.15" hidden="1" customHeight="1">
      <c r="A54" s="82" t="s">
        <v>566</v>
      </c>
      <c r="B54" s="83" t="s">
        <v>567</v>
      </c>
      <c r="C54" s="113" t="s">
        <v>80</v>
      </c>
      <c r="D54" s="82" t="s">
        <v>86</v>
      </c>
      <c r="E54" s="112" t="s">
        <v>129</v>
      </c>
      <c r="F54" s="83" t="s">
        <v>1030</v>
      </c>
      <c r="G54" s="83" t="s">
        <v>2086</v>
      </c>
      <c r="H54" s="112" t="s">
        <v>546</v>
      </c>
      <c r="I54" s="82">
        <v>0</v>
      </c>
      <c r="J54" s="112" t="s">
        <v>330</v>
      </c>
      <c r="K54" s="82">
        <v>0</v>
      </c>
      <c r="L54" s="82" t="s">
        <v>331</v>
      </c>
      <c r="M54" s="83" t="s">
        <v>1036</v>
      </c>
      <c r="N54" s="83" t="s">
        <v>1037</v>
      </c>
      <c r="O54" s="83" t="s">
        <v>334</v>
      </c>
      <c r="P54" s="84" t="s">
        <v>209</v>
      </c>
      <c r="Q54" s="83" t="s">
        <v>354</v>
      </c>
      <c r="R54" s="78" t="s">
        <v>2002</v>
      </c>
      <c r="S54" s="85"/>
      <c r="T54" s="44"/>
      <c r="U54" s="44"/>
    </row>
    <row r="55" spans="1:21" ht="169" hidden="1" customHeight="1">
      <c r="A55" s="81" t="s">
        <v>292</v>
      </c>
      <c r="B55" s="83" t="s">
        <v>567</v>
      </c>
      <c r="C55" s="113" t="s">
        <v>82</v>
      </c>
      <c r="D55" s="82" t="s">
        <v>86</v>
      </c>
      <c r="E55" s="112" t="s">
        <v>129</v>
      </c>
      <c r="F55" s="83" t="s">
        <v>1034</v>
      </c>
      <c r="G55" s="83" t="s">
        <v>2086</v>
      </c>
      <c r="H55" s="112" t="s">
        <v>546</v>
      </c>
      <c r="I55" s="82">
        <v>0</v>
      </c>
      <c r="J55" s="112" t="s">
        <v>330</v>
      </c>
      <c r="K55" s="82">
        <v>0</v>
      </c>
      <c r="L55" s="82" t="s">
        <v>331</v>
      </c>
      <c r="M55" s="83" t="s">
        <v>1039</v>
      </c>
      <c r="N55" s="83" t="s">
        <v>1038</v>
      </c>
      <c r="O55" s="83" t="s">
        <v>334</v>
      </c>
      <c r="P55" s="84" t="s">
        <v>209</v>
      </c>
      <c r="Q55" s="83" t="s">
        <v>354</v>
      </c>
      <c r="R55" s="78" t="s">
        <v>2002</v>
      </c>
    </row>
    <row r="56" spans="1:21" ht="204.65" hidden="1" customHeight="1">
      <c r="A56" s="81" t="s">
        <v>294</v>
      </c>
      <c r="B56" s="83" t="s">
        <v>567</v>
      </c>
      <c r="C56" s="113" t="s">
        <v>91</v>
      </c>
      <c r="D56" s="82" t="s">
        <v>86</v>
      </c>
      <c r="E56" s="112" t="s">
        <v>129</v>
      </c>
      <c r="F56" s="83" t="s">
        <v>1035</v>
      </c>
      <c r="G56" s="83" t="s">
        <v>1652</v>
      </c>
      <c r="H56" s="112" t="s">
        <v>546</v>
      </c>
      <c r="I56" s="82">
        <v>0</v>
      </c>
      <c r="J56" s="112" t="s">
        <v>330</v>
      </c>
      <c r="K56" s="82">
        <v>0</v>
      </c>
      <c r="L56" s="82" t="s">
        <v>331</v>
      </c>
      <c r="M56" s="83" t="s">
        <v>1040</v>
      </c>
      <c r="N56" s="83" t="s">
        <v>1041</v>
      </c>
      <c r="O56" s="83" t="s">
        <v>551</v>
      </c>
      <c r="P56" s="84" t="s">
        <v>209</v>
      </c>
      <c r="Q56" s="83" t="s">
        <v>568</v>
      </c>
      <c r="R56" s="70" t="s">
        <v>2005</v>
      </c>
    </row>
    <row r="57" spans="1:21" ht="181" hidden="1" customHeight="1">
      <c r="A57" s="81" t="s">
        <v>570</v>
      </c>
      <c r="B57" s="83" t="s">
        <v>569</v>
      </c>
      <c r="C57" s="113" t="s">
        <v>80</v>
      </c>
      <c r="D57" s="82" t="s">
        <v>86</v>
      </c>
      <c r="E57" s="112" t="s">
        <v>129</v>
      </c>
      <c r="F57" s="83" t="s">
        <v>1042</v>
      </c>
      <c r="G57" s="83" t="s">
        <v>1043</v>
      </c>
      <c r="H57" s="112" t="s">
        <v>546</v>
      </c>
      <c r="I57" s="82">
        <v>1</v>
      </c>
      <c r="J57" s="112" t="s">
        <v>330</v>
      </c>
      <c r="K57" s="82">
        <v>0</v>
      </c>
      <c r="L57" s="82" t="s">
        <v>331</v>
      </c>
      <c r="M57" s="93" t="s">
        <v>1047</v>
      </c>
      <c r="N57" s="93" t="s">
        <v>1046</v>
      </c>
      <c r="O57" s="83" t="s">
        <v>334</v>
      </c>
      <c r="P57" s="84" t="s">
        <v>208</v>
      </c>
      <c r="Q57" s="83" t="s">
        <v>354</v>
      </c>
      <c r="R57" s="73" t="s">
        <v>2003</v>
      </c>
    </row>
    <row r="58" spans="1:21" ht="181" hidden="1" customHeight="1">
      <c r="A58" s="81" t="s">
        <v>574</v>
      </c>
      <c r="B58" s="83" t="s">
        <v>569</v>
      </c>
      <c r="C58" s="113" t="s">
        <v>82</v>
      </c>
      <c r="D58" s="82" t="s">
        <v>86</v>
      </c>
      <c r="E58" s="112" t="s">
        <v>129</v>
      </c>
      <c r="F58" s="83" t="s">
        <v>1042</v>
      </c>
      <c r="G58" s="83" t="s">
        <v>1043</v>
      </c>
      <c r="H58" s="112" t="s">
        <v>546</v>
      </c>
      <c r="I58" s="82">
        <v>1</v>
      </c>
      <c r="J58" s="112" t="s">
        <v>330</v>
      </c>
      <c r="K58" s="82">
        <v>0</v>
      </c>
      <c r="L58" s="82" t="s">
        <v>331</v>
      </c>
      <c r="M58" s="93" t="s">
        <v>1047</v>
      </c>
      <c r="N58" s="93" t="s">
        <v>1045</v>
      </c>
      <c r="O58" s="83" t="s">
        <v>334</v>
      </c>
      <c r="P58" s="84" t="s">
        <v>208</v>
      </c>
      <c r="Q58" s="83" t="s">
        <v>354</v>
      </c>
      <c r="R58" s="73" t="s">
        <v>2003</v>
      </c>
    </row>
    <row r="59" spans="1:21" ht="181" hidden="1" customHeight="1">
      <c r="A59" s="81" t="s">
        <v>578</v>
      </c>
      <c r="B59" s="83" t="s">
        <v>569</v>
      </c>
      <c r="C59" s="113" t="s">
        <v>91</v>
      </c>
      <c r="D59" s="82" t="s">
        <v>86</v>
      </c>
      <c r="E59" s="112" t="s">
        <v>129</v>
      </c>
      <c r="F59" s="83" t="s">
        <v>1042</v>
      </c>
      <c r="G59" s="83" t="s">
        <v>1043</v>
      </c>
      <c r="H59" s="112" t="s">
        <v>546</v>
      </c>
      <c r="I59" s="82">
        <v>1</v>
      </c>
      <c r="J59" s="112" t="s">
        <v>330</v>
      </c>
      <c r="K59" s="82">
        <v>0</v>
      </c>
      <c r="L59" s="82" t="s">
        <v>331</v>
      </c>
      <c r="M59" s="93" t="s">
        <v>1048</v>
      </c>
      <c r="N59" s="93" t="s">
        <v>1044</v>
      </c>
      <c r="O59" s="83" t="s">
        <v>334</v>
      </c>
      <c r="P59" s="84" t="s">
        <v>208</v>
      </c>
      <c r="Q59" s="83" t="s">
        <v>354</v>
      </c>
      <c r="R59" s="73" t="s">
        <v>2003</v>
      </c>
    </row>
    <row r="60" spans="1:21" ht="126.65" hidden="1" customHeight="1">
      <c r="A60" s="81" t="s">
        <v>582</v>
      </c>
      <c r="B60" s="83" t="s">
        <v>571</v>
      </c>
      <c r="C60" s="113" t="s">
        <v>91</v>
      </c>
      <c r="D60" s="82" t="s">
        <v>104</v>
      </c>
      <c r="E60" s="112" t="s">
        <v>129</v>
      </c>
      <c r="F60" s="83" t="s">
        <v>572</v>
      </c>
      <c r="G60" s="83" t="s">
        <v>573</v>
      </c>
      <c r="H60" s="112" t="s">
        <v>546</v>
      </c>
      <c r="I60" s="82">
        <v>1</v>
      </c>
      <c r="J60" s="112" t="s">
        <v>330</v>
      </c>
      <c r="K60" s="82">
        <v>1</v>
      </c>
      <c r="L60" s="82" t="s">
        <v>341</v>
      </c>
      <c r="M60" s="83" t="s">
        <v>1049</v>
      </c>
      <c r="N60" s="83" t="s">
        <v>1050</v>
      </c>
      <c r="O60" s="83" t="s">
        <v>551</v>
      </c>
      <c r="P60" s="84" t="s">
        <v>208</v>
      </c>
      <c r="Q60" s="83" t="s">
        <v>354</v>
      </c>
      <c r="R60" s="73" t="s">
        <v>2000</v>
      </c>
    </row>
    <row r="61" spans="1:21" ht="185.15" hidden="1" customHeight="1">
      <c r="A61" s="81" t="s">
        <v>586</v>
      </c>
      <c r="B61" s="83" t="s">
        <v>575</v>
      </c>
      <c r="C61" s="113" t="s">
        <v>91</v>
      </c>
      <c r="D61" s="81" t="s">
        <v>86</v>
      </c>
      <c r="E61" s="112" t="s">
        <v>129</v>
      </c>
      <c r="F61" s="83" t="s">
        <v>576</v>
      </c>
      <c r="G61" s="83" t="s">
        <v>577</v>
      </c>
      <c r="H61" s="112" t="s">
        <v>546</v>
      </c>
      <c r="I61" s="82">
        <v>0</v>
      </c>
      <c r="J61" s="112" t="s">
        <v>330</v>
      </c>
      <c r="K61" s="82">
        <v>0</v>
      </c>
      <c r="L61" s="82" t="s">
        <v>331</v>
      </c>
      <c r="M61" s="83" t="s">
        <v>1053</v>
      </c>
      <c r="N61" s="83" t="s">
        <v>1054</v>
      </c>
      <c r="O61" s="83" t="s">
        <v>551</v>
      </c>
      <c r="P61" s="84" t="s">
        <v>208</v>
      </c>
      <c r="Q61" s="83" t="s">
        <v>354</v>
      </c>
      <c r="R61" s="70" t="s">
        <v>2001</v>
      </c>
    </row>
    <row r="62" spans="1:21" ht="97" hidden="1" customHeight="1">
      <c r="A62" s="81" t="s">
        <v>295</v>
      </c>
      <c r="B62" s="83" t="s">
        <v>579</v>
      </c>
      <c r="C62" s="113" t="s">
        <v>91</v>
      </c>
      <c r="D62" s="81" t="s">
        <v>86</v>
      </c>
      <c r="E62" s="112" t="s">
        <v>129</v>
      </c>
      <c r="F62" s="83" t="s">
        <v>580</v>
      </c>
      <c r="G62" s="83" t="s">
        <v>340</v>
      </c>
      <c r="H62" s="112" t="s">
        <v>546</v>
      </c>
      <c r="I62" s="82">
        <v>1</v>
      </c>
      <c r="J62" s="112" t="s">
        <v>330</v>
      </c>
      <c r="K62" s="82">
        <v>1</v>
      </c>
      <c r="L62" s="82" t="s">
        <v>341</v>
      </c>
      <c r="M62" s="83" t="s">
        <v>1055</v>
      </c>
      <c r="N62" s="83" t="s">
        <v>430</v>
      </c>
      <c r="O62" s="83" t="s">
        <v>343</v>
      </c>
      <c r="P62" s="84" t="s">
        <v>208</v>
      </c>
      <c r="Q62" s="83" t="s">
        <v>354</v>
      </c>
      <c r="R62" s="78" t="s">
        <v>2003</v>
      </c>
      <c r="S62" s="88" t="s">
        <v>581</v>
      </c>
    </row>
    <row r="63" spans="1:21" ht="221.5" hidden="1" customHeight="1">
      <c r="A63" s="81" t="s">
        <v>598</v>
      </c>
      <c r="B63" s="83" t="s">
        <v>583</v>
      </c>
      <c r="C63" s="113" t="s">
        <v>91</v>
      </c>
      <c r="D63" s="81" t="s">
        <v>115</v>
      </c>
      <c r="E63" s="112" t="s">
        <v>129</v>
      </c>
      <c r="F63" s="83" t="s">
        <v>584</v>
      </c>
      <c r="G63" s="83" t="s">
        <v>340</v>
      </c>
      <c r="H63" s="112" t="s">
        <v>546</v>
      </c>
      <c r="I63" s="82">
        <v>1</v>
      </c>
      <c r="J63" s="112" t="s">
        <v>330</v>
      </c>
      <c r="K63" s="82">
        <v>0</v>
      </c>
      <c r="L63" s="82" t="s">
        <v>331</v>
      </c>
      <c r="M63" s="93" t="s">
        <v>1057</v>
      </c>
      <c r="N63" s="83" t="s">
        <v>1056</v>
      </c>
      <c r="O63" s="83" t="s">
        <v>551</v>
      </c>
      <c r="P63" s="84" t="s">
        <v>208</v>
      </c>
      <c r="Q63" s="83" t="s">
        <v>354</v>
      </c>
      <c r="R63" s="73" t="s">
        <v>2004</v>
      </c>
      <c r="S63" s="88" t="s">
        <v>585</v>
      </c>
    </row>
    <row r="64" spans="1:21" ht="124.5" hidden="1" customHeight="1">
      <c r="A64" s="81" t="s">
        <v>296</v>
      </c>
      <c r="B64" s="83" t="s">
        <v>587</v>
      </c>
      <c r="C64" s="113" t="s">
        <v>91</v>
      </c>
      <c r="D64" s="81" t="s">
        <v>116</v>
      </c>
      <c r="E64" s="112" t="s">
        <v>129</v>
      </c>
      <c r="F64" s="83" t="s">
        <v>588</v>
      </c>
      <c r="G64" s="83" t="s">
        <v>340</v>
      </c>
      <c r="H64" s="112" t="s">
        <v>546</v>
      </c>
      <c r="I64" s="82">
        <v>1</v>
      </c>
      <c r="J64" s="112" t="s">
        <v>330</v>
      </c>
      <c r="K64" s="82">
        <v>1</v>
      </c>
      <c r="L64" s="82" t="s">
        <v>341</v>
      </c>
      <c r="M64" s="83" t="s">
        <v>589</v>
      </c>
      <c r="N64" s="83" t="s">
        <v>590</v>
      </c>
      <c r="O64" s="83" t="s">
        <v>334</v>
      </c>
      <c r="P64" s="84" t="s">
        <v>208</v>
      </c>
      <c r="Q64" s="83" t="s">
        <v>354</v>
      </c>
      <c r="S64" s="88" t="s">
        <v>591</v>
      </c>
    </row>
    <row r="65" spans="1:19" ht="130.5" hidden="1">
      <c r="A65" s="81" t="s">
        <v>611</v>
      </c>
      <c r="B65" s="83" t="s">
        <v>592</v>
      </c>
      <c r="C65" s="113" t="s">
        <v>91</v>
      </c>
      <c r="D65" s="81" t="s">
        <v>104</v>
      </c>
      <c r="E65" s="112" t="s">
        <v>129</v>
      </c>
      <c r="F65" s="83" t="s">
        <v>593</v>
      </c>
      <c r="G65" s="83" t="s">
        <v>594</v>
      </c>
      <c r="H65" s="112" t="s">
        <v>546</v>
      </c>
      <c r="I65" s="82">
        <v>0</v>
      </c>
      <c r="J65" s="112" t="s">
        <v>330</v>
      </c>
      <c r="K65" s="82">
        <v>0</v>
      </c>
      <c r="L65" s="82" t="s">
        <v>331</v>
      </c>
      <c r="M65" s="83" t="s">
        <v>1058</v>
      </c>
      <c r="N65" s="83" t="s">
        <v>595</v>
      </c>
      <c r="O65" s="83" t="s">
        <v>334</v>
      </c>
      <c r="P65" s="84" t="s">
        <v>209</v>
      </c>
      <c r="Q65" s="83" t="s">
        <v>596</v>
      </c>
      <c r="R65" s="73" t="s">
        <v>2006</v>
      </c>
      <c r="S65" s="74" t="s">
        <v>597</v>
      </c>
    </row>
    <row r="66" spans="1:19" ht="256.5" hidden="1" customHeight="1">
      <c r="A66" s="81" t="s">
        <v>615</v>
      </c>
      <c r="B66" s="93" t="s">
        <v>599</v>
      </c>
      <c r="C66" s="113" t="s">
        <v>91</v>
      </c>
      <c r="D66" s="81" t="s">
        <v>116</v>
      </c>
      <c r="E66" s="112" t="s">
        <v>129</v>
      </c>
      <c r="F66" s="83" t="s">
        <v>600</v>
      </c>
      <c r="G66" s="83" t="s">
        <v>601</v>
      </c>
      <c r="H66" s="112" t="s">
        <v>546</v>
      </c>
      <c r="I66" s="82">
        <v>1</v>
      </c>
      <c r="J66" s="112" t="s">
        <v>330</v>
      </c>
      <c r="K66" s="82">
        <v>0</v>
      </c>
      <c r="L66" s="82" t="s">
        <v>331</v>
      </c>
      <c r="M66" s="83" t="s">
        <v>602</v>
      </c>
      <c r="N66" s="83" t="s">
        <v>603</v>
      </c>
      <c r="O66" s="83" t="s">
        <v>334</v>
      </c>
      <c r="P66" s="84" t="s">
        <v>209</v>
      </c>
      <c r="Q66" s="83" t="s">
        <v>354</v>
      </c>
      <c r="R66" s="78" t="s">
        <v>2031</v>
      </c>
      <c r="S66" s="87" t="s">
        <v>604</v>
      </c>
    </row>
    <row r="67" spans="1:19" ht="238.5" hidden="1" customHeight="1">
      <c r="A67" s="81" t="s">
        <v>620</v>
      </c>
      <c r="B67" s="83" t="s">
        <v>605</v>
      </c>
      <c r="C67" s="113" t="s">
        <v>91</v>
      </c>
      <c r="D67" s="81" t="s">
        <v>116</v>
      </c>
      <c r="E67" s="112" t="s">
        <v>129</v>
      </c>
      <c r="F67" s="83" t="s">
        <v>606</v>
      </c>
      <c r="G67" s="83" t="s">
        <v>607</v>
      </c>
      <c r="H67" s="112" t="s">
        <v>546</v>
      </c>
      <c r="I67" s="82">
        <v>1</v>
      </c>
      <c r="J67" s="112" t="s">
        <v>330</v>
      </c>
      <c r="K67" s="82">
        <v>0</v>
      </c>
      <c r="L67" s="82" t="s">
        <v>331</v>
      </c>
      <c r="M67" s="83" t="s">
        <v>608</v>
      </c>
      <c r="N67" s="83" t="s">
        <v>609</v>
      </c>
      <c r="O67" s="83" t="s">
        <v>551</v>
      </c>
      <c r="P67" s="84" t="s">
        <v>208</v>
      </c>
      <c r="Q67" s="83" t="s">
        <v>354</v>
      </c>
      <c r="R67" s="73" t="s">
        <v>2007</v>
      </c>
      <c r="S67" s="88" t="s">
        <v>610</v>
      </c>
    </row>
    <row r="68" spans="1:19" ht="113.15" hidden="1" customHeight="1">
      <c r="A68" s="81" t="s">
        <v>626</v>
      </c>
      <c r="B68" s="83" t="s">
        <v>612</v>
      </c>
      <c r="C68" s="113" t="s">
        <v>91</v>
      </c>
      <c r="D68" s="82" t="s">
        <v>86</v>
      </c>
      <c r="E68" s="112" t="s">
        <v>129</v>
      </c>
      <c r="F68" s="83" t="s">
        <v>613</v>
      </c>
      <c r="G68" s="83" t="s">
        <v>614</v>
      </c>
      <c r="H68" s="112" t="s">
        <v>546</v>
      </c>
      <c r="I68" s="82">
        <v>1</v>
      </c>
      <c r="J68" s="112" t="s">
        <v>330</v>
      </c>
      <c r="K68" s="82">
        <v>1</v>
      </c>
      <c r="L68" s="82" t="s">
        <v>341</v>
      </c>
      <c r="M68" s="83" t="s">
        <v>1060</v>
      </c>
      <c r="N68" s="83" t="s">
        <v>1061</v>
      </c>
      <c r="O68" s="83" t="s">
        <v>334</v>
      </c>
      <c r="P68" s="84" t="s">
        <v>208</v>
      </c>
      <c r="Q68" s="83" t="s">
        <v>354</v>
      </c>
      <c r="R68" s="73" t="s">
        <v>2008</v>
      </c>
    </row>
    <row r="69" spans="1:19" ht="131.65" hidden="1" customHeight="1">
      <c r="A69" s="81" t="s">
        <v>1051</v>
      </c>
      <c r="B69" s="83" t="s">
        <v>616</v>
      </c>
      <c r="C69" s="113" t="s">
        <v>85</v>
      </c>
      <c r="D69" s="82" t="s">
        <v>104</v>
      </c>
      <c r="E69" s="112" t="s">
        <v>129</v>
      </c>
      <c r="F69" s="83" t="s">
        <v>617</v>
      </c>
      <c r="G69" s="83" t="s">
        <v>618</v>
      </c>
      <c r="H69" s="112" t="s">
        <v>546</v>
      </c>
      <c r="I69" s="82">
        <v>0</v>
      </c>
      <c r="J69" s="112" t="s">
        <v>330</v>
      </c>
      <c r="K69" s="82">
        <v>0</v>
      </c>
      <c r="L69" s="82" t="s">
        <v>331</v>
      </c>
      <c r="M69" s="83" t="s">
        <v>1062</v>
      </c>
      <c r="N69" s="83" t="s">
        <v>1063</v>
      </c>
      <c r="O69" s="83" t="s">
        <v>619</v>
      </c>
      <c r="P69" s="84" t="s">
        <v>209</v>
      </c>
      <c r="Q69" s="83" t="s">
        <v>208</v>
      </c>
      <c r="R69" s="73" t="s">
        <v>2009</v>
      </c>
    </row>
    <row r="70" spans="1:19" ht="94" hidden="1" customHeight="1">
      <c r="A70" s="81" t="s">
        <v>1052</v>
      </c>
      <c r="B70" s="83" t="s">
        <v>621</v>
      </c>
      <c r="C70" s="113" t="s">
        <v>85</v>
      </c>
      <c r="D70" s="82" t="s">
        <v>104</v>
      </c>
      <c r="E70" s="112" t="s">
        <v>129</v>
      </c>
      <c r="F70" s="83" t="s">
        <v>622</v>
      </c>
      <c r="G70" s="83" t="s">
        <v>623</v>
      </c>
      <c r="H70" s="112" t="s">
        <v>546</v>
      </c>
      <c r="I70" s="82">
        <v>1</v>
      </c>
      <c r="J70" s="112" t="s">
        <v>330</v>
      </c>
      <c r="K70" s="82">
        <v>1</v>
      </c>
      <c r="L70" s="82" t="s">
        <v>341</v>
      </c>
      <c r="M70" s="83" t="s">
        <v>624</v>
      </c>
      <c r="N70" s="83" t="s">
        <v>625</v>
      </c>
      <c r="O70" s="83" t="s">
        <v>619</v>
      </c>
      <c r="P70" s="84" t="s">
        <v>209</v>
      </c>
      <c r="Q70" s="83" t="s">
        <v>208</v>
      </c>
      <c r="R70" s="73" t="s">
        <v>2011</v>
      </c>
    </row>
    <row r="71" spans="1:19" ht="122.15" hidden="1" customHeight="1">
      <c r="A71" s="81" t="s">
        <v>1670</v>
      </c>
      <c r="B71" s="83" t="s">
        <v>621</v>
      </c>
      <c r="C71" s="113" t="s">
        <v>84</v>
      </c>
      <c r="D71" s="82" t="s">
        <v>107</v>
      </c>
      <c r="E71" s="112" t="s">
        <v>129</v>
      </c>
      <c r="F71" s="83" t="s">
        <v>627</v>
      </c>
      <c r="G71" s="83" t="s">
        <v>623</v>
      </c>
      <c r="H71" s="112" t="s">
        <v>546</v>
      </c>
      <c r="I71" s="82">
        <v>0</v>
      </c>
      <c r="J71" s="112" t="s">
        <v>330</v>
      </c>
      <c r="K71" s="82">
        <v>0</v>
      </c>
      <c r="L71" s="82" t="s">
        <v>331</v>
      </c>
      <c r="M71" s="83" t="s">
        <v>628</v>
      </c>
      <c r="N71" s="83" t="s">
        <v>629</v>
      </c>
      <c r="O71" s="83" t="s">
        <v>619</v>
      </c>
      <c r="P71" s="84" t="s">
        <v>209</v>
      </c>
      <c r="Q71" s="83" t="s">
        <v>208</v>
      </c>
      <c r="R71" s="70" t="s">
        <v>2012</v>
      </c>
    </row>
    <row r="72" spans="1:19" s="44" customFormat="1" ht="43.5" hidden="1">
      <c r="A72" s="82" t="s">
        <v>630</v>
      </c>
      <c r="B72" s="83" t="s">
        <v>631</v>
      </c>
      <c r="C72" s="113" t="s">
        <v>91</v>
      </c>
      <c r="D72" s="82" t="s">
        <v>116</v>
      </c>
      <c r="E72" s="112" t="s">
        <v>123</v>
      </c>
      <c r="F72" s="83" t="s">
        <v>632</v>
      </c>
      <c r="G72" s="83" t="s">
        <v>633</v>
      </c>
      <c r="H72" s="112" t="s">
        <v>634</v>
      </c>
      <c r="I72" s="112">
        <v>1</v>
      </c>
      <c r="J72" s="112" t="s">
        <v>634</v>
      </c>
      <c r="K72" s="82">
        <v>1</v>
      </c>
      <c r="L72" s="82" t="s">
        <v>341</v>
      </c>
      <c r="M72" s="83" t="s">
        <v>635</v>
      </c>
      <c r="N72" s="83" t="s">
        <v>636</v>
      </c>
      <c r="O72" s="83" t="s">
        <v>619</v>
      </c>
      <c r="P72" s="84" t="s">
        <v>208</v>
      </c>
      <c r="Q72" s="83" t="s">
        <v>354</v>
      </c>
      <c r="R72" s="76"/>
      <c r="S72" s="85"/>
    </row>
    <row r="73" spans="1:19" s="44" customFormat="1" ht="43.5" hidden="1">
      <c r="A73" s="82" t="s">
        <v>637</v>
      </c>
      <c r="B73" s="83" t="s">
        <v>638</v>
      </c>
      <c r="C73" s="113" t="s">
        <v>91</v>
      </c>
      <c r="D73" s="82" t="s">
        <v>116</v>
      </c>
      <c r="E73" s="112" t="s">
        <v>123</v>
      </c>
      <c r="F73" s="83" t="s">
        <v>639</v>
      </c>
      <c r="G73" s="83" t="s">
        <v>633</v>
      </c>
      <c r="H73" s="112"/>
      <c r="I73" s="82"/>
      <c r="J73" s="112"/>
      <c r="K73" s="82"/>
      <c r="L73" s="82" t="s">
        <v>341</v>
      </c>
      <c r="M73" s="115" t="s">
        <v>640</v>
      </c>
      <c r="N73" s="83" t="s">
        <v>641</v>
      </c>
      <c r="O73" s="83" t="s">
        <v>642</v>
      </c>
      <c r="P73" s="84" t="s">
        <v>208</v>
      </c>
      <c r="Q73" s="83" t="s">
        <v>354</v>
      </c>
      <c r="R73" s="76"/>
      <c r="S73" s="85"/>
    </row>
    <row r="74" spans="1:19" s="44" customFormat="1" ht="87" hidden="1">
      <c r="A74" s="82" t="s">
        <v>643</v>
      </c>
      <c r="B74" s="83" t="s">
        <v>297</v>
      </c>
      <c r="C74" s="113" t="s">
        <v>86</v>
      </c>
      <c r="D74" s="82" t="s">
        <v>86</v>
      </c>
      <c r="E74" s="112" t="s">
        <v>123</v>
      </c>
      <c r="F74" s="115" t="s">
        <v>644</v>
      </c>
      <c r="G74" s="115" t="s">
        <v>645</v>
      </c>
      <c r="H74" s="112" t="s">
        <v>646</v>
      </c>
      <c r="I74" s="82">
        <v>0</v>
      </c>
      <c r="J74" s="112" t="s">
        <v>646</v>
      </c>
      <c r="K74" s="82">
        <v>0</v>
      </c>
      <c r="L74" s="82" t="s">
        <v>331</v>
      </c>
      <c r="M74" s="83" t="s">
        <v>647</v>
      </c>
      <c r="N74" s="83" t="s">
        <v>648</v>
      </c>
      <c r="O74" s="83" t="s">
        <v>334</v>
      </c>
      <c r="P74" s="84" t="s">
        <v>209</v>
      </c>
      <c r="Q74" s="83" t="s">
        <v>649</v>
      </c>
      <c r="R74" s="76"/>
      <c r="S74" s="85"/>
    </row>
    <row r="75" spans="1:19" s="44" customFormat="1" ht="58" hidden="1">
      <c r="A75" s="82" t="s">
        <v>650</v>
      </c>
      <c r="B75" s="83" t="s">
        <v>651</v>
      </c>
      <c r="C75" s="113" t="s">
        <v>86</v>
      </c>
      <c r="D75" s="82" t="s">
        <v>86</v>
      </c>
      <c r="E75" s="112" t="s">
        <v>123</v>
      </c>
      <c r="F75" s="115" t="s">
        <v>652</v>
      </c>
      <c r="G75" s="83" t="s">
        <v>653</v>
      </c>
      <c r="H75" s="112" t="s">
        <v>455</v>
      </c>
      <c r="I75" s="82" t="s">
        <v>455</v>
      </c>
      <c r="J75" s="112" t="s">
        <v>455</v>
      </c>
      <c r="K75" s="82" t="s">
        <v>455</v>
      </c>
      <c r="L75" s="82" t="s">
        <v>331</v>
      </c>
      <c r="M75" s="83"/>
      <c r="N75" s="83"/>
      <c r="O75" s="84"/>
      <c r="P75" s="84"/>
      <c r="Q75" s="83"/>
      <c r="R75" s="76"/>
      <c r="S75" s="85"/>
    </row>
    <row r="76" spans="1:19" s="44" customFormat="1" ht="58" hidden="1">
      <c r="A76" s="82" t="s">
        <v>654</v>
      </c>
      <c r="B76" s="83" t="s">
        <v>655</v>
      </c>
      <c r="C76" s="113"/>
      <c r="D76" s="82"/>
      <c r="E76" s="112" t="s">
        <v>123</v>
      </c>
      <c r="F76" s="83" t="s">
        <v>656</v>
      </c>
      <c r="G76" s="115" t="s">
        <v>657</v>
      </c>
      <c r="H76" s="112" t="s">
        <v>455</v>
      </c>
      <c r="I76" s="82" t="s">
        <v>455</v>
      </c>
      <c r="J76" s="112" t="s">
        <v>455</v>
      </c>
      <c r="K76" s="82" t="s">
        <v>455</v>
      </c>
      <c r="L76" s="82" t="s">
        <v>331</v>
      </c>
      <c r="M76" s="83" t="s">
        <v>658</v>
      </c>
      <c r="N76" s="83" t="s">
        <v>659</v>
      </c>
      <c r="O76" s="83" t="s">
        <v>334</v>
      </c>
      <c r="P76" s="84" t="s">
        <v>209</v>
      </c>
      <c r="Q76" s="83" t="s">
        <v>660</v>
      </c>
      <c r="R76" s="76"/>
      <c r="S76" s="85"/>
    </row>
    <row r="77" spans="1:19" s="44" customFormat="1" ht="72.5" hidden="1">
      <c r="A77" s="82" t="s">
        <v>661</v>
      </c>
      <c r="B77" s="83" t="s">
        <v>662</v>
      </c>
      <c r="C77" s="113" t="s">
        <v>91</v>
      </c>
      <c r="D77" s="82" t="s">
        <v>116</v>
      </c>
      <c r="E77" s="112" t="s">
        <v>123</v>
      </c>
      <c r="F77" s="83" t="s">
        <v>663</v>
      </c>
      <c r="G77" s="83" t="s">
        <v>664</v>
      </c>
      <c r="H77" s="112" t="s">
        <v>455</v>
      </c>
      <c r="I77" s="82" t="s">
        <v>455</v>
      </c>
      <c r="J77" s="112" t="s">
        <v>455</v>
      </c>
      <c r="K77" s="82" t="s">
        <v>455</v>
      </c>
      <c r="L77" s="82" t="s">
        <v>341</v>
      </c>
      <c r="M77" s="83" t="s">
        <v>665</v>
      </c>
      <c r="N77" s="83" t="s">
        <v>666</v>
      </c>
      <c r="O77" s="83" t="s">
        <v>334</v>
      </c>
      <c r="P77" s="84" t="s">
        <v>208</v>
      </c>
      <c r="Q77" s="83"/>
      <c r="R77" s="76"/>
      <c r="S77" s="85"/>
    </row>
    <row r="78" spans="1:19" s="44" customFormat="1" ht="29" hidden="1">
      <c r="A78" s="82" t="s">
        <v>667</v>
      </c>
      <c r="B78" s="83" t="s">
        <v>668</v>
      </c>
      <c r="C78" s="113" t="s">
        <v>91</v>
      </c>
      <c r="D78" s="82" t="s">
        <v>116</v>
      </c>
      <c r="E78" s="112" t="s">
        <v>123</v>
      </c>
      <c r="F78" s="83" t="s">
        <v>669</v>
      </c>
      <c r="G78" s="83" t="s">
        <v>340</v>
      </c>
      <c r="H78" s="112" t="s">
        <v>455</v>
      </c>
      <c r="I78" s="82" t="s">
        <v>455</v>
      </c>
      <c r="J78" s="112" t="s">
        <v>455</v>
      </c>
      <c r="K78" s="82" t="s">
        <v>455</v>
      </c>
      <c r="L78" s="82" t="s">
        <v>341</v>
      </c>
      <c r="M78" s="83" t="s">
        <v>670</v>
      </c>
      <c r="N78" s="83"/>
      <c r="O78" s="84" t="s">
        <v>671</v>
      </c>
      <c r="P78" s="84" t="s">
        <v>208</v>
      </c>
      <c r="Q78" s="83"/>
      <c r="R78" s="76"/>
      <c r="S78" s="85"/>
    </row>
    <row r="79" spans="1:19" s="44" customFormat="1" ht="72.5" hidden="1">
      <c r="A79" s="82" t="s">
        <v>672</v>
      </c>
      <c r="B79" s="83" t="s">
        <v>673</v>
      </c>
      <c r="C79" s="113" t="s">
        <v>91</v>
      </c>
      <c r="D79" s="82" t="s">
        <v>116</v>
      </c>
      <c r="E79" s="112" t="s">
        <v>123</v>
      </c>
      <c r="F79" s="83" t="s">
        <v>674</v>
      </c>
      <c r="G79" s="83" t="s">
        <v>675</v>
      </c>
      <c r="H79" s="112" t="s">
        <v>455</v>
      </c>
      <c r="I79" s="82" t="s">
        <v>455</v>
      </c>
      <c r="J79" s="112" t="s">
        <v>455</v>
      </c>
      <c r="K79" s="82" t="s">
        <v>455</v>
      </c>
      <c r="L79" s="82" t="s">
        <v>341</v>
      </c>
      <c r="M79" s="83" t="s">
        <v>676</v>
      </c>
      <c r="N79" s="83" t="s">
        <v>677</v>
      </c>
      <c r="O79" s="84" t="s">
        <v>334</v>
      </c>
      <c r="P79" s="84" t="s">
        <v>209</v>
      </c>
      <c r="Q79" s="83" t="s">
        <v>678</v>
      </c>
      <c r="R79" s="76"/>
      <c r="S79" s="85"/>
    </row>
    <row r="80" spans="1:19" s="44" customFormat="1" ht="43.5" hidden="1">
      <c r="A80" s="82" t="s">
        <v>679</v>
      </c>
      <c r="B80" s="83" t="s">
        <v>680</v>
      </c>
      <c r="C80" s="113" t="s">
        <v>91</v>
      </c>
      <c r="D80" s="82" t="s">
        <v>116</v>
      </c>
      <c r="E80" s="112" t="s">
        <v>123</v>
      </c>
      <c r="F80" s="83" t="s">
        <v>681</v>
      </c>
      <c r="G80" s="83" t="s">
        <v>682</v>
      </c>
      <c r="H80" s="112"/>
      <c r="I80" s="82"/>
      <c r="J80" s="112"/>
      <c r="K80" s="82"/>
      <c r="L80" s="82"/>
      <c r="M80" s="83" t="s">
        <v>683</v>
      </c>
      <c r="N80" s="83" t="s">
        <v>684</v>
      </c>
      <c r="O80" s="83" t="s">
        <v>685</v>
      </c>
      <c r="P80" s="84" t="s">
        <v>208</v>
      </c>
      <c r="Q80" s="83" t="s">
        <v>686</v>
      </c>
      <c r="R80" s="76"/>
      <c r="S80" s="85"/>
    </row>
    <row r="81" spans="1:19" s="44" customFormat="1" hidden="1">
      <c r="A81" s="82" t="s">
        <v>687</v>
      </c>
      <c r="B81" s="83" t="s">
        <v>688</v>
      </c>
      <c r="C81" s="113" t="s">
        <v>91</v>
      </c>
      <c r="D81" s="82" t="s">
        <v>116</v>
      </c>
      <c r="E81" s="112" t="s">
        <v>123</v>
      </c>
      <c r="F81" s="83"/>
      <c r="G81" s="83"/>
      <c r="H81" s="112"/>
      <c r="I81" s="82"/>
      <c r="J81" s="112"/>
      <c r="K81" s="82"/>
      <c r="L81" s="82"/>
      <c r="M81" s="83" t="s">
        <v>689</v>
      </c>
      <c r="N81" s="83"/>
      <c r="O81" s="84"/>
      <c r="P81" s="84"/>
      <c r="Q81" s="83"/>
      <c r="R81" s="76"/>
      <c r="S81" s="85"/>
    </row>
    <row r="82" spans="1:19" s="44" customFormat="1" ht="43.5" hidden="1">
      <c r="A82" s="82" t="s">
        <v>690</v>
      </c>
      <c r="B82" s="83" t="s">
        <v>691</v>
      </c>
      <c r="C82" s="113" t="s">
        <v>91</v>
      </c>
      <c r="D82" s="82" t="s">
        <v>116</v>
      </c>
      <c r="E82" s="112" t="s">
        <v>123</v>
      </c>
      <c r="F82" s="83" t="s">
        <v>692</v>
      </c>
      <c r="G82" s="83" t="s">
        <v>693</v>
      </c>
      <c r="H82" s="112"/>
      <c r="I82" s="82"/>
      <c r="J82" s="112"/>
      <c r="K82" s="82"/>
      <c r="L82" s="82"/>
      <c r="M82" s="83" t="s">
        <v>694</v>
      </c>
      <c r="N82" s="83" t="s">
        <v>695</v>
      </c>
      <c r="O82" s="84"/>
      <c r="P82" s="84"/>
      <c r="Q82" s="83"/>
      <c r="R82" s="76"/>
      <c r="S82" s="85"/>
    </row>
    <row r="83" spans="1:19" s="44" customFormat="1" ht="116" hidden="1">
      <c r="A83" s="82" t="s">
        <v>696</v>
      </c>
      <c r="B83" s="83" t="s">
        <v>697</v>
      </c>
      <c r="C83" s="113" t="s">
        <v>91</v>
      </c>
      <c r="D83" s="82" t="s">
        <v>116</v>
      </c>
      <c r="E83" s="112" t="s">
        <v>123</v>
      </c>
      <c r="F83" s="83" t="s">
        <v>698</v>
      </c>
      <c r="G83" s="83" t="s">
        <v>699</v>
      </c>
      <c r="H83" s="112"/>
      <c r="I83" s="82"/>
      <c r="J83" s="112"/>
      <c r="K83" s="82"/>
      <c r="L83" s="82"/>
      <c r="M83" s="83"/>
      <c r="N83" s="83" t="s">
        <v>700</v>
      </c>
      <c r="O83" s="84"/>
      <c r="P83" s="84"/>
      <c r="Q83" s="83"/>
      <c r="R83" s="76"/>
      <c r="S83" s="85"/>
    </row>
    <row r="84" spans="1:19" s="44" customFormat="1" ht="43.5" hidden="1">
      <c r="A84" s="82" t="s">
        <v>701</v>
      </c>
      <c r="B84" s="83" t="s">
        <v>702</v>
      </c>
      <c r="C84" s="113" t="s">
        <v>91</v>
      </c>
      <c r="D84" s="82" t="s">
        <v>116</v>
      </c>
      <c r="E84" s="112" t="s">
        <v>123</v>
      </c>
      <c r="F84" s="83" t="s">
        <v>703</v>
      </c>
      <c r="G84" s="83" t="s">
        <v>703</v>
      </c>
      <c r="H84" s="112" t="s">
        <v>704</v>
      </c>
      <c r="I84" s="82"/>
      <c r="J84" s="112"/>
      <c r="K84" s="82"/>
      <c r="L84" s="82"/>
      <c r="M84" s="83" t="s">
        <v>705</v>
      </c>
      <c r="N84" s="83" t="s">
        <v>706</v>
      </c>
      <c r="O84" s="84" t="s">
        <v>705</v>
      </c>
      <c r="P84" s="84" t="s">
        <v>209</v>
      </c>
      <c r="Q84" s="83"/>
      <c r="R84" s="76"/>
      <c r="S84" s="85"/>
    </row>
    <row r="85" spans="1:19" s="44" customFormat="1" ht="43.5" hidden="1">
      <c r="A85" s="82" t="s">
        <v>707</v>
      </c>
      <c r="B85" s="83" t="s">
        <v>185</v>
      </c>
      <c r="C85" s="113" t="s">
        <v>86</v>
      </c>
      <c r="D85" s="82" t="s">
        <v>86</v>
      </c>
      <c r="E85" s="112" t="s">
        <v>123</v>
      </c>
      <c r="F85" s="83" t="s">
        <v>708</v>
      </c>
      <c r="G85" s="83"/>
      <c r="H85" s="112"/>
      <c r="I85" s="82"/>
      <c r="J85" s="112"/>
      <c r="K85" s="82"/>
      <c r="L85" s="82"/>
      <c r="M85" s="83" t="s">
        <v>709</v>
      </c>
      <c r="N85" s="83"/>
      <c r="O85" s="84"/>
      <c r="P85" s="84"/>
      <c r="Q85" s="83"/>
      <c r="R85" s="76"/>
      <c r="S85" s="85"/>
    </row>
    <row r="86" spans="1:19" ht="58" hidden="1">
      <c r="A86" s="82" t="s">
        <v>710</v>
      </c>
      <c r="B86" s="83" t="s">
        <v>711</v>
      </c>
      <c r="C86" s="113" t="s">
        <v>86</v>
      </c>
      <c r="D86" s="82" t="s">
        <v>86</v>
      </c>
      <c r="E86" s="112" t="s">
        <v>117</v>
      </c>
      <c r="F86" s="83" t="s">
        <v>1715</v>
      </c>
      <c r="G86" s="83" t="s">
        <v>1716</v>
      </c>
      <c r="H86" s="112" t="s">
        <v>712</v>
      </c>
      <c r="I86" s="82">
        <v>0</v>
      </c>
      <c r="J86" s="112" t="s">
        <v>712</v>
      </c>
      <c r="K86" s="82">
        <v>0</v>
      </c>
      <c r="L86" s="82" t="s">
        <v>331</v>
      </c>
      <c r="M86" s="83" t="s">
        <v>713</v>
      </c>
      <c r="N86" s="83" t="s">
        <v>714</v>
      </c>
      <c r="O86" s="83" t="s">
        <v>715</v>
      </c>
      <c r="P86" s="84" t="s">
        <v>209</v>
      </c>
      <c r="Q86" s="83" t="s">
        <v>716</v>
      </c>
      <c r="R86" s="111" t="s">
        <v>1912</v>
      </c>
    </row>
    <row r="87" spans="1:19" ht="43.5" hidden="1">
      <c r="A87" s="82" t="s">
        <v>717</v>
      </c>
      <c r="B87" s="83" t="s">
        <v>718</v>
      </c>
      <c r="C87" s="113" t="s">
        <v>86</v>
      </c>
      <c r="D87" s="82" t="s">
        <v>86</v>
      </c>
      <c r="E87" s="112" t="s">
        <v>117</v>
      </c>
      <c r="F87" s="83" t="s">
        <v>719</v>
      </c>
      <c r="G87" s="83" t="s">
        <v>720</v>
      </c>
      <c r="H87" s="112" t="s">
        <v>721</v>
      </c>
      <c r="I87" s="82">
        <v>0</v>
      </c>
      <c r="J87" s="112" t="s">
        <v>721</v>
      </c>
      <c r="K87" s="82">
        <v>0</v>
      </c>
      <c r="L87" s="82" t="s">
        <v>331</v>
      </c>
      <c r="M87" s="83" t="s">
        <v>722</v>
      </c>
      <c r="N87" s="83" t="s">
        <v>723</v>
      </c>
      <c r="O87" s="83" t="s">
        <v>334</v>
      </c>
      <c r="P87" s="84" t="s">
        <v>209</v>
      </c>
      <c r="Q87" s="83" t="s">
        <v>724</v>
      </c>
      <c r="R87" s="111" t="s">
        <v>1913</v>
      </c>
    </row>
    <row r="88" spans="1:19" ht="29" hidden="1">
      <c r="A88" s="82" t="s">
        <v>725</v>
      </c>
      <c r="B88" s="83" t="s">
        <v>726</v>
      </c>
      <c r="C88" s="113" t="s">
        <v>86</v>
      </c>
      <c r="D88" s="82" t="s">
        <v>86</v>
      </c>
      <c r="E88" s="112" t="s">
        <v>117</v>
      </c>
      <c r="F88" s="83" t="s">
        <v>727</v>
      </c>
      <c r="G88" s="83" t="s">
        <v>728</v>
      </c>
      <c r="H88" s="112" t="s">
        <v>729</v>
      </c>
      <c r="I88" s="82">
        <v>0</v>
      </c>
      <c r="J88" s="112" t="s">
        <v>729</v>
      </c>
      <c r="K88" s="82">
        <v>0</v>
      </c>
      <c r="L88" s="82" t="s">
        <v>331</v>
      </c>
      <c r="M88" s="83" t="s">
        <v>730</v>
      </c>
      <c r="N88" s="83" t="s">
        <v>731</v>
      </c>
      <c r="O88" s="83" t="s">
        <v>334</v>
      </c>
      <c r="P88" s="84" t="s">
        <v>209</v>
      </c>
      <c r="Q88" s="83"/>
      <c r="R88" s="111" t="s">
        <v>1914</v>
      </c>
    </row>
    <row r="89" spans="1:19" ht="43.5" hidden="1">
      <c r="A89" s="82" t="s">
        <v>732</v>
      </c>
      <c r="B89" s="83" t="s">
        <v>733</v>
      </c>
      <c r="C89" s="113" t="s">
        <v>86</v>
      </c>
      <c r="D89" s="82" t="s">
        <v>86</v>
      </c>
      <c r="E89" s="112" t="s">
        <v>117</v>
      </c>
      <c r="F89" s="83" t="s">
        <v>734</v>
      </c>
      <c r="G89" s="83" t="s">
        <v>735</v>
      </c>
      <c r="H89" s="112" t="s">
        <v>721</v>
      </c>
      <c r="I89" s="82">
        <v>0</v>
      </c>
      <c r="J89" s="112" t="s">
        <v>721</v>
      </c>
      <c r="K89" s="82">
        <v>0</v>
      </c>
      <c r="L89" s="82" t="s">
        <v>331</v>
      </c>
      <c r="M89" s="83" t="s">
        <v>736</v>
      </c>
      <c r="N89" s="83" t="s">
        <v>737</v>
      </c>
      <c r="O89" s="83" t="s">
        <v>738</v>
      </c>
      <c r="P89" s="84" t="s">
        <v>209</v>
      </c>
      <c r="Q89" s="83" t="s">
        <v>739</v>
      </c>
      <c r="R89" s="111" t="s">
        <v>2025</v>
      </c>
    </row>
    <row r="90" spans="1:19" ht="72.5" hidden="1">
      <c r="A90" s="82" t="s">
        <v>740</v>
      </c>
      <c r="B90" s="83" t="s">
        <v>741</v>
      </c>
      <c r="C90" s="113" t="s">
        <v>86</v>
      </c>
      <c r="D90" s="82" t="s">
        <v>86</v>
      </c>
      <c r="E90" s="112" t="s">
        <v>117</v>
      </c>
      <c r="F90" s="83" t="s">
        <v>1755</v>
      </c>
      <c r="G90" s="83" t="s">
        <v>1756</v>
      </c>
      <c r="H90" s="112" t="s">
        <v>721</v>
      </c>
      <c r="I90" s="82">
        <v>0</v>
      </c>
      <c r="J90" s="112" t="s">
        <v>721</v>
      </c>
      <c r="K90" s="82">
        <v>0</v>
      </c>
      <c r="L90" s="82" t="s">
        <v>331</v>
      </c>
      <c r="M90" s="83" t="s">
        <v>1757</v>
      </c>
      <c r="N90" s="83" t="s">
        <v>742</v>
      </c>
      <c r="O90" s="83" t="s">
        <v>334</v>
      </c>
      <c r="P90" s="84" t="s">
        <v>209</v>
      </c>
      <c r="Q90" s="83" t="s">
        <v>743</v>
      </c>
      <c r="R90" s="111" t="s">
        <v>1915</v>
      </c>
    </row>
    <row r="91" spans="1:19" ht="58" hidden="1">
      <c r="A91" s="82" t="s">
        <v>744</v>
      </c>
      <c r="B91" s="83" t="s">
        <v>745</v>
      </c>
      <c r="C91" s="113" t="s">
        <v>91</v>
      </c>
      <c r="D91" s="82" t="s">
        <v>116</v>
      </c>
      <c r="E91" s="112" t="s">
        <v>117</v>
      </c>
      <c r="F91" s="83" t="s">
        <v>746</v>
      </c>
      <c r="G91" s="83" t="s">
        <v>747</v>
      </c>
      <c r="H91" s="112" t="s">
        <v>455</v>
      </c>
      <c r="I91" s="82" t="s">
        <v>455</v>
      </c>
      <c r="J91" s="112" t="s">
        <v>455</v>
      </c>
      <c r="K91" s="82" t="s">
        <v>455</v>
      </c>
      <c r="L91" s="82" t="s">
        <v>331</v>
      </c>
      <c r="M91" s="83" t="s">
        <v>670</v>
      </c>
      <c r="N91" s="83" t="s">
        <v>748</v>
      </c>
      <c r="O91" s="83" t="s">
        <v>334</v>
      </c>
      <c r="P91" s="84" t="s">
        <v>208</v>
      </c>
      <c r="Q91" s="83" t="s">
        <v>749</v>
      </c>
      <c r="R91" s="111" t="s">
        <v>1916</v>
      </c>
    </row>
    <row r="92" spans="1:19" ht="43.5" hidden="1">
      <c r="A92" s="82" t="s">
        <v>750</v>
      </c>
      <c r="B92" s="83" t="s">
        <v>751</v>
      </c>
      <c r="C92" s="113" t="s">
        <v>89</v>
      </c>
      <c r="D92" s="82" t="s">
        <v>104</v>
      </c>
      <c r="E92" s="112" t="s">
        <v>117</v>
      </c>
      <c r="F92" s="83" t="s">
        <v>752</v>
      </c>
      <c r="G92" s="83" t="s">
        <v>753</v>
      </c>
      <c r="H92" s="112" t="s">
        <v>455</v>
      </c>
      <c r="I92" s="82" t="s">
        <v>455</v>
      </c>
      <c r="J92" s="112" t="s">
        <v>455</v>
      </c>
      <c r="K92" s="82" t="s">
        <v>455</v>
      </c>
      <c r="L92" s="82" t="s">
        <v>331</v>
      </c>
      <c r="M92" s="83" t="s">
        <v>670</v>
      </c>
      <c r="N92" s="83" t="s">
        <v>754</v>
      </c>
      <c r="O92" s="83" t="s">
        <v>334</v>
      </c>
      <c r="P92" s="84" t="s">
        <v>209</v>
      </c>
      <c r="Q92" s="83" t="s">
        <v>755</v>
      </c>
      <c r="R92" s="111" t="s">
        <v>1917</v>
      </c>
    </row>
    <row r="93" spans="1:19" ht="58" hidden="1">
      <c r="A93" s="82" t="s">
        <v>756</v>
      </c>
      <c r="B93" s="83" t="s">
        <v>757</v>
      </c>
      <c r="C93" s="113" t="s">
        <v>91</v>
      </c>
      <c r="D93" s="82" t="s">
        <v>116</v>
      </c>
      <c r="E93" s="112" t="s">
        <v>117</v>
      </c>
      <c r="F93" s="83" t="s">
        <v>758</v>
      </c>
      <c r="G93" s="83" t="s">
        <v>759</v>
      </c>
      <c r="H93" s="112" t="s">
        <v>721</v>
      </c>
      <c r="I93" s="82">
        <v>0</v>
      </c>
      <c r="J93" s="112" t="s">
        <v>721</v>
      </c>
      <c r="K93" s="82">
        <v>0</v>
      </c>
      <c r="L93" s="82" t="s">
        <v>341</v>
      </c>
      <c r="M93" s="83" t="s">
        <v>670</v>
      </c>
      <c r="N93" s="83" t="s">
        <v>760</v>
      </c>
      <c r="O93" s="83" t="s">
        <v>334</v>
      </c>
      <c r="P93" s="84" t="s">
        <v>208</v>
      </c>
      <c r="Q93" s="83" t="s">
        <v>761</v>
      </c>
      <c r="R93" s="111" t="s">
        <v>1918</v>
      </c>
    </row>
    <row r="94" spans="1:19" ht="87" hidden="1">
      <c r="A94" s="82" t="s">
        <v>762</v>
      </c>
      <c r="B94" s="83" t="s">
        <v>757</v>
      </c>
      <c r="C94" s="113" t="s">
        <v>80</v>
      </c>
      <c r="D94" s="82" t="s">
        <v>105</v>
      </c>
      <c r="E94" s="112" t="s">
        <v>117</v>
      </c>
      <c r="F94" s="83" t="s">
        <v>763</v>
      </c>
      <c r="G94" s="83" t="s">
        <v>764</v>
      </c>
      <c r="H94" s="112" t="s">
        <v>721</v>
      </c>
      <c r="I94" s="82">
        <v>0</v>
      </c>
      <c r="J94" s="112" t="s">
        <v>721</v>
      </c>
      <c r="K94" s="82">
        <v>0</v>
      </c>
      <c r="L94" s="82" t="s">
        <v>331</v>
      </c>
      <c r="M94" s="83" t="s">
        <v>765</v>
      </c>
      <c r="N94" s="83" t="s">
        <v>766</v>
      </c>
      <c r="O94" s="83" t="s">
        <v>334</v>
      </c>
      <c r="P94" s="84" t="s">
        <v>209</v>
      </c>
      <c r="Q94" s="83" t="s">
        <v>767</v>
      </c>
      <c r="R94" s="111" t="s">
        <v>1919</v>
      </c>
    </row>
    <row r="95" spans="1:19" ht="87" hidden="1">
      <c r="A95" s="82" t="s">
        <v>768</v>
      </c>
      <c r="B95" s="83" t="s">
        <v>769</v>
      </c>
      <c r="C95" s="113" t="s">
        <v>82</v>
      </c>
      <c r="D95" s="82" t="s">
        <v>112</v>
      </c>
      <c r="E95" s="112" t="s">
        <v>117</v>
      </c>
      <c r="F95" s="83" t="s">
        <v>770</v>
      </c>
      <c r="G95" s="83" t="s">
        <v>771</v>
      </c>
      <c r="H95" s="112" t="s">
        <v>772</v>
      </c>
      <c r="I95" s="112">
        <v>0</v>
      </c>
      <c r="J95" s="112" t="s">
        <v>772</v>
      </c>
      <c r="K95" s="82">
        <v>0</v>
      </c>
      <c r="L95" s="82" t="s">
        <v>331</v>
      </c>
      <c r="M95" s="83" t="s">
        <v>773</v>
      </c>
      <c r="N95" s="83" t="s">
        <v>774</v>
      </c>
      <c r="O95" s="83" t="s">
        <v>775</v>
      </c>
      <c r="P95" s="84" t="s">
        <v>209</v>
      </c>
      <c r="Q95" s="83" t="s">
        <v>776</v>
      </c>
      <c r="R95" s="111" t="s">
        <v>1920</v>
      </c>
    </row>
    <row r="96" spans="1:19" ht="43.5" hidden="1">
      <c r="A96" s="82" t="s">
        <v>777</v>
      </c>
      <c r="B96" s="83" t="s">
        <v>778</v>
      </c>
      <c r="C96" s="113" t="s">
        <v>92</v>
      </c>
      <c r="D96" s="82" t="s">
        <v>116</v>
      </c>
      <c r="E96" s="112" t="s">
        <v>117</v>
      </c>
      <c r="F96" s="83" t="s">
        <v>779</v>
      </c>
      <c r="G96" s="83" t="s">
        <v>780</v>
      </c>
      <c r="H96" s="112" t="s">
        <v>455</v>
      </c>
      <c r="I96" s="112" t="s">
        <v>455</v>
      </c>
      <c r="J96" s="112" t="s">
        <v>455</v>
      </c>
      <c r="K96" s="112" t="s">
        <v>455</v>
      </c>
      <c r="L96" s="82" t="s">
        <v>341</v>
      </c>
      <c r="M96" s="83" t="s">
        <v>670</v>
      </c>
      <c r="N96" s="83" t="s">
        <v>781</v>
      </c>
      <c r="O96" s="83" t="s">
        <v>671</v>
      </c>
      <c r="P96" s="84" t="s">
        <v>208</v>
      </c>
      <c r="Q96" s="83" t="s">
        <v>761</v>
      </c>
      <c r="R96" s="111"/>
    </row>
    <row r="97" spans="1:18" ht="29" hidden="1">
      <c r="A97" s="82" t="s">
        <v>782</v>
      </c>
      <c r="B97" s="83" t="s">
        <v>783</v>
      </c>
      <c r="C97" s="113" t="s">
        <v>91</v>
      </c>
      <c r="D97" s="82" t="s">
        <v>116</v>
      </c>
      <c r="E97" s="112" t="s">
        <v>117</v>
      </c>
      <c r="F97" s="83" t="s">
        <v>784</v>
      </c>
      <c r="G97" s="83" t="s">
        <v>785</v>
      </c>
      <c r="H97" s="112" t="s">
        <v>786</v>
      </c>
      <c r="I97" s="82">
        <v>1</v>
      </c>
      <c r="J97" s="112" t="s">
        <v>786</v>
      </c>
      <c r="K97" s="82">
        <v>1</v>
      </c>
      <c r="L97" s="82" t="s">
        <v>331</v>
      </c>
      <c r="M97" s="83" t="s">
        <v>1772</v>
      </c>
      <c r="N97" s="83" t="s">
        <v>787</v>
      </c>
      <c r="O97" s="83" t="s">
        <v>334</v>
      </c>
      <c r="P97" s="84" t="s">
        <v>210</v>
      </c>
      <c r="Q97" s="83" t="s">
        <v>788</v>
      </c>
      <c r="R97" s="111" t="s">
        <v>1921</v>
      </c>
    </row>
    <row r="98" spans="1:18" ht="43.5" hidden="1">
      <c r="A98" s="82" t="s">
        <v>789</v>
      </c>
      <c r="B98" s="83" t="s">
        <v>790</v>
      </c>
      <c r="C98" s="113" t="s">
        <v>91</v>
      </c>
      <c r="D98" s="82" t="s">
        <v>116</v>
      </c>
      <c r="E98" s="112" t="s">
        <v>117</v>
      </c>
      <c r="F98" s="83" t="s">
        <v>791</v>
      </c>
      <c r="G98" s="83" t="s">
        <v>780</v>
      </c>
      <c r="H98" s="112" t="s">
        <v>721</v>
      </c>
      <c r="I98" s="82">
        <v>0</v>
      </c>
      <c r="J98" s="112" t="s">
        <v>721</v>
      </c>
      <c r="K98" s="82">
        <v>0</v>
      </c>
      <c r="L98" s="82" t="s">
        <v>341</v>
      </c>
      <c r="M98" s="83" t="s">
        <v>670</v>
      </c>
      <c r="N98" s="83" t="s">
        <v>781</v>
      </c>
      <c r="O98" s="83" t="s">
        <v>671</v>
      </c>
      <c r="P98" s="84" t="s">
        <v>208</v>
      </c>
      <c r="Q98" s="83" t="s">
        <v>761</v>
      </c>
      <c r="R98" s="111" t="s">
        <v>2013</v>
      </c>
    </row>
    <row r="99" spans="1:18" ht="43.5" hidden="1">
      <c r="A99" s="82" t="s">
        <v>792</v>
      </c>
      <c r="B99" s="83" t="s">
        <v>793</v>
      </c>
      <c r="C99" s="113" t="s">
        <v>91</v>
      </c>
      <c r="D99" s="82" t="s">
        <v>116</v>
      </c>
      <c r="E99" s="112" t="s">
        <v>117</v>
      </c>
      <c r="F99" s="83" t="s">
        <v>794</v>
      </c>
      <c r="G99" s="83" t="s">
        <v>780</v>
      </c>
      <c r="H99" s="112" t="s">
        <v>455</v>
      </c>
      <c r="I99" s="82" t="s">
        <v>455</v>
      </c>
      <c r="J99" s="112" t="s">
        <v>455</v>
      </c>
      <c r="K99" s="82" t="s">
        <v>455</v>
      </c>
      <c r="L99" s="82" t="s">
        <v>341</v>
      </c>
      <c r="M99" s="83" t="s">
        <v>670</v>
      </c>
      <c r="N99" s="83" t="s">
        <v>795</v>
      </c>
      <c r="O99" s="83" t="s">
        <v>334</v>
      </c>
      <c r="P99" s="84" t="s">
        <v>208</v>
      </c>
      <c r="Q99" s="83" t="s">
        <v>761</v>
      </c>
      <c r="R99" s="111"/>
    </row>
    <row r="100" spans="1:18" ht="58" hidden="1">
      <c r="A100" s="82" t="s">
        <v>796</v>
      </c>
      <c r="B100" s="83" t="s">
        <v>797</v>
      </c>
      <c r="C100" s="113" t="s">
        <v>91</v>
      </c>
      <c r="D100" s="82" t="s">
        <v>116</v>
      </c>
      <c r="E100" s="112" t="s">
        <v>117</v>
      </c>
      <c r="F100" s="83" t="s">
        <v>798</v>
      </c>
      <c r="G100" s="83" t="s">
        <v>799</v>
      </c>
      <c r="H100" s="112" t="s">
        <v>1771</v>
      </c>
      <c r="I100" s="82">
        <v>0</v>
      </c>
      <c r="J100" s="112" t="s">
        <v>812</v>
      </c>
      <c r="K100" s="82">
        <v>0</v>
      </c>
      <c r="L100" s="82" t="s">
        <v>331</v>
      </c>
      <c r="M100" s="83" t="s">
        <v>800</v>
      </c>
      <c r="N100" s="83" t="s">
        <v>801</v>
      </c>
      <c r="O100" s="83" t="s">
        <v>334</v>
      </c>
      <c r="P100" s="84" t="s">
        <v>209</v>
      </c>
      <c r="Q100" s="83" t="s">
        <v>802</v>
      </c>
      <c r="R100" s="111" t="s">
        <v>2014</v>
      </c>
    </row>
    <row r="101" spans="1:18" ht="43.5" hidden="1">
      <c r="A101" s="82" t="s">
        <v>803</v>
      </c>
      <c r="B101" s="83" t="s">
        <v>804</v>
      </c>
      <c r="C101" s="113" t="s">
        <v>91</v>
      </c>
      <c r="D101" s="82" t="s">
        <v>116</v>
      </c>
      <c r="E101" s="112" t="s">
        <v>117</v>
      </c>
      <c r="F101" s="83" t="s">
        <v>805</v>
      </c>
      <c r="G101" s="83" t="s">
        <v>806</v>
      </c>
      <c r="H101" s="112" t="s">
        <v>455</v>
      </c>
      <c r="I101" s="82" t="s">
        <v>455</v>
      </c>
      <c r="J101" s="112" t="s">
        <v>455</v>
      </c>
      <c r="K101" s="82" t="s">
        <v>455</v>
      </c>
      <c r="L101" s="82" t="s">
        <v>341</v>
      </c>
      <c r="M101" s="83" t="s">
        <v>807</v>
      </c>
      <c r="N101" s="83" t="s">
        <v>808</v>
      </c>
      <c r="O101" s="83" t="s">
        <v>334</v>
      </c>
      <c r="P101" s="84" t="s">
        <v>208</v>
      </c>
      <c r="Q101" s="83" t="s">
        <v>761</v>
      </c>
      <c r="R101" s="111"/>
    </row>
    <row r="102" spans="1:18" ht="58" hidden="1">
      <c r="A102" s="82" t="s">
        <v>809</v>
      </c>
      <c r="B102" s="83" t="s">
        <v>810</v>
      </c>
      <c r="C102" s="113" t="s">
        <v>91</v>
      </c>
      <c r="D102" s="82" t="s">
        <v>116</v>
      </c>
      <c r="E102" s="112" t="s">
        <v>117</v>
      </c>
      <c r="F102" s="83" t="s">
        <v>784</v>
      </c>
      <c r="G102" s="83" t="s">
        <v>811</v>
      </c>
      <c r="H102" s="112" t="s">
        <v>812</v>
      </c>
      <c r="I102" s="82">
        <v>0</v>
      </c>
      <c r="J102" s="112" t="s">
        <v>812</v>
      </c>
      <c r="K102" s="82">
        <v>0</v>
      </c>
      <c r="L102" s="82" t="s">
        <v>331</v>
      </c>
      <c r="M102" s="83" t="s">
        <v>813</v>
      </c>
      <c r="N102" s="83" t="s">
        <v>814</v>
      </c>
      <c r="O102" s="83" t="s">
        <v>334</v>
      </c>
      <c r="P102" s="84" t="s">
        <v>209</v>
      </c>
      <c r="Q102" s="83" t="s">
        <v>815</v>
      </c>
      <c r="R102" s="111" t="s">
        <v>2015</v>
      </c>
    </row>
    <row r="103" spans="1:18" ht="87" hidden="1">
      <c r="A103" s="82" t="s">
        <v>816</v>
      </c>
      <c r="B103" s="83" t="s">
        <v>817</v>
      </c>
      <c r="C103" s="113" t="s">
        <v>91</v>
      </c>
      <c r="D103" s="82" t="s">
        <v>116</v>
      </c>
      <c r="E103" s="112" t="s">
        <v>117</v>
      </c>
      <c r="F103" s="83" t="s">
        <v>818</v>
      </c>
      <c r="G103" s="83" t="s">
        <v>819</v>
      </c>
      <c r="H103" s="112" t="s">
        <v>721</v>
      </c>
      <c r="I103" s="82">
        <v>1</v>
      </c>
      <c r="J103" s="112" t="s">
        <v>721</v>
      </c>
      <c r="K103" s="82">
        <v>1</v>
      </c>
      <c r="L103" s="82" t="s">
        <v>341</v>
      </c>
      <c r="M103" s="83" t="s">
        <v>820</v>
      </c>
      <c r="N103" s="83" t="s">
        <v>821</v>
      </c>
      <c r="O103" s="83" t="s">
        <v>334</v>
      </c>
      <c r="P103" s="84" t="s">
        <v>209</v>
      </c>
      <c r="Q103" s="83" t="s">
        <v>822</v>
      </c>
      <c r="R103" s="111" t="s">
        <v>2016</v>
      </c>
    </row>
    <row r="104" spans="1:18" ht="43.5" hidden="1">
      <c r="A104" s="82" t="s">
        <v>823</v>
      </c>
      <c r="B104" s="83" t="s">
        <v>824</v>
      </c>
      <c r="C104" s="113" t="s">
        <v>91</v>
      </c>
      <c r="D104" s="82" t="s">
        <v>116</v>
      </c>
      <c r="E104" s="112" t="s">
        <v>117</v>
      </c>
      <c r="F104" s="83" t="s">
        <v>791</v>
      </c>
      <c r="G104" s="83" t="s">
        <v>825</v>
      </c>
      <c r="H104" s="112" t="s">
        <v>721</v>
      </c>
      <c r="I104" s="82">
        <v>1</v>
      </c>
      <c r="J104" s="112" t="s">
        <v>721</v>
      </c>
      <c r="K104" s="82">
        <v>1</v>
      </c>
      <c r="L104" s="82" t="s">
        <v>341</v>
      </c>
      <c r="M104" s="83" t="s">
        <v>670</v>
      </c>
      <c r="N104" s="83" t="s">
        <v>781</v>
      </c>
      <c r="O104" s="83" t="s">
        <v>671</v>
      </c>
      <c r="P104" s="84" t="s">
        <v>208</v>
      </c>
      <c r="Q104" s="83" t="s">
        <v>761</v>
      </c>
      <c r="R104" s="111"/>
    </row>
    <row r="105" spans="1:18" ht="58" hidden="1">
      <c r="A105" s="82" t="s">
        <v>826</v>
      </c>
      <c r="B105" s="83" t="s">
        <v>827</v>
      </c>
      <c r="C105" s="113" t="s">
        <v>91</v>
      </c>
      <c r="D105" s="82" t="s">
        <v>116</v>
      </c>
      <c r="E105" s="112" t="s">
        <v>117</v>
      </c>
      <c r="F105" s="83" t="s">
        <v>828</v>
      </c>
      <c r="G105" s="83" t="s">
        <v>747</v>
      </c>
      <c r="H105" s="112" t="s">
        <v>455</v>
      </c>
      <c r="I105" s="82" t="s">
        <v>455</v>
      </c>
      <c r="J105" s="112" t="s">
        <v>455</v>
      </c>
      <c r="K105" s="82" t="s">
        <v>455</v>
      </c>
      <c r="L105" s="82" t="s">
        <v>331</v>
      </c>
      <c r="M105" s="83" t="s">
        <v>747</v>
      </c>
      <c r="N105" s="83" t="s">
        <v>1717</v>
      </c>
      <c r="O105" s="83" t="s">
        <v>334</v>
      </c>
      <c r="P105" s="84" t="s">
        <v>208</v>
      </c>
      <c r="Q105" s="83" t="s">
        <v>749</v>
      </c>
      <c r="R105" s="111" t="s">
        <v>2017</v>
      </c>
    </row>
    <row r="106" spans="1:18" ht="58" hidden="1">
      <c r="A106" s="82" t="s">
        <v>829</v>
      </c>
      <c r="B106" s="83" t="s">
        <v>830</v>
      </c>
      <c r="C106" s="113" t="s">
        <v>80</v>
      </c>
      <c r="D106" s="82" t="s">
        <v>104</v>
      </c>
      <c r="E106" s="112" t="s">
        <v>117</v>
      </c>
      <c r="F106" s="83" t="s">
        <v>831</v>
      </c>
      <c r="G106" s="83" t="s">
        <v>832</v>
      </c>
      <c r="H106" s="112" t="s">
        <v>721</v>
      </c>
      <c r="I106" s="82">
        <v>0</v>
      </c>
      <c r="J106" s="112" t="s">
        <v>721</v>
      </c>
      <c r="K106" s="82">
        <v>0</v>
      </c>
      <c r="L106" s="82" t="s">
        <v>331</v>
      </c>
      <c r="M106" s="83" t="s">
        <v>833</v>
      </c>
      <c r="N106" s="83" t="s">
        <v>834</v>
      </c>
      <c r="O106" s="83" t="s">
        <v>835</v>
      </c>
      <c r="P106" s="84" t="s">
        <v>210</v>
      </c>
      <c r="Q106" s="83" t="s">
        <v>836</v>
      </c>
      <c r="R106" s="111" t="s">
        <v>2018</v>
      </c>
    </row>
    <row r="107" spans="1:18" ht="43.5" hidden="1">
      <c r="A107" s="82" t="s">
        <v>1718</v>
      </c>
      <c r="B107" s="83" t="s">
        <v>1719</v>
      </c>
      <c r="C107" s="113" t="s">
        <v>86</v>
      </c>
      <c r="D107" s="82" t="s">
        <v>86</v>
      </c>
      <c r="E107" s="112" t="s">
        <v>117</v>
      </c>
      <c r="F107" s="83" t="s">
        <v>1721</v>
      </c>
      <c r="G107" s="83" t="s">
        <v>1720</v>
      </c>
      <c r="H107" s="112" t="s">
        <v>1722</v>
      </c>
      <c r="I107" s="82">
        <v>0</v>
      </c>
      <c r="J107" s="112" t="s">
        <v>1722</v>
      </c>
      <c r="K107" s="82">
        <v>0</v>
      </c>
      <c r="L107" s="82" t="s">
        <v>331</v>
      </c>
      <c r="M107" s="83" t="s">
        <v>1723</v>
      </c>
      <c r="N107" s="83" t="s">
        <v>1724</v>
      </c>
      <c r="O107" s="83" t="s">
        <v>334</v>
      </c>
      <c r="P107" s="84" t="s">
        <v>209</v>
      </c>
      <c r="Q107" s="83" t="s">
        <v>1725</v>
      </c>
      <c r="R107" s="111" t="s">
        <v>2019</v>
      </c>
    </row>
    <row r="108" spans="1:18" ht="58" hidden="1">
      <c r="A108" s="82" t="s">
        <v>1726</v>
      </c>
      <c r="B108" s="83" t="s">
        <v>1727</v>
      </c>
      <c r="C108" s="113" t="s">
        <v>86</v>
      </c>
      <c r="D108" s="82" t="s">
        <v>86</v>
      </c>
      <c r="E108" s="112" t="s">
        <v>118</v>
      </c>
      <c r="F108" s="83" t="s">
        <v>1728</v>
      </c>
      <c r="G108" s="83" t="s">
        <v>1730</v>
      </c>
      <c r="H108" s="112" t="s">
        <v>1722</v>
      </c>
      <c r="I108" s="82">
        <v>0</v>
      </c>
      <c r="J108" s="112" t="s">
        <v>1722</v>
      </c>
      <c r="K108" s="82">
        <v>0</v>
      </c>
      <c r="L108" s="82" t="s">
        <v>331</v>
      </c>
      <c r="M108" s="83" t="s">
        <v>1731</v>
      </c>
      <c r="N108" s="83" t="s">
        <v>1729</v>
      </c>
      <c r="O108" s="83" t="s">
        <v>334</v>
      </c>
      <c r="P108" s="84" t="s">
        <v>208</v>
      </c>
      <c r="Q108" s="83"/>
      <c r="R108" s="111" t="s">
        <v>2020</v>
      </c>
    </row>
    <row r="109" spans="1:18" ht="72.5" hidden="1">
      <c r="A109" s="82" t="s">
        <v>1732</v>
      </c>
      <c r="B109" s="83" t="s">
        <v>1733</v>
      </c>
      <c r="C109" s="113" t="s">
        <v>80</v>
      </c>
      <c r="D109" s="82" t="s">
        <v>104</v>
      </c>
      <c r="E109" s="112" t="s">
        <v>117</v>
      </c>
      <c r="F109" s="83" t="s">
        <v>1735</v>
      </c>
      <c r="G109" s="83" t="s">
        <v>1734</v>
      </c>
      <c r="H109" s="112" t="s">
        <v>1722</v>
      </c>
      <c r="I109" s="82">
        <v>0</v>
      </c>
      <c r="J109" s="112" t="s">
        <v>1722</v>
      </c>
      <c r="K109" s="82">
        <v>0</v>
      </c>
      <c r="L109" s="82" t="s">
        <v>331</v>
      </c>
      <c r="M109" s="83" t="s">
        <v>1736</v>
      </c>
      <c r="N109" s="83" t="s">
        <v>1737</v>
      </c>
      <c r="O109" s="83" t="s">
        <v>334</v>
      </c>
      <c r="P109" s="84" t="s">
        <v>208</v>
      </c>
      <c r="Q109" s="83"/>
      <c r="R109" s="111" t="s">
        <v>2021</v>
      </c>
    </row>
    <row r="110" spans="1:18" ht="58" hidden="1">
      <c r="A110" s="82" t="s">
        <v>1738</v>
      </c>
      <c r="B110" s="83" t="s">
        <v>1739</v>
      </c>
      <c r="C110" s="113" t="s">
        <v>86</v>
      </c>
      <c r="D110" s="82" t="s">
        <v>86</v>
      </c>
      <c r="E110" s="112" t="s">
        <v>117</v>
      </c>
      <c r="F110" s="83" t="s">
        <v>1740</v>
      </c>
      <c r="G110" s="83" t="s">
        <v>1741</v>
      </c>
      <c r="H110" s="112" t="s">
        <v>1722</v>
      </c>
      <c r="I110" s="82">
        <v>0</v>
      </c>
      <c r="J110" s="112" t="s">
        <v>1722</v>
      </c>
      <c r="K110" s="82">
        <v>0</v>
      </c>
      <c r="L110" s="82" t="s">
        <v>331</v>
      </c>
      <c r="M110" s="83" t="s">
        <v>1742</v>
      </c>
      <c r="N110" s="83" t="s">
        <v>1743</v>
      </c>
      <c r="O110" s="83" t="s">
        <v>334</v>
      </c>
      <c r="P110" s="84" t="s">
        <v>208</v>
      </c>
      <c r="Q110" s="83"/>
      <c r="R110" s="111" t="s">
        <v>2022</v>
      </c>
    </row>
    <row r="111" spans="1:18" ht="43.5" hidden="1">
      <c r="A111" s="82" t="s">
        <v>1744</v>
      </c>
      <c r="B111" s="83" t="s">
        <v>1746</v>
      </c>
      <c r="C111" s="113" t="s">
        <v>86</v>
      </c>
      <c r="D111" s="82" t="s">
        <v>86</v>
      </c>
      <c r="E111" s="112" t="s">
        <v>117</v>
      </c>
      <c r="F111" s="83" t="s">
        <v>1749</v>
      </c>
      <c r="G111" s="83" t="s">
        <v>1747</v>
      </c>
      <c r="H111" s="112" t="s">
        <v>1722</v>
      </c>
      <c r="I111" s="82">
        <v>0</v>
      </c>
      <c r="J111" s="112" t="s">
        <v>1722</v>
      </c>
      <c r="K111" s="82">
        <v>0</v>
      </c>
      <c r="L111" s="82" t="s">
        <v>331</v>
      </c>
      <c r="M111" s="83" t="s">
        <v>1748</v>
      </c>
      <c r="N111" s="83" t="s">
        <v>1750</v>
      </c>
      <c r="O111" s="83" t="s">
        <v>334</v>
      </c>
      <c r="P111" s="84" t="s">
        <v>208</v>
      </c>
      <c r="Q111" s="83" t="s">
        <v>1751</v>
      </c>
      <c r="R111" s="111" t="s">
        <v>2023</v>
      </c>
    </row>
    <row r="112" spans="1:18" ht="87" hidden="1">
      <c r="A112" s="82" t="s">
        <v>1745</v>
      </c>
      <c r="B112" s="83" t="s">
        <v>1752</v>
      </c>
      <c r="C112" s="113" t="s">
        <v>92</v>
      </c>
      <c r="D112" s="82" t="s">
        <v>115</v>
      </c>
      <c r="E112" s="112" t="s">
        <v>117</v>
      </c>
      <c r="F112" s="83" t="s">
        <v>1753</v>
      </c>
      <c r="G112" s="83" t="s">
        <v>780</v>
      </c>
      <c r="H112" s="112" t="s">
        <v>1722</v>
      </c>
      <c r="I112" s="82">
        <v>1</v>
      </c>
      <c r="J112" s="112" t="s">
        <v>1722</v>
      </c>
      <c r="K112" s="82">
        <v>1</v>
      </c>
      <c r="L112" s="82" t="s">
        <v>341</v>
      </c>
      <c r="M112" s="83" t="s">
        <v>670</v>
      </c>
      <c r="N112" s="83" t="s">
        <v>1754</v>
      </c>
      <c r="O112" s="83" t="s">
        <v>334</v>
      </c>
      <c r="P112" s="84" t="s">
        <v>208</v>
      </c>
      <c r="Q112" s="83"/>
      <c r="R112" s="111" t="s">
        <v>2024</v>
      </c>
    </row>
    <row r="113" spans="1:19" ht="43.5" hidden="1">
      <c r="A113" s="82" t="s">
        <v>1758</v>
      </c>
      <c r="B113" s="83" t="s">
        <v>726</v>
      </c>
      <c r="C113" s="113" t="s">
        <v>92</v>
      </c>
      <c r="D113" s="82" t="s">
        <v>116</v>
      </c>
      <c r="E113" s="112" t="s">
        <v>117</v>
      </c>
      <c r="F113" s="83" t="s">
        <v>1759</v>
      </c>
      <c r="G113" s="83" t="s">
        <v>1760</v>
      </c>
      <c r="H113" s="112" t="s">
        <v>1722</v>
      </c>
      <c r="I113" s="82">
        <v>0</v>
      </c>
      <c r="J113" s="112" t="s">
        <v>1722</v>
      </c>
      <c r="K113" s="82">
        <v>0</v>
      </c>
      <c r="L113" s="82" t="s">
        <v>331</v>
      </c>
      <c r="M113" s="83" t="s">
        <v>670</v>
      </c>
      <c r="N113" s="83" t="s">
        <v>1761</v>
      </c>
      <c r="O113" s="83" t="s">
        <v>334</v>
      </c>
      <c r="P113" s="84" t="s">
        <v>208</v>
      </c>
      <c r="Q113" s="83"/>
      <c r="R113" s="111" t="s">
        <v>1914</v>
      </c>
    </row>
    <row r="114" spans="1:19" s="44" customFormat="1" ht="42.75" hidden="1" customHeight="1">
      <c r="A114" s="82" t="s">
        <v>837</v>
      </c>
      <c r="B114" s="83" t="s">
        <v>838</v>
      </c>
      <c r="C114" s="113" t="s">
        <v>91</v>
      </c>
      <c r="D114" s="82" t="s">
        <v>116</v>
      </c>
      <c r="E114" s="112" t="s">
        <v>120</v>
      </c>
      <c r="F114" s="83" t="s">
        <v>839</v>
      </c>
      <c r="G114" s="83" t="s">
        <v>840</v>
      </c>
      <c r="H114" s="112" t="s">
        <v>841</v>
      </c>
      <c r="I114" s="82">
        <v>1</v>
      </c>
      <c r="J114" s="112" t="s">
        <v>841</v>
      </c>
      <c r="K114" s="82">
        <v>1</v>
      </c>
      <c r="L114" s="82" t="s">
        <v>341</v>
      </c>
      <c r="M114" s="83" t="s">
        <v>670</v>
      </c>
      <c r="N114" s="83" t="s">
        <v>842</v>
      </c>
      <c r="O114" s="84"/>
      <c r="P114" s="84" t="s">
        <v>843</v>
      </c>
      <c r="Q114" s="83"/>
      <c r="R114" s="111"/>
      <c r="S114" s="85"/>
    </row>
    <row r="115" spans="1:19" s="44" customFormat="1" ht="58" hidden="1">
      <c r="A115" s="82" t="s">
        <v>844</v>
      </c>
      <c r="B115" s="83" t="s">
        <v>845</v>
      </c>
      <c r="C115" s="113" t="s">
        <v>91</v>
      </c>
      <c r="D115" s="82" t="s">
        <v>116</v>
      </c>
      <c r="E115" s="112" t="s">
        <v>120</v>
      </c>
      <c r="F115" s="83" t="s">
        <v>846</v>
      </c>
      <c r="G115" s="83"/>
      <c r="H115" s="112" t="s">
        <v>847</v>
      </c>
      <c r="I115" s="82">
        <v>1</v>
      </c>
      <c r="J115" s="112" t="s">
        <v>847</v>
      </c>
      <c r="K115" s="82">
        <v>1</v>
      </c>
      <c r="L115" s="82" t="s">
        <v>341</v>
      </c>
      <c r="M115" s="83" t="s">
        <v>670</v>
      </c>
      <c r="N115" s="83" t="s">
        <v>848</v>
      </c>
      <c r="O115" s="84"/>
      <c r="P115" s="84" t="s">
        <v>843</v>
      </c>
      <c r="Q115" s="83"/>
      <c r="R115" s="111"/>
      <c r="S115" s="85"/>
    </row>
    <row r="116" spans="1:19" s="44" customFormat="1" ht="43.5" hidden="1">
      <c r="A116" s="82" t="s">
        <v>849</v>
      </c>
      <c r="B116" s="83" t="s">
        <v>850</v>
      </c>
      <c r="C116" s="113" t="s">
        <v>91</v>
      </c>
      <c r="D116" s="82" t="s">
        <v>116</v>
      </c>
      <c r="E116" s="112" t="s">
        <v>120</v>
      </c>
      <c r="F116" s="83" t="s">
        <v>851</v>
      </c>
      <c r="G116" s="83"/>
      <c r="H116" s="112" t="s">
        <v>852</v>
      </c>
      <c r="I116" s="82">
        <v>1</v>
      </c>
      <c r="J116" s="112" t="s">
        <v>852</v>
      </c>
      <c r="K116" s="82">
        <v>1</v>
      </c>
      <c r="L116" s="82" t="s">
        <v>341</v>
      </c>
      <c r="M116" s="83" t="s">
        <v>670</v>
      </c>
      <c r="N116" s="83" t="s">
        <v>853</v>
      </c>
      <c r="O116" s="84"/>
      <c r="P116" s="84" t="s">
        <v>843</v>
      </c>
      <c r="Q116" s="83"/>
      <c r="R116" s="111"/>
      <c r="S116" s="85"/>
    </row>
    <row r="117" spans="1:19" s="44" customFormat="1" ht="63.75" hidden="1" customHeight="1">
      <c r="A117" s="82" t="s">
        <v>854</v>
      </c>
      <c r="B117" s="83" t="s">
        <v>855</v>
      </c>
      <c r="C117" s="113" t="s">
        <v>91</v>
      </c>
      <c r="D117" s="82" t="s">
        <v>116</v>
      </c>
      <c r="E117" s="112" t="s">
        <v>120</v>
      </c>
      <c r="F117" s="83" t="s">
        <v>856</v>
      </c>
      <c r="G117" s="83" t="s">
        <v>857</v>
      </c>
      <c r="H117" s="112" t="s">
        <v>858</v>
      </c>
      <c r="I117" s="82">
        <v>0</v>
      </c>
      <c r="J117" s="112" t="s">
        <v>858</v>
      </c>
      <c r="K117" s="82">
        <v>0</v>
      </c>
      <c r="L117" s="82" t="s">
        <v>331</v>
      </c>
      <c r="M117" s="83" t="s">
        <v>859</v>
      </c>
      <c r="N117" s="83" t="s">
        <v>860</v>
      </c>
      <c r="O117" s="83" t="s">
        <v>861</v>
      </c>
      <c r="P117" s="84" t="s">
        <v>862</v>
      </c>
      <c r="Q117" s="83"/>
      <c r="R117" s="76"/>
      <c r="S117" s="85"/>
    </row>
    <row r="118" spans="1:19" s="44" customFormat="1" ht="145" hidden="1">
      <c r="A118" s="82" t="s">
        <v>863</v>
      </c>
      <c r="B118" s="83" t="s">
        <v>855</v>
      </c>
      <c r="C118" s="113" t="s">
        <v>91</v>
      </c>
      <c r="D118" s="82" t="s">
        <v>116</v>
      </c>
      <c r="E118" s="112" t="s">
        <v>120</v>
      </c>
      <c r="F118" s="83" t="s">
        <v>864</v>
      </c>
      <c r="G118" s="83" t="s">
        <v>865</v>
      </c>
      <c r="H118" s="112" t="s">
        <v>866</v>
      </c>
      <c r="I118" s="82">
        <v>0</v>
      </c>
      <c r="J118" s="112" t="s">
        <v>866</v>
      </c>
      <c r="K118" s="82">
        <v>0</v>
      </c>
      <c r="L118" s="82" t="s">
        <v>341</v>
      </c>
      <c r="M118" s="83" t="s">
        <v>867</v>
      </c>
      <c r="N118" s="83" t="s">
        <v>868</v>
      </c>
      <c r="O118" s="84" t="s">
        <v>869</v>
      </c>
      <c r="P118" s="84" t="s">
        <v>862</v>
      </c>
      <c r="Q118" s="83"/>
      <c r="R118" s="76"/>
      <c r="S118" s="85"/>
    </row>
    <row r="119" spans="1:19" s="44" customFormat="1" ht="43.5" hidden="1">
      <c r="A119" s="82" t="s">
        <v>870</v>
      </c>
      <c r="B119" s="83" t="s">
        <v>871</v>
      </c>
      <c r="C119" s="113" t="s">
        <v>91</v>
      </c>
      <c r="D119" s="82" t="s">
        <v>116</v>
      </c>
      <c r="E119" s="112" t="s">
        <v>120</v>
      </c>
      <c r="F119" s="83" t="s">
        <v>872</v>
      </c>
      <c r="G119" s="83" t="s">
        <v>873</v>
      </c>
      <c r="H119" s="112" t="s">
        <v>874</v>
      </c>
      <c r="I119" s="82">
        <v>1</v>
      </c>
      <c r="J119" s="112" t="s">
        <v>874</v>
      </c>
      <c r="K119" s="82">
        <v>1</v>
      </c>
      <c r="L119" s="82" t="s">
        <v>341</v>
      </c>
      <c r="M119" s="83" t="s">
        <v>670</v>
      </c>
      <c r="N119" s="83" t="s">
        <v>875</v>
      </c>
      <c r="O119" s="84" t="s">
        <v>671</v>
      </c>
      <c r="P119" s="84" t="s">
        <v>208</v>
      </c>
      <c r="Q119" s="83"/>
      <c r="R119" s="76"/>
      <c r="S119" s="85"/>
    </row>
    <row r="120" spans="1:19" s="44" customFormat="1" ht="58" hidden="1">
      <c r="A120" s="82" t="s">
        <v>876</v>
      </c>
      <c r="B120" s="83" t="s">
        <v>877</v>
      </c>
      <c r="C120" s="113" t="s">
        <v>91</v>
      </c>
      <c r="D120" s="82" t="s">
        <v>116</v>
      </c>
      <c r="E120" s="112" t="s">
        <v>120</v>
      </c>
      <c r="F120" s="83" t="s">
        <v>878</v>
      </c>
      <c r="G120" s="83" t="s">
        <v>879</v>
      </c>
      <c r="H120" s="112" t="s">
        <v>880</v>
      </c>
      <c r="I120" s="82">
        <v>0</v>
      </c>
      <c r="J120" s="112" t="s">
        <v>880</v>
      </c>
      <c r="K120" s="82">
        <v>0</v>
      </c>
      <c r="L120" s="82" t="s">
        <v>331</v>
      </c>
      <c r="M120" s="83" t="s">
        <v>881</v>
      </c>
      <c r="N120" s="84" t="s">
        <v>882</v>
      </c>
      <c r="O120" s="84" t="s">
        <v>882</v>
      </c>
      <c r="P120" s="84" t="s">
        <v>883</v>
      </c>
      <c r="Q120" s="83" t="s">
        <v>884</v>
      </c>
      <c r="R120" s="76"/>
      <c r="S120" s="85"/>
    </row>
    <row r="121" spans="1:19" s="44" customFormat="1" ht="101.5" hidden="1">
      <c r="A121" s="82" t="s">
        <v>1833</v>
      </c>
      <c r="B121" s="83" t="s">
        <v>1804</v>
      </c>
      <c r="C121" s="113" t="s">
        <v>92</v>
      </c>
      <c r="D121" s="82" t="s">
        <v>116</v>
      </c>
      <c r="E121" s="112" t="s">
        <v>120</v>
      </c>
      <c r="F121" s="83" t="s">
        <v>1828</v>
      </c>
      <c r="G121" s="83" t="s">
        <v>1829</v>
      </c>
      <c r="H121" s="112" t="s">
        <v>1836</v>
      </c>
      <c r="I121" s="82">
        <v>0</v>
      </c>
      <c r="J121" s="112" t="s">
        <v>1836</v>
      </c>
      <c r="K121" s="82">
        <v>0</v>
      </c>
      <c r="L121" s="82" t="s">
        <v>331</v>
      </c>
      <c r="M121" s="83" t="s">
        <v>1830</v>
      </c>
      <c r="N121" s="83" t="s">
        <v>1832</v>
      </c>
      <c r="O121" s="84"/>
      <c r="P121" s="84" t="s">
        <v>209</v>
      </c>
      <c r="Q121" s="83" t="s">
        <v>1831</v>
      </c>
      <c r="R121" s="76"/>
      <c r="S121" s="85"/>
    </row>
    <row r="122" spans="1:19" s="44" customFormat="1" ht="118.5" hidden="1" customHeight="1">
      <c r="A122" s="82" t="s">
        <v>1834</v>
      </c>
      <c r="B122" s="83" t="s">
        <v>885</v>
      </c>
      <c r="C122" s="113" t="s">
        <v>91</v>
      </c>
      <c r="D122" s="82" t="s">
        <v>116</v>
      </c>
      <c r="E122" s="112" t="s">
        <v>120</v>
      </c>
      <c r="F122" s="83" t="s">
        <v>1794</v>
      </c>
      <c r="G122" s="83" t="s">
        <v>1793</v>
      </c>
      <c r="H122" s="112" t="s">
        <v>350</v>
      </c>
      <c r="I122" s="82">
        <v>1</v>
      </c>
      <c r="J122" s="112" t="s">
        <v>350</v>
      </c>
      <c r="K122" s="82">
        <v>1</v>
      </c>
      <c r="L122" s="82" t="s">
        <v>341</v>
      </c>
      <c r="M122" s="83" t="s">
        <v>1795</v>
      </c>
      <c r="N122" s="83" t="s">
        <v>1796</v>
      </c>
      <c r="O122" s="84"/>
      <c r="P122" s="84" t="s">
        <v>208</v>
      </c>
      <c r="Q122" s="83"/>
      <c r="R122" s="76"/>
      <c r="S122" s="85"/>
    </row>
    <row r="123" spans="1:19" s="44" customFormat="1" ht="58" hidden="1">
      <c r="A123" s="82" t="s">
        <v>1835</v>
      </c>
      <c r="B123" s="83" t="s">
        <v>886</v>
      </c>
      <c r="C123" s="113" t="s">
        <v>91</v>
      </c>
      <c r="D123" s="82" t="s">
        <v>116</v>
      </c>
      <c r="E123" s="112" t="s">
        <v>120</v>
      </c>
      <c r="F123" s="83" t="s">
        <v>1785</v>
      </c>
      <c r="G123" s="83" t="s">
        <v>1786</v>
      </c>
      <c r="H123" s="112" t="s">
        <v>1787</v>
      </c>
      <c r="I123" s="82">
        <v>1</v>
      </c>
      <c r="J123" s="112" t="s">
        <v>1787</v>
      </c>
      <c r="K123" s="82">
        <v>1</v>
      </c>
      <c r="L123" s="82" t="s">
        <v>341</v>
      </c>
      <c r="M123" s="83" t="s">
        <v>1788</v>
      </c>
      <c r="N123" s="83" t="s">
        <v>1789</v>
      </c>
      <c r="O123" s="84" t="s">
        <v>671</v>
      </c>
      <c r="P123" s="84" t="s">
        <v>208</v>
      </c>
      <c r="Q123" s="83"/>
      <c r="R123" s="76"/>
      <c r="S123" s="85"/>
    </row>
    <row r="124" spans="1:19" s="44" customFormat="1" ht="29" hidden="1">
      <c r="A124" s="82" t="s">
        <v>887</v>
      </c>
      <c r="B124" s="83" t="s">
        <v>888</v>
      </c>
      <c r="C124" s="113" t="s">
        <v>80</v>
      </c>
      <c r="D124" s="82" t="s">
        <v>116</v>
      </c>
      <c r="E124" s="112" t="s">
        <v>121</v>
      </c>
      <c r="F124" s="83" t="s">
        <v>889</v>
      </c>
      <c r="G124" s="83" t="s">
        <v>890</v>
      </c>
      <c r="H124" s="112" t="s">
        <v>455</v>
      </c>
      <c r="I124" s="82" t="s">
        <v>455</v>
      </c>
      <c r="J124" s="112" t="s">
        <v>455</v>
      </c>
      <c r="K124" s="82" t="s">
        <v>455</v>
      </c>
      <c r="L124" s="82" t="s">
        <v>341</v>
      </c>
      <c r="M124" s="83" t="s">
        <v>891</v>
      </c>
      <c r="N124" s="84" t="s">
        <v>430</v>
      </c>
      <c r="O124" s="84" t="s">
        <v>671</v>
      </c>
      <c r="P124" s="84" t="s">
        <v>208</v>
      </c>
      <c r="Q124" s="83" t="s">
        <v>671</v>
      </c>
      <c r="R124" s="76"/>
      <c r="S124" s="85"/>
    </row>
    <row r="125" spans="1:19" s="44" customFormat="1" ht="87" hidden="1">
      <c r="A125" s="82" t="s">
        <v>892</v>
      </c>
      <c r="B125" s="83" t="s">
        <v>893</v>
      </c>
      <c r="C125" s="113" t="s">
        <v>80</v>
      </c>
      <c r="D125" s="82" t="s">
        <v>115</v>
      </c>
      <c r="E125" s="112" t="s">
        <v>121</v>
      </c>
      <c r="F125" s="83" t="s">
        <v>894</v>
      </c>
      <c r="G125" s="83" t="s">
        <v>890</v>
      </c>
      <c r="H125" s="112" t="s">
        <v>455</v>
      </c>
      <c r="I125" s="82" t="s">
        <v>455</v>
      </c>
      <c r="J125" s="112" t="s">
        <v>455</v>
      </c>
      <c r="K125" s="82" t="s">
        <v>455</v>
      </c>
      <c r="L125" s="82" t="s">
        <v>341</v>
      </c>
      <c r="M125" s="83" t="s">
        <v>895</v>
      </c>
      <c r="N125" s="84" t="s">
        <v>430</v>
      </c>
      <c r="O125" s="84" t="s">
        <v>671</v>
      </c>
      <c r="P125" s="84" t="s">
        <v>208</v>
      </c>
      <c r="Q125" s="83" t="s">
        <v>671</v>
      </c>
      <c r="R125" s="76"/>
      <c r="S125" s="85"/>
    </row>
    <row r="126" spans="1:19" s="44" customFormat="1" ht="58" hidden="1">
      <c r="A126" s="82" t="s">
        <v>896</v>
      </c>
      <c r="B126" s="83" t="s">
        <v>897</v>
      </c>
      <c r="C126" s="113" t="s">
        <v>80</v>
      </c>
      <c r="D126" s="82" t="s">
        <v>115</v>
      </c>
      <c r="E126" s="112" t="s">
        <v>121</v>
      </c>
      <c r="F126" s="83" t="s">
        <v>898</v>
      </c>
      <c r="G126" s="83" t="s">
        <v>890</v>
      </c>
      <c r="H126" s="112" t="s">
        <v>455</v>
      </c>
      <c r="I126" s="82" t="s">
        <v>455</v>
      </c>
      <c r="J126" s="112" t="s">
        <v>455</v>
      </c>
      <c r="K126" s="82" t="s">
        <v>455</v>
      </c>
      <c r="L126" s="82" t="s">
        <v>341</v>
      </c>
      <c r="M126" s="83" t="s">
        <v>899</v>
      </c>
      <c r="N126" s="84" t="s">
        <v>430</v>
      </c>
      <c r="O126" s="84" t="s">
        <v>671</v>
      </c>
      <c r="P126" s="84" t="s">
        <v>208</v>
      </c>
      <c r="Q126" s="83" t="s">
        <v>671</v>
      </c>
      <c r="R126" s="76"/>
      <c r="S126" s="85"/>
    </row>
    <row r="127" spans="1:19" s="44" customFormat="1" ht="43.5" hidden="1">
      <c r="A127" s="82" t="s">
        <v>900</v>
      </c>
      <c r="B127" s="83" t="s">
        <v>901</v>
      </c>
      <c r="C127" s="113" t="s">
        <v>80</v>
      </c>
      <c r="D127" s="82" t="s">
        <v>116</v>
      </c>
      <c r="E127" s="112" t="s">
        <v>121</v>
      </c>
      <c r="F127" s="83" t="s">
        <v>902</v>
      </c>
      <c r="G127" s="83" t="s">
        <v>890</v>
      </c>
      <c r="H127" s="112" t="s">
        <v>455</v>
      </c>
      <c r="I127" s="82" t="s">
        <v>455</v>
      </c>
      <c r="J127" s="112" t="s">
        <v>455</v>
      </c>
      <c r="K127" s="82" t="s">
        <v>455</v>
      </c>
      <c r="L127" s="82" t="s">
        <v>341</v>
      </c>
      <c r="M127" s="83" t="s">
        <v>903</v>
      </c>
      <c r="N127" s="84" t="s">
        <v>430</v>
      </c>
      <c r="O127" s="84" t="s">
        <v>671</v>
      </c>
      <c r="P127" s="84" t="s">
        <v>208</v>
      </c>
      <c r="Q127" s="83" t="s">
        <v>671</v>
      </c>
      <c r="R127" s="76"/>
      <c r="S127" s="85"/>
    </row>
    <row r="128" spans="1:19" s="44" customFormat="1" ht="101.5" hidden="1">
      <c r="A128" s="82" t="s">
        <v>904</v>
      </c>
      <c r="B128" s="83" t="s">
        <v>905</v>
      </c>
      <c r="C128" s="113" t="s">
        <v>80</v>
      </c>
      <c r="D128" s="82" t="s">
        <v>116</v>
      </c>
      <c r="E128" s="112" t="s">
        <v>121</v>
      </c>
      <c r="F128" s="83" t="s">
        <v>906</v>
      </c>
      <c r="G128" s="83" t="s">
        <v>890</v>
      </c>
      <c r="H128" s="112" t="s">
        <v>455</v>
      </c>
      <c r="I128" s="82" t="s">
        <v>455</v>
      </c>
      <c r="J128" s="112" t="s">
        <v>455</v>
      </c>
      <c r="K128" s="82" t="s">
        <v>455</v>
      </c>
      <c r="L128" s="82" t="s">
        <v>341</v>
      </c>
      <c r="M128" s="83" t="s">
        <v>907</v>
      </c>
      <c r="N128" s="84" t="s">
        <v>430</v>
      </c>
      <c r="O128" s="84" t="s">
        <v>671</v>
      </c>
      <c r="P128" s="84" t="s">
        <v>208</v>
      </c>
      <c r="Q128" s="83" t="s">
        <v>671</v>
      </c>
      <c r="R128" s="76"/>
      <c r="S128" s="85"/>
    </row>
    <row r="129" spans="1:19" s="44" customFormat="1" ht="87" hidden="1">
      <c r="A129" s="82" t="s">
        <v>908</v>
      </c>
      <c r="B129" s="83" t="s">
        <v>909</v>
      </c>
      <c r="C129" s="113" t="s">
        <v>80</v>
      </c>
      <c r="D129" s="82" t="s">
        <v>115</v>
      </c>
      <c r="E129" s="112" t="s">
        <v>121</v>
      </c>
      <c r="F129" s="83" t="s">
        <v>910</v>
      </c>
      <c r="G129" s="83" t="s">
        <v>890</v>
      </c>
      <c r="H129" s="112" t="s">
        <v>455</v>
      </c>
      <c r="I129" s="82" t="s">
        <v>455</v>
      </c>
      <c r="J129" s="112" t="s">
        <v>455</v>
      </c>
      <c r="K129" s="82" t="s">
        <v>455</v>
      </c>
      <c r="L129" s="82" t="s">
        <v>341</v>
      </c>
      <c r="M129" s="83" t="s">
        <v>911</v>
      </c>
      <c r="N129" s="84" t="s">
        <v>430</v>
      </c>
      <c r="O129" s="84" t="s">
        <v>671</v>
      </c>
      <c r="P129" s="84" t="s">
        <v>208</v>
      </c>
      <c r="Q129" s="83" t="s">
        <v>671</v>
      </c>
      <c r="R129" s="76"/>
      <c r="S129" s="85"/>
    </row>
    <row r="130" spans="1:19" s="44" customFormat="1" ht="58" hidden="1">
      <c r="A130" s="82" t="s">
        <v>912</v>
      </c>
      <c r="B130" s="83" t="s">
        <v>913</v>
      </c>
      <c r="C130" s="113" t="s">
        <v>80</v>
      </c>
      <c r="D130" s="82" t="s">
        <v>115</v>
      </c>
      <c r="E130" s="112" t="s">
        <v>121</v>
      </c>
      <c r="F130" s="83" t="s">
        <v>914</v>
      </c>
      <c r="G130" s="83" t="s">
        <v>890</v>
      </c>
      <c r="H130" s="112" t="s">
        <v>455</v>
      </c>
      <c r="I130" s="82" t="s">
        <v>455</v>
      </c>
      <c r="J130" s="112" t="s">
        <v>455</v>
      </c>
      <c r="K130" s="82" t="s">
        <v>455</v>
      </c>
      <c r="L130" s="82" t="s">
        <v>341</v>
      </c>
      <c r="M130" s="83" t="s">
        <v>915</v>
      </c>
      <c r="N130" s="84" t="s">
        <v>430</v>
      </c>
      <c r="O130" s="84" t="s">
        <v>671</v>
      </c>
      <c r="P130" s="84" t="s">
        <v>208</v>
      </c>
      <c r="Q130" s="83" t="s">
        <v>671</v>
      </c>
      <c r="R130" s="76"/>
      <c r="S130" s="85"/>
    </row>
    <row r="131" spans="1:19" s="44" customFormat="1" ht="58" hidden="1">
      <c r="A131" s="82" t="s">
        <v>916</v>
      </c>
      <c r="B131" s="83" t="s">
        <v>917</v>
      </c>
      <c r="C131" s="113" t="s">
        <v>80</v>
      </c>
      <c r="D131" s="82" t="s">
        <v>116</v>
      </c>
      <c r="E131" s="112" t="s">
        <v>121</v>
      </c>
      <c r="F131" s="83" t="s">
        <v>918</v>
      </c>
      <c r="G131" s="83" t="s">
        <v>890</v>
      </c>
      <c r="H131" s="112" t="s">
        <v>455</v>
      </c>
      <c r="I131" s="82" t="s">
        <v>455</v>
      </c>
      <c r="J131" s="112" t="s">
        <v>455</v>
      </c>
      <c r="K131" s="82" t="s">
        <v>455</v>
      </c>
      <c r="L131" s="82" t="s">
        <v>341</v>
      </c>
      <c r="M131" s="83" t="s">
        <v>903</v>
      </c>
      <c r="N131" s="84" t="s">
        <v>430</v>
      </c>
      <c r="O131" s="84" t="s">
        <v>671</v>
      </c>
      <c r="P131" s="84" t="s">
        <v>208</v>
      </c>
      <c r="Q131" s="83" t="s">
        <v>671</v>
      </c>
      <c r="R131" s="76"/>
      <c r="S131" s="85"/>
    </row>
    <row r="132" spans="1:19" s="44" customFormat="1" ht="72.5" hidden="1">
      <c r="A132" s="82" t="s">
        <v>919</v>
      </c>
      <c r="B132" s="83" t="s">
        <v>920</v>
      </c>
      <c r="C132" s="113" t="s">
        <v>80</v>
      </c>
      <c r="D132" s="82" t="s">
        <v>115</v>
      </c>
      <c r="E132" s="112" t="s">
        <v>121</v>
      </c>
      <c r="F132" s="83" t="s">
        <v>921</v>
      </c>
      <c r="G132" s="83" t="s">
        <v>890</v>
      </c>
      <c r="H132" s="112" t="s">
        <v>455</v>
      </c>
      <c r="I132" s="82" t="s">
        <v>455</v>
      </c>
      <c r="J132" s="112" t="s">
        <v>455</v>
      </c>
      <c r="K132" s="82" t="s">
        <v>455</v>
      </c>
      <c r="L132" s="82" t="s">
        <v>331</v>
      </c>
      <c r="M132" s="83" t="s">
        <v>922</v>
      </c>
      <c r="N132" s="83" t="s">
        <v>923</v>
      </c>
      <c r="O132" s="84" t="s">
        <v>334</v>
      </c>
      <c r="P132" s="84" t="s">
        <v>208</v>
      </c>
      <c r="Q132" s="83" t="s">
        <v>924</v>
      </c>
      <c r="R132" s="76"/>
      <c r="S132" s="85"/>
    </row>
    <row r="133" spans="1:19" s="44" customFormat="1" ht="29" hidden="1">
      <c r="A133" s="82" t="s">
        <v>925</v>
      </c>
      <c r="B133" s="83" t="s">
        <v>888</v>
      </c>
      <c r="C133" s="113" t="s">
        <v>80</v>
      </c>
      <c r="D133" s="82" t="s">
        <v>116</v>
      </c>
      <c r="E133" s="112" t="s">
        <v>121</v>
      </c>
      <c r="F133" s="83" t="s">
        <v>889</v>
      </c>
      <c r="G133" s="83" t="s">
        <v>890</v>
      </c>
      <c r="H133" s="112" t="s">
        <v>455</v>
      </c>
      <c r="I133" s="82" t="s">
        <v>455</v>
      </c>
      <c r="J133" s="112" t="s">
        <v>455</v>
      </c>
      <c r="K133" s="82" t="s">
        <v>455</v>
      </c>
      <c r="L133" s="82" t="s">
        <v>341</v>
      </c>
      <c r="M133" s="83" t="s">
        <v>891</v>
      </c>
      <c r="N133" s="84" t="s">
        <v>430</v>
      </c>
      <c r="O133" s="84" t="s">
        <v>671</v>
      </c>
      <c r="P133" s="84" t="s">
        <v>208</v>
      </c>
      <c r="Q133" s="83" t="s">
        <v>671</v>
      </c>
      <c r="R133" s="76"/>
      <c r="S133" s="85"/>
    </row>
    <row r="134" spans="1:19" s="44" customFormat="1" ht="87" hidden="1">
      <c r="A134" s="82" t="s">
        <v>926</v>
      </c>
      <c r="B134" s="83" t="s">
        <v>893</v>
      </c>
      <c r="C134" s="113" t="s">
        <v>82</v>
      </c>
      <c r="D134" s="82" t="s">
        <v>115</v>
      </c>
      <c r="E134" s="112" t="s">
        <v>121</v>
      </c>
      <c r="F134" s="83" t="s">
        <v>894</v>
      </c>
      <c r="G134" s="83" t="s">
        <v>890</v>
      </c>
      <c r="H134" s="112" t="s">
        <v>455</v>
      </c>
      <c r="I134" s="82" t="s">
        <v>455</v>
      </c>
      <c r="J134" s="112" t="s">
        <v>455</v>
      </c>
      <c r="K134" s="82" t="s">
        <v>455</v>
      </c>
      <c r="L134" s="82" t="s">
        <v>341</v>
      </c>
      <c r="M134" s="83" t="s">
        <v>927</v>
      </c>
      <c r="N134" s="84" t="s">
        <v>430</v>
      </c>
      <c r="O134" s="84" t="s">
        <v>671</v>
      </c>
      <c r="P134" s="84" t="s">
        <v>208</v>
      </c>
      <c r="Q134" s="83" t="s">
        <v>671</v>
      </c>
      <c r="R134" s="76"/>
      <c r="S134" s="85"/>
    </row>
    <row r="135" spans="1:19" s="44" customFormat="1" ht="58" hidden="1">
      <c r="A135" s="82" t="s">
        <v>928</v>
      </c>
      <c r="B135" s="83" t="s">
        <v>897</v>
      </c>
      <c r="C135" s="113" t="s">
        <v>82</v>
      </c>
      <c r="D135" s="82" t="s">
        <v>115</v>
      </c>
      <c r="E135" s="112" t="s">
        <v>121</v>
      </c>
      <c r="F135" s="83" t="s">
        <v>898</v>
      </c>
      <c r="G135" s="83" t="s">
        <v>890</v>
      </c>
      <c r="H135" s="112" t="s">
        <v>455</v>
      </c>
      <c r="I135" s="82" t="s">
        <v>455</v>
      </c>
      <c r="J135" s="112" t="s">
        <v>455</v>
      </c>
      <c r="K135" s="82" t="s">
        <v>455</v>
      </c>
      <c r="L135" s="82" t="s">
        <v>341</v>
      </c>
      <c r="M135" s="83" t="s">
        <v>929</v>
      </c>
      <c r="N135" s="84" t="s">
        <v>430</v>
      </c>
      <c r="O135" s="84" t="s">
        <v>671</v>
      </c>
      <c r="P135" s="84" t="s">
        <v>208</v>
      </c>
      <c r="Q135" s="83" t="s">
        <v>671</v>
      </c>
      <c r="R135" s="76"/>
      <c r="S135" s="85"/>
    </row>
    <row r="136" spans="1:19" s="44" customFormat="1" ht="43.5" hidden="1">
      <c r="A136" s="82" t="s">
        <v>930</v>
      </c>
      <c r="B136" s="83" t="s">
        <v>901</v>
      </c>
      <c r="C136" s="113" t="s">
        <v>82</v>
      </c>
      <c r="D136" s="82" t="s">
        <v>116</v>
      </c>
      <c r="E136" s="112" t="s">
        <v>121</v>
      </c>
      <c r="F136" s="83" t="s">
        <v>902</v>
      </c>
      <c r="G136" s="83" t="s">
        <v>890</v>
      </c>
      <c r="H136" s="112" t="s">
        <v>455</v>
      </c>
      <c r="I136" s="82" t="s">
        <v>455</v>
      </c>
      <c r="J136" s="112" t="s">
        <v>455</v>
      </c>
      <c r="K136" s="82" t="s">
        <v>455</v>
      </c>
      <c r="L136" s="82" t="s">
        <v>341</v>
      </c>
      <c r="M136" s="83" t="s">
        <v>903</v>
      </c>
      <c r="N136" s="84" t="s">
        <v>430</v>
      </c>
      <c r="O136" s="84" t="s">
        <v>671</v>
      </c>
      <c r="P136" s="84" t="s">
        <v>208</v>
      </c>
      <c r="Q136" s="83" t="s">
        <v>671</v>
      </c>
      <c r="R136" s="76"/>
      <c r="S136" s="85"/>
    </row>
    <row r="137" spans="1:19" s="44" customFormat="1" ht="101.5" hidden="1">
      <c r="A137" s="82" t="s">
        <v>931</v>
      </c>
      <c r="B137" s="83" t="s">
        <v>905</v>
      </c>
      <c r="C137" s="113" t="s">
        <v>82</v>
      </c>
      <c r="D137" s="82" t="s">
        <v>116</v>
      </c>
      <c r="E137" s="112" t="s">
        <v>121</v>
      </c>
      <c r="F137" s="83" t="s">
        <v>906</v>
      </c>
      <c r="G137" s="83" t="s">
        <v>890</v>
      </c>
      <c r="H137" s="112" t="s">
        <v>455</v>
      </c>
      <c r="I137" s="82" t="s">
        <v>455</v>
      </c>
      <c r="J137" s="112" t="s">
        <v>455</v>
      </c>
      <c r="K137" s="82" t="s">
        <v>455</v>
      </c>
      <c r="L137" s="82" t="s">
        <v>341</v>
      </c>
      <c r="M137" s="83" t="s">
        <v>907</v>
      </c>
      <c r="N137" s="84" t="s">
        <v>430</v>
      </c>
      <c r="O137" s="84" t="s">
        <v>671</v>
      </c>
      <c r="P137" s="84" t="s">
        <v>208</v>
      </c>
      <c r="Q137" s="83" t="s">
        <v>671</v>
      </c>
      <c r="R137" s="76"/>
      <c r="S137" s="85"/>
    </row>
    <row r="138" spans="1:19" s="44" customFormat="1" ht="87" hidden="1">
      <c r="A138" s="82" t="s">
        <v>932</v>
      </c>
      <c r="B138" s="83" t="s">
        <v>909</v>
      </c>
      <c r="C138" s="113" t="s">
        <v>82</v>
      </c>
      <c r="D138" s="82" t="s">
        <v>115</v>
      </c>
      <c r="E138" s="112" t="s">
        <v>121</v>
      </c>
      <c r="F138" s="83" t="s">
        <v>910</v>
      </c>
      <c r="G138" s="83" t="s">
        <v>890</v>
      </c>
      <c r="H138" s="112" t="s">
        <v>455</v>
      </c>
      <c r="I138" s="82" t="s">
        <v>455</v>
      </c>
      <c r="J138" s="112" t="s">
        <v>455</v>
      </c>
      <c r="K138" s="82" t="s">
        <v>455</v>
      </c>
      <c r="L138" s="82" t="s">
        <v>341</v>
      </c>
      <c r="M138" s="83" t="s">
        <v>911</v>
      </c>
      <c r="N138" s="84" t="s">
        <v>430</v>
      </c>
      <c r="O138" s="84" t="s">
        <v>671</v>
      </c>
      <c r="P138" s="84" t="s">
        <v>208</v>
      </c>
      <c r="Q138" s="83" t="s">
        <v>671</v>
      </c>
      <c r="R138" s="76"/>
      <c r="S138" s="85"/>
    </row>
    <row r="139" spans="1:19" s="44" customFormat="1" ht="58" hidden="1">
      <c r="A139" s="82" t="s">
        <v>933</v>
      </c>
      <c r="B139" s="83" t="s">
        <v>913</v>
      </c>
      <c r="C139" s="113" t="s">
        <v>82</v>
      </c>
      <c r="D139" s="82" t="s">
        <v>115</v>
      </c>
      <c r="E139" s="112" t="s">
        <v>121</v>
      </c>
      <c r="F139" s="83" t="s">
        <v>914</v>
      </c>
      <c r="G139" s="83" t="s">
        <v>890</v>
      </c>
      <c r="H139" s="112" t="s">
        <v>455</v>
      </c>
      <c r="I139" s="82" t="s">
        <v>455</v>
      </c>
      <c r="J139" s="112" t="s">
        <v>455</v>
      </c>
      <c r="K139" s="82" t="s">
        <v>455</v>
      </c>
      <c r="L139" s="82" t="s">
        <v>341</v>
      </c>
      <c r="M139" s="83" t="s">
        <v>915</v>
      </c>
      <c r="N139" s="84" t="s">
        <v>430</v>
      </c>
      <c r="O139" s="84" t="s">
        <v>671</v>
      </c>
      <c r="P139" s="84" t="s">
        <v>208</v>
      </c>
      <c r="Q139" s="83" t="s">
        <v>671</v>
      </c>
      <c r="R139" s="76"/>
      <c r="S139" s="85"/>
    </row>
    <row r="140" spans="1:19" s="44" customFormat="1" ht="58" hidden="1">
      <c r="A140" s="82" t="s">
        <v>934</v>
      </c>
      <c r="B140" s="83" t="s">
        <v>917</v>
      </c>
      <c r="C140" s="113" t="s">
        <v>82</v>
      </c>
      <c r="D140" s="82" t="s">
        <v>116</v>
      </c>
      <c r="E140" s="112" t="s">
        <v>121</v>
      </c>
      <c r="F140" s="83" t="s">
        <v>918</v>
      </c>
      <c r="G140" s="83" t="s">
        <v>890</v>
      </c>
      <c r="H140" s="112" t="s">
        <v>455</v>
      </c>
      <c r="I140" s="82" t="s">
        <v>455</v>
      </c>
      <c r="J140" s="112" t="s">
        <v>455</v>
      </c>
      <c r="K140" s="82" t="s">
        <v>455</v>
      </c>
      <c r="L140" s="82" t="s">
        <v>341</v>
      </c>
      <c r="M140" s="83" t="s">
        <v>903</v>
      </c>
      <c r="N140" s="84" t="s">
        <v>430</v>
      </c>
      <c r="O140" s="84" t="s">
        <v>671</v>
      </c>
      <c r="P140" s="84" t="s">
        <v>208</v>
      </c>
      <c r="Q140" s="83" t="s">
        <v>671</v>
      </c>
      <c r="R140" s="76"/>
      <c r="S140" s="85"/>
    </row>
    <row r="141" spans="1:19" s="44" customFormat="1" ht="58" hidden="1">
      <c r="A141" s="82" t="s">
        <v>935</v>
      </c>
      <c r="B141" s="83" t="s">
        <v>920</v>
      </c>
      <c r="C141" s="113" t="s">
        <v>82</v>
      </c>
      <c r="D141" s="82" t="s">
        <v>115</v>
      </c>
      <c r="E141" s="112" t="s">
        <v>121</v>
      </c>
      <c r="F141" s="83" t="s">
        <v>921</v>
      </c>
      <c r="G141" s="83" t="s">
        <v>890</v>
      </c>
      <c r="H141" s="112" t="s">
        <v>455</v>
      </c>
      <c r="I141" s="82" t="s">
        <v>455</v>
      </c>
      <c r="J141" s="112" t="s">
        <v>455</v>
      </c>
      <c r="K141" s="82" t="s">
        <v>455</v>
      </c>
      <c r="L141" s="82" t="s">
        <v>341</v>
      </c>
      <c r="M141" s="83" t="s">
        <v>936</v>
      </c>
      <c r="N141" s="84" t="s">
        <v>923</v>
      </c>
      <c r="O141" s="84" t="s">
        <v>334</v>
      </c>
      <c r="P141" s="84" t="s">
        <v>208</v>
      </c>
      <c r="Q141" s="83" t="s">
        <v>924</v>
      </c>
      <c r="R141" s="76"/>
      <c r="S141" s="85"/>
    </row>
    <row r="142" spans="1:19" s="44" customFormat="1" ht="43.5" hidden="1">
      <c r="A142" s="82" t="s">
        <v>937</v>
      </c>
      <c r="B142" s="83" t="s">
        <v>938</v>
      </c>
      <c r="C142" s="113" t="s">
        <v>80</v>
      </c>
      <c r="D142" s="82" t="s">
        <v>116</v>
      </c>
      <c r="E142" s="112" t="s">
        <v>121</v>
      </c>
      <c r="F142" s="83" t="s">
        <v>939</v>
      </c>
      <c r="G142" s="83" t="s">
        <v>890</v>
      </c>
      <c r="H142" s="112" t="s">
        <v>455</v>
      </c>
      <c r="I142" s="82" t="s">
        <v>455</v>
      </c>
      <c r="J142" s="112" t="s">
        <v>455</v>
      </c>
      <c r="K142" s="82" t="s">
        <v>455</v>
      </c>
      <c r="L142" s="82" t="s">
        <v>341</v>
      </c>
      <c r="M142" s="83" t="s">
        <v>940</v>
      </c>
      <c r="N142" s="84" t="s">
        <v>941</v>
      </c>
      <c r="O142" s="84" t="s">
        <v>334</v>
      </c>
      <c r="P142" s="84" t="s">
        <v>209</v>
      </c>
      <c r="Q142" s="83" t="s">
        <v>942</v>
      </c>
      <c r="R142" s="76"/>
      <c r="S142" s="85"/>
    </row>
    <row r="143" spans="1:19" s="44" customFormat="1" ht="43.5" hidden="1">
      <c r="A143" s="82" t="s">
        <v>943</v>
      </c>
      <c r="B143" s="83" t="s">
        <v>944</v>
      </c>
      <c r="C143" s="113" t="s">
        <v>80</v>
      </c>
      <c r="D143" s="82" t="s">
        <v>116</v>
      </c>
      <c r="E143" s="112" t="s">
        <v>121</v>
      </c>
      <c r="F143" s="83" t="s">
        <v>945</v>
      </c>
      <c r="G143" s="83" t="s">
        <v>890</v>
      </c>
      <c r="H143" s="112" t="s">
        <v>455</v>
      </c>
      <c r="I143" s="82" t="s">
        <v>455</v>
      </c>
      <c r="J143" s="112" t="s">
        <v>455</v>
      </c>
      <c r="K143" s="82" t="s">
        <v>455</v>
      </c>
      <c r="L143" s="82" t="s">
        <v>341</v>
      </c>
      <c r="M143" s="83" t="s">
        <v>946</v>
      </c>
      <c r="N143" s="84" t="s">
        <v>947</v>
      </c>
      <c r="O143" s="84" t="s">
        <v>671</v>
      </c>
      <c r="P143" s="84" t="s">
        <v>208</v>
      </c>
      <c r="Q143" s="83" t="s">
        <v>671</v>
      </c>
      <c r="R143" s="76"/>
      <c r="S143" s="85"/>
    </row>
    <row r="144" spans="1:19" s="44" customFormat="1" ht="43.5" hidden="1">
      <c r="A144" s="82" t="s">
        <v>948</v>
      </c>
      <c r="B144" s="83" t="s">
        <v>938</v>
      </c>
      <c r="C144" s="113" t="s">
        <v>82</v>
      </c>
      <c r="D144" s="82" t="s">
        <v>116</v>
      </c>
      <c r="E144" s="112" t="s">
        <v>121</v>
      </c>
      <c r="F144" s="83" t="s">
        <v>939</v>
      </c>
      <c r="G144" s="83" t="s">
        <v>890</v>
      </c>
      <c r="H144" s="112" t="s">
        <v>455</v>
      </c>
      <c r="I144" s="82" t="s">
        <v>455</v>
      </c>
      <c r="J144" s="112" t="s">
        <v>455</v>
      </c>
      <c r="K144" s="82" t="s">
        <v>455</v>
      </c>
      <c r="L144" s="82" t="s">
        <v>341</v>
      </c>
      <c r="M144" s="83" t="s">
        <v>940</v>
      </c>
      <c r="N144" s="84" t="s">
        <v>941</v>
      </c>
      <c r="O144" s="84" t="s">
        <v>334</v>
      </c>
      <c r="P144" s="84" t="s">
        <v>209</v>
      </c>
      <c r="Q144" s="83" t="s">
        <v>942</v>
      </c>
      <c r="R144" s="76"/>
      <c r="S144" s="85"/>
    </row>
    <row r="145" spans="1:19" s="44" customFormat="1" ht="43.5" hidden="1">
      <c r="A145" s="82" t="s">
        <v>949</v>
      </c>
      <c r="B145" s="83" t="s">
        <v>944</v>
      </c>
      <c r="C145" s="113" t="s">
        <v>82</v>
      </c>
      <c r="D145" s="82" t="s">
        <v>116</v>
      </c>
      <c r="E145" s="112" t="s">
        <v>121</v>
      </c>
      <c r="F145" s="83" t="s">
        <v>945</v>
      </c>
      <c r="G145" s="83" t="s">
        <v>890</v>
      </c>
      <c r="H145" s="112" t="s">
        <v>455</v>
      </c>
      <c r="I145" s="82" t="s">
        <v>455</v>
      </c>
      <c r="J145" s="112" t="s">
        <v>455</v>
      </c>
      <c r="K145" s="82" t="s">
        <v>455</v>
      </c>
      <c r="L145" s="82" t="s">
        <v>341</v>
      </c>
      <c r="M145" s="83" t="s">
        <v>946</v>
      </c>
      <c r="N145" s="84" t="s">
        <v>947</v>
      </c>
      <c r="O145" s="84" t="s">
        <v>671</v>
      </c>
      <c r="P145" s="84" t="s">
        <v>208</v>
      </c>
      <c r="Q145" s="83" t="s">
        <v>671</v>
      </c>
      <c r="R145" s="76"/>
      <c r="S145" s="85"/>
    </row>
    <row r="146" spans="1:19" s="44" customFormat="1" ht="43.5" hidden="1">
      <c r="A146" s="82" t="s">
        <v>950</v>
      </c>
      <c r="B146" s="83" t="s">
        <v>951</v>
      </c>
      <c r="C146" s="113" t="s">
        <v>80</v>
      </c>
      <c r="D146" s="82" t="s">
        <v>116</v>
      </c>
      <c r="E146" s="112" t="s">
        <v>121</v>
      </c>
      <c r="F146" s="83" t="s">
        <v>952</v>
      </c>
      <c r="G146" s="83" t="s">
        <v>890</v>
      </c>
      <c r="H146" s="112" t="s">
        <v>455</v>
      </c>
      <c r="I146" s="82" t="s">
        <v>455</v>
      </c>
      <c r="J146" s="112" t="s">
        <v>455</v>
      </c>
      <c r="K146" s="82" t="s">
        <v>455</v>
      </c>
      <c r="L146" s="82" t="s">
        <v>341</v>
      </c>
      <c r="M146" s="83" t="s">
        <v>953</v>
      </c>
      <c r="N146" s="84" t="s">
        <v>430</v>
      </c>
      <c r="O146" s="84" t="s">
        <v>671</v>
      </c>
      <c r="P146" s="84" t="s">
        <v>208</v>
      </c>
      <c r="Q146" s="83" t="s">
        <v>671</v>
      </c>
      <c r="R146" s="76"/>
      <c r="S146" s="85"/>
    </row>
    <row r="147" spans="1:19" s="44" customFormat="1" ht="43.5" hidden="1">
      <c r="A147" s="82" t="s">
        <v>954</v>
      </c>
      <c r="B147" s="83" t="s">
        <v>951</v>
      </c>
      <c r="C147" s="113" t="s">
        <v>82</v>
      </c>
      <c r="D147" s="82" t="s">
        <v>116</v>
      </c>
      <c r="E147" s="112" t="s">
        <v>121</v>
      </c>
      <c r="F147" s="83" t="s">
        <v>952</v>
      </c>
      <c r="G147" s="83" t="s">
        <v>890</v>
      </c>
      <c r="H147" s="112" t="s">
        <v>455</v>
      </c>
      <c r="I147" s="82" t="s">
        <v>455</v>
      </c>
      <c r="J147" s="112" t="s">
        <v>455</v>
      </c>
      <c r="K147" s="82" t="s">
        <v>455</v>
      </c>
      <c r="L147" s="82" t="s">
        <v>341</v>
      </c>
      <c r="M147" s="83" t="s">
        <v>953</v>
      </c>
      <c r="N147" s="84" t="s">
        <v>430</v>
      </c>
      <c r="O147" s="84" t="s">
        <v>671</v>
      </c>
      <c r="P147" s="84" t="s">
        <v>208</v>
      </c>
      <c r="Q147" s="83" t="s">
        <v>671</v>
      </c>
      <c r="R147" s="76"/>
      <c r="S147" s="85"/>
    </row>
    <row r="148" spans="1:19" s="44" customFormat="1" ht="58" hidden="1">
      <c r="A148" s="82" t="s">
        <v>955</v>
      </c>
      <c r="B148" s="83" t="s">
        <v>956</v>
      </c>
      <c r="C148" s="113" t="s">
        <v>80</v>
      </c>
      <c r="D148" s="82" t="s">
        <v>116</v>
      </c>
      <c r="E148" s="112" t="s">
        <v>121</v>
      </c>
      <c r="F148" s="83" t="s">
        <v>957</v>
      </c>
      <c r="G148" s="83" t="s">
        <v>890</v>
      </c>
      <c r="H148" s="112" t="s">
        <v>455</v>
      </c>
      <c r="I148" s="82" t="s">
        <v>455</v>
      </c>
      <c r="J148" s="112" t="s">
        <v>455</v>
      </c>
      <c r="K148" s="82" t="s">
        <v>455</v>
      </c>
      <c r="L148" s="82" t="s">
        <v>341</v>
      </c>
      <c r="M148" s="83" t="s">
        <v>958</v>
      </c>
      <c r="N148" s="84" t="s">
        <v>430</v>
      </c>
      <c r="O148" s="84" t="s">
        <v>671</v>
      </c>
      <c r="P148" s="84" t="s">
        <v>208</v>
      </c>
      <c r="Q148" s="83" t="s">
        <v>671</v>
      </c>
      <c r="R148" s="76"/>
      <c r="S148" s="85"/>
    </row>
    <row r="149" spans="1:19" s="44" customFormat="1" ht="43.5" hidden="1">
      <c r="A149" s="82" t="s">
        <v>959</v>
      </c>
      <c r="B149" s="83" t="s">
        <v>960</v>
      </c>
      <c r="C149" s="113" t="s">
        <v>80</v>
      </c>
      <c r="D149" s="82" t="s">
        <v>116</v>
      </c>
      <c r="E149" s="112" t="s">
        <v>121</v>
      </c>
      <c r="F149" s="83" t="s">
        <v>961</v>
      </c>
      <c r="G149" s="83" t="s">
        <v>890</v>
      </c>
      <c r="H149" s="112" t="s">
        <v>455</v>
      </c>
      <c r="I149" s="82" t="s">
        <v>455</v>
      </c>
      <c r="J149" s="112" t="s">
        <v>455</v>
      </c>
      <c r="K149" s="82" t="s">
        <v>455</v>
      </c>
      <c r="L149" s="82" t="s">
        <v>341</v>
      </c>
      <c r="M149" s="83" t="s">
        <v>962</v>
      </c>
      <c r="N149" s="84" t="s">
        <v>430</v>
      </c>
      <c r="O149" s="84" t="s">
        <v>671</v>
      </c>
      <c r="P149" s="84" t="s">
        <v>208</v>
      </c>
      <c r="Q149" s="83" t="s">
        <v>671</v>
      </c>
      <c r="R149" s="76"/>
      <c r="S149" s="85"/>
    </row>
    <row r="150" spans="1:19" s="44" customFormat="1" ht="58" hidden="1">
      <c r="A150" s="82" t="s">
        <v>963</v>
      </c>
      <c r="B150" s="83" t="s">
        <v>956</v>
      </c>
      <c r="C150" s="113" t="s">
        <v>82</v>
      </c>
      <c r="D150" s="82" t="s">
        <v>116</v>
      </c>
      <c r="E150" s="112" t="s">
        <v>121</v>
      </c>
      <c r="F150" s="83" t="s">
        <v>957</v>
      </c>
      <c r="G150" s="83" t="s">
        <v>890</v>
      </c>
      <c r="H150" s="112" t="s">
        <v>455</v>
      </c>
      <c r="I150" s="82" t="s">
        <v>455</v>
      </c>
      <c r="J150" s="112" t="s">
        <v>455</v>
      </c>
      <c r="K150" s="82" t="s">
        <v>455</v>
      </c>
      <c r="L150" s="82" t="s">
        <v>341</v>
      </c>
      <c r="M150" s="83" t="s">
        <v>958</v>
      </c>
      <c r="N150" s="84" t="s">
        <v>430</v>
      </c>
      <c r="O150" s="84" t="s">
        <v>671</v>
      </c>
      <c r="P150" s="84" t="s">
        <v>208</v>
      </c>
      <c r="Q150" s="83" t="s">
        <v>671</v>
      </c>
      <c r="R150" s="76"/>
      <c r="S150" s="85"/>
    </row>
    <row r="151" spans="1:19" s="44" customFormat="1" ht="43.5" hidden="1">
      <c r="A151" s="82" t="s">
        <v>964</v>
      </c>
      <c r="B151" s="83" t="s">
        <v>960</v>
      </c>
      <c r="C151" s="113" t="s">
        <v>82</v>
      </c>
      <c r="D151" s="82" t="s">
        <v>116</v>
      </c>
      <c r="E151" s="112" t="s">
        <v>121</v>
      </c>
      <c r="F151" s="83" t="s">
        <v>961</v>
      </c>
      <c r="G151" s="83" t="s">
        <v>890</v>
      </c>
      <c r="H151" s="112" t="s">
        <v>455</v>
      </c>
      <c r="I151" s="82" t="s">
        <v>455</v>
      </c>
      <c r="J151" s="112" t="s">
        <v>455</v>
      </c>
      <c r="K151" s="82" t="s">
        <v>455</v>
      </c>
      <c r="L151" s="82" t="s">
        <v>341</v>
      </c>
      <c r="M151" s="83" t="s">
        <v>962</v>
      </c>
      <c r="N151" s="84" t="s">
        <v>430</v>
      </c>
      <c r="O151" s="84" t="s">
        <v>671</v>
      </c>
      <c r="P151" s="84" t="s">
        <v>208</v>
      </c>
      <c r="Q151" s="83" t="s">
        <v>671</v>
      </c>
      <c r="R151" s="76"/>
      <c r="S151" s="85"/>
    </row>
    <row r="152" spans="1:19" s="44" customFormat="1" ht="43.5" hidden="1">
      <c r="A152" s="82" t="s">
        <v>965</v>
      </c>
      <c r="B152" s="83" t="s">
        <v>966</v>
      </c>
      <c r="C152" s="113" t="s">
        <v>80</v>
      </c>
      <c r="D152" s="82" t="s">
        <v>116</v>
      </c>
      <c r="E152" s="112" t="s">
        <v>121</v>
      </c>
      <c r="F152" s="83" t="s">
        <v>967</v>
      </c>
      <c r="G152" s="83" t="s">
        <v>890</v>
      </c>
      <c r="H152" s="112" t="s">
        <v>455</v>
      </c>
      <c r="I152" s="82" t="s">
        <v>455</v>
      </c>
      <c r="J152" s="112" t="s">
        <v>455</v>
      </c>
      <c r="K152" s="82" t="s">
        <v>455</v>
      </c>
      <c r="L152" s="82" t="s">
        <v>341</v>
      </c>
      <c r="M152" s="83" t="s">
        <v>968</v>
      </c>
      <c r="N152" s="84" t="s">
        <v>430</v>
      </c>
      <c r="O152" s="84" t="s">
        <v>671</v>
      </c>
      <c r="P152" s="84" t="s">
        <v>208</v>
      </c>
      <c r="Q152" s="83" t="s">
        <v>671</v>
      </c>
      <c r="R152" s="76"/>
      <c r="S152" s="85"/>
    </row>
    <row r="153" spans="1:19" s="44" customFormat="1" ht="43.5" hidden="1">
      <c r="A153" s="82" t="s">
        <v>969</v>
      </c>
      <c r="B153" s="83" t="s">
        <v>966</v>
      </c>
      <c r="C153" s="113" t="s">
        <v>82</v>
      </c>
      <c r="D153" s="82" t="s">
        <v>116</v>
      </c>
      <c r="E153" s="112" t="s">
        <v>121</v>
      </c>
      <c r="F153" s="83" t="s">
        <v>967</v>
      </c>
      <c r="G153" s="83" t="s">
        <v>890</v>
      </c>
      <c r="H153" s="112" t="s">
        <v>455</v>
      </c>
      <c r="I153" s="82" t="s">
        <v>455</v>
      </c>
      <c r="J153" s="112" t="s">
        <v>455</v>
      </c>
      <c r="K153" s="82" t="s">
        <v>455</v>
      </c>
      <c r="L153" s="82" t="s">
        <v>341</v>
      </c>
      <c r="M153" s="83" t="s">
        <v>968</v>
      </c>
      <c r="N153" s="84" t="s">
        <v>430</v>
      </c>
      <c r="O153" s="84" t="s">
        <v>671</v>
      </c>
      <c r="P153" s="84" t="s">
        <v>208</v>
      </c>
      <c r="Q153" s="83" t="s">
        <v>671</v>
      </c>
      <c r="R153" s="76"/>
      <c r="S153" s="85"/>
    </row>
    <row r="154" spans="1:19" s="44" customFormat="1" ht="43.5" hidden="1">
      <c r="A154" s="82" t="s">
        <v>970</v>
      </c>
      <c r="B154" s="83" t="s">
        <v>971</v>
      </c>
      <c r="C154" s="113" t="s">
        <v>80</v>
      </c>
      <c r="D154" s="82" t="s">
        <v>116</v>
      </c>
      <c r="E154" s="112" t="s">
        <v>121</v>
      </c>
      <c r="F154" s="83" t="s">
        <v>972</v>
      </c>
      <c r="G154" s="83" t="s">
        <v>890</v>
      </c>
      <c r="H154" s="112" t="s">
        <v>455</v>
      </c>
      <c r="I154" s="82" t="s">
        <v>455</v>
      </c>
      <c r="J154" s="112" t="s">
        <v>455</v>
      </c>
      <c r="K154" s="82" t="s">
        <v>455</v>
      </c>
      <c r="L154" s="82" t="s">
        <v>341</v>
      </c>
      <c r="M154" s="83" t="s">
        <v>973</v>
      </c>
      <c r="N154" s="83" t="s">
        <v>974</v>
      </c>
      <c r="O154" s="84" t="s">
        <v>334</v>
      </c>
      <c r="P154" s="84" t="s">
        <v>208</v>
      </c>
      <c r="Q154" s="83" t="s">
        <v>671</v>
      </c>
      <c r="R154" s="76"/>
      <c r="S154" s="85"/>
    </row>
    <row r="155" spans="1:19" s="44" customFormat="1" ht="43.5" hidden="1">
      <c r="A155" s="82" t="s">
        <v>975</v>
      </c>
      <c r="B155" s="83" t="s">
        <v>971</v>
      </c>
      <c r="C155" s="113" t="s">
        <v>82</v>
      </c>
      <c r="D155" s="82" t="s">
        <v>116</v>
      </c>
      <c r="E155" s="112" t="s">
        <v>121</v>
      </c>
      <c r="F155" s="83" t="s">
        <v>972</v>
      </c>
      <c r="G155" s="83" t="s">
        <v>890</v>
      </c>
      <c r="H155" s="112" t="s">
        <v>455</v>
      </c>
      <c r="I155" s="82" t="s">
        <v>455</v>
      </c>
      <c r="J155" s="112" t="s">
        <v>455</v>
      </c>
      <c r="K155" s="82" t="s">
        <v>455</v>
      </c>
      <c r="L155" s="82" t="s">
        <v>341</v>
      </c>
      <c r="M155" s="83" t="s">
        <v>973</v>
      </c>
      <c r="N155" s="83" t="s">
        <v>974</v>
      </c>
      <c r="O155" s="83" t="s">
        <v>974</v>
      </c>
      <c r="P155" s="84" t="s">
        <v>208</v>
      </c>
      <c r="Q155" s="83" t="s">
        <v>671</v>
      </c>
      <c r="R155" s="76"/>
      <c r="S155" s="85"/>
    </row>
    <row r="156" spans="1:19" s="44" customFormat="1" hidden="1">
      <c r="A156" s="82" t="s">
        <v>976</v>
      </c>
      <c r="B156" s="83" t="s">
        <v>977</v>
      </c>
      <c r="C156" s="113" t="s">
        <v>80</v>
      </c>
      <c r="D156" s="82" t="s">
        <v>116</v>
      </c>
      <c r="E156" s="112" t="s">
        <v>121</v>
      </c>
      <c r="F156" s="83" t="s">
        <v>978</v>
      </c>
      <c r="G156" s="83"/>
      <c r="H156" s="112"/>
      <c r="I156" s="82"/>
      <c r="J156" s="112"/>
      <c r="K156" s="82"/>
      <c r="L156" s="82"/>
      <c r="M156" s="83"/>
      <c r="N156" s="83"/>
      <c r="O156" s="84"/>
      <c r="P156" s="84"/>
      <c r="Q156" s="83"/>
      <c r="R156" s="76"/>
      <c r="S156" s="85"/>
    </row>
    <row r="157" spans="1:19" s="44" customFormat="1" ht="29">
      <c r="A157" s="82" t="s">
        <v>979</v>
      </c>
      <c r="B157" s="83" t="s">
        <v>1805</v>
      </c>
      <c r="C157" s="113" t="s">
        <v>92</v>
      </c>
      <c r="D157" s="82" t="s">
        <v>116</v>
      </c>
      <c r="E157" s="112" t="s">
        <v>981</v>
      </c>
      <c r="F157" s="83" t="s">
        <v>1806</v>
      </c>
      <c r="G157" s="83" t="s">
        <v>890</v>
      </c>
      <c r="H157" s="81" t="s">
        <v>1703</v>
      </c>
      <c r="I157" s="81">
        <v>1</v>
      </c>
      <c r="J157" s="112" t="s">
        <v>982</v>
      </c>
      <c r="K157" s="82">
        <v>1</v>
      </c>
      <c r="L157" s="82" t="s">
        <v>341</v>
      </c>
      <c r="M157" s="83" t="s">
        <v>1907</v>
      </c>
      <c r="N157" s="83" t="s">
        <v>430</v>
      </c>
      <c r="O157" s="84" t="s">
        <v>671</v>
      </c>
      <c r="P157" s="84" t="s">
        <v>210</v>
      </c>
      <c r="Q157" s="83" t="s">
        <v>671</v>
      </c>
      <c r="R157" s="76"/>
      <c r="S157" s="85"/>
    </row>
    <row r="158" spans="1:19" s="44" customFormat="1" ht="29">
      <c r="A158" s="82" t="s">
        <v>983</v>
      </c>
      <c r="B158" s="83" t="s">
        <v>980</v>
      </c>
      <c r="C158" s="113" t="s">
        <v>80</v>
      </c>
      <c r="D158" s="82" t="s">
        <v>116</v>
      </c>
      <c r="E158" s="112" t="s">
        <v>981</v>
      </c>
      <c r="F158" s="83" t="s">
        <v>1814</v>
      </c>
      <c r="G158" s="83" t="s">
        <v>890</v>
      </c>
      <c r="H158" s="81" t="s">
        <v>1703</v>
      </c>
      <c r="I158" s="81">
        <v>1</v>
      </c>
      <c r="J158" s="112" t="s">
        <v>982</v>
      </c>
      <c r="K158" s="82">
        <v>1</v>
      </c>
      <c r="L158" s="82" t="s">
        <v>341</v>
      </c>
      <c r="M158" s="83" t="s">
        <v>1907</v>
      </c>
      <c r="N158" s="83" t="s">
        <v>430</v>
      </c>
      <c r="O158" s="84" t="s">
        <v>671</v>
      </c>
      <c r="P158" s="84" t="s">
        <v>210</v>
      </c>
      <c r="Q158" s="83" t="s">
        <v>671</v>
      </c>
      <c r="R158" s="76"/>
      <c r="S158" s="85"/>
    </row>
    <row r="159" spans="1:19" s="44" customFormat="1" ht="29">
      <c r="A159" s="82" t="s">
        <v>984</v>
      </c>
      <c r="B159" s="83" t="s">
        <v>980</v>
      </c>
      <c r="C159" s="113" t="s">
        <v>82</v>
      </c>
      <c r="D159" s="82" t="s">
        <v>116</v>
      </c>
      <c r="E159" s="112" t="s">
        <v>981</v>
      </c>
      <c r="F159" s="83" t="s">
        <v>1814</v>
      </c>
      <c r="G159" s="83" t="s">
        <v>890</v>
      </c>
      <c r="H159" s="81" t="s">
        <v>1703</v>
      </c>
      <c r="I159" s="81">
        <v>1</v>
      </c>
      <c r="J159" s="112" t="s">
        <v>982</v>
      </c>
      <c r="K159" s="82">
        <v>1</v>
      </c>
      <c r="L159" s="82" t="s">
        <v>341</v>
      </c>
      <c r="M159" s="83" t="s">
        <v>1907</v>
      </c>
      <c r="N159" s="83" t="s">
        <v>430</v>
      </c>
      <c r="O159" s="84" t="s">
        <v>671</v>
      </c>
      <c r="P159" s="84" t="s">
        <v>210</v>
      </c>
      <c r="Q159" s="83" t="s">
        <v>671</v>
      </c>
      <c r="R159" s="76"/>
      <c r="S159" s="85"/>
    </row>
    <row r="160" spans="1:19" s="44" customFormat="1" ht="29">
      <c r="A160" s="82" t="s">
        <v>985</v>
      </c>
      <c r="B160" s="83" t="s">
        <v>987</v>
      </c>
      <c r="C160" s="113" t="s">
        <v>80</v>
      </c>
      <c r="D160" s="82" t="s">
        <v>116</v>
      </c>
      <c r="E160" s="112" t="s">
        <v>981</v>
      </c>
      <c r="F160" s="83" t="s">
        <v>1807</v>
      </c>
      <c r="G160" s="83" t="s">
        <v>890</v>
      </c>
      <c r="H160" s="81" t="s">
        <v>1703</v>
      </c>
      <c r="I160" s="81">
        <v>1</v>
      </c>
      <c r="J160" s="112" t="s">
        <v>982</v>
      </c>
      <c r="K160" s="82">
        <v>1</v>
      </c>
      <c r="L160" s="82" t="s">
        <v>341</v>
      </c>
      <c r="M160" s="83" t="s">
        <v>1907</v>
      </c>
      <c r="N160" s="83" t="s">
        <v>430</v>
      </c>
      <c r="O160" s="84" t="s">
        <v>671</v>
      </c>
      <c r="P160" s="84" t="s">
        <v>210</v>
      </c>
      <c r="Q160" s="83" t="s">
        <v>671</v>
      </c>
      <c r="R160" s="76"/>
      <c r="S160" s="85"/>
    </row>
    <row r="161" spans="1:19" s="44" customFormat="1" ht="29">
      <c r="A161" s="82" t="s">
        <v>986</v>
      </c>
      <c r="B161" s="83" t="s">
        <v>987</v>
      </c>
      <c r="C161" s="113" t="s">
        <v>82</v>
      </c>
      <c r="D161" s="82" t="s">
        <v>116</v>
      </c>
      <c r="E161" s="112" t="s">
        <v>981</v>
      </c>
      <c r="F161" s="83" t="s">
        <v>1808</v>
      </c>
      <c r="G161" s="83" t="s">
        <v>890</v>
      </c>
      <c r="H161" s="81" t="s">
        <v>1703</v>
      </c>
      <c r="I161" s="81">
        <v>1</v>
      </c>
      <c r="J161" s="112" t="s">
        <v>982</v>
      </c>
      <c r="K161" s="82">
        <v>1</v>
      </c>
      <c r="L161" s="82" t="s">
        <v>341</v>
      </c>
      <c r="M161" s="83" t="s">
        <v>1907</v>
      </c>
      <c r="N161" s="83" t="s">
        <v>430</v>
      </c>
      <c r="O161" s="84" t="s">
        <v>671</v>
      </c>
      <c r="P161" s="84" t="s">
        <v>210</v>
      </c>
      <c r="Q161" s="83" t="s">
        <v>671</v>
      </c>
      <c r="R161" s="76"/>
      <c r="S161" s="85"/>
    </row>
    <row r="162" spans="1:19" s="44" customFormat="1" ht="43.5">
      <c r="A162" s="82" t="s">
        <v>988</v>
      </c>
      <c r="B162" s="83" t="s">
        <v>1809</v>
      </c>
      <c r="C162" s="113" t="s">
        <v>80</v>
      </c>
      <c r="D162" s="82" t="s">
        <v>116</v>
      </c>
      <c r="E162" s="112" t="s">
        <v>981</v>
      </c>
      <c r="F162" s="83" t="s">
        <v>1812</v>
      </c>
      <c r="G162" s="83" t="s">
        <v>1811</v>
      </c>
      <c r="H162" s="81" t="s">
        <v>1703</v>
      </c>
      <c r="I162" s="81">
        <v>0</v>
      </c>
      <c r="J162" s="112" t="s">
        <v>982</v>
      </c>
      <c r="K162" s="82">
        <v>1</v>
      </c>
      <c r="L162" s="82" t="s">
        <v>341</v>
      </c>
      <c r="M162" s="83" t="s">
        <v>1810</v>
      </c>
      <c r="N162" s="83" t="s">
        <v>430</v>
      </c>
      <c r="O162" s="84" t="s">
        <v>671</v>
      </c>
      <c r="P162" s="84" t="s">
        <v>210</v>
      </c>
      <c r="Q162" s="83" t="s">
        <v>671</v>
      </c>
      <c r="R162" s="76"/>
      <c r="S162" s="85"/>
    </row>
    <row r="163" spans="1:19" s="44" customFormat="1" ht="43.5">
      <c r="A163" s="82" t="s">
        <v>989</v>
      </c>
      <c r="B163" s="83" t="s">
        <v>1809</v>
      </c>
      <c r="C163" s="113" t="s">
        <v>82</v>
      </c>
      <c r="D163" s="82" t="s">
        <v>116</v>
      </c>
      <c r="E163" s="112" t="s">
        <v>981</v>
      </c>
      <c r="F163" s="83" t="s">
        <v>1812</v>
      </c>
      <c r="G163" s="83" t="s">
        <v>1811</v>
      </c>
      <c r="H163" s="81" t="s">
        <v>1703</v>
      </c>
      <c r="I163" s="81">
        <v>0</v>
      </c>
      <c r="J163" s="112" t="s">
        <v>982</v>
      </c>
      <c r="K163" s="82">
        <v>1</v>
      </c>
      <c r="L163" s="82" t="s">
        <v>341</v>
      </c>
      <c r="M163" s="83" t="s">
        <v>1810</v>
      </c>
      <c r="N163" s="83" t="s">
        <v>430</v>
      </c>
      <c r="O163" s="84" t="s">
        <v>671</v>
      </c>
      <c r="P163" s="84" t="s">
        <v>210</v>
      </c>
      <c r="Q163" s="83" t="s">
        <v>671</v>
      </c>
      <c r="R163" s="76"/>
      <c r="S163" s="85"/>
    </row>
    <row r="164" spans="1:19" s="44" customFormat="1" ht="29">
      <c r="A164" s="82" t="s">
        <v>991</v>
      </c>
      <c r="B164" s="83" t="s">
        <v>990</v>
      </c>
      <c r="C164" s="113" t="s">
        <v>80</v>
      </c>
      <c r="D164" s="82" t="s">
        <v>116</v>
      </c>
      <c r="E164" s="112" t="s">
        <v>981</v>
      </c>
      <c r="F164" s="83" t="s">
        <v>1813</v>
      </c>
      <c r="G164" s="83" t="s">
        <v>890</v>
      </c>
      <c r="H164" s="81" t="s">
        <v>1703</v>
      </c>
      <c r="I164" s="81">
        <v>1</v>
      </c>
      <c r="J164" s="112" t="s">
        <v>982</v>
      </c>
      <c r="K164" s="82">
        <v>1</v>
      </c>
      <c r="L164" s="82" t="s">
        <v>341</v>
      </c>
      <c r="M164" s="83" t="s">
        <v>1907</v>
      </c>
      <c r="N164" s="83" t="s">
        <v>430</v>
      </c>
      <c r="O164" s="84" t="s">
        <v>671</v>
      </c>
      <c r="P164" s="84" t="s">
        <v>210</v>
      </c>
      <c r="Q164" s="83" t="s">
        <v>671</v>
      </c>
      <c r="R164" s="76"/>
      <c r="S164" s="85"/>
    </row>
    <row r="165" spans="1:19" s="44" customFormat="1" ht="29">
      <c r="A165" s="82" t="s">
        <v>992</v>
      </c>
      <c r="B165" s="83" t="s">
        <v>990</v>
      </c>
      <c r="C165" s="113" t="s">
        <v>82</v>
      </c>
      <c r="D165" s="82" t="s">
        <v>116</v>
      </c>
      <c r="E165" s="112" t="s">
        <v>981</v>
      </c>
      <c r="F165" s="83" t="s">
        <v>1813</v>
      </c>
      <c r="G165" s="83" t="s">
        <v>890</v>
      </c>
      <c r="H165" s="81" t="s">
        <v>1703</v>
      </c>
      <c r="I165" s="81">
        <v>1</v>
      </c>
      <c r="J165" s="112" t="s">
        <v>982</v>
      </c>
      <c r="K165" s="82">
        <v>1</v>
      </c>
      <c r="L165" s="82" t="s">
        <v>341</v>
      </c>
      <c r="M165" s="83" t="s">
        <v>1907</v>
      </c>
      <c r="N165" s="83" t="s">
        <v>430</v>
      </c>
      <c r="O165" s="84" t="s">
        <v>671</v>
      </c>
      <c r="P165" s="84" t="s">
        <v>210</v>
      </c>
      <c r="Q165" s="83" t="s">
        <v>671</v>
      </c>
      <c r="R165" s="76"/>
      <c r="S165" s="85"/>
    </row>
    <row r="166" spans="1:19" s="44" customFormat="1" ht="29">
      <c r="A166" s="82" t="s">
        <v>995</v>
      </c>
      <c r="B166" s="83" t="s">
        <v>993</v>
      </c>
      <c r="C166" s="113" t="s">
        <v>80</v>
      </c>
      <c r="D166" s="82" t="s">
        <v>116</v>
      </c>
      <c r="E166" s="112" t="s">
        <v>981</v>
      </c>
      <c r="F166" s="83" t="s">
        <v>994</v>
      </c>
      <c r="G166" s="83" t="s">
        <v>890</v>
      </c>
      <c r="H166" s="81" t="s">
        <v>1703</v>
      </c>
      <c r="I166" s="81">
        <v>1</v>
      </c>
      <c r="J166" s="112" t="s">
        <v>982</v>
      </c>
      <c r="K166" s="82">
        <v>1</v>
      </c>
      <c r="L166" s="82" t="s">
        <v>341</v>
      </c>
      <c r="M166" s="83" t="s">
        <v>1907</v>
      </c>
      <c r="N166" s="83" t="s">
        <v>430</v>
      </c>
      <c r="O166" s="84" t="s">
        <v>671</v>
      </c>
      <c r="P166" s="84" t="s">
        <v>210</v>
      </c>
      <c r="Q166" s="83" t="s">
        <v>671</v>
      </c>
      <c r="R166" s="76"/>
      <c r="S166" s="85"/>
    </row>
    <row r="167" spans="1:19" s="44" customFormat="1" ht="29">
      <c r="A167" s="82" t="s">
        <v>996</v>
      </c>
      <c r="B167" s="83" t="s">
        <v>993</v>
      </c>
      <c r="C167" s="113" t="s">
        <v>82</v>
      </c>
      <c r="D167" s="82" t="s">
        <v>116</v>
      </c>
      <c r="E167" s="112" t="s">
        <v>981</v>
      </c>
      <c r="F167" s="83" t="s">
        <v>994</v>
      </c>
      <c r="G167" s="83" t="s">
        <v>890</v>
      </c>
      <c r="H167" s="81" t="s">
        <v>1703</v>
      </c>
      <c r="I167" s="81">
        <v>1</v>
      </c>
      <c r="J167" s="112" t="s">
        <v>982</v>
      </c>
      <c r="K167" s="82">
        <v>1</v>
      </c>
      <c r="L167" s="82" t="s">
        <v>341</v>
      </c>
      <c r="M167" s="83" t="s">
        <v>1907</v>
      </c>
      <c r="N167" s="83" t="s">
        <v>430</v>
      </c>
      <c r="O167" s="84" t="s">
        <v>671</v>
      </c>
      <c r="P167" s="84" t="s">
        <v>210</v>
      </c>
      <c r="Q167" s="83" t="s">
        <v>671</v>
      </c>
      <c r="R167" s="76"/>
      <c r="S167" s="85"/>
    </row>
    <row r="168" spans="1:19" s="44" customFormat="1" ht="29">
      <c r="A168" s="82" t="s">
        <v>998</v>
      </c>
      <c r="B168" s="83" t="s">
        <v>1008</v>
      </c>
      <c r="C168" s="113" t="s">
        <v>80</v>
      </c>
      <c r="D168" s="82" t="s">
        <v>116</v>
      </c>
      <c r="E168" s="112" t="s">
        <v>981</v>
      </c>
      <c r="F168" s="83" t="s">
        <v>1845</v>
      </c>
      <c r="G168" s="83" t="s">
        <v>890</v>
      </c>
      <c r="H168" s="81" t="s">
        <v>1703</v>
      </c>
      <c r="I168" s="81">
        <v>1</v>
      </c>
      <c r="J168" s="112" t="s">
        <v>982</v>
      </c>
      <c r="K168" s="82">
        <v>1</v>
      </c>
      <c r="L168" s="82" t="s">
        <v>341</v>
      </c>
      <c r="M168" s="83" t="s">
        <v>1907</v>
      </c>
      <c r="N168" s="83" t="s">
        <v>430</v>
      </c>
      <c r="O168" s="84" t="s">
        <v>671</v>
      </c>
      <c r="P168" s="84" t="s">
        <v>210</v>
      </c>
      <c r="Q168" s="83" t="s">
        <v>671</v>
      </c>
      <c r="R168" s="76"/>
      <c r="S168" s="85"/>
    </row>
    <row r="169" spans="1:19" s="44" customFormat="1" ht="29">
      <c r="A169" s="82" t="s">
        <v>1001</v>
      </c>
      <c r="B169" s="83" t="s">
        <v>1008</v>
      </c>
      <c r="C169" s="113" t="s">
        <v>82</v>
      </c>
      <c r="D169" s="82" t="s">
        <v>116</v>
      </c>
      <c r="E169" s="112" t="s">
        <v>981</v>
      </c>
      <c r="F169" s="83" t="s">
        <v>1845</v>
      </c>
      <c r="G169" s="83" t="s">
        <v>890</v>
      </c>
      <c r="H169" s="81" t="s">
        <v>1703</v>
      </c>
      <c r="I169" s="81">
        <v>1</v>
      </c>
      <c r="J169" s="112" t="s">
        <v>982</v>
      </c>
      <c r="K169" s="82">
        <v>1</v>
      </c>
      <c r="L169" s="82" t="s">
        <v>341</v>
      </c>
      <c r="M169" s="83" t="s">
        <v>1907</v>
      </c>
      <c r="N169" s="83" t="s">
        <v>430</v>
      </c>
      <c r="O169" s="84" t="s">
        <v>671</v>
      </c>
      <c r="P169" s="84" t="s">
        <v>210</v>
      </c>
      <c r="Q169" s="83" t="s">
        <v>671</v>
      </c>
      <c r="R169" s="76"/>
      <c r="S169" s="85"/>
    </row>
    <row r="170" spans="1:19" s="44" customFormat="1" ht="29">
      <c r="A170" s="82" t="s">
        <v>1002</v>
      </c>
      <c r="B170" s="83" t="s">
        <v>997</v>
      </c>
      <c r="C170" s="113" t="s">
        <v>80</v>
      </c>
      <c r="D170" s="82" t="s">
        <v>116</v>
      </c>
      <c r="E170" s="112" t="s">
        <v>981</v>
      </c>
      <c r="F170" s="83" t="s">
        <v>994</v>
      </c>
      <c r="G170" s="83" t="s">
        <v>890</v>
      </c>
      <c r="H170" s="81" t="s">
        <v>1703</v>
      </c>
      <c r="I170" s="81">
        <v>1</v>
      </c>
      <c r="J170" s="112" t="s">
        <v>982</v>
      </c>
      <c r="K170" s="82">
        <v>1</v>
      </c>
      <c r="L170" s="82" t="s">
        <v>341</v>
      </c>
      <c r="M170" s="83" t="s">
        <v>1907</v>
      </c>
      <c r="N170" s="83" t="s">
        <v>430</v>
      </c>
      <c r="O170" s="84" t="s">
        <v>671</v>
      </c>
      <c r="P170" s="84" t="s">
        <v>210</v>
      </c>
      <c r="Q170" s="83" t="s">
        <v>671</v>
      </c>
      <c r="R170" s="76"/>
      <c r="S170" s="85"/>
    </row>
    <row r="171" spans="1:19" s="44" customFormat="1" ht="29">
      <c r="A171" s="82" t="s">
        <v>1005</v>
      </c>
      <c r="B171" s="83" t="s">
        <v>997</v>
      </c>
      <c r="C171" s="113" t="s">
        <v>82</v>
      </c>
      <c r="D171" s="82" t="s">
        <v>116</v>
      </c>
      <c r="E171" s="112" t="s">
        <v>981</v>
      </c>
      <c r="F171" s="83" t="s">
        <v>994</v>
      </c>
      <c r="G171" s="83" t="s">
        <v>890</v>
      </c>
      <c r="H171" s="81" t="s">
        <v>1703</v>
      </c>
      <c r="I171" s="81">
        <v>1</v>
      </c>
      <c r="J171" s="112" t="s">
        <v>982</v>
      </c>
      <c r="K171" s="82">
        <v>1</v>
      </c>
      <c r="L171" s="82" t="s">
        <v>341</v>
      </c>
      <c r="M171" s="83" t="s">
        <v>1907</v>
      </c>
      <c r="N171" s="83" t="s">
        <v>430</v>
      </c>
      <c r="O171" s="84" t="s">
        <v>671</v>
      </c>
      <c r="P171" s="84" t="s">
        <v>210</v>
      </c>
      <c r="Q171" s="83" t="s">
        <v>671</v>
      </c>
      <c r="R171" s="76"/>
      <c r="S171" s="85"/>
    </row>
    <row r="172" spans="1:19" s="44" customFormat="1" ht="29">
      <c r="A172" s="82" t="s">
        <v>1006</v>
      </c>
      <c r="B172" s="83" t="s">
        <v>999</v>
      </c>
      <c r="C172" s="113" t="s">
        <v>80</v>
      </c>
      <c r="D172" s="82" t="s">
        <v>116</v>
      </c>
      <c r="E172" s="112" t="s">
        <v>981</v>
      </c>
      <c r="F172" s="83" t="s">
        <v>1000</v>
      </c>
      <c r="G172" s="83" t="s">
        <v>890</v>
      </c>
      <c r="H172" s="81" t="s">
        <v>1703</v>
      </c>
      <c r="I172" s="81">
        <v>1</v>
      </c>
      <c r="J172" s="112" t="s">
        <v>982</v>
      </c>
      <c r="K172" s="82">
        <v>1</v>
      </c>
      <c r="L172" s="82" t="s">
        <v>341</v>
      </c>
      <c r="M172" s="83" t="s">
        <v>1907</v>
      </c>
      <c r="N172" s="83" t="s">
        <v>430</v>
      </c>
      <c r="O172" s="84" t="s">
        <v>671</v>
      </c>
      <c r="P172" s="84" t="s">
        <v>210</v>
      </c>
      <c r="Q172" s="83" t="s">
        <v>671</v>
      </c>
      <c r="R172" s="76"/>
      <c r="S172" s="85"/>
    </row>
    <row r="173" spans="1:19" s="44" customFormat="1" ht="29">
      <c r="A173" s="82" t="s">
        <v>1007</v>
      </c>
      <c r="B173" s="83" t="s">
        <v>999</v>
      </c>
      <c r="C173" s="113" t="s">
        <v>82</v>
      </c>
      <c r="D173" s="82" t="s">
        <v>116</v>
      </c>
      <c r="E173" s="112" t="s">
        <v>981</v>
      </c>
      <c r="F173" s="83" t="s">
        <v>1000</v>
      </c>
      <c r="G173" s="83" t="s">
        <v>890</v>
      </c>
      <c r="H173" s="81" t="s">
        <v>1703</v>
      </c>
      <c r="I173" s="81">
        <v>1</v>
      </c>
      <c r="J173" s="112" t="s">
        <v>982</v>
      </c>
      <c r="K173" s="82">
        <v>1</v>
      </c>
      <c r="L173" s="82" t="s">
        <v>341</v>
      </c>
      <c r="M173" s="83" t="s">
        <v>1907</v>
      </c>
      <c r="N173" s="83" t="s">
        <v>430</v>
      </c>
      <c r="O173" s="84" t="s">
        <v>671</v>
      </c>
      <c r="P173" s="84" t="s">
        <v>210</v>
      </c>
      <c r="Q173" s="83" t="s">
        <v>671</v>
      </c>
      <c r="R173" s="76"/>
      <c r="S173" s="85"/>
    </row>
    <row r="174" spans="1:19" s="44" customFormat="1" ht="29">
      <c r="A174" s="82" t="s">
        <v>1009</v>
      </c>
      <c r="B174" s="83" t="s">
        <v>1848</v>
      </c>
      <c r="C174" s="113" t="s">
        <v>80</v>
      </c>
      <c r="D174" s="82" t="s">
        <v>116</v>
      </c>
      <c r="E174" s="112" t="s">
        <v>981</v>
      </c>
      <c r="F174" s="83" t="s">
        <v>1908</v>
      </c>
      <c r="G174" s="83" t="s">
        <v>890</v>
      </c>
      <c r="H174" s="81" t="s">
        <v>1703</v>
      </c>
      <c r="I174" s="81">
        <v>1</v>
      </c>
      <c r="J174" s="112" t="s">
        <v>982</v>
      </c>
      <c r="K174" s="82">
        <v>1</v>
      </c>
      <c r="L174" s="82" t="s">
        <v>341</v>
      </c>
      <c r="M174" s="83" t="s">
        <v>1907</v>
      </c>
      <c r="N174" s="83" t="s">
        <v>430</v>
      </c>
      <c r="O174" s="84" t="s">
        <v>671</v>
      </c>
      <c r="P174" s="84" t="s">
        <v>210</v>
      </c>
      <c r="Q174" s="83" t="s">
        <v>671</v>
      </c>
      <c r="R174" s="76"/>
      <c r="S174" s="85"/>
    </row>
    <row r="175" spans="1:19" s="44" customFormat="1" ht="29">
      <c r="A175" s="82" t="s">
        <v>1010</v>
      </c>
      <c r="B175" s="83" t="s">
        <v>1848</v>
      </c>
      <c r="C175" s="113" t="s">
        <v>82</v>
      </c>
      <c r="D175" s="82" t="s">
        <v>116</v>
      </c>
      <c r="E175" s="112" t="s">
        <v>981</v>
      </c>
      <c r="F175" s="83" t="s">
        <v>1908</v>
      </c>
      <c r="G175" s="83" t="s">
        <v>890</v>
      </c>
      <c r="H175" s="81" t="s">
        <v>1703</v>
      </c>
      <c r="I175" s="81">
        <v>1</v>
      </c>
      <c r="J175" s="112" t="s">
        <v>982</v>
      </c>
      <c r="K175" s="82">
        <v>1</v>
      </c>
      <c r="L175" s="82" t="s">
        <v>341</v>
      </c>
      <c r="M175" s="83" t="s">
        <v>1907</v>
      </c>
      <c r="N175" s="83" t="s">
        <v>430</v>
      </c>
      <c r="O175" s="84" t="s">
        <v>671</v>
      </c>
      <c r="P175" s="84" t="s">
        <v>210</v>
      </c>
      <c r="Q175" s="83" t="s">
        <v>671</v>
      </c>
      <c r="R175" s="76"/>
      <c r="S175" s="85"/>
    </row>
    <row r="176" spans="1:19" s="44" customFormat="1" ht="29">
      <c r="A176" s="82" t="s">
        <v>1011</v>
      </c>
      <c r="B176" s="83" t="s">
        <v>1003</v>
      </c>
      <c r="C176" s="113" t="s">
        <v>80</v>
      </c>
      <c r="D176" s="82" t="s">
        <v>116</v>
      </c>
      <c r="E176" s="112" t="s">
        <v>981</v>
      </c>
      <c r="F176" s="83" t="s">
        <v>1004</v>
      </c>
      <c r="G176" s="83" t="s">
        <v>890</v>
      </c>
      <c r="H176" s="81" t="s">
        <v>1703</v>
      </c>
      <c r="I176" s="81">
        <v>1</v>
      </c>
      <c r="J176" s="112" t="s">
        <v>982</v>
      </c>
      <c r="K176" s="82">
        <v>1</v>
      </c>
      <c r="L176" s="82" t="s">
        <v>341</v>
      </c>
      <c r="M176" s="83" t="s">
        <v>1907</v>
      </c>
      <c r="N176" s="83" t="s">
        <v>430</v>
      </c>
      <c r="O176" s="84" t="s">
        <v>671</v>
      </c>
      <c r="P176" s="84" t="s">
        <v>210</v>
      </c>
      <c r="Q176" s="83" t="s">
        <v>671</v>
      </c>
      <c r="R176" s="76"/>
      <c r="S176" s="85"/>
    </row>
    <row r="177" spans="1:19" s="44" customFormat="1" ht="29">
      <c r="A177" s="82" t="s">
        <v>1012</v>
      </c>
      <c r="B177" s="83" t="s">
        <v>1003</v>
      </c>
      <c r="C177" s="113" t="s">
        <v>82</v>
      </c>
      <c r="D177" s="82" t="s">
        <v>116</v>
      </c>
      <c r="E177" s="112" t="s">
        <v>981</v>
      </c>
      <c r="F177" s="83" t="s">
        <v>1004</v>
      </c>
      <c r="G177" s="83" t="s">
        <v>890</v>
      </c>
      <c r="H177" s="81" t="s">
        <v>1703</v>
      </c>
      <c r="I177" s="81">
        <v>1</v>
      </c>
      <c r="J177" s="112" t="s">
        <v>982</v>
      </c>
      <c r="K177" s="82">
        <v>1</v>
      </c>
      <c r="L177" s="82" t="s">
        <v>341</v>
      </c>
      <c r="M177" s="83" t="s">
        <v>1907</v>
      </c>
      <c r="N177" s="83" t="s">
        <v>430</v>
      </c>
      <c r="O177" s="84" t="s">
        <v>671</v>
      </c>
      <c r="P177" s="84" t="s">
        <v>210</v>
      </c>
      <c r="Q177" s="83" t="s">
        <v>671</v>
      </c>
      <c r="R177" s="76"/>
      <c r="S177" s="85"/>
    </row>
    <row r="178" spans="1:19" s="44" customFormat="1" ht="29">
      <c r="A178" s="82" t="s">
        <v>1013</v>
      </c>
      <c r="B178" s="83" t="s">
        <v>1846</v>
      </c>
      <c r="C178" s="113" t="s">
        <v>80</v>
      </c>
      <c r="D178" s="82" t="s">
        <v>116</v>
      </c>
      <c r="E178" s="112" t="s">
        <v>981</v>
      </c>
      <c r="F178" s="83" t="s">
        <v>1849</v>
      </c>
      <c r="G178" s="83" t="s">
        <v>890</v>
      </c>
      <c r="H178" s="81" t="s">
        <v>1703</v>
      </c>
      <c r="I178" s="81">
        <v>1</v>
      </c>
      <c r="J178" s="112" t="s">
        <v>982</v>
      </c>
      <c r="K178" s="82">
        <v>1</v>
      </c>
      <c r="L178" s="82" t="s">
        <v>341</v>
      </c>
      <c r="M178" s="83" t="s">
        <v>1907</v>
      </c>
      <c r="N178" s="83" t="s">
        <v>430</v>
      </c>
      <c r="O178" s="84" t="s">
        <v>671</v>
      </c>
      <c r="P178" s="84" t="s">
        <v>210</v>
      </c>
      <c r="Q178" s="83" t="s">
        <v>671</v>
      </c>
      <c r="R178" s="76"/>
      <c r="S178" s="85"/>
    </row>
    <row r="179" spans="1:19" s="44" customFormat="1" ht="29">
      <c r="A179" s="82" t="s">
        <v>1872</v>
      </c>
      <c r="B179" s="83" t="s">
        <v>1846</v>
      </c>
      <c r="C179" s="113" t="s">
        <v>82</v>
      </c>
      <c r="D179" s="82" t="s">
        <v>116</v>
      </c>
      <c r="E179" s="112" t="s">
        <v>981</v>
      </c>
      <c r="F179" s="83" t="s">
        <v>1849</v>
      </c>
      <c r="G179" s="83" t="s">
        <v>890</v>
      </c>
      <c r="H179" s="81" t="s">
        <v>1703</v>
      </c>
      <c r="I179" s="81">
        <v>1</v>
      </c>
      <c r="J179" s="112" t="s">
        <v>982</v>
      </c>
      <c r="K179" s="82">
        <v>1</v>
      </c>
      <c r="L179" s="82" t="s">
        <v>341</v>
      </c>
      <c r="M179" s="83" t="s">
        <v>1907</v>
      </c>
      <c r="N179" s="83" t="s">
        <v>430</v>
      </c>
      <c r="O179" s="84" t="s">
        <v>671</v>
      </c>
      <c r="P179" s="84" t="s">
        <v>210</v>
      </c>
      <c r="Q179" s="83" t="s">
        <v>671</v>
      </c>
      <c r="R179" s="76"/>
      <c r="S179" s="85"/>
    </row>
    <row r="180" spans="1:19" s="44" customFormat="1" ht="29">
      <c r="A180" s="82" t="s">
        <v>1873</v>
      </c>
      <c r="B180" s="83" t="s">
        <v>1847</v>
      </c>
      <c r="C180" s="113" t="s">
        <v>80</v>
      </c>
      <c r="D180" s="82" t="s">
        <v>116</v>
      </c>
      <c r="E180" s="112" t="s">
        <v>981</v>
      </c>
      <c r="F180" s="83" t="s">
        <v>1850</v>
      </c>
      <c r="G180" s="83" t="s">
        <v>890</v>
      </c>
      <c r="H180" s="81" t="s">
        <v>1703</v>
      </c>
      <c r="I180" s="81">
        <v>1</v>
      </c>
      <c r="J180" s="112" t="s">
        <v>982</v>
      </c>
      <c r="K180" s="82">
        <v>1</v>
      </c>
      <c r="L180" s="82" t="s">
        <v>341</v>
      </c>
      <c r="M180" s="83" t="s">
        <v>1907</v>
      </c>
      <c r="N180" s="83" t="s">
        <v>430</v>
      </c>
      <c r="O180" s="84" t="s">
        <v>671</v>
      </c>
      <c r="P180" s="84" t="s">
        <v>210</v>
      </c>
      <c r="Q180" s="83" t="s">
        <v>671</v>
      </c>
      <c r="R180" s="76"/>
      <c r="S180" s="85"/>
    </row>
    <row r="181" spans="1:19" s="44" customFormat="1" ht="29">
      <c r="A181" s="82" t="s">
        <v>1874</v>
      </c>
      <c r="B181" s="83" t="s">
        <v>1847</v>
      </c>
      <c r="C181" s="113" t="s">
        <v>82</v>
      </c>
      <c r="D181" s="82" t="s">
        <v>116</v>
      </c>
      <c r="E181" s="112" t="s">
        <v>981</v>
      </c>
      <c r="F181" s="83" t="s">
        <v>1850</v>
      </c>
      <c r="G181" s="83" t="s">
        <v>890</v>
      </c>
      <c r="H181" s="81" t="s">
        <v>1703</v>
      </c>
      <c r="I181" s="81">
        <v>1</v>
      </c>
      <c r="J181" s="112" t="s">
        <v>982</v>
      </c>
      <c r="K181" s="82">
        <v>1</v>
      </c>
      <c r="L181" s="82" t="s">
        <v>341</v>
      </c>
      <c r="M181" s="83" t="s">
        <v>1907</v>
      </c>
      <c r="N181" s="83" t="s">
        <v>430</v>
      </c>
      <c r="O181" s="84" t="s">
        <v>671</v>
      </c>
      <c r="P181" s="84" t="s">
        <v>210</v>
      </c>
      <c r="Q181" s="83" t="s">
        <v>671</v>
      </c>
      <c r="R181" s="76"/>
      <c r="S181" s="85"/>
    </row>
    <row r="182" spans="1:19" s="44" customFormat="1" ht="29">
      <c r="A182" s="82" t="s">
        <v>1875</v>
      </c>
      <c r="B182" s="93" t="s">
        <v>1017</v>
      </c>
      <c r="C182" s="113" t="s">
        <v>80</v>
      </c>
      <c r="D182" s="82" t="s">
        <v>116</v>
      </c>
      <c r="E182" s="112" t="s">
        <v>981</v>
      </c>
      <c r="F182" s="83" t="s">
        <v>2010</v>
      </c>
      <c r="G182" s="83" t="s">
        <v>890</v>
      </c>
      <c r="H182" s="81" t="s">
        <v>1703</v>
      </c>
      <c r="I182" s="81">
        <v>1</v>
      </c>
      <c r="J182" s="112" t="s">
        <v>982</v>
      </c>
      <c r="K182" s="82">
        <v>1</v>
      </c>
      <c r="L182" s="82" t="s">
        <v>341</v>
      </c>
      <c r="M182" s="83" t="s">
        <v>1907</v>
      </c>
      <c r="N182" s="83" t="s">
        <v>430</v>
      </c>
      <c r="O182" s="84" t="s">
        <v>671</v>
      </c>
      <c r="P182" s="84" t="s">
        <v>210</v>
      </c>
      <c r="Q182" s="83" t="s">
        <v>671</v>
      </c>
      <c r="R182" s="76"/>
      <c r="S182" s="85"/>
    </row>
    <row r="183" spans="1:19" ht="29">
      <c r="A183" s="82" t="s">
        <v>1876</v>
      </c>
      <c r="B183" s="93" t="s">
        <v>1017</v>
      </c>
      <c r="C183" s="113" t="s">
        <v>82</v>
      </c>
      <c r="D183" s="81" t="s">
        <v>116</v>
      </c>
      <c r="E183" s="112" t="s">
        <v>981</v>
      </c>
      <c r="F183" s="83" t="s">
        <v>2010</v>
      </c>
      <c r="G183" s="83" t="s">
        <v>890</v>
      </c>
      <c r="H183" s="81" t="s">
        <v>1703</v>
      </c>
      <c r="I183" s="81">
        <v>1</v>
      </c>
      <c r="J183" s="112" t="s">
        <v>982</v>
      </c>
      <c r="K183" s="82">
        <v>1</v>
      </c>
      <c r="L183" s="82" t="s">
        <v>341</v>
      </c>
      <c r="M183" s="83" t="s">
        <v>1907</v>
      </c>
      <c r="N183" s="83" t="s">
        <v>430</v>
      </c>
      <c r="O183" s="84" t="s">
        <v>671</v>
      </c>
      <c r="P183" s="84" t="s">
        <v>210</v>
      </c>
      <c r="Q183" s="83" t="s">
        <v>671</v>
      </c>
    </row>
    <row r="184" spans="1:19" ht="58">
      <c r="A184" s="82" t="s">
        <v>1877</v>
      </c>
      <c r="B184" s="93" t="s">
        <v>1018</v>
      </c>
      <c r="C184" s="90" t="s">
        <v>80</v>
      </c>
      <c r="D184" s="81" t="s">
        <v>116</v>
      </c>
      <c r="E184" s="112" t="s">
        <v>981</v>
      </c>
      <c r="F184" s="93" t="s">
        <v>1681</v>
      </c>
      <c r="G184" s="83" t="s">
        <v>890</v>
      </c>
      <c r="H184" s="81" t="s">
        <v>1703</v>
      </c>
      <c r="I184" s="81">
        <v>1</v>
      </c>
      <c r="J184" s="112" t="s">
        <v>982</v>
      </c>
      <c r="K184" s="81">
        <v>0</v>
      </c>
      <c r="L184" s="81" t="s">
        <v>331</v>
      </c>
      <c r="M184" s="93" t="s">
        <v>1682</v>
      </c>
      <c r="N184" s="93" t="s">
        <v>1684</v>
      </c>
      <c r="O184" s="97" t="s">
        <v>334</v>
      </c>
      <c r="P184" s="97" t="s">
        <v>210</v>
      </c>
      <c r="Q184" s="93" t="s">
        <v>1704</v>
      </c>
    </row>
    <row r="185" spans="1:19" ht="58">
      <c r="A185" s="82" t="s">
        <v>1878</v>
      </c>
      <c r="B185" s="93" t="s">
        <v>1018</v>
      </c>
      <c r="C185" s="90" t="s">
        <v>82</v>
      </c>
      <c r="D185" s="81" t="s">
        <v>116</v>
      </c>
      <c r="E185" s="112" t="s">
        <v>981</v>
      </c>
      <c r="F185" s="93" t="s">
        <v>1681</v>
      </c>
      <c r="G185" s="83" t="s">
        <v>890</v>
      </c>
      <c r="H185" s="81" t="s">
        <v>1703</v>
      </c>
      <c r="I185" s="81">
        <v>1</v>
      </c>
      <c r="J185" s="112" t="s">
        <v>982</v>
      </c>
      <c r="K185" s="81">
        <v>0</v>
      </c>
      <c r="L185" s="81" t="s">
        <v>331</v>
      </c>
      <c r="M185" s="93" t="s">
        <v>1682</v>
      </c>
      <c r="N185" s="93" t="s">
        <v>1684</v>
      </c>
      <c r="O185" s="97" t="s">
        <v>334</v>
      </c>
      <c r="P185" s="97" t="s">
        <v>210</v>
      </c>
      <c r="Q185" s="93" t="s">
        <v>1704</v>
      </c>
    </row>
    <row r="186" spans="1:19" ht="43.5">
      <c r="A186" s="82" t="s">
        <v>1879</v>
      </c>
      <c r="B186" s="93" t="s">
        <v>1824</v>
      </c>
      <c r="C186" s="90" t="s">
        <v>80</v>
      </c>
      <c r="D186" s="81" t="s">
        <v>116</v>
      </c>
      <c r="E186" s="112" t="s">
        <v>981</v>
      </c>
      <c r="F186" s="93" t="s">
        <v>1825</v>
      </c>
      <c r="G186" s="83" t="s">
        <v>890</v>
      </c>
      <c r="H186" s="81" t="s">
        <v>1703</v>
      </c>
      <c r="I186" s="81">
        <v>1</v>
      </c>
      <c r="J186" s="112" t="s">
        <v>982</v>
      </c>
      <c r="K186" s="82">
        <v>1</v>
      </c>
      <c r="L186" s="81" t="s">
        <v>341</v>
      </c>
      <c r="M186" s="83" t="s">
        <v>1907</v>
      </c>
      <c r="N186" s="83" t="s">
        <v>430</v>
      </c>
      <c r="O186" s="97" t="s">
        <v>671</v>
      </c>
      <c r="P186" s="97" t="s">
        <v>210</v>
      </c>
      <c r="Q186" s="83" t="s">
        <v>671</v>
      </c>
    </row>
    <row r="187" spans="1:19" ht="43.5">
      <c r="A187" s="82" t="s">
        <v>1880</v>
      </c>
      <c r="B187" s="93" t="s">
        <v>1824</v>
      </c>
      <c r="C187" s="90" t="s">
        <v>82</v>
      </c>
      <c r="D187" s="81" t="s">
        <v>116</v>
      </c>
      <c r="E187" s="112" t="s">
        <v>981</v>
      </c>
      <c r="F187" s="93" t="s">
        <v>1825</v>
      </c>
      <c r="G187" s="83" t="s">
        <v>890</v>
      </c>
      <c r="H187" s="81" t="s">
        <v>1703</v>
      </c>
      <c r="I187" s="81">
        <v>1</v>
      </c>
      <c r="J187" s="112" t="s">
        <v>982</v>
      </c>
      <c r="K187" s="82">
        <v>1</v>
      </c>
      <c r="L187" s="81" t="s">
        <v>341</v>
      </c>
      <c r="M187" s="83" t="s">
        <v>1907</v>
      </c>
      <c r="N187" s="83" t="s">
        <v>430</v>
      </c>
      <c r="O187" s="97" t="s">
        <v>671</v>
      </c>
      <c r="P187" s="97" t="s">
        <v>210</v>
      </c>
      <c r="Q187" s="83" t="s">
        <v>671</v>
      </c>
    </row>
    <row r="188" spans="1:19" ht="29">
      <c r="A188" s="82" t="s">
        <v>1881</v>
      </c>
      <c r="B188" s="93" t="s">
        <v>1019</v>
      </c>
      <c r="C188" s="90" t="s">
        <v>80</v>
      </c>
      <c r="D188" s="81" t="s">
        <v>116</v>
      </c>
      <c r="E188" s="112" t="s">
        <v>981</v>
      </c>
      <c r="F188" s="93" t="s">
        <v>1782</v>
      </c>
      <c r="G188" s="83" t="s">
        <v>890</v>
      </c>
      <c r="H188" s="81" t="s">
        <v>1703</v>
      </c>
      <c r="I188" s="81">
        <v>1</v>
      </c>
      <c r="J188" s="112" t="s">
        <v>982</v>
      </c>
      <c r="K188" s="82">
        <v>1</v>
      </c>
      <c r="L188" s="81" t="s">
        <v>341</v>
      </c>
      <c r="M188" s="83" t="s">
        <v>1907</v>
      </c>
      <c r="N188" s="83" t="s">
        <v>430</v>
      </c>
      <c r="O188" s="97" t="s">
        <v>671</v>
      </c>
      <c r="P188" s="97" t="s">
        <v>210</v>
      </c>
      <c r="Q188" s="83" t="s">
        <v>671</v>
      </c>
    </row>
    <row r="189" spans="1:19" ht="29">
      <c r="A189" s="82" t="s">
        <v>1882</v>
      </c>
      <c r="B189" s="93" t="s">
        <v>1019</v>
      </c>
      <c r="C189" s="90" t="s">
        <v>82</v>
      </c>
      <c r="D189" s="81" t="s">
        <v>116</v>
      </c>
      <c r="E189" s="112" t="s">
        <v>981</v>
      </c>
      <c r="F189" s="93" t="s">
        <v>1782</v>
      </c>
      <c r="G189" s="83" t="s">
        <v>890</v>
      </c>
      <c r="H189" s="81" t="s">
        <v>1703</v>
      </c>
      <c r="I189" s="81">
        <v>1</v>
      </c>
      <c r="J189" s="112" t="s">
        <v>982</v>
      </c>
      <c r="K189" s="82">
        <v>1</v>
      </c>
      <c r="L189" s="81" t="s">
        <v>341</v>
      </c>
      <c r="M189" s="83" t="s">
        <v>1907</v>
      </c>
      <c r="N189" s="83" t="s">
        <v>430</v>
      </c>
      <c r="O189" s="97" t="s">
        <v>671</v>
      </c>
      <c r="P189" s="97" t="s">
        <v>210</v>
      </c>
      <c r="Q189" s="83" t="s">
        <v>671</v>
      </c>
    </row>
    <row r="190" spans="1:19" ht="72.5">
      <c r="A190" s="82" t="s">
        <v>1883</v>
      </c>
      <c r="B190" s="93" t="s">
        <v>63</v>
      </c>
      <c r="C190" s="90" t="s">
        <v>92</v>
      </c>
      <c r="D190" s="81" t="s">
        <v>86</v>
      </c>
      <c r="E190" s="112" t="s">
        <v>981</v>
      </c>
      <c r="F190" s="93" t="s">
        <v>1799</v>
      </c>
      <c r="G190" s="83" t="s">
        <v>890</v>
      </c>
      <c r="H190" s="81" t="s">
        <v>1797</v>
      </c>
      <c r="I190" s="81">
        <v>1</v>
      </c>
      <c r="J190" s="81" t="s">
        <v>1798</v>
      </c>
      <c r="K190" s="82">
        <v>1</v>
      </c>
      <c r="L190" s="81" t="s">
        <v>341</v>
      </c>
      <c r="M190" s="83" t="s">
        <v>1910</v>
      </c>
      <c r="N190" s="84" t="s">
        <v>430</v>
      </c>
      <c r="O190" s="97" t="s">
        <v>671</v>
      </c>
      <c r="P190" s="97" t="s">
        <v>210</v>
      </c>
      <c r="Q190" s="83" t="s">
        <v>671</v>
      </c>
    </row>
    <row r="191" spans="1:19" ht="43.5">
      <c r="A191" s="82" t="s">
        <v>1884</v>
      </c>
      <c r="B191" s="93" t="s">
        <v>1790</v>
      </c>
      <c r="C191" s="90" t="s">
        <v>92</v>
      </c>
      <c r="D191" s="81" t="s">
        <v>86</v>
      </c>
      <c r="E191" s="112" t="s">
        <v>981</v>
      </c>
      <c r="F191" s="93" t="s">
        <v>1800</v>
      </c>
      <c r="G191" s="83" t="s">
        <v>890</v>
      </c>
      <c r="H191" s="81" t="s">
        <v>1797</v>
      </c>
      <c r="I191" s="81">
        <v>1</v>
      </c>
      <c r="J191" s="81" t="s">
        <v>1798</v>
      </c>
      <c r="K191" s="82">
        <v>1</v>
      </c>
      <c r="L191" s="81" t="s">
        <v>341</v>
      </c>
      <c r="M191" s="83" t="s">
        <v>1910</v>
      </c>
      <c r="N191" s="84" t="s">
        <v>430</v>
      </c>
      <c r="O191" s="97" t="s">
        <v>671</v>
      </c>
      <c r="P191" s="97" t="s">
        <v>210</v>
      </c>
      <c r="Q191" s="83" t="s">
        <v>671</v>
      </c>
    </row>
    <row r="192" spans="1:19" ht="29">
      <c r="A192" s="82" t="s">
        <v>1885</v>
      </c>
      <c r="B192" s="93" t="s">
        <v>1820</v>
      </c>
      <c r="C192" s="90" t="s">
        <v>92</v>
      </c>
      <c r="D192" s="81" t="s">
        <v>116</v>
      </c>
      <c r="E192" s="112" t="s">
        <v>981</v>
      </c>
      <c r="F192" s="93" t="s">
        <v>1821</v>
      </c>
      <c r="G192" s="83" t="s">
        <v>890</v>
      </c>
      <c r="H192" s="81" t="s">
        <v>1703</v>
      </c>
      <c r="I192" s="81">
        <v>1</v>
      </c>
      <c r="J192" s="112" t="s">
        <v>982</v>
      </c>
      <c r="K192" s="82">
        <v>1</v>
      </c>
      <c r="L192" s="81" t="s">
        <v>341</v>
      </c>
      <c r="M192" s="83" t="s">
        <v>1907</v>
      </c>
      <c r="N192" s="84" t="s">
        <v>430</v>
      </c>
      <c r="O192" s="97" t="s">
        <v>671</v>
      </c>
      <c r="P192" s="97" t="s">
        <v>210</v>
      </c>
      <c r="Q192" s="83" t="s">
        <v>671</v>
      </c>
    </row>
    <row r="193" spans="1:19" s="44" customFormat="1" ht="29">
      <c r="A193" s="82" t="s">
        <v>1886</v>
      </c>
      <c r="B193" s="83" t="s">
        <v>1823</v>
      </c>
      <c r="C193" s="113" t="s">
        <v>92</v>
      </c>
      <c r="D193" s="82" t="s">
        <v>116</v>
      </c>
      <c r="E193" s="112" t="s">
        <v>981</v>
      </c>
      <c r="F193" s="83" t="s">
        <v>1822</v>
      </c>
      <c r="G193" s="83" t="s">
        <v>890</v>
      </c>
      <c r="H193" s="81" t="s">
        <v>1703</v>
      </c>
      <c r="I193" s="81">
        <v>1</v>
      </c>
      <c r="J193" s="112" t="s">
        <v>982</v>
      </c>
      <c r="K193" s="82">
        <v>1</v>
      </c>
      <c r="L193" s="81" t="s">
        <v>341</v>
      </c>
      <c r="M193" s="83" t="s">
        <v>1907</v>
      </c>
      <c r="N193" s="84" t="s">
        <v>430</v>
      </c>
      <c r="O193" s="84" t="s">
        <v>671</v>
      </c>
      <c r="P193" s="84" t="s">
        <v>210</v>
      </c>
      <c r="Q193" s="83" t="s">
        <v>671</v>
      </c>
      <c r="R193" s="76"/>
      <c r="S193" s="85"/>
    </row>
    <row r="194" spans="1:19" s="44" customFormat="1" ht="29">
      <c r="A194" s="82" t="s">
        <v>1887</v>
      </c>
      <c r="B194" s="83" t="s">
        <v>1826</v>
      </c>
      <c r="C194" s="90" t="s">
        <v>80</v>
      </c>
      <c r="D194" s="82" t="s">
        <v>116</v>
      </c>
      <c r="E194" s="112" t="s">
        <v>981</v>
      </c>
      <c r="F194" s="83" t="s">
        <v>1827</v>
      </c>
      <c r="G194" s="83" t="s">
        <v>890</v>
      </c>
      <c r="H194" s="81" t="s">
        <v>1703</v>
      </c>
      <c r="I194" s="81">
        <v>1</v>
      </c>
      <c r="J194" s="112" t="s">
        <v>982</v>
      </c>
      <c r="K194" s="82">
        <v>1</v>
      </c>
      <c r="L194" s="81" t="s">
        <v>341</v>
      </c>
      <c r="M194" s="83" t="s">
        <v>1907</v>
      </c>
      <c r="N194" s="84" t="s">
        <v>430</v>
      </c>
      <c r="O194" s="84" t="s">
        <v>671</v>
      </c>
      <c r="P194" s="84" t="s">
        <v>210</v>
      </c>
      <c r="Q194" s="83" t="s">
        <v>671</v>
      </c>
      <c r="R194" s="76"/>
      <c r="S194" s="85"/>
    </row>
    <row r="195" spans="1:19" s="44" customFormat="1" ht="29">
      <c r="A195" s="82" t="s">
        <v>1888</v>
      </c>
      <c r="B195" s="83" t="s">
        <v>1826</v>
      </c>
      <c r="C195" s="90" t="s">
        <v>82</v>
      </c>
      <c r="D195" s="82" t="s">
        <v>116</v>
      </c>
      <c r="E195" s="112" t="s">
        <v>981</v>
      </c>
      <c r="F195" s="83" t="s">
        <v>1827</v>
      </c>
      <c r="G195" s="83" t="s">
        <v>890</v>
      </c>
      <c r="H195" s="81" t="s">
        <v>1703</v>
      </c>
      <c r="I195" s="81">
        <v>1</v>
      </c>
      <c r="J195" s="112" t="s">
        <v>982</v>
      </c>
      <c r="K195" s="82">
        <v>1</v>
      </c>
      <c r="L195" s="81" t="s">
        <v>341</v>
      </c>
      <c r="M195" s="83" t="s">
        <v>1907</v>
      </c>
      <c r="N195" s="84" t="s">
        <v>430</v>
      </c>
      <c r="O195" s="84" t="s">
        <v>671</v>
      </c>
      <c r="P195" s="84" t="s">
        <v>210</v>
      </c>
      <c r="Q195" s="83" t="s">
        <v>671</v>
      </c>
      <c r="R195" s="76"/>
      <c r="S195" s="85"/>
    </row>
    <row r="196" spans="1:19" s="44" customFormat="1" ht="29">
      <c r="A196" s="82" t="s">
        <v>1889</v>
      </c>
      <c r="B196" s="83" t="s">
        <v>1837</v>
      </c>
      <c r="C196" s="113" t="s">
        <v>91</v>
      </c>
      <c r="D196" s="84" t="s">
        <v>116</v>
      </c>
      <c r="E196" s="112" t="s">
        <v>981</v>
      </c>
      <c r="F196" s="83" t="s">
        <v>1839</v>
      </c>
      <c r="G196" s="83" t="s">
        <v>890</v>
      </c>
      <c r="H196" s="81" t="s">
        <v>1703</v>
      </c>
      <c r="I196" s="81">
        <v>1</v>
      </c>
      <c r="J196" s="112" t="s">
        <v>982</v>
      </c>
      <c r="K196" s="82">
        <v>1</v>
      </c>
      <c r="L196" s="81" t="s">
        <v>341</v>
      </c>
      <c r="M196" s="83" t="s">
        <v>1907</v>
      </c>
      <c r="N196" s="84" t="s">
        <v>430</v>
      </c>
      <c r="O196" s="84" t="s">
        <v>671</v>
      </c>
      <c r="P196" s="84" t="s">
        <v>210</v>
      </c>
      <c r="Q196" s="83" t="s">
        <v>671</v>
      </c>
      <c r="R196" s="76"/>
      <c r="S196" s="85"/>
    </row>
    <row r="197" spans="1:19" ht="43.5">
      <c r="A197" s="82" t="s">
        <v>1890</v>
      </c>
      <c r="B197" s="93" t="s">
        <v>1840</v>
      </c>
      <c r="C197" s="113" t="s">
        <v>91</v>
      </c>
      <c r="D197" s="84" t="s">
        <v>116</v>
      </c>
      <c r="E197" s="112" t="s">
        <v>981</v>
      </c>
      <c r="F197" s="93" t="s">
        <v>1841</v>
      </c>
      <c r="G197" s="93" t="s">
        <v>1860</v>
      </c>
      <c r="H197" s="81" t="s">
        <v>1703</v>
      </c>
      <c r="I197" s="81">
        <v>1</v>
      </c>
      <c r="J197" s="112" t="s">
        <v>982</v>
      </c>
      <c r="K197" s="82">
        <v>1</v>
      </c>
      <c r="L197" s="81" t="s">
        <v>341</v>
      </c>
      <c r="M197" s="93" t="s">
        <v>1909</v>
      </c>
      <c r="N197" s="93" t="s">
        <v>1842</v>
      </c>
      <c r="O197" s="84" t="s">
        <v>671</v>
      </c>
      <c r="P197" s="84" t="s">
        <v>210</v>
      </c>
      <c r="Q197" s="83" t="s">
        <v>671</v>
      </c>
    </row>
    <row r="198" spans="1:19" ht="29">
      <c r="A198" s="82" t="s">
        <v>1891</v>
      </c>
      <c r="B198" s="93" t="s">
        <v>1843</v>
      </c>
      <c r="C198" s="90" t="s">
        <v>80</v>
      </c>
      <c r="D198" s="84" t="s">
        <v>104</v>
      </c>
      <c r="E198" s="112" t="s">
        <v>981</v>
      </c>
      <c r="F198" s="93" t="s">
        <v>1844</v>
      </c>
      <c r="G198" s="83" t="s">
        <v>890</v>
      </c>
      <c r="H198" s="81" t="s">
        <v>1703</v>
      </c>
      <c r="I198" s="81">
        <v>1</v>
      </c>
      <c r="J198" s="112" t="s">
        <v>982</v>
      </c>
      <c r="K198" s="82">
        <v>1</v>
      </c>
      <c r="L198" s="81" t="s">
        <v>341</v>
      </c>
      <c r="M198" s="83" t="s">
        <v>1907</v>
      </c>
      <c r="N198" s="84" t="s">
        <v>430</v>
      </c>
      <c r="O198" s="84" t="s">
        <v>671</v>
      </c>
      <c r="P198" s="84" t="s">
        <v>210</v>
      </c>
      <c r="Q198" s="83" t="s">
        <v>671</v>
      </c>
    </row>
    <row r="199" spans="1:19" ht="29">
      <c r="A199" s="82" t="s">
        <v>1892</v>
      </c>
      <c r="B199" s="93" t="s">
        <v>1843</v>
      </c>
      <c r="C199" s="90" t="s">
        <v>82</v>
      </c>
      <c r="D199" s="84" t="s">
        <v>104</v>
      </c>
      <c r="E199" s="112" t="s">
        <v>981</v>
      </c>
      <c r="F199" s="93" t="s">
        <v>1844</v>
      </c>
      <c r="G199" s="83" t="s">
        <v>890</v>
      </c>
      <c r="H199" s="81" t="s">
        <v>1703</v>
      </c>
      <c r="I199" s="81">
        <v>1</v>
      </c>
      <c r="J199" s="112" t="s">
        <v>982</v>
      </c>
      <c r="K199" s="82">
        <v>1</v>
      </c>
      <c r="L199" s="81" t="s">
        <v>341</v>
      </c>
      <c r="M199" s="83" t="s">
        <v>1907</v>
      </c>
      <c r="N199" s="84" t="s">
        <v>430</v>
      </c>
      <c r="O199" s="84" t="s">
        <v>671</v>
      </c>
      <c r="P199" s="84" t="s">
        <v>210</v>
      </c>
      <c r="Q199" s="83" t="s">
        <v>671</v>
      </c>
    </row>
    <row r="200" spans="1:19" ht="29">
      <c r="A200" s="82" t="s">
        <v>1893</v>
      </c>
      <c r="B200" s="83" t="s">
        <v>1852</v>
      </c>
      <c r="C200" s="90" t="s">
        <v>80</v>
      </c>
      <c r="D200" s="84" t="s">
        <v>104</v>
      </c>
      <c r="E200" s="112" t="s">
        <v>981</v>
      </c>
      <c r="F200" s="93" t="s">
        <v>1861</v>
      </c>
      <c r="G200" s="83" t="s">
        <v>890</v>
      </c>
      <c r="H200" s="81" t="s">
        <v>1703</v>
      </c>
      <c r="I200" s="81">
        <v>1</v>
      </c>
      <c r="J200" s="112" t="s">
        <v>982</v>
      </c>
      <c r="K200" s="82">
        <v>1</v>
      </c>
      <c r="L200" s="81" t="s">
        <v>341</v>
      </c>
      <c r="M200" s="83" t="s">
        <v>1907</v>
      </c>
      <c r="N200" s="83" t="s">
        <v>430</v>
      </c>
      <c r="O200" s="84" t="s">
        <v>671</v>
      </c>
      <c r="P200" s="84" t="s">
        <v>210</v>
      </c>
      <c r="Q200" s="83" t="s">
        <v>671</v>
      </c>
    </row>
    <row r="201" spans="1:19" ht="29">
      <c r="A201" s="82" t="s">
        <v>1894</v>
      </c>
      <c r="B201" s="83" t="s">
        <v>1852</v>
      </c>
      <c r="C201" s="90" t="s">
        <v>82</v>
      </c>
      <c r="D201" s="84" t="s">
        <v>104</v>
      </c>
      <c r="E201" s="112" t="s">
        <v>981</v>
      </c>
      <c r="F201" s="93" t="s">
        <v>1861</v>
      </c>
      <c r="G201" s="83" t="s">
        <v>890</v>
      </c>
      <c r="H201" s="81" t="s">
        <v>1703</v>
      </c>
      <c r="I201" s="81">
        <v>1</v>
      </c>
      <c r="J201" s="112" t="s">
        <v>982</v>
      </c>
      <c r="K201" s="82">
        <v>1</v>
      </c>
      <c r="L201" s="81" t="s">
        <v>341</v>
      </c>
      <c r="M201" s="83" t="s">
        <v>1907</v>
      </c>
      <c r="N201" s="83" t="s">
        <v>430</v>
      </c>
      <c r="O201" s="84" t="s">
        <v>671</v>
      </c>
      <c r="P201" s="84" t="s">
        <v>210</v>
      </c>
      <c r="Q201" s="83" t="s">
        <v>671</v>
      </c>
    </row>
    <row r="202" spans="1:19" ht="43.5">
      <c r="A202" s="82" t="s">
        <v>1895</v>
      </c>
      <c r="B202" s="83" t="s">
        <v>1853</v>
      </c>
      <c r="C202" s="90" t="s">
        <v>80</v>
      </c>
      <c r="D202" s="84" t="s">
        <v>116</v>
      </c>
      <c r="E202" s="112" t="s">
        <v>981</v>
      </c>
      <c r="F202" s="93" t="s">
        <v>1862</v>
      </c>
      <c r="G202" s="83" t="s">
        <v>890</v>
      </c>
      <c r="H202" s="81" t="s">
        <v>1703</v>
      </c>
      <c r="I202" s="81">
        <v>1</v>
      </c>
      <c r="J202" s="112" t="s">
        <v>982</v>
      </c>
      <c r="K202" s="82">
        <v>1</v>
      </c>
      <c r="L202" s="81" t="s">
        <v>341</v>
      </c>
      <c r="M202" s="83" t="s">
        <v>1907</v>
      </c>
      <c r="N202" s="83" t="s">
        <v>430</v>
      </c>
      <c r="O202" s="84" t="s">
        <v>671</v>
      </c>
      <c r="P202" s="84" t="s">
        <v>210</v>
      </c>
      <c r="Q202" s="83" t="s">
        <v>671</v>
      </c>
    </row>
    <row r="203" spans="1:19" ht="43.5">
      <c r="A203" s="82" t="s">
        <v>1896</v>
      </c>
      <c r="B203" s="83" t="s">
        <v>1853</v>
      </c>
      <c r="C203" s="90" t="s">
        <v>82</v>
      </c>
      <c r="D203" s="84" t="s">
        <v>116</v>
      </c>
      <c r="E203" s="112" t="s">
        <v>981</v>
      </c>
      <c r="F203" s="93" t="s">
        <v>1862</v>
      </c>
      <c r="G203" s="83" t="s">
        <v>890</v>
      </c>
      <c r="H203" s="81" t="s">
        <v>1703</v>
      </c>
      <c r="I203" s="81">
        <v>1</v>
      </c>
      <c r="J203" s="112" t="s">
        <v>982</v>
      </c>
      <c r="K203" s="82">
        <v>1</v>
      </c>
      <c r="L203" s="81" t="s">
        <v>341</v>
      </c>
      <c r="M203" s="83" t="s">
        <v>1907</v>
      </c>
      <c r="N203" s="83" t="s">
        <v>430</v>
      </c>
      <c r="O203" s="84" t="s">
        <v>671</v>
      </c>
      <c r="P203" s="84" t="s">
        <v>210</v>
      </c>
      <c r="Q203" s="83" t="s">
        <v>671</v>
      </c>
    </row>
    <row r="204" spans="1:19" ht="29">
      <c r="A204" s="82" t="s">
        <v>1897</v>
      </c>
      <c r="B204" s="83" t="s">
        <v>1854</v>
      </c>
      <c r="C204" s="90" t="s">
        <v>92</v>
      </c>
      <c r="D204" s="84" t="s">
        <v>86</v>
      </c>
      <c r="E204" s="112" t="s">
        <v>981</v>
      </c>
      <c r="F204" s="93" t="s">
        <v>1863</v>
      </c>
      <c r="G204" s="83" t="s">
        <v>890</v>
      </c>
      <c r="H204" s="94" t="s">
        <v>1870</v>
      </c>
      <c r="I204" s="82">
        <v>1</v>
      </c>
      <c r="J204" s="94" t="s">
        <v>1871</v>
      </c>
      <c r="K204" s="82">
        <v>1</v>
      </c>
      <c r="L204" s="81" t="s">
        <v>341</v>
      </c>
      <c r="M204" s="83" t="s">
        <v>1910</v>
      </c>
      <c r="N204" s="83" t="s">
        <v>430</v>
      </c>
      <c r="O204" s="84" t="s">
        <v>671</v>
      </c>
      <c r="P204" s="84" t="s">
        <v>210</v>
      </c>
      <c r="Q204" s="83" t="s">
        <v>671</v>
      </c>
    </row>
    <row r="205" spans="1:19" ht="43.5">
      <c r="A205" s="82" t="s">
        <v>1898</v>
      </c>
      <c r="B205" s="83" t="s">
        <v>1869</v>
      </c>
      <c r="C205" s="90" t="s">
        <v>92</v>
      </c>
      <c r="D205" s="84" t="s">
        <v>86</v>
      </c>
      <c r="E205" s="112" t="s">
        <v>981</v>
      </c>
      <c r="F205" s="93" t="s">
        <v>1864</v>
      </c>
      <c r="G205" s="83" t="s">
        <v>890</v>
      </c>
      <c r="H205" s="81" t="s">
        <v>1703</v>
      </c>
      <c r="I205" s="81">
        <v>1</v>
      </c>
      <c r="J205" s="112" t="s">
        <v>982</v>
      </c>
      <c r="K205" s="82">
        <v>1</v>
      </c>
      <c r="L205" s="81" t="s">
        <v>341</v>
      </c>
      <c r="M205" s="83" t="s">
        <v>1907</v>
      </c>
      <c r="N205" s="83" t="s">
        <v>430</v>
      </c>
      <c r="O205" s="84" t="s">
        <v>671</v>
      </c>
      <c r="P205" s="84" t="s">
        <v>210</v>
      </c>
      <c r="Q205" s="83" t="s">
        <v>671</v>
      </c>
    </row>
    <row r="206" spans="1:19" ht="29">
      <c r="A206" s="82" t="s">
        <v>1899</v>
      </c>
      <c r="B206" s="83" t="s">
        <v>1855</v>
      </c>
      <c r="C206" s="90" t="s">
        <v>92</v>
      </c>
      <c r="D206" s="84" t="s">
        <v>86</v>
      </c>
      <c r="E206" s="112" t="s">
        <v>981</v>
      </c>
      <c r="F206" s="93" t="s">
        <v>1865</v>
      </c>
      <c r="G206" s="83" t="s">
        <v>890</v>
      </c>
      <c r="H206" s="81" t="s">
        <v>1703</v>
      </c>
      <c r="I206" s="81">
        <v>1</v>
      </c>
      <c r="J206" s="112" t="s">
        <v>982</v>
      </c>
      <c r="K206" s="82">
        <v>1</v>
      </c>
      <c r="L206" s="81" t="s">
        <v>341</v>
      </c>
      <c r="M206" s="83" t="s">
        <v>1907</v>
      </c>
      <c r="N206" s="83" t="s">
        <v>430</v>
      </c>
      <c r="O206" s="84" t="s">
        <v>671</v>
      </c>
      <c r="P206" s="84" t="s">
        <v>210</v>
      </c>
      <c r="Q206" s="83" t="s">
        <v>671</v>
      </c>
    </row>
    <row r="207" spans="1:19" ht="43.5">
      <c r="A207" s="82" t="s">
        <v>1900</v>
      </c>
      <c r="B207" s="83" t="s">
        <v>1856</v>
      </c>
      <c r="C207" s="90" t="s">
        <v>80</v>
      </c>
      <c r="D207" s="84" t="s">
        <v>115</v>
      </c>
      <c r="E207" s="112" t="s">
        <v>981</v>
      </c>
      <c r="F207" s="93" t="s">
        <v>1866</v>
      </c>
      <c r="G207" s="83" t="s">
        <v>890</v>
      </c>
      <c r="H207" s="81" t="s">
        <v>1703</v>
      </c>
      <c r="I207" s="81">
        <v>1</v>
      </c>
      <c r="J207" s="112" t="s">
        <v>982</v>
      </c>
      <c r="K207" s="82">
        <v>1</v>
      </c>
      <c r="L207" s="81" t="s">
        <v>341</v>
      </c>
      <c r="M207" s="83" t="s">
        <v>1907</v>
      </c>
      <c r="N207" s="83" t="s">
        <v>430</v>
      </c>
      <c r="O207" s="84" t="s">
        <v>671</v>
      </c>
      <c r="P207" s="84" t="s">
        <v>210</v>
      </c>
      <c r="Q207" s="83" t="s">
        <v>671</v>
      </c>
    </row>
    <row r="208" spans="1:19" ht="29">
      <c r="A208" s="82" t="s">
        <v>1901</v>
      </c>
      <c r="B208" s="83" t="s">
        <v>1857</v>
      </c>
      <c r="C208" s="90" t="s">
        <v>80</v>
      </c>
      <c r="D208" s="84" t="s">
        <v>115</v>
      </c>
      <c r="E208" s="112" t="s">
        <v>981</v>
      </c>
      <c r="F208" s="93" t="s">
        <v>1865</v>
      </c>
      <c r="G208" s="83" t="s">
        <v>890</v>
      </c>
      <c r="H208" s="81" t="s">
        <v>1703</v>
      </c>
      <c r="I208" s="81">
        <v>1</v>
      </c>
      <c r="J208" s="112" t="s">
        <v>982</v>
      </c>
      <c r="K208" s="82">
        <v>1</v>
      </c>
      <c r="L208" s="81" t="s">
        <v>341</v>
      </c>
      <c r="M208" s="83" t="s">
        <v>1907</v>
      </c>
      <c r="N208" s="83" t="s">
        <v>430</v>
      </c>
      <c r="O208" s="84" t="s">
        <v>671</v>
      </c>
      <c r="P208" s="84" t="s">
        <v>210</v>
      </c>
      <c r="Q208" s="83" t="s">
        <v>671</v>
      </c>
    </row>
    <row r="209" spans="1:19" ht="43.5">
      <c r="A209" s="82" t="s">
        <v>1902</v>
      </c>
      <c r="B209" s="83" t="s">
        <v>1856</v>
      </c>
      <c r="C209" s="90" t="s">
        <v>82</v>
      </c>
      <c r="D209" s="84" t="s">
        <v>113</v>
      </c>
      <c r="E209" s="112" t="s">
        <v>981</v>
      </c>
      <c r="F209" s="93" t="s">
        <v>1867</v>
      </c>
      <c r="G209" s="83" t="s">
        <v>890</v>
      </c>
      <c r="H209" s="81" t="s">
        <v>1703</v>
      </c>
      <c r="I209" s="81">
        <v>1</v>
      </c>
      <c r="J209" s="112" t="s">
        <v>982</v>
      </c>
      <c r="K209" s="82">
        <v>1</v>
      </c>
      <c r="L209" s="81" t="s">
        <v>341</v>
      </c>
      <c r="M209" s="83" t="s">
        <v>1907</v>
      </c>
      <c r="N209" s="83" t="s">
        <v>430</v>
      </c>
      <c r="O209" s="84" t="s">
        <v>671</v>
      </c>
      <c r="P209" s="84" t="s">
        <v>210</v>
      </c>
      <c r="Q209" s="83" t="s">
        <v>671</v>
      </c>
    </row>
    <row r="210" spans="1:19" ht="29">
      <c r="A210" s="82" t="s">
        <v>1903</v>
      </c>
      <c r="B210" s="83" t="s">
        <v>1857</v>
      </c>
      <c r="C210" s="90" t="s">
        <v>82</v>
      </c>
      <c r="D210" s="84" t="s">
        <v>113</v>
      </c>
      <c r="E210" s="112" t="s">
        <v>981</v>
      </c>
      <c r="F210" s="93" t="s">
        <v>1865</v>
      </c>
      <c r="G210" s="83" t="s">
        <v>890</v>
      </c>
      <c r="H210" s="81" t="s">
        <v>1703</v>
      </c>
      <c r="I210" s="81">
        <v>1</v>
      </c>
      <c r="J210" s="112" t="s">
        <v>982</v>
      </c>
      <c r="K210" s="82">
        <v>1</v>
      </c>
      <c r="L210" s="81" t="s">
        <v>341</v>
      </c>
      <c r="M210" s="83" t="s">
        <v>1907</v>
      </c>
      <c r="N210" s="83" t="s">
        <v>430</v>
      </c>
      <c r="O210" s="84" t="s">
        <v>671</v>
      </c>
      <c r="P210" s="84" t="s">
        <v>210</v>
      </c>
      <c r="Q210" s="83" t="s">
        <v>671</v>
      </c>
    </row>
    <row r="211" spans="1:19" ht="29">
      <c r="A211" s="82" t="s">
        <v>1904</v>
      </c>
      <c r="B211" s="83" t="s">
        <v>1858</v>
      </c>
      <c r="C211" s="90" t="s">
        <v>82</v>
      </c>
      <c r="D211" s="84" t="s">
        <v>115</v>
      </c>
      <c r="E211" s="112" t="s">
        <v>981</v>
      </c>
      <c r="F211" s="93" t="s">
        <v>1868</v>
      </c>
      <c r="G211" s="83" t="s">
        <v>890</v>
      </c>
      <c r="H211" s="81" t="s">
        <v>1703</v>
      </c>
      <c r="I211" s="81">
        <v>1</v>
      </c>
      <c r="J211" s="112" t="s">
        <v>982</v>
      </c>
      <c r="K211" s="82">
        <v>1</v>
      </c>
      <c r="L211" s="81" t="s">
        <v>341</v>
      </c>
      <c r="M211" s="83" t="s">
        <v>1907</v>
      </c>
      <c r="N211" s="83" t="s">
        <v>430</v>
      </c>
      <c r="O211" s="84" t="s">
        <v>671</v>
      </c>
      <c r="P211" s="84" t="s">
        <v>210</v>
      </c>
      <c r="Q211" s="83" t="s">
        <v>671</v>
      </c>
    </row>
    <row r="212" spans="1:19" ht="29">
      <c r="A212" s="82" t="s">
        <v>1905</v>
      </c>
      <c r="B212" s="83" t="s">
        <v>1857</v>
      </c>
      <c r="C212" s="90" t="s">
        <v>82</v>
      </c>
      <c r="D212" s="84" t="s">
        <v>115</v>
      </c>
      <c r="E212" s="112" t="s">
        <v>981</v>
      </c>
      <c r="F212" s="93" t="s">
        <v>1865</v>
      </c>
      <c r="G212" s="83" t="s">
        <v>890</v>
      </c>
      <c r="H212" s="81" t="s">
        <v>1703</v>
      </c>
      <c r="I212" s="81">
        <v>1</v>
      </c>
      <c r="J212" s="112" t="s">
        <v>982</v>
      </c>
      <c r="K212" s="82">
        <v>1</v>
      </c>
      <c r="L212" s="81" t="s">
        <v>341</v>
      </c>
      <c r="M212" s="83" t="s">
        <v>1907</v>
      </c>
      <c r="N212" s="83" t="s">
        <v>430</v>
      </c>
      <c r="O212" s="84" t="s">
        <v>671</v>
      </c>
      <c r="P212" s="84" t="s">
        <v>210</v>
      </c>
      <c r="Q212" s="83" t="s">
        <v>671</v>
      </c>
    </row>
    <row r="213" spans="1:19" ht="58">
      <c r="A213" s="82" t="s">
        <v>1906</v>
      </c>
      <c r="B213" s="83" t="s">
        <v>1859</v>
      </c>
      <c r="C213" s="90" t="s">
        <v>80</v>
      </c>
      <c r="D213" s="84" t="s">
        <v>116</v>
      </c>
      <c r="E213" s="112" t="s">
        <v>981</v>
      </c>
      <c r="F213" s="93" t="s">
        <v>1851</v>
      </c>
      <c r="G213" s="83" t="s">
        <v>890</v>
      </c>
      <c r="H213" s="81" t="s">
        <v>1703</v>
      </c>
      <c r="I213" s="81">
        <v>1</v>
      </c>
      <c r="J213" s="112" t="s">
        <v>982</v>
      </c>
      <c r="K213" s="82">
        <v>1</v>
      </c>
      <c r="L213" s="81" t="s">
        <v>341</v>
      </c>
      <c r="M213" s="83" t="s">
        <v>1907</v>
      </c>
      <c r="N213" s="83" t="s">
        <v>430</v>
      </c>
      <c r="O213" s="84" t="s">
        <v>671</v>
      </c>
      <c r="P213" s="84" t="s">
        <v>210</v>
      </c>
      <c r="Q213" s="83" t="s">
        <v>671</v>
      </c>
    </row>
    <row r="214" spans="1:19" ht="58">
      <c r="A214" s="82" t="s">
        <v>1911</v>
      </c>
      <c r="B214" s="83" t="s">
        <v>1859</v>
      </c>
      <c r="C214" s="90" t="s">
        <v>82</v>
      </c>
      <c r="D214" s="84" t="s">
        <v>116</v>
      </c>
      <c r="E214" s="112" t="s">
        <v>981</v>
      </c>
      <c r="F214" s="93" t="s">
        <v>1851</v>
      </c>
      <c r="G214" s="83" t="s">
        <v>890</v>
      </c>
      <c r="H214" s="81" t="s">
        <v>1703</v>
      </c>
      <c r="I214" s="81">
        <v>1</v>
      </c>
      <c r="J214" s="112" t="s">
        <v>982</v>
      </c>
      <c r="K214" s="82">
        <v>1</v>
      </c>
      <c r="L214" s="81" t="s">
        <v>341</v>
      </c>
      <c r="M214" s="83" t="s">
        <v>1907</v>
      </c>
      <c r="N214" s="83" t="s">
        <v>430</v>
      </c>
      <c r="O214" s="84" t="s">
        <v>671</v>
      </c>
      <c r="P214" s="84" t="s">
        <v>210</v>
      </c>
      <c r="Q214" s="83" t="s">
        <v>671</v>
      </c>
    </row>
    <row r="215" spans="1:19" s="44" customFormat="1" ht="58">
      <c r="A215" s="82" t="s">
        <v>1959</v>
      </c>
      <c r="B215" s="83" t="s">
        <v>1952</v>
      </c>
      <c r="C215" s="90" t="s">
        <v>80</v>
      </c>
      <c r="D215" s="82" t="s">
        <v>116</v>
      </c>
      <c r="E215" s="112" t="s">
        <v>981</v>
      </c>
      <c r="F215" s="83" t="s">
        <v>1964</v>
      </c>
      <c r="G215" s="83" t="s">
        <v>1963</v>
      </c>
      <c r="H215" s="81" t="s">
        <v>1703</v>
      </c>
      <c r="I215" s="81">
        <v>1</v>
      </c>
      <c r="J215" s="112" t="s">
        <v>982</v>
      </c>
      <c r="K215" s="82">
        <v>1</v>
      </c>
      <c r="L215" s="81" t="s">
        <v>341</v>
      </c>
      <c r="M215" s="83" t="s">
        <v>1966</v>
      </c>
      <c r="N215" s="83" t="s">
        <v>1965</v>
      </c>
      <c r="O215" s="97" t="s">
        <v>334</v>
      </c>
      <c r="P215" s="84" t="s">
        <v>210</v>
      </c>
      <c r="Q215" s="83" t="s">
        <v>1989</v>
      </c>
      <c r="R215" s="76"/>
      <c r="S215" s="85"/>
    </row>
    <row r="216" spans="1:19" s="44" customFormat="1" ht="58">
      <c r="A216" s="82" t="s">
        <v>1990</v>
      </c>
      <c r="B216" s="83" t="s">
        <v>1952</v>
      </c>
      <c r="C216" s="90" t="s">
        <v>82</v>
      </c>
      <c r="D216" s="82" t="s">
        <v>116</v>
      </c>
      <c r="E216" s="112" t="s">
        <v>981</v>
      </c>
      <c r="F216" s="83" t="s">
        <v>1964</v>
      </c>
      <c r="G216" s="83" t="s">
        <v>1963</v>
      </c>
      <c r="H216" s="81" t="s">
        <v>1703</v>
      </c>
      <c r="I216" s="81">
        <v>1</v>
      </c>
      <c r="J216" s="112" t="s">
        <v>982</v>
      </c>
      <c r="K216" s="82">
        <v>1</v>
      </c>
      <c r="L216" s="81" t="s">
        <v>341</v>
      </c>
      <c r="M216" s="83" t="s">
        <v>1966</v>
      </c>
      <c r="N216" s="83" t="s">
        <v>1965</v>
      </c>
      <c r="O216" s="97" t="s">
        <v>334</v>
      </c>
      <c r="P216" s="84" t="s">
        <v>210</v>
      </c>
      <c r="Q216" s="83" t="s">
        <v>1989</v>
      </c>
      <c r="R216" s="76"/>
      <c r="S216" s="85"/>
    </row>
    <row r="217" spans="1:19" s="44" customFormat="1" ht="43.5">
      <c r="A217" s="82" t="s">
        <v>1990</v>
      </c>
      <c r="B217" s="83" t="s">
        <v>1853</v>
      </c>
      <c r="C217" s="90" t="s">
        <v>82</v>
      </c>
      <c r="D217" s="82" t="s">
        <v>104</v>
      </c>
      <c r="E217" s="112" t="s">
        <v>981</v>
      </c>
      <c r="F217" s="83" t="s">
        <v>2047</v>
      </c>
      <c r="G217" s="83" t="s">
        <v>2050</v>
      </c>
      <c r="H217" s="81" t="s">
        <v>1703</v>
      </c>
      <c r="I217" s="81">
        <v>0</v>
      </c>
      <c r="J217" s="112" t="s">
        <v>982</v>
      </c>
      <c r="K217" s="82">
        <v>0</v>
      </c>
      <c r="L217" s="81" t="s">
        <v>331</v>
      </c>
      <c r="M217" s="83" t="s">
        <v>2048</v>
      </c>
      <c r="N217" s="83" t="s">
        <v>2049</v>
      </c>
      <c r="O217" s="97" t="s">
        <v>334</v>
      </c>
      <c r="P217" s="84" t="s">
        <v>210</v>
      </c>
      <c r="Q217" s="83" t="s">
        <v>1989</v>
      </c>
      <c r="R217" s="76"/>
      <c r="S217" s="85"/>
    </row>
    <row r="218" spans="1:19" s="44" customFormat="1" ht="29">
      <c r="A218" s="82" t="s">
        <v>1014</v>
      </c>
      <c r="B218" s="83" t="s">
        <v>1945</v>
      </c>
      <c r="C218" s="113" t="s">
        <v>91</v>
      </c>
      <c r="D218" s="82" t="s">
        <v>116</v>
      </c>
      <c r="E218" s="112" t="s">
        <v>127</v>
      </c>
      <c r="F218" s="83" t="s">
        <v>1967</v>
      </c>
      <c r="G218" s="83" t="s">
        <v>890</v>
      </c>
      <c r="H218" s="81" t="s">
        <v>455</v>
      </c>
      <c r="I218" s="81" t="s">
        <v>455</v>
      </c>
      <c r="J218" s="112" t="s">
        <v>1977</v>
      </c>
      <c r="K218" s="82">
        <v>1</v>
      </c>
      <c r="L218" s="81" t="s">
        <v>341</v>
      </c>
      <c r="M218" s="83" t="s">
        <v>1907</v>
      </c>
      <c r="N218" s="83" t="s">
        <v>430</v>
      </c>
      <c r="O218" s="84" t="s">
        <v>671</v>
      </c>
      <c r="P218" s="84" t="s">
        <v>210</v>
      </c>
      <c r="Q218" s="83" t="s">
        <v>671</v>
      </c>
      <c r="R218" s="76"/>
      <c r="S218" s="85"/>
    </row>
    <row r="219" spans="1:19" ht="72.5">
      <c r="A219" s="82" t="s">
        <v>1015</v>
      </c>
      <c r="B219" s="83" t="s">
        <v>1946</v>
      </c>
      <c r="C219" s="90" t="s">
        <v>91</v>
      </c>
      <c r="D219" s="82" t="s">
        <v>116</v>
      </c>
      <c r="E219" s="112" t="s">
        <v>127</v>
      </c>
      <c r="F219" s="83" t="s">
        <v>1968</v>
      </c>
      <c r="G219" s="83" t="s">
        <v>890</v>
      </c>
      <c r="H219" s="81" t="s">
        <v>455</v>
      </c>
      <c r="I219" s="81" t="s">
        <v>455</v>
      </c>
      <c r="J219" s="112" t="s">
        <v>1977</v>
      </c>
      <c r="K219" s="82">
        <v>1</v>
      </c>
      <c r="L219" s="81" t="s">
        <v>341</v>
      </c>
      <c r="M219" s="83" t="s">
        <v>1907</v>
      </c>
      <c r="N219" s="83" t="s">
        <v>430</v>
      </c>
      <c r="O219" s="84" t="s">
        <v>671</v>
      </c>
      <c r="P219" s="84" t="s">
        <v>210</v>
      </c>
      <c r="Q219" s="83" t="s">
        <v>671</v>
      </c>
    </row>
    <row r="220" spans="1:19" ht="43.5">
      <c r="A220" s="82" t="s">
        <v>1980</v>
      </c>
      <c r="B220" s="83" t="s">
        <v>1947</v>
      </c>
      <c r="C220" s="90" t="s">
        <v>91</v>
      </c>
      <c r="D220" s="82" t="s">
        <v>116</v>
      </c>
      <c r="E220" s="112" t="s">
        <v>127</v>
      </c>
      <c r="F220" s="83" t="s">
        <v>1969</v>
      </c>
      <c r="G220" s="83" t="s">
        <v>890</v>
      </c>
      <c r="H220" s="81" t="s">
        <v>455</v>
      </c>
      <c r="I220" s="81" t="s">
        <v>455</v>
      </c>
      <c r="J220" s="112" t="s">
        <v>1975</v>
      </c>
      <c r="K220" s="82">
        <v>1</v>
      </c>
      <c r="L220" s="81" t="s">
        <v>341</v>
      </c>
      <c r="M220" s="83" t="s">
        <v>1907</v>
      </c>
      <c r="N220" s="83" t="s">
        <v>430</v>
      </c>
      <c r="O220" s="84" t="s">
        <v>671</v>
      </c>
      <c r="P220" s="84" t="s">
        <v>210</v>
      </c>
      <c r="Q220" s="83" t="s">
        <v>671</v>
      </c>
    </row>
    <row r="221" spans="1:19" ht="43.5">
      <c r="A221" s="82" t="s">
        <v>1981</v>
      </c>
      <c r="B221" s="83" t="s">
        <v>1016</v>
      </c>
      <c r="C221" s="90" t="s">
        <v>91</v>
      </c>
      <c r="D221" s="82" t="s">
        <v>116</v>
      </c>
      <c r="E221" s="112" t="s">
        <v>127</v>
      </c>
      <c r="F221" s="83" t="s">
        <v>1970</v>
      </c>
      <c r="G221" s="83" t="s">
        <v>890</v>
      </c>
      <c r="H221" s="81" t="s">
        <v>455</v>
      </c>
      <c r="I221" s="81" t="s">
        <v>455</v>
      </c>
      <c r="J221" s="112" t="s">
        <v>1976</v>
      </c>
      <c r="K221" s="82">
        <v>1</v>
      </c>
      <c r="L221" s="81" t="s">
        <v>341</v>
      </c>
      <c r="M221" s="83" t="s">
        <v>1907</v>
      </c>
      <c r="N221" s="83" t="s">
        <v>430</v>
      </c>
      <c r="O221" s="84" t="s">
        <v>671</v>
      </c>
      <c r="P221" s="84" t="s">
        <v>210</v>
      </c>
      <c r="Q221" s="83" t="s">
        <v>671</v>
      </c>
    </row>
    <row r="222" spans="1:19" ht="29">
      <c r="A222" s="82" t="s">
        <v>1982</v>
      </c>
      <c r="B222" s="83" t="s">
        <v>1948</v>
      </c>
      <c r="C222" s="90" t="s">
        <v>91</v>
      </c>
      <c r="D222" s="82" t="s">
        <v>116</v>
      </c>
      <c r="E222" s="112" t="s">
        <v>127</v>
      </c>
      <c r="F222" s="83" t="s">
        <v>1991</v>
      </c>
      <c r="G222" s="83" t="s">
        <v>890</v>
      </c>
      <c r="H222" s="81" t="s">
        <v>455</v>
      </c>
      <c r="I222" s="81" t="s">
        <v>455</v>
      </c>
      <c r="J222" s="112" t="s">
        <v>1977</v>
      </c>
      <c r="K222" s="82">
        <v>1</v>
      </c>
      <c r="L222" s="81" t="s">
        <v>341</v>
      </c>
      <c r="M222" s="83" t="s">
        <v>1907</v>
      </c>
      <c r="N222" s="83" t="s">
        <v>430</v>
      </c>
      <c r="O222" s="84" t="s">
        <v>671</v>
      </c>
      <c r="P222" s="84" t="s">
        <v>210</v>
      </c>
      <c r="Q222" s="83" t="s">
        <v>671</v>
      </c>
    </row>
    <row r="223" spans="1:19" ht="29">
      <c r="A223" s="82" t="s">
        <v>1983</v>
      </c>
      <c r="B223" s="83" t="s">
        <v>1949</v>
      </c>
      <c r="C223" s="90" t="s">
        <v>91</v>
      </c>
      <c r="D223" s="82" t="s">
        <v>116</v>
      </c>
      <c r="E223" s="112" t="s">
        <v>127</v>
      </c>
      <c r="F223" s="83" t="s">
        <v>1971</v>
      </c>
      <c r="G223" s="83" t="s">
        <v>890</v>
      </c>
      <c r="H223" s="81" t="s">
        <v>455</v>
      </c>
      <c r="I223" s="81" t="s">
        <v>455</v>
      </c>
      <c r="J223" s="112" t="s">
        <v>1977</v>
      </c>
      <c r="K223" s="82">
        <v>1</v>
      </c>
      <c r="L223" s="81" t="s">
        <v>341</v>
      </c>
      <c r="M223" s="83" t="s">
        <v>1907</v>
      </c>
      <c r="N223" s="83" t="s">
        <v>430</v>
      </c>
      <c r="O223" s="84" t="s">
        <v>671</v>
      </c>
      <c r="P223" s="84" t="s">
        <v>210</v>
      </c>
      <c r="Q223" s="83" t="s">
        <v>671</v>
      </c>
    </row>
    <row r="224" spans="1:19" ht="43.5">
      <c r="A224" s="82" t="s">
        <v>1984</v>
      </c>
      <c r="B224" s="83" t="s">
        <v>1950</v>
      </c>
      <c r="C224" s="90" t="s">
        <v>92</v>
      </c>
      <c r="D224" s="82" t="s">
        <v>116</v>
      </c>
      <c r="E224" s="112" t="s">
        <v>127</v>
      </c>
      <c r="F224" s="83" t="s">
        <v>1972</v>
      </c>
      <c r="G224" s="83" t="s">
        <v>890</v>
      </c>
      <c r="H224" s="81" t="s">
        <v>455</v>
      </c>
      <c r="I224" s="81" t="s">
        <v>455</v>
      </c>
      <c r="J224" s="112" t="s">
        <v>1977</v>
      </c>
      <c r="K224" s="82">
        <v>1</v>
      </c>
      <c r="L224" s="81" t="s">
        <v>341</v>
      </c>
      <c r="M224" s="83" t="s">
        <v>1907</v>
      </c>
      <c r="N224" s="83" t="s">
        <v>430</v>
      </c>
      <c r="O224" s="84" t="s">
        <v>671</v>
      </c>
      <c r="P224" s="84" t="s">
        <v>210</v>
      </c>
      <c r="Q224" s="83" t="s">
        <v>671</v>
      </c>
    </row>
    <row r="225" spans="1:17" ht="29">
      <c r="A225" s="82" t="s">
        <v>1985</v>
      </c>
      <c r="B225" s="83" t="s">
        <v>1020</v>
      </c>
      <c r="C225" s="90" t="s">
        <v>92</v>
      </c>
      <c r="D225" s="82" t="s">
        <v>116</v>
      </c>
      <c r="E225" s="112" t="s">
        <v>127</v>
      </c>
      <c r="F225" s="83" t="s">
        <v>1973</v>
      </c>
      <c r="G225" s="83" t="s">
        <v>890</v>
      </c>
      <c r="H225" s="81" t="s">
        <v>455</v>
      </c>
      <c r="I225" s="81" t="s">
        <v>455</v>
      </c>
      <c r="J225" s="112" t="s">
        <v>1977</v>
      </c>
      <c r="K225" s="82">
        <v>1</v>
      </c>
      <c r="L225" s="81" t="s">
        <v>341</v>
      </c>
      <c r="M225" s="83" t="s">
        <v>1907</v>
      </c>
      <c r="N225" s="83" t="s">
        <v>430</v>
      </c>
      <c r="O225" s="84" t="s">
        <v>671</v>
      </c>
      <c r="P225" s="84" t="s">
        <v>210</v>
      </c>
      <c r="Q225" s="83" t="s">
        <v>671</v>
      </c>
    </row>
    <row r="226" spans="1:17" ht="72.5">
      <c r="A226" s="82" t="s">
        <v>1986</v>
      </c>
      <c r="B226" s="83" t="s">
        <v>1951</v>
      </c>
      <c r="C226" s="90" t="s">
        <v>80</v>
      </c>
      <c r="D226" s="82" t="s">
        <v>116</v>
      </c>
      <c r="E226" s="112" t="s">
        <v>127</v>
      </c>
      <c r="F226" s="83" t="s">
        <v>1974</v>
      </c>
      <c r="G226" s="83" t="s">
        <v>890</v>
      </c>
      <c r="H226" s="81" t="s">
        <v>455</v>
      </c>
      <c r="I226" s="81" t="s">
        <v>455</v>
      </c>
      <c r="J226" s="112" t="s">
        <v>1977</v>
      </c>
      <c r="K226" s="82">
        <v>1</v>
      </c>
      <c r="L226" s="81" t="s">
        <v>341</v>
      </c>
      <c r="M226" s="83" t="s">
        <v>1907</v>
      </c>
      <c r="N226" s="83" t="s">
        <v>430</v>
      </c>
      <c r="O226" s="84" t="s">
        <v>671</v>
      </c>
      <c r="P226" s="84" t="s">
        <v>210</v>
      </c>
      <c r="Q226" s="83" t="s">
        <v>671</v>
      </c>
    </row>
    <row r="227" spans="1:17" ht="72.5">
      <c r="A227" s="82" t="s">
        <v>1987</v>
      </c>
      <c r="B227" s="83" t="s">
        <v>1951</v>
      </c>
      <c r="C227" s="90" t="s">
        <v>82</v>
      </c>
      <c r="D227" s="82" t="s">
        <v>116</v>
      </c>
      <c r="E227" s="112" t="s">
        <v>127</v>
      </c>
      <c r="F227" s="83" t="s">
        <v>1974</v>
      </c>
      <c r="G227" s="83" t="s">
        <v>890</v>
      </c>
      <c r="H227" s="81" t="s">
        <v>455</v>
      </c>
      <c r="I227" s="81" t="s">
        <v>455</v>
      </c>
      <c r="J227" s="112" t="s">
        <v>1977</v>
      </c>
      <c r="K227" s="82">
        <v>1</v>
      </c>
      <c r="L227" s="81" t="s">
        <v>341</v>
      </c>
      <c r="M227" s="83" t="s">
        <v>1907</v>
      </c>
      <c r="N227" s="83" t="s">
        <v>430</v>
      </c>
      <c r="O227" s="84" t="s">
        <v>671</v>
      </c>
      <c r="P227" s="84" t="s">
        <v>210</v>
      </c>
      <c r="Q227" s="83" t="s">
        <v>671</v>
      </c>
    </row>
    <row r="228" spans="1:17" ht="29">
      <c r="A228" s="82" t="s">
        <v>1988</v>
      </c>
      <c r="B228" s="93" t="s">
        <v>1978</v>
      </c>
      <c r="C228" s="90" t="s">
        <v>92</v>
      </c>
      <c r="D228" s="82" t="s">
        <v>116</v>
      </c>
      <c r="E228" s="112" t="s">
        <v>127</v>
      </c>
      <c r="F228" s="93" t="s">
        <v>1979</v>
      </c>
      <c r="G228" s="83" t="s">
        <v>890</v>
      </c>
      <c r="H228" s="81" t="s">
        <v>455</v>
      </c>
      <c r="I228" s="81" t="s">
        <v>455</v>
      </c>
      <c r="J228" s="112" t="s">
        <v>1977</v>
      </c>
      <c r="K228" s="82">
        <v>1</v>
      </c>
      <c r="L228" s="81" t="s">
        <v>341</v>
      </c>
      <c r="M228" s="83" t="s">
        <v>1907</v>
      </c>
      <c r="N228" s="83" t="s">
        <v>430</v>
      </c>
      <c r="O228" s="84" t="s">
        <v>671</v>
      </c>
      <c r="P228" s="84" t="s">
        <v>210</v>
      </c>
      <c r="Q228" s="83" t="s">
        <v>671</v>
      </c>
    </row>
    <row r="229" spans="1:17" hidden="1"/>
  </sheetData>
  <autoFilter ref="A1:S229" xr:uid="{B80ACA47-0280-48FB-B717-C93BBB2E2B22}">
    <filterColumn colId="0">
      <filters>
        <filter val="DDD-FP-01"/>
        <filter val="DDD-FP-02"/>
        <filter val="DDD-FP-03"/>
        <filter val="DDD-FP-04"/>
        <filter val="DDD-FP-05"/>
        <filter val="DDD-FP-06"/>
        <filter val="DDD-FP-07"/>
        <filter val="DDD-FP-08"/>
        <filter val="DDD-FP-09"/>
        <filter val="DDD-FP-10"/>
        <filter val="DDD-FP-11"/>
        <filter val="DDD-FP-12"/>
        <filter val="DDD-FP-13"/>
        <filter val="DDD-FP-14"/>
        <filter val="DDD-FP-15"/>
        <filter val="DDD-FP-16"/>
        <filter val="DDD-FP-17"/>
        <filter val="DDD-FP-18"/>
        <filter val="DDD-FP-19"/>
        <filter val="DDD-FP-20"/>
        <filter val="DDD-FP-21"/>
        <filter val="DDD-FP-22"/>
        <filter val="DDD-FP-23"/>
        <filter val="DDD-FP-24"/>
        <filter val="DDD-FP-25"/>
        <filter val="DDD-FP-26"/>
        <filter val="DDD-FP-27"/>
        <filter val="DDD-FP-28"/>
        <filter val="DDD-FP-29"/>
        <filter val="DDD-FP-30"/>
        <filter val="DDD-FP-31"/>
        <filter val="DDD-FP-32"/>
        <filter val="DDD-FP-33"/>
        <filter val="DDD-FP-34"/>
        <filter val="DDD-FP-35"/>
        <filter val="DDD-FP-36"/>
        <filter val="DDD-FP-37"/>
        <filter val="DDD-FP-38"/>
        <filter val="DDD-FP-39"/>
        <filter val="DDD-FP-40"/>
        <filter val="DDD-FP-41"/>
        <filter val="DDD-FP-42"/>
        <filter val="DDD-FP-43"/>
        <filter val="DDD-FP-44"/>
        <filter val="DDD-FP-45"/>
        <filter val="DDD-FP-46"/>
        <filter val="DDD-FP-47"/>
        <filter val="DDD-FP-48"/>
        <filter val="DDD-FP-49"/>
        <filter val="DDD-FP-50"/>
        <filter val="DDD-FP-51"/>
        <filter val="DDD-FP-52"/>
        <filter val="DDD-FP-53"/>
        <filter val="DDD-FP-54"/>
        <filter val="DDD-FP-55"/>
        <filter val="DDD-FP-56"/>
        <filter val="DDD-FP-57"/>
        <filter val="DDD-FP-58"/>
        <filter val="DDD-FP-59"/>
        <filter val="DDD-FP-60"/>
        <filter val="DDD-PL-01"/>
        <filter val="DDD-PL-02"/>
        <filter val="DDD-PL-03"/>
        <filter val="DDD-PL-04"/>
        <filter val="DDD-PL-05"/>
        <filter val="DDD-PL-06"/>
        <filter val="DDD-PL-07"/>
        <filter val="DDD-PL-08"/>
        <filter val="DDD-PL-09"/>
        <filter val="DDD-PL-10"/>
        <filter val="DDD-PL-11"/>
      </filters>
    </filterColumn>
    <sortState xmlns:xlrd2="http://schemas.microsoft.com/office/spreadsheetml/2017/richdata2" ref="A157:S228">
      <sortCondition ref="A1:A229"/>
    </sortState>
  </autoFilter>
  <phoneticPr fontId="7" type="noConversion"/>
  <pageMargins left="0.9055118110236221" right="0.70866141732283472" top="1.3385826771653544" bottom="0.74803149606299213" header="0.31496062992125984" footer="0.31496062992125984"/>
  <pageSetup paperSize="8" scale="49" orientation="landscape" horizontalDpi="300" verticalDpi="300" r:id="rId1"/>
  <headerFooter>
    <oddHeader>&amp;L&amp;"-,Bold"&amp;18TDD DATABASE
Project: West Aeropark&amp;C&amp;"-,Bold"&amp;20COMPLIANCE CHECK&amp;R&amp;G</oddHeader>
  </headerFooter>
  <legacyDrawing r:id="rId2"/>
  <legacyDrawingHF r:id="rId3"/>
  <extLst>
    <ext xmlns:x14="http://schemas.microsoft.com/office/spreadsheetml/2009/9/main" uri="{CCE6A557-97BC-4b89-ADB6-D9C93CAAB3DF}">
      <x14:dataValidations xmlns:xm="http://schemas.microsoft.com/office/excel/2006/main" count="4">
        <x14:dataValidation type="list" allowBlank="1" showInputMessage="1" showErrorMessage="1" xr:uid="{A28C6BD7-C70E-4867-B76C-8A8E9886FEA2}">
          <x14:formula1>
            <xm:f>Facility!$A:$A</xm:f>
          </x14:formula1>
          <xm:sqref>C2:C13 C18:C24 C27:C157 C184:C1048576</xm:sqref>
        </x14:dataValidation>
        <x14:dataValidation type="list" allowBlank="1" showInputMessage="1" showErrorMessage="1" xr:uid="{9659026D-3A5B-4680-8F04-0C7C78A7A84E}">
          <x14:formula1>
            <xm:f>Discipline!$A:$A</xm:f>
          </x14:formula1>
          <xm:sqref>E2:E13 E18:E24 E218:E1048576 E27:E156</xm:sqref>
        </x14:dataValidation>
        <x14:dataValidation type="list" allowBlank="1" showInputMessage="1" showErrorMessage="1" xr:uid="{F629B7C5-52E9-4D52-AC66-D0C483347C9A}">
          <x14:formula1>
            <xm:f>Priority!$A$1:$A$3</xm:f>
          </x14:formula1>
          <xm:sqref>P2:P12 P18:P24 P184:P199 P229:P1048576 P27:P155</xm:sqref>
        </x14:dataValidation>
        <x14:dataValidation type="list" allowBlank="1" showInputMessage="1" showErrorMessage="1" xr:uid="{2A69EF60-EE4E-44E5-92B9-66616D37A90A}">
          <x14:formula1>
            <xm:f>BuidingLevel!$A:$A</xm:f>
          </x14:formula1>
          <xm:sqref>D2:D13 D27:D156 D18:D24 D183:D1048576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3BB72-E755-44A7-8F80-0B6EC0A91F1E}">
  <sheetPr codeName="Sheet2" filterMode="1">
    <tabColor rgb="FFFF0000"/>
    <pageSetUpPr fitToPage="1"/>
  </sheetPr>
  <dimension ref="A1:Y1338"/>
  <sheetViews>
    <sheetView tabSelected="1" view="pageBreakPreview" zoomScale="70" zoomScaleNormal="70" zoomScaleSheetLayoutView="70" workbookViewId="0">
      <pane ySplit="580" activePane="bottomLeft"/>
      <selection activeCell="V1" sqref="V1:V1048576"/>
      <selection pane="bottomLeft" activeCell="D6" sqref="D6"/>
    </sheetView>
  </sheetViews>
  <sheetFormatPr defaultColWidth="9.1796875" defaultRowHeight="11.5"/>
  <cols>
    <col min="1" max="1" width="18.81640625" style="16" bestFit="1" customWidth="1"/>
    <col min="2" max="2" width="17.453125" style="18" customWidth="1"/>
    <col min="3" max="3" width="19.453125" style="18" customWidth="1"/>
    <col min="4" max="4" width="22.453125" style="16" customWidth="1"/>
    <col min="5" max="5" width="16.7265625" style="16" bestFit="1" customWidth="1"/>
    <col min="6" max="6" width="16.453125" style="16" bestFit="1" customWidth="1"/>
    <col min="7" max="7" width="18" style="16" customWidth="1"/>
    <col min="8" max="8" width="14.54296875" style="16" bestFit="1" customWidth="1"/>
    <col min="9" max="9" width="9.26953125" style="48" customWidth="1"/>
    <col min="10" max="10" width="11.453125" style="16" bestFit="1" customWidth="1"/>
    <col min="11" max="11" width="7.1796875" style="16" customWidth="1"/>
    <col min="12" max="12" width="11.1796875" style="16" customWidth="1"/>
    <col min="13" max="13" width="16.81640625" style="16" customWidth="1"/>
    <col min="14" max="14" width="11.7265625" style="16" customWidth="1"/>
    <col min="15" max="15" width="10.26953125" style="16" customWidth="1"/>
    <col min="16" max="16" width="15" style="53" bestFit="1" customWidth="1"/>
    <col min="17" max="18" width="15" style="53" customWidth="1"/>
    <col min="19" max="20" width="9.54296875" style="16" customWidth="1"/>
    <col min="21" max="21" width="8.453125" style="16" bestFit="1" customWidth="1"/>
    <col min="22" max="22" width="21.1796875" style="48" customWidth="1"/>
    <col min="23" max="23" width="45.453125" style="18" customWidth="1"/>
    <col min="24" max="24" width="56.7265625" style="18" customWidth="1"/>
    <col min="25" max="25" width="48.453125" style="11" customWidth="1"/>
    <col min="26" max="16384" width="9.1796875" style="10"/>
  </cols>
  <sheetData>
    <row r="1" spans="1:25" s="54" customFormat="1" ht="27" customHeight="1">
      <c r="A1" s="54" t="s">
        <v>211</v>
      </c>
      <c r="B1" s="55" t="s">
        <v>212</v>
      </c>
      <c r="C1" s="55" t="s">
        <v>213</v>
      </c>
      <c r="D1" s="54" t="s">
        <v>214</v>
      </c>
      <c r="E1" s="54" t="s">
        <v>215</v>
      </c>
      <c r="F1" s="54" t="s">
        <v>216</v>
      </c>
      <c r="G1" s="54" t="s">
        <v>217</v>
      </c>
      <c r="H1" s="54" t="s">
        <v>218</v>
      </c>
      <c r="I1" s="56" t="s">
        <v>219</v>
      </c>
      <c r="J1" s="54" t="s">
        <v>220</v>
      </c>
      <c r="K1" s="54" t="s">
        <v>221</v>
      </c>
      <c r="L1" s="54" t="s">
        <v>36</v>
      </c>
      <c r="M1" s="54" t="s">
        <v>222</v>
      </c>
      <c r="N1" s="54" t="s">
        <v>223</v>
      </c>
      <c r="O1" s="54" t="s">
        <v>224</v>
      </c>
      <c r="P1" s="57" t="s">
        <v>225</v>
      </c>
      <c r="Q1" s="57" t="s">
        <v>1784</v>
      </c>
      <c r="R1" s="107" t="s">
        <v>1783</v>
      </c>
      <c r="S1" s="54" t="s">
        <v>226</v>
      </c>
      <c r="T1" s="54" t="s">
        <v>227</v>
      </c>
      <c r="U1" s="54" t="s">
        <v>228</v>
      </c>
      <c r="V1" s="56" t="s">
        <v>229</v>
      </c>
      <c r="W1" s="55" t="s">
        <v>230</v>
      </c>
      <c r="X1" s="55" t="s">
        <v>231</v>
      </c>
      <c r="Y1" s="55" t="s">
        <v>55</v>
      </c>
    </row>
    <row r="2" spans="1:25" s="92" customFormat="1" ht="27.75" customHeight="1">
      <c r="A2" s="15" t="s">
        <v>272</v>
      </c>
      <c r="B2" s="20" t="s">
        <v>273</v>
      </c>
      <c r="C2" s="20" t="s">
        <v>2054</v>
      </c>
      <c r="D2" s="20" t="s">
        <v>124</v>
      </c>
      <c r="E2" s="20" t="s">
        <v>112</v>
      </c>
      <c r="F2" s="20" t="s">
        <v>130</v>
      </c>
      <c r="G2" s="20" t="s">
        <v>96</v>
      </c>
      <c r="H2" s="168">
        <v>2017</v>
      </c>
      <c r="I2" s="102">
        <f>1*0.4</f>
        <v>0.4</v>
      </c>
      <c r="J2" s="15" t="s">
        <v>234</v>
      </c>
      <c r="K2" s="15">
        <v>4</v>
      </c>
      <c r="L2" s="15">
        <v>2</v>
      </c>
      <c r="M2" s="15">
        <v>1</v>
      </c>
      <c r="N2" s="15">
        <v>2</v>
      </c>
      <c r="O2" s="15">
        <v>1</v>
      </c>
      <c r="P2" s="51">
        <v>1250</v>
      </c>
      <c r="Q2" s="169">
        <v>0.25</v>
      </c>
      <c r="R2" s="170">
        <f>P2*(1+Q2)</f>
        <v>1562.5</v>
      </c>
      <c r="S2" s="15"/>
      <c r="T2" s="15">
        <v>1</v>
      </c>
      <c r="U2" s="168">
        <v>7</v>
      </c>
      <c r="V2" s="21">
        <f>CEILING(R2*O2*I2*EXP(-Definitions!$A$38*Capex!U582)*T2,100)</f>
        <v>700</v>
      </c>
      <c r="W2" s="20" t="s">
        <v>274</v>
      </c>
      <c r="X2" s="20" t="s">
        <v>275</v>
      </c>
      <c r="Y2" s="20"/>
    </row>
    <row r="3" spans="1:25" s="92" customFormat="1" ht="27.75" customHeight="1">
      <c r="A3" s="15" t="s">
        <v>1187</v>
      </c>
      <c r="B3" s="20" t="s">
        <v>256</v>
      </c>
      <c r="C3" s="20" t="s">
        <v>2053</v>
      </c>
      <c r="D3" s="20" t="s">
        <v>117</v>
      </c>
      <c r="E3" s="20" t="s">
        <v>104</v>
      </c>
      <c r="F3" s="20" t="s">
        <v>262</v>
      </c>
      <c r="G3" s="20" t="s">
        <v>96</v>
      </c>
      <c r="H3" s="15">
        <v>2017</v>
      </c>
      <c r="I3" s="102">
        <v>2.5</v>
      </c>
      <c r="J3" s="15" t="s">
        <v>234</v>
      </c>
      <c r="K3" s="15">
        <v>2</v>
      </c>
      <c r="L3" s="15">
        <v>1</v>
      </c>
      <c r="M3" s="15">
        <v>1</v>
      </c>
      <c r="N3" s="15">
        <v>8</v>
      </c>
      <c r="O3" s="15">
        <v>1</v>
      </c>
      <c r="P3" s="51">
        <v>250</v>
      </c>
      <c r="Q3" s="169">
        <v>0.25</v>
      </c>
      <c r="R3" s="51">
        <f>P3*(1+Q3)</f>
        <v>312.5</v>
      </c>
      <c r="S3" s="15">
        <v>10</v>
      </c>
      <c r="T3" s="15">
        <v>1</v>
      </c>
      <c r="U3" s="15">
        <v>7</v>
      </c>
      <c r="V3" s="21">
        <f>CEILING(R3*O3*I3*EXP(-Definitions!$A$38*Capex!U119)*T3,100)</f>
        <v>800</v>
      </c>
      <c r="W3" s="184" t="s">
        <v>235</v>
      </c>
      <c r="X3" s="20" t="s">
        <v>239</v>
      </c>
      <c r="Y3" s="67"/>
    </row>
    <row r="4" spans="1:25" s="92" customFormat="1" ht="27.75" customHeight="1">
      <c r="A4" s="15" t="s">
        <v>1189</v>
      </c>
      <c r="B4" s="20" t="s">
        <v>256</v>
      </c>
      <c r="C4" s="20" t="s">
        <v>2053</v>
      </c>
      <c r="D4" s="20" t="s">
        <v>117</v>
      </c>
      <c r="E4" s="20" t="s">
        <v>104</v>
      </c>
      <c r="F4" s="20" t="s">
        <v>197</v>
      </c>
      <c r="G4" s="20" t="s">
        <v>96</v>
      </c>
      <c r="H4" s="15">
        <v>2017</v>
      </c>
      <c r="I4" s="102">
        <v>2.5</v>
      </c>
      <c r="J4" s="15" t="s">
        <v>234</v>
      </c>
      <c r="K4" s="15">
        <v>2</v>
      </c>
      <c r="L4" s="15">
        <v>1</v>
      </c>
      <c r="M4" s="15">
        <v>1</v>
      </c>
      <c r="N4" s="15">
        <v>8</v>
      </c>
      <c r="O4" s="15">
        <v>1</v>
      </c>
      <c r="P4" s="51">
        <v>250</v>
      </c>
      <c r="Q4" s="169">
        <v>0.25</v>
      </c>
      <c r="R4" s="51">
        <f>P4*(1+Q4)</f>
        <v>312.5</v>
      </c>
      <c r="S4" s="15">
        <v>10</v>
      </c>
      <c r="T4" s="15">
        <v>1</v>
      </c>
      <c r="U4" s="15">
        <v>7</v>
      </c>
      <c r="V4" s="21">
        <f>CEILING(R4*O4*I4*EXP(-Definitions!$A$38*Capex!U121)*T4,100)</f>
        <v>800</v>
      </c>
      <c r="W4" s="184" t="s">
        <v>235</v>
      </c>
      <c r="X4" s="20" t="s">
        <v>239</v>
      </c>
      <c r="Y4" s="67"/>
    </row>
    <row r="5" spans="1:25" s="92" customFormat="1" ht="27.75" customHeight="1">
      <c r="A5" s="15" t="s">
        <v>1191</v>
      </c>
      <c r="B5" s="20" t="s">
        <v>256</v>
      </c>
      <c r="C5" s="20" t="s">
        <v>2053</v>
      </c>
      <c r="D5" s="20" t="s">
        <v>117</v>
      </c>
      <c r="E5" s="20" t="s">
        <v>104</v>
      </c>
      <c r="F5" s="20" t="s">
        <v>198</v>
      </c>
      <c r="G5" s="20" t="s">
        <v>96</v>
      </c>
      <c r="H5" s="15">
        <v>2017</v>
      </c>
      <c r="I5" s="102">
        <v>2.5099999999999998</v>
      </c>
      <c r="J5" s="15" t="s">
        <v>234</v>
      </c>
      <c r="K5" s="15">
        <v>2</v>
      </c>
      <c r="L5" s="15">
        <v>1</v>
      </c>
      <c r="M5" s="15">
        <v>1</v>
      </c>
      <c r="N5" s="15">
        <v>8</v>
      </c>
      <c r="O5" s="15">
        <v>1</v>
      </c>
      <c r="P5" s="51">
        <v>250</v>
      </c>
      <c r="Q5" s="169">
        <v>0.25</v>
      </c>
      <c r="R5" s="51">
        <f>P5*(1+Q5)</f>
        <v>312.5</v>
      </c>
      <c r="S5" s="15">
        <v>10</v>
      </c>
      <c r="T5" s="15">
        <v>1</v>
      </c>
      <c r="U5" s="15">
        <v>7</v>
      </c>
      <c r="V5" s="21">
        <f>CEILING(R5*O5*I5*EXP(-Definitions!$A$38*Capex!U123)*T5,100)</f>
        <v>800</v>
      </c>
      <c r="W5" s="184" t="s">
        <v>235</v>
      </c>
      <c r="X5" s="20" t="s">
        <v>239</v>
      </c>
      <c r="Y5" s="67"/>
    </row>
    <row r="6" spans="1:25" s="92" customFormat="1" ht="27.75" customHeight="1">
      <c r="A6" s="15" t="s">
        <v>1433</v>
      </c>
      <c r="B6" s="20" t="s">
        <v>256</v>
      </c>
      <c r="C6" s="20" t="s">
        <v>2054</v>
      </c>
      <c r="D6" s="20" t="s">
        <v>117</v>
      </c>
      <c r="E6" s="20" t="s">
        <v>104</v>
      </c>
      <c r="F6" s="20" t="s">
        <v>198</v>
      </c>
      <c r="G6" s="20" t="s">
        <v>96</v>
      </c>
      <c r="H6" s="15">
        <v>2017</v>
      </c>
      <c r="I6" s="102">
        <v>2.44</v>
      </c>
      <c r="J6" s="15" t="s">
        <v>234</v>
      </c>
      <c r="K6" s="15">
        <v>2</v>
      </c>
      <c r="L6" s="15">
        <v>1</v>
      </c>
      <c r="M6" s="15">
        <v>1</v>
      </c>
      <c r="N6" s="15">
        <v>8</v>
      </c>
      <c r="O6" s="15">
        <v>1</v>
      </c>
      <c r="P6" s="51">
        <v>250</v>
      </c>
      <c r="Q6" s="169">
        <v>0.25</v>
      </c>
      <c r="R6" s="51">
        <f>P6*(1+Q6)</f>
        <v>312.5</v>
      </c>
      <c r="S6" s="15">
        <v>10</v>
      </c>
      <c r="T6" s="15">
        <v>1</v>
      </c>
      <c r="U6" s="15">
        <v>7</v>
      </c>
      <c r="V6" s="21">
        <f>CEILING(R6*O6*I6*EXP(-Definitions!$A$38*Capex!U365)*T6,100)</f>
        <v>800</v>
      </c>
      <c r="W6" s="184" t="s">
        <v>235</v>
      </c>
      <c r="X6" s="20" t="s">
        <v>239</v>
      </c>
      <c r="Y6" s="67"/>
    </row>
    <row r="7" spans="1:25" s="92" customFormat="1" ht="27.75" customHeight="1">
      <c r="A7" s="15" t="s">
        <v>1227</v>
      </c>
      <c r="B7" s="20" t="s">
        <v>259</v>
      </c>
      <c r="C7" s="20" t="s">
        <v>2053</v>
      </c>
      <c r="D7" s="20" t="s">
        <v>117</v>
      </c>
      <c r="E7" s="20" t="s">
        <v>106</v>
      </c>
      <c r="F7" s="20" t="s">
        <v>191</v>
      </c>
      <c r="G7" s="20" t="s">
        <v>96</v>
      </c>
      <c r="H7" s="15">
        <v>2017</v>
      </c>
      <c r="I7" s="102">
        <v>3.11</v>
      </c>
      <c r="J7" s="15" t="s">
        <v>234</v>
      </c>
      <c r="K7" s="15">
        <v>2</v>
      </c>
      <c r="L7" s="15">
        <v>1</v>
      </c>
      <c r="M7" s="15">
        <v>1</v>
      </c>
      <c r="N7" s="15">
        <v>8</v>
      </c>
      <c r="O7" s="15">
        <v>1</v>
      </c>
      <c r="P7" s="51">
        <v>250</v>
      </c>
      <c r="Q7" s="169">
        <v>0.25</v>
      </c>
      <c r="R7" s="51">
        <f>P7*(1+Q7)</f>
        <v>312.5</v>
      </c>
      <c r="S7" s="15">
        <v>10</v>
      </c>
      <c r="T7" s="15">
        <v>1</v>
      </c>
      <c r="U7" s="15">
        <v>7</v>
      </c>
      <c r="V7" s="21">
        <f>CEILING(R7*O7*I7*EXP(-Definitions!$A$38*Capex!U159)*T7,100)</f>
        <v>1000</v>
      </c>
      <c r="W7" s="184" t="s">
        <v>235</v>
      </c>
      <c r="X7" s="20" t="s">
        <v>239</v>
      </c>
      <c r="Y7" s="67"/>
    </row>
    <row r="8" spans="1:25" s="92" customFormat="1" ht="27.75" customHeight="1">
      <c r="A8" s="15" t="s">
        <v>1252</v>
      </c>
      <c r="B8" s="20" t="s">
        <v>259</v>
      </c>
      <c r="C8" s="20" t="s">
        <v>2053</v>
      </c>
      <c r="D8" s="20" t="s">
        <v>117</v>
      </c>
      <c r="E8" s="20" t="s">
        <v>263</v>
      </c>
      <c r="F8" s="20" t="s">
        <v>191</v>
      </c>
      <c r="G8" s="20" t="s">
        <v>96</v>
      </c>
      <c r="H8" s="15">
        <v>2017</v>
      </c>
      <c r="I8" s="102">
        <v>3.07</v>
      </c>
      <c r="J8" s="15" t="s">
        <v>234</v>
      </c>
      <c r="K8" s="15">
        <v>2</v>
      </c>
      <c r="L8" s="15">
        <v>1</v>
      </c>
      <c r="M8" s="15">
        <v>1</v>
      </c>
      <c r="N8" s="15">
        <v>8</v>
      </c>
      <c r="O8" s="15">
        <v>1</v>
      </c>
      <c r="P8" s="51">
        <v>250</v>
      </c>
      <c r="Q8" s="169">
        <v>0.25</v>
      </c>
      <c r="R8" s="51">
        <f>P8*(1+Q8)</f>
        <v>312.5</v>
      </c>
      <c r="S8" s="15">
        <v>10</v>
      </c>
      <c r="T8" s="15">
        <v>1</v>
      </c>
      <c r="U8" s="15">
        <v>7</v>
      </c>
      <c r="V8" s="21">
        <f>CEILING(R8*O8*I8*EXP(-Definitions!$A$38*Capex!U184)*T8,100)</f>
        <v>1000</v>
      </c>
      <c r="W8" s="184" t="s">
        <v>235</v>
      </c>
      <c r="X8" s="20" t="s">
        <v>239</v>
      </c>
      <c r="Y8" s="67"/>
    </row>
    <row r="9" spans="1:25" s="92" customFormat="1" ht="27.75" customHeight="1">
      <c r="A9" s="15" t="s">
        <v>1272</v>
      </c>
      <c r="B9" s="20" t="s">
        <v>259</v>
      </c>
      <c r="C9" s="20" t="s">
        <v>2053</v>
      </c>
      <c r="D9" s="20" t="s">
        <v>117</v>
      </c>
      <c r="E9" s="20" t="s">
        <v>107</v>
      </c>
      <c r="F9" s="20" t="s">
        <v>191</v>
      </c>
      <c r="G9" s="20" t="s">
        <v>96</v>
      </c>
      <c r="H9" s="15">
        <v>2017</v>
      </c>
      <c r="I9" s="102">
        <v>3.07</v>
      </c>
      <c r="J9" s="15" t="s">
        <v>234</v>
      </c>
      <c r="K9" s="15">
        <v>2</v>
      </c>
      <c r="L9" s="15">
        <v>1</v>
      </c>
      <c r="M9" s="15">
        <v>1</v>
      </c>
      <c r="N9" s="15">
        <v>8</v>
      </c>
      <c r="O9" s="15">
        <v>1</v>
      </c>
      <c r="P9" s="51">
        <v>250</v>
      </c>
      <c r="Q9" s="169">
        <v>0.25</v>
      </c>
      <c r="R9" s="51">
        <f>P9*(1+Q9)</f>
        <v>312.5</v>
      </c>
      <c r="S9" s="15">
        <v>10</v>
      </c>
      <c r="T9" s="15">
        <v>1</v>
      </c>
      <c r="U9" s="15">
        <v>7</v>
      </c>
      <c r="V9" s="21">
        <f>CEILING(R9*O9*I9*EXP(-Definitions!$A$38*Capex!U204)*T9,100)</f>
        <v>1000</v>
      </c>
      <c r="W9" s="184" t="s">
        <v>235</v>
      </c>
      <c r="X9" s="20" t="s">
        <v>239</v>
      </c>
      <c r="Y9" s="67"/>
    </row>
    <row r="10" spans="1:25" s="92" customFormat="1" ht="27.75" customHeight="1">
      <c r="A10" s="15" t="s">
        <v>1292</v>
      </c>
      <c r="B10" s="20" t="s">
        <v>259</v>
      </c>
      <c r="C10" s="20" t="s">
        <v>2053</v>
      </c>
      <c r="D10" s="20" t="s">
        <v>117</v>
      </c>
      <c r="E10" s="20" t="s">
        <v>108</v>
      </c>
      <c r="F10" s="20" t="s">
        <v>191</v>
      </c>
      <c r="G10" s="20" t="s">
        <v>96</v>
      </c>
      <c r="H10" s="15">
        <v>2017</v>
      </c>
      <c r="I10" s="102">
        <v>3.07</v>
      </c>
      <c r="J10" s="15" t="s">
        <v>234</v>
      </c>
      <c r="K10" s="15">
        <v>2</v>
      </c>
      <c r="L10" s="15">
        <v>1</v>
      </c>
      <c r="M10" s="15">
        <v>1</v>
      </c>
      <c r="N10" s="15">
        <v>8</v>
      </c>
      <c r="O10" s="15">
        <v>1</v>
      </c>
      <c r="P10" s="51">
        <v>250</v>
      </c>
      <c r="Q10" s="169">
        <v>0.25</v>
      </c>
      <c r="R10" s="51">
        <f>P10*(1+Q10)</f>
        <v>312.5</v>
      </c>
      <c r="S10" s="15">
        <v>10</v>
      </c>
      <c r="T10" s="15">
        <v>1</v>
      </c>
      <c r="U10" s="15">
        <v>7</v>
      </c>
      <c r="V10" s="21">
        <f>CEILING(R10*O10*I10*EXP(-Definitions!$A$38*Capex!U224)*T10,100)</f>
        <v>1000</v>
      </c>
      <c r="W10" s="184" t="s">
        <v>235</v>
      </c>
      <c r="X10" s="20" t="s">
        <v>239</v>
      </c>
      <c r="Y10" s="67"/>
    </row>
    <row r="11" spans="1:25" s="92" customFormat="1" ht="27.75" customHeight="1">
      <c r="A11" s="15" t="s">
        <v>1310</v>
      </c>
      <c r="B11" s="20" t="s">
        <v>259</v>
      </c>
      <c r="C11" s="20" t="s">
        <v>2053</v>
      </c>
      <c r="D11" s="20" t="s">
        <v>117</v>
      </c>
      <c r="E11" s="20" t="s">
        <v>109</v>
      </c>
      <c r="F11" s="20" t="s">
        <v>191</v>
      </c>
      <c r="G11" s="20" t="s">
        <v>96</v>
      </c>
      <c r="H11" s="15">
        <v>2017</v>
      </c>
      <c r="I11" s="102">
        <v>3.07</v>
      </c>
      <c r="J11" s="15" t="s">
        <v>234</v>
      </c>
      <c r="K11" s="15">
        <v>2</v>
      </c>
      <c r="L11" s="15">
        <v>1</v>
      </c>
      <c r="M11" s="15">
        <v>1</v>
      </c>
      <c r="N11" s="15">
        <v>8</v>
      </c>
      <c r="O11" s="15">
        <v>1</v>
      </c>
      <c r="P11" s="51">
        <v>250</v>
      </c>
      <c r="Q11" s="169">
        <v>0.25</v>
      </c>
      <c r="R11" s="51">
        <f>P11*(1+Q11)</f>
        <v>312.5</v>
      </c>
      <c r="S11" s="15">
        <v>10</v>
      </c>
      <c r="T11" s="15">
        <v>1</v>
      </c>
      <c r="U11" s="15">
        <v>7</v>
      </c>
      <c r="V11" s="21">
        <f>CEILING(R11*O11*I11*EXP(-Definitions!$A$38*Capex!U242)*T11,100)</f>
        <v>1000</v>
      </c>
      <c r="W11" s="184" t="s">
        <v>235</v>
      </c>
      <c r="X11" s="20" t="s">
        <v>239</v>
      </c>
      <c r="Y11" s="67"/>
    </row>
    <row r="12" spans="1:25" s="92" customFormat="1" ht="27.75" customHeight="1">
      <c r="A12" s="15" t="s">
        <v>1325</v>
      </c>
      <c r="B12" s="20" t="s">
        <v>259</v>
      </c>
      <c r="C12" s="20" t="s">
        <v>2053</v>
      </c>
      <c r="D12" s="20" t="s">
        <v>117</v>
      </c>
      <c r="E12" s="20" t="s">
        <v>110</v>
      </c>
      <c r="F12" s="20" t="s">
        <v>191</v>
      </c>
      <c r="G12" s="20" t="s">
        <v>96</v>
      </c>
      <c r="H12" s="15">
        <v>2017</v>
      </c>
      <c r="I12" s="102">
        <v>3.07</v>
      </c>
      <c r="J12" s="15" t="s">
        <v>234</v>
      </c>
      <c r="K12" s="15">
        <v>2</v>
      </c>
      <c r="L12" s="15">
        <v>1</v>
      </c>
      <c r="M12" s="15">
        <v>1</v>
      </c>
      <c r="N12" s="15">
        <v>8</v>
      </c>
      <c r="O12" s="15">
        <v>1</v>
      </c>
      <c r="P12" s="51">
        <v>250</v>
      </c>
      <c r="Q12" s="169">
        <v>0.25</v>
      </c>
      <c r="R12" s="51">
        <f>P12*(1+Q12)</f>
        <v>312.5</v>
      </c>
      <c r="S12" s="15">
        <v>10</v>
      </c>
      <c r="T12" s="15">
        <v>1</v>
      </c>
      <c r="U12" s="15">
        <v>7</v>
      </c>
      <c r="V12" s="21">
        <f>CEILING(R12*O12*I12*EXP(-Definitions!$A$38*Capex!U257)*T12,100)</f>
        <v>1000</v>
      </c>
      <c r="W12" s="184" t="s">
        <v>235</v>
      </c>
      <c r="X12" s="20" t="s">
        <v>239</v>
      </c>
      <c r="Y12" s="67"/>
    </row>
    <row r="13" spans="1:25" s="92" customFormat="1" ht="27.75" customHeight="1">
      <c r="A13" s="15" t="s">
        <v>1340</v>
      </c>
      <c r="B13" s="20" t="s">
        <v>259</v>
      </c>
      <c r="C13" s="20" t="s">
        <v>2053</v>
      </c>
      <c r="D13" s="20" t="s">
        <v>117</v>
      </c>
      <c r="E13" s="20" t="s">
        <v>111</v>
      </c>
      <c r="F13" s="20" t="s">
        <v>191</v>
      </c>
      <c r="G13" s="20" t="s">
        <v>96</v>
      </c>
      <c r="H13" s="15">
        <v>2017</v>
      </c>
      <c r="I13" s="102">
        <v>3.07</v>
      </c>
      <c r="J13" s="15" t="s">
        <v>234</v>
      </c>
      <c r="K13" s="15">
        <v>2</v>
      </c>
      <c r="L13" s="15">
        <v>1</v>
      </c>
      <c r="M13" s="15">
        <v>1</v>
      </c>
      <c r="N13" s="15">
        <v>8</v>
      </c>
      <c r="O13" s="15">
        <v>1</v>
      </c>
      <c r="P13" s="51">
        <v>250</v>
      </c>
      <c r="Q13" s="169">
        <v>0.25</v>
      </c>
      <c r="R13" s="51">
        <f>P13*(1+Q13)</f>
        <v>312.5</v>
      </c>
      <c r="S13" s="15">
        <v>10</v>
      </c>
      <c r="T13" s="15">
        <v>1</v>
      </c>
      <c r="U13" s="15">
        <v>7</v>
      </c>
      <c r="V13" s="21">
        <f>CEILING(R13*O13*I13*EXP(-Definitions!$A$38*Capex!U272)*T13,100)</f>
        <v>1000</v>
      </c>
      <c r="W13" s="184" t="s">
        <v>235</v>
      </c>
      <c r="X13" s="20" t="s">
        <v>239</v>
      </c>
      <c r="Y13" s="67"/>
    </row>
    <row r="14" spans="1:25" s="92" customFormat="1" ht="27.75" customHeight="1">
      <c r="A14" s="15" t="s">
        <v>1357</v>
      </c>
      <c r="B14" s="20" t="s">
        <v>259</v>
      </c>
      <c r="C14" s="20" t="s">
        <v>2053</v>
      </c>
      <c r="D14" s="20" t="s">
        <v>117</v>
      </c>
      <c r="E14" s="20" t="s">
        <v>112</v>
      </c>
      <c r="F14" s="20" t="s">
        <v>191</v>
      </c>
      <c r="G14" s="20" t="s">
        <v>96</v>
      </c>
      <c r="H14" s="15">
        <v>2017</v>
      </c>
      <c r="I14" s="102">
        <v>3.07</v>
      </c>
      <c r="J14" s="15" t="s">
        <v>234</v>
      </c>
      <c r="K14" s="15">
        <v>2</v>
      </c>
      <c r="L14" s="15">
        <v>1</v>
      </c>
      <c r="M14" s="15">
        <v>1</v>
      </c>
      <c r="N14" s="15">
        <v>8</v>
      </c>
      <c r="O14" s="15">
        <v>1</v>
      </c>
      <c r="P14" s="51">
        <v>250</v>
      </c>
      <c r="Q14" s="169">
        <v>0.25</v>
      </c>
      <c r="R14" s="51">
        <f>P14*(1+Q14)</f>
        <v>312.5</v>
      </c>
      <c r="S14" s="15">
        <v>10</v>
      </c>
      <c r="T14" s="15">
        <v>1</v>
      </c>
      <c r="U14" s="15">
        <v>7</v>
      </c>
      <c r="V14" s="21">
        <f>CEILING(R14*O14*I14*EXP(-Definitions!$A$38*Capex!U289)*T14,100)</f>
        <v>1000</v>
      </c>
      <c r="W14" s="184" t="s">
        <v>235</v>
      </c>
      <c r="X14" s="20" t="s">
        <v>239</v>
      </c>
      <c r="Y14" s="67"/>
    </row>
    <row r="15" spans="1:25" s="92" customFormat="1" ht="27.75" customHeight="1">
      <c r="A15" s="15" t="s">
        <v>1377</v>
      </c>
      <c r="B15" s="20" t="s">
        <v>259</v>
      </c>
      <c r="C15" s="20" t="s">
        <v>2053</v>
      </c>
      <c r="D15" s="20" t="s">
        <v>117</v>
      </c>
      <c r="E15" s="20" t="s">
        <v>113</v>
      </c>
      <c r="F15" s="20" t="s">
        <v>191</v>
      </c>
      <c r="G15" s="20" t="s">
        <v>96</v>
      </c>
      <c r="H15" s="15">
        <v>2017</v>
      </c>
      <c r="I15" s="102">
        <v>3.07</v>
      </c>
      <c r="J15" s="15" t="s">
        <v>234</v>
      </c>
      <c r="K15" s="15">
        <v>2</v>
      </c>
      <c r="L15" s="15">
        <v>1</v>
      </c>
      <c r="M15" s="15">
        <v>1</v>
      </c>
      <c r="N15" s="15">
        <v>8</v>
      </c>
      <c r="O15" s="15">
        <v>1</v>
      </c>
      <c r="P15" s="51">
        <v>250</v>
      </c>
      <c r="Q15" s="169">
        <v>0.25</v>
      </c>
      <c r="R15" s="51">
        <f>P15*(1+Q15)</f>
        <v>312.5</v>
      </c>
      <c r="S15" s="15">
        <v>10</v>
      </c>
      <c r="T15" s="15">
        <v>1</v>
      </c>
      <c r="U15" s="15">
        <v>7</v>
      </c>
      <c r="V15" s="21">
        <f>CEILING(R15*O15*I15*EXP(-Definitions!$A$38*Capex!U309)*T15,100)</f>
        <v>1000</v>
      </c>
      <c r="W15" s="184" t="s">
        <v>235</v>
      </c>
      <c r="X15" s="20" t="s">
        <v>239</v>
      </c>
      <c r="Y15" s="67"/>
    </row>
    <row r="16" spans="1:25" s="92" customFormat="1" ht="27.75" customHeight="1">
      <c r="A16" s="15" t="s">
        <v>1397</v>
      </c>
      <c r="B16" s="20" t="s">
        <v>259</v>
      </c>
      <c r="C16" s="20" t="s">
        <v>2053</v>
      </c>
      <c r="D16" s="20" t="s">
        <v>117</v>
      </c>
      <c r="E16" s="20" t="s">
        <v>114</v>
      </c>
      <c r="F16" s="20" t="s">
        <v>191</v>
      </c>
      <c r="G16" s="20" t="s">
        <v>96</v>
      </c>
      <c r="H16" s="15">
        <v>2017</v>
      </c>
      <c r="I16" s="102">
        <v>3.07</v>
      </c>
      <c r="J16" s="15" t="s">
        <v>234</v>
      </c>
      <c r="K16" s="15">
        <v>2</v>
      </c>
      <c r="L16" s="15">
        <v>1</v>
      </c>
      <c r="M16" s="15">
        <v>1</v>
      </c>
      <c r="N16" s="15">
        <v>8</v>
      </c>
      <c r="O16" s="15">
        <v>1</v>
      </c>
      <c r="P16" s="51">
        <v>250</v>
      </c>
      <c r="Q16" s="169">
        <v>0.25</v>
      </c>
      <c r="R16" s="51">
        <f>P16*(1+Q16)</f>
        <v>312.5</v>
      </c>
      <c r="S16" s="15">
        <v>10</v>
      </c>
      <c r="T16" s="15">
        <v>1</v>
      </c>
      <c r="U16" s="15">
        <v>7</v>
      </c>
      <c r="V16" s="21">
        <f>CEILING(R16*O16*I16*EXP(-Definitions!$A$38*Capex!U329)*T16,100)</f>
        <v>1000</v>
      </c>
      <c r="W16" s="184" t="s">
        <v>235</v>
      </c>
      <c r="X16" s="20" t="s">
        <v>239</v>
      </c>
      <c r="Y16" s="67"/>
    </row>
    <row r="17" spans="1:25" s="92" customFormat="1" ht="27.75" customHeight="1">
      <c r="A17" s="15" t="s">
        <v>1465</v>
      </c>
      <c r="B17" s="20" t="s">
        <v>261</v>
      </c>
      <c r="C17" s="20" t="s">
        <v>2054</v>
      </c>
      <c r="D17" s="20" t="s">
        <v>117</v>
      </c>
      <c r="E17" s="20" t="s">
        <v>106</v>
      </c>
      <c r="F17" s="20" t="s">
        <v>191</v>
      </c>
      <c r="G17" s="20" t="s">
        <v>96</v>
      </c>
      <c r="H17" s="15">
        <v>2017</v>
      </c>
      <c r="I17" s="102">
        <v>3.01</v>
      </c>
      <c r="J17" s="15" t="s">
        <v>234</v>
      </c>
      <c r="K17" s="15">
        <v>2</v>
      </c>
      <c r="L17" s="15">
        <v>1</v>
      </c>
      <c r="M17" s="15">
        <v>1</v>
      </c>
      <c r="N17" s="15">
        <v>8</v>
      </c>
      <c r="O17" s="15">
        <v>1</v>
      </c>
      <c r="P17" s="51">
        <v>250</v>
      </c>
      <c r="Q17" s="169">
        <v>0.25</v>
      </c>
      <c r="R17" s="51">
        <f>P17*(1+Q17)</f>
        <v>312.5</v>
      </c>
      <c r="S17" s="15">
        <v>10</v>
      </c>
      <c r="T17" s="15">
        <v>1</v>
      </c>
      <c r="U17" s="15">
        <v>7</v>
      </c>
      <c r="V17" s="21">
        <f>CEILING(R17*O17*I17*EXP(-Definitions!$A$38*Capex!U397)*T17,100)</f>
        <v>1000</v>
      </c>
      <c r="W17" s="184" t="s">
        <v>235</v>
      </c>
      <c r="X17" s="20" t="s">
        <v>239</v>
      </c>
      <c r="Y17" s="67"/>
    </row>
    <row r="18" spans="1:25" s="92" customFormat="1" ht="27.75" customHeight="1">
      <c r="A18" s="15" t="s">
        <v>1484</v>
      </c>
      <c r="B18" s="20" t="s">
        <v>261</v>
      </c>
      <c r="C18" s="20" t="s">
        <v>2054</v>
      </c>
      <c r="D18" s="20" t="s">
        <v>117</v>
      </c>
      <c r="E18" s="20" t="s">
        <v>263</v>
      </c>
      <c r="F18" s="20" t="s">
        <v>191</v>
      </c>
      <c r="G18" s="20" t="s">
        <v>96</v>
      </c>
      <c r="H18" s="15">
        <v>2017</v>
      </c>
      <c r="I18" s="102">
        <v>3.15</v>
      </c>
      <c r="J18" s="15" t="s">
        <v>234</v>
      </c>
      <c r="K18" s="15">
        <v>2</v>
      </c>
      <c r="L18" s="15">
        <v>1</v>
      </c>
      <c r="M18" s="15">
        <v>1</v>
      </c>
      <c r="N18" s="15">
        <v>8</v>
      </c>
      <c r="O18" s="15">
        <v>1</v>
      </c>
      <c r="P18" s="51">
        <v>250</v>
      </c>
      <c r="Q18" s="169">
        <v>0.25</v>
      </c>
      <c r="R18" s="51">
        <f>P18*(1+Q18)</f>
        <v>312.5</v>
      </c>
      <c r="S18" s="15">
        <v>10</v>
      </c>
      <c r="T18" s="15">
        <v>1</v>
      </c>
      <c r="U18" s="15">
        <v>7</v>
      </c>
      <c r="V18" s="21">
        <f>CEILING(R18*O18*I18*EXP(-Definitions!$A$38*Capex!U416)*T18,100)</f>
        <v>1000</v>
      </c>
      <c r="W18" s="184" t="s">
        <v>235</v>
      </c>
      <c r="X18" s="20" t="s">
        <v>239</v>
      </c>
      <c r="Y18" s="67"/>
    </row>
    <row r="19" spans="1:25" s="92" customFormat="1" ht="27.75" customHeight="1">
      <c r="A19" s="15" t="s">
        <v>1503</v>
      </c>
      <c r="B19" s="20" t="s">
        <v>261</v>
      </c>
      <c r="C19" s="20" t="s">
        <v>2054</v>
      </c>
      <c r="D19" s="20" t="s">
        <v>117</v>
      </c>
      <c r="E19" s="20" t="s">
        <v>107</v>
      </c>
      <c r="F19" s="20" t="s">
        <v>191</v>
      </c>
      <c r="G19" s="20" t="s">
        <v>96</v>
      </c>
      <c r="H19" s="15">
        <v>2017</v>
      </c>
      <c r="I19" s="102">
        <v>3.15</v>
      </c>
      <c r="J19" s="15" t="s">
        <v>234</v>
      </c>
      <c r="K19" s="15">
        <v>2</v>
      </c>
      <c r="L19" s="15">
        <v>1</v>
      </c>
      <c r="M19" s="15">
        <v>1</v>
      </c>
      <c r="N19" s="15">
        <v>8</v>
      </c>
      <c r="O19" s="15">
        <v>1</v>
      </c>
      <c r="P19" s="51">
        <v>250</v>
      </c>
      <c r="Q19" s="169">
        <v>0.25</v>
      </c>
      <c r="R19" s="51">
        <f>P19*(1+Q19)</f>
        <v>312.5</v>
      </c>
      <c r="S19" s="15">
        <v>10</v>
      </c>
      <c r="T19" s="15">
        <v>1</v>
      </c>
      <c r="U19" s="15">
        <v>7</v>
      </c>
      <c r="V19" s="21">
        <f>CEILING(R19*O19*I19*EXP(-Definitions!$A$38*Capex!U435)*T19,100)</f>
        <v>1000</v>
      </c>
      <c r="W19" s="184" t="s">
        <v>235</v>
      </c>
      <c r="X19" s="20" t="s">
        <v>239</v>
      </c>
      <c r="Y19" s="67"/>
    </row>
    <row r="20" spans="1:25" s="92" customFormat="1" ht="27.75" customHeight="1">
      <c r="A20" s="15" t="s">
        <v>1522</v>
      </c>
      <c r="B20" s="20" t="s">
        <v>261</v>
      </c>
      <c r="C20" s="20" t="s">
        <v>2054</v>
      </c>
      <c r="D20" s="20" t="s">
        <v>117</v>
      </c>
      <c r="E20" s="20" t="s">
        <v>108</v>
      </c>
      <c r="F20" s="20" t="s">
        <v>191</v>
      </c>
      <c r="G20" s="20" t="s">
        <v>96</v>
      </c>
      <c r="H20" s="15">
        <v>2017</v>
      </c>
      <c r="I20" s="102">
        <v>3.1</v>
      </c>
      <c r="J20" s="15" t="s">
        <v>234</v>
      </c>
      <c r="K20" s="15">
        <v>2</v>
      </c>
      <c r="L20" s="15">
        <v>1</v>
      </c>
      <c r="M20" s="15">
        <v>1</v>
      </c>
      <c r="N20" s="15">
        <v>8</v>
      </c>
      <c r="O20" s="15">
        <v>1</v>
      </c>
      <c r="P20" s="51">
        <v>250</v>
      </c>
      <c r="Q20" s="169">
        <v>0.25</v>
      </c>
      <c r="R20" s="51">
        <f>P20*(1+Q20)</f>
        <v>312.5</v>
      </c>
      <c r="S20" s="15">
        <v>10</v>
      </c>
      <c r="T20" s="15">
        <v>1</v>
      </c>
      <c r="U20" s="15">
        <v>7</v>
      </c>
      <c r="V20" s="21">
        <f>CEILING(R20*O20*I20*EXP(-Definitions!$A$38*Capex!U454)*T20,100)</f>
        <v>1000</v>
      </c>
      <c r="W20" s="184" t="s">
        <v>235</v>
      </c>
      <c r="X20" s="20" t="s">
        <v>239</v>
      </c>
      <c r="Y20" s="67"/>
    </row>
    <row r="21" spans="1:25" s="92" customFormat="1" ht="27.75" customHeight="1">
      <c r="A21" s="15" t="s">
        <v>1543</v>
      </c>
      <c r="B21" s="20" t="s">
        <v>261</v>
      </c>
      <c r="C21" s="20" t="s">
        <v>2054</v>
      </c>
      <c r="D21" s="20" t="s">
        <v>117</v>
      </c>
      <c r="E21" s="20" t="s">
        <v>109</v>
      </c>
      <c r="F21" s="20" t="s">
        <v>191</v>
      </c>
      <c r="G21" s="20" t="s">
        <v>96</v>
      </c>
      <c r="H21" s="15">
        <v>2017</v>
      </c>
      <c r="I21" s="102">
        <v>3.1</v>
      </c>
      <c r="J21" s="15" t="s">
        <v>234</v>
      </c>
      <c r="K21" s="15">
        <v>2</v>
      </c>
      <c r="L21" s="15">
        <v>1</v>
      </c>
      <c r="M21" s="15">
        <v>1</v>
      </c>
      <c r="N21" s="15">
        <v>8</v>
      </c>
      <c r="O21" s="15">
        <v>1</v>
      </c>
      <c r="P21" s="51">
        <v>250</v>
      </c>
      <c r="Q21" s="169">
        <v>0.25</v>
      </c>
      <c r="R21" s="51">
        <f>P21*(1+Q21)</f>
        <v>312.5</v>
      </c>
      <c r="S21" s="15">
        <v>10</v>
      </c>
      <c r="T21" s="15">
        <v>1</v>
      </c>
      <c r="U21" s="15">
        <v>7</v>
      </c>
      <c r="V21" s="21">
        <f>CEILING(R21*O21*I21*EXP(-Definitions!$A$38*Capex!U475)*T21,100)</f>
        <v>1000</v>
      </c>
      <c r="W21" s="184" t="s">
        <v>235</v>
      </c>
      <c r="X21" s="20" t="s">
        <v>239</v>
      </c>
      <c r="Y21" s="67"/>
    </row>
    <row r="22" spans="1:25" s="92" customFormat="1" ht="27.75" customHeight="1">
      <c r="A22" s="15" t="s">
        <v>1564</v>
      </c>
      <c r="B22" s="20" t="s">
        <v>261</v>
      </c>
      <c r="C22" s="20" t="s">
        <v>2054</v>
      </c>
      <c r="D22" s="20" t="s">
        <v>117</v>
      </c>
      <c r="E22" s="20" t="s">
        <v>110</v>
      </c>
      <c r="F22" s="20" t="s">
        <v>191</v>
      </c>
      <c r="G22" s="20" t="s">
        <v>96</v>
      </c>
      <c r="H22" s="15">
        <v>2017</v>
      </c>
      <c r="I22" s="102">
        <v>3.1</v>
      </c>
      <c r="J22" s="15" t="s">
        <v>234</v>
      </c>
      <c r="K22" s="15">
        <v>2</v>
      </c>
      <c r="L22" s="15">
        <v>1</v>
      </c>
      <c r="M22" s="15">
        <v>1</v>
      </c>
      <c r="N22" s="15">
        <v>8</v>
      </c>
      <c r="O22" s="15">
        <v>1</v>
      </c>
      <c r="P22" s="51">
        <v>250</v>
      </c>
      <c r="Q22" s="169">
        <v>0.25</v>
      </c>
      <c r="R22" s="51">
        <f>P22*(1+Q22)</f>
        <v>312.5</v>
      </c>
      <c r="S22" s="15">
        <v>10</v>
      </c>
      <c r="T22" s="15">
        <v>1</v>
      </c>
      <c r="U22" s="15">
        <v>7</v>
      </c>
      <c r="V22" s="21">
        <f>CEILING(R22*O22*I22*EXP(-Definitions!$A$38*Capex!U496)*T22,100)</f>
        <v>1000</v>
      </c>
      <c r="W22" s="184" t="s">
        <v>235</v>
      </c>
      <c r="X22" s="20" t="s">
        <v>239</v>
      </c>
      <c r="Y22" s="67"/>
    </row>
    <row r="23" spans="1:25" s="92" customFormat="1" ht="27.75" customHeight="1">
      <c r="A23" s="15" t="s">
        <v>1601</v>
      </c>
      <c r="B23" s="20" t="s">
        <v>261</v>
      </c>
      <c r="C23" s="20" t="s">
        <v>2054</v>
      </c>
      <c r="D23" s="20" t="s">
        <v>117</v>
      </c>
      <c r="E23" s="20" t="s">
        <v>112</v>
      </c>
      <c r="F23" s="20" t="s">
        <v>191</v>
      </c>
      <c r="G23" s="20" t="s">
        <v>96</v>
      </c>
      <c r="H23" s="15">
        <v>2017</v>
      </c>
      <c r="I23" s="102">
        <v>3.2</v>
      </c>
      <c r="J23" s="15" t="s">
        <v>234</v>
      </c>
      <c r="K23" s="15">
        <v>2</v>
      </c>
      <c r="L23" s="15">
        <v>1</v>
      </c>
      <c r="M23" s="15">
        <v>1</v>
      </c>
      <c r="N23" s="15">
        <v>8</v>
      </c>
      <c r="O23" s="15">
        <v>1</v>
      </c>
      <c r="P23" s="51">
        <v>250</v>
      </c>
      <c r="Q23" s="169">
        <v>0.25</v>
      </c>
      <c r="R23" s="51">
        <f>P23*(1+Q23)</f>
        <v>312.5</v>
      </c>
      <c r="S23" s="15">
        <v>10</v>
      </c>
      <c r="T23" s="15">
        <v>1</v>
      </c>
      <c r="U23" s="15">
        <v>7</v>
      </c>
      <c r="V23" s="21">
        <f>CEILING(R23*O23*I23*EXP(-Definitions!$A$38*Capex!U533)*T23,100)</f>
        <v>1000</v>
      </c>
      <c r="W23" s="184" t="s">
        <v>235</v>
      </c>
      <c r="X23" s="20" t="s">
        <v>239</v>
      </c>
      <c r="Y23" s="67"/>
    </row>
    <row r="24" spans="1:25" s="92" customFormat="1" ht="27.75" customHeight="1">
      <c r="A24" s="15" t="s">
        <v>1222</v>
      </c>
      <c r="B24" s="20" t="s">
        <v>259</v>
      </c>
      <c r="C24" s="20" t="s">
        <v>2053</v>
      </c>
      <c r="D24" s="20" t="s">
        <v>117</v>
      </c>
      <c r="E24" s="20" t="s">
        <v>106</v>
      </c>
      <c r="F24" s="20" t="s">
        <v>154</v>
      </c>
      <c r="G24" s="20" t="s">
        <v>96</v>
      </c>
      <c r="H24" s="15">
        <v>2017</v>
      </c>
      <c r="I24" s="102">
        <v>3.41</v>
      </c>
      <c r="J24" s="15" t="s">
        <v>234</v>
      </c>
      <c r="K24" s="15">
        <v>2</v>
      </c>
      <c r="L24" s="15">
        <v>1</v>
      </c>
      <c r="M24" s="15">
        <v>1</v>
      </c>
      <c r="N24" s="15">
        <v>8</v>
      </c>
      <c r="O24" s="15">
        <v>1</v>
      </c>
      <c r="P24" s="51">
        <v>250</v>
      </c>
      <c r="Q24" s="169">
        <v>0.25</v>
      </c>
      <c r="R24" s="51">
        <f>P24*(1+Q24)</f>
        <v>312.5</v>
      </c>
      <c r="S24" s="15">
        <v>10</v>
      </c>
      <c r="T24" s="15">
        <v>1</v>
      </c>
      <c r="U24" s="15">
        <v>7</v>
      </c>
      <c r="V24" s="21">
        <f>CEILING(R24*O24*I24*EXP(-Definitions!$A$38*Capex!U154)*T24,100)</f>
        <v>1100</v>
      </c>
      <c r="W24" s="184" t="s">
        <v>235</v>
      </c>
      <c r="X24" s="20" t="s">
        <v>239</v>
      </c>
      <c r="Y24" s="67"/>
    </row>
    <row r="25" spans="1:25" s="92" customFormat="1" ht="27.75" customHeight="1">
      <c r="A25" s="15" t="s">
        <v>1243</v>
      </c>
      <c r="B25" s="20" t="s">
        <v>259</v>
      </c>
      <c r="C25" s="20" t="s">
        <v>2053</v>
      </c>
      <c r="D25" s="20" t="s">
        <v>117</v>
      </c>
      <c r="E25" s="20" t="s">
        <v>263</v>
      </c>
      <c r="F25" s="20" t="s">
        <v>154</v>
      </c>
      <c r="G25" s="20" t="s">
        <v>96</v>
      </c>
      <c r="H25" s="15">
        <v>2017</v>
      </c>
      <c r="I25" s="102">
        <v>3.3</v>
      </c>
      <c r="J25" s="15" t="s">
        <v>234</v>
      </c>
      <c r="K25" s="15">
        <v>2</v>
      </c>
      <c r="L25" s="15">
        <v>1</v>
      </c>
      <c r="M25" s="15">
        <v>1</v>
      </c>
      <c r="N25" s="15">
        <v>8</v>
      </c>
      <c r="O25" s="15">
        <v>1</v>
      </c>
      <c r="P25" s="51">
        <v>250</v>
      </c>
      <c r="Q25" s="169">
        <v>0.25</v>
      </c>
      <c r="R25" s="51">
        <f>P25*(1+Q25)</f>
        <v>312.5</v>
      </c>
      <c r="S25" s="15">
        <v>10</v>
      </c>
      <c r="T25" s="15">
        <v>1</v>
      </c>
      <c r="U25" s="15">
        <v>7</v>
      </c>
      <c r="V25" s="21">
        <f>CEILING(R25*O25*I25*EXP(-Definitions!$A$38*Capex!U175)*T25,100)</f>
        <v>1100</v>
      </c>
      <c r="W25" s="184" t="s">
        <v>235</v>
      </c>
      <c r="X25" s="20" t="s">
        <v>239</v>
      </c>
      <c r="Y25" s="67"/>
    </row>
    <row r="26" spans="1:25" s="92" customFormat="1" ht="27.75" customHeight="1">
      <c r="A26" s="15" t="s">
        <v>1263</v>
      </c>
      <c r="B26" s="20" t="s">
        <v>259</v>
      </c>
      <c r="C26" s="20" t="s">
        <v>2053</v>
      </c>
      <c r="D26" s="20" t="s">
        <v>117</v>
      </c>
      <c r="E26" s="20" t="s">
        <v>107</v>
      </c>
      <c r="F26" s="20" t="s">
        <v>154</v>
      </c>
      <c r="G26" s="20" t="s">
        <v>96</v>
      </c>
      <c r="H26" s="15">
        <v>2017</v>
      </c>
      <c r="I26" s="102">
        <v>3.3</v>
      </c>
      <c r="J26" s="15" t="s">
        <v>234</v>
      </c>
      <c r="K26" s="15">
        <v>2</v>
      </c>
      <c r="L26" s="15">
        <v>1</v>
      </c>
      <c r="M26" s="15">
        <v>1</v>
      </c>
      <c r="N26" s="15">
        <v>8</v>
      </c>
      <c r="O26" s="15">
        <v>1</v>
      </c>
      <c r="P26" s="51">
        <v>250</v>
      </c>
      <c r="Q26" s="169">
        <v>0.25</v>
      </c>
      <c r="R26" s="51">
        <f>P26*(1+Q26)</f>
        <v>312.5</v>
      </c>
      <c r="S26" s="15">
        <v>10</v>
      </c>
      <c r="T26" s="15">
        <v>1</v>
      </c>
      <c r="U26" s="15">
        <v>7</v>
      </c>
      <c r="V26" s="21">
        <f>CEILING(R26*O26*I26*EXP(-Definitions!$A$38*Capex!U195)*T26,100)</f>
        <v>1100</v>
      </c>
      <c r="W26" s="184" t="s">
        <v>235</v>
      </c>
      <c r="X26" s="20" t="s">
        <v>239</v>
      </c>
      <c r="Y26" s="67"/>
    </row>
    <row r="27" spans="1:25" s="92" customFormat="1" ht="27.75" customHeight="1">
      <c r="A27" s="15" t="s">
        <v>1283</v>
      </c>
      <c r="B27" s="20" t="s">
        <v>259</v>
      </c>
      <c r="C27" s="20" t="s">
        <v>2053</v>
      </c>
      <c r="D27" s="20" t="s">
        <v>117</v>
      </c>
      <c r="E27" s="20" t="s">
        <v>108</v>
      </c>
      <c r="F27" s="20" t="s">
        <v>154</v>
      </c>
      <c r="G27" s="20" t="s">
        <v>96</v>
      </c>
      <c r="H27" s="15">
        <v>2017</v>
      </c>
      <c r="I27" s="102">
        <v>3.3</v>
      </c>
      <c r="J27" s="15" t="s">
        <v>234</v>
      </c>
      <c r="K27" s="15">
        <v>2</v>
      </c>
      <c r="L27" s="15">
        <v>1</v>
      </c>
      <c r="M27" s="15">
        <v>1</v>
      </c>
      <c r="N27" s="15">
        <v>8</v>
      </c>
      <c r="O27" s="15">
        <v>1</v>
      </c>
      <c r="P27" s="51">
        <v>250</v>
      </c>
      <c r="Q27" s="169">
        <v>0.25</v>
      </c>
      <c r="R27" s="51">
        <f>P27*(1+Q27)</f>
        <v>312.5</v>
      </c>
      <c r="S27" s="15">
        <v>10</v>
      </c>
      <c r="T27" s="15">
        <v>1</v>
      </c>
      <c r="U27" s="15">
        <v>7</v>
      </c>
      <c r="V27" s="21">
        <f>CEILING(R27*O27*I27*EXP(-Definitions!$A$38*Capex!U215)*T27,100)</f>
        <v>1100</v>
      </c>
      <c r="W27" s="184" t="s">
        <v>235</v>
      </c>
      <c r="X27" s="20" t="s">
        <v>239</v>
      </c>
      <c r="Y27" s="67"/>
    </row>
    <row r="28" spans="1:25" s="92" customFormat="1" ht="27.75" customHeight="1">
      <c r="A28" s="15" t="s">
        <v>1303</v>
      </c>
      <c r="B28" s="20" t="s">
        <v>259</v>
      </c>
      <c r="C28" s="20" t="s">
        <v>2053</v>
      </c>
      <c r="D28" s="20" t="s">
        <v>117</v>
      </c>
      <c r="E28" s="20" t="s">
        <v>109</v>
      </c>
      <c r="F28" s="20" t="s">
        <v>154</v>
      </c>
      <c r="G28" s="20" t="s">
        <v>96</v>
      </c>
      <c r="H28" s="15">
        <v>2017</v>
      </c>
      <c r="I28" s="102">
        <v>3.3</v>
      </c>
      <c r="J28" s="15" t="s">
        <v>234</v>
      </c>
      <c r="K28" s="15">
        <v>2</v>
      </c>
      <c r="L28" s="15">
        <v>1</v>
      </c>
      <c r="M28" s="15">
        <v>1</v>
      </c>
      <c r="N28" s="15">
        <v>8</v>
      </c>
      <c r="O28" s="15">
        <v>1</v>
      </c>
      <c r="P28" s="51">
        <v>250</v>
      </c>
      <c r="Q28" s="169">
        <v>0.25</v>
      </c>
      <c r="R28" s="51">
        <f>P28*(1+Q28)</f>
        <v>312.5</v>
      </c>
      <c r="S28" s="15">
        <v>10</v>
      </c>
      <c r="T28" s="15">
        <v>1</v>
      </c>
      <c r="U28" s="15">
        <v>7</v>
      </c>
      <c r="V28" s="21">
        <f>CEILING(R28*O28*I28*EXP(-Definitions!$A$38*Capex!U235)*T28,100)</f>
        <v>1100</v>
      </c>
      <c r="W28" s="184" t="s">
        <v>235</v>
      </c>
      <c r="X28" s="20" t="s">
        <v>239</v>
      </c>
      <c r="Y28" s="67"/>
    </row>
    <row r="29" spans="1:25" s="92" customFormat="1" ht="27.75" customHeight="1">
      <c r="A29" s="15" t="s">
        <v>1318</v>
      </c>
      <c r="B29" s="20" t="s">
        <v>259</v>
      </c>
      <c r="C29" s="20" t="s">
        <v>2053</v>
      </c>
      <c r="D29" s="20" t="s">
        <v>117</v>
      </c>
      <c r="E29" s="20" t="s">
        <v>110</v>
      </c>
      <c r="F29" s="20" t="s">
        <v>154</v>
      </c>
      <c r="G29" s="20" t="s">
        <v>96</v>
      </c>
      <c r="H29" s="15">
        <v>2017</v>
      </c>
      <c r="I29" s="102">
        <v>3.3</v>
      </c>
      <c r="J29" s="15" t="s">
        <v>234</v>
      </c>
      <c r="K29" s="15">
        <v>2</v>
      </c>
      <c r="L29" s="15">
        <v>1</v>
      </c>
      <c r="M29" s="15">
        <v>1</v>
      </c>
      <c r="N29" s="15">
        <v>8</v>
      </c>
      <c r="O29" s="15">
        <v>1</v>
      </c>
      <c r="P29" s="51">
        <v>250</v>
      </c>
      <c r="Q29" s="169">
        <v>0.25</v>
      </c>
      <c r="R29" s="51">
        <f>P29*(1+Q29)</f>
        <v>312.5</v>
      </c>
      <c r="S29" s="15">
        <v>10</v>
      </c>
      <c r="T29" s="15">
        <v>1</v>
      </c>
      <c r="U29" s="15">
        <v>7</v>
      </c>
      <c r="V29" s="21">
        <f>CEILING(R29*O29*I29*EXP(-Definitions!$A$38*Capex!U250)*T29,100)</f>
        <v>1100</v>
      </c>
      <c r="W29" s="184" t="s">
        <v>235</v>
      </c>
      <c r="X29" s="20" t="s">
        <v>239</v>
      </c>
      <c r="Y29" s="67"/>
    </row>
    <row r="30" spans="1:25" s="92" customFormat="1" ht="27.75" customHeight="1">
      <c r="A30" s="15" t="s">
        <v>1333</v>
      </c>
      <c r="B30" s="20" t="s">
        <v>259</v>
      </c>
      <c r="C30" s="20" t="s">
        <v>2053</v>
      </c>
      <c r="D30" s="20" t="s">
        <v>117</v>
      </c>
      <c r="E30" s="20" t="s">
        <v>111</v>
      </c>
      <c r="F30" s="20" t="s">
        <v>154</v>
      </c>
      <c r="G30" s="20" t="s">
        <v>96</v>
      </c>
      <c r="H30" s="15">
        <v>2017</v>
      </c>
      <c r="I30" s="102">
        <v>3.3</v>
      </c>
      <c r="J30" s="15" t="s">
        <v>234</v>
      </c>
      <c r="K30" s="15">
        <v>2</v>
      </c>
      <c r="L30" s="15">
        <v>1</v>
      </c>
      <c r="M30" s="15">
        <v>1</v>
      </c>
      <c r="N30" s="15">
        <v>8</v>
      </c>
      <c r="O30" s="15">
        <v>1</v>
      </c>
      <c r="P30" s="51">
        <v>250</v>
      </c>
      <c r="Q30" s="169">
        <v>0.25</v>
      </c>
      <c r="R30" s="51">
        <f>P30*(1+Q30)</f>
        <v>312.5</v>
      </c>
      <c r="S30" s="15">
        <v>10</v>
      </c>
      <c r="T30" s="15">
        <v>1</v>
      </c>
      <c r="U30" s="15">
        <v>7</v>
      </c>
      <c r="V30" s="21">
        <f>CEILING(R30*O30*I30*EXP(-Definitions!$A$38*Capex!U265)*T30,100)</f>
        <v>1100</v>
      </c>
      <c r="W30" s="184" t="s">
        <v>235</v>
      </c>
      <c r="X30" s="20" t="s">
        <v>239</v>
      </c>
      <c r="Y30" s="67"/>
    </row>
    <row r="31" spans="1:25" s="92" customFormat="1" ht="27.75" customHeight="1">
      <c r="A31" s="15" t="s">
        <v>1422</v>
      </c>
      <c r="B31" s="20" t="s">
        <v>256</v>
      </c>
      <c r="C31" s="20" t="s">
        <v>2054</v>
      </c>
      <c r="D31" s="20" t="s">
        <v>117</v>
      </c>
      <c r="E31" s="20" t="s">
        <v>104</v>
      </c>
      <c r="F31" s="20" t="s">
        <v>191</v>
      </c>
      <c r="G31" s="20" t="s">
        <v>96</v>
      </c>
      <c r="H31" s="15">
        <v>2017</v>
      </c>
      <c r="I31" s="102">
        <v>3.4</v>
      </c>
      <c r="J31" s="15" t="s">
        <v>234</v>
      </c>
      <c r="K31" s="15">
        <v>2</v>
      </c>
      <c r="L31" s="15">
        <v>1</v>
      </c>
      <c r="M31" s="15">
        <v>1</v>
      </c>
      <c r="N31" s="15">
        <v>8</v>
      </c>
      <c r="O31" s="15">
        <v>1</v>
      </c>
      <c r="P31" s="51">
        <v>250</v>
      </c>
      <c r="Q31" s="169">
        <v>0.25</v>
      </c>
      <c r="R31" s="51">
        <f>P31*(1+Q31)</f>
        <v>312.5</v>
      </c>
      <c r="S31" s="15">
        <v>10</v>
      </c>
      <c r="T31" s="15">
        <v>1</v>
      </c>
      <c r="U31" s="15">
        <v>7</v>
      </c>
      <c r="V31" s="21">
        <f>CEILING(R31*O31*I31*EXP(-Definitions!$A$38*Capex!U354)*T31,100)</f>
        <v>1100</v>
      </c>
      <c r="W31" s="184" t="s">
        <v>235</v>
      </c>
      <c r="X31" s="20" t="s">
        <v>239</v>
      </c>
      <c r="Y31" s="67"/>
    </row>
    <row r="32" spans="1:25" s="92" customFormat="1" ht="27.75" customHeight="1">
      <c r="A32" s="15" t="s">
        <v>1450</v>
      </c>
      <c r="B32" s="20" t="s">
        <v>259</v>
      </c>
      <c r="C32" s="20" t="s">
        <v>2054</v>
      </c>
      <c r="D32" s="20" t="s">
        <v>117</v>
      </c>
      <c r="E32" s="20" t="s">
        <v>105</v>
      </c>
      <c r="F32" s="20" t="s">
        <v>191</v>
      </c>
      <c r="G32" s="20" t="s">
        <v>96</v>
      </c>
      <c r="H32" s="15">
        <v>2017</v>
      </c>
      <c r="I32" s="102">
        <v>3.51</v>
      </c>
      <c r="J32" s="15" t="s">
        <v>234</v>
      </c>
      <c r="K32" s="15">
        <v>2</v>
      </c>
      <c r="L32" s="15">
        <v>1</v>
      </c>
      <c r="M32" s="15">
        <v>1</v>
      </c>
      <c r="N32" s="15">
        <v>8</v>
      </c>
      <c r="O32" s="15">
        <v>1</v>
      </c>
      <c r="P32" s="51">
        <v>250</v>
      </c>
      <c r="Q32" s="169">
        <v>0.25</v>
      </c>
      <c r="R32" s="51">
        <f>P32*(1+Q32)</f>
        <v>312.5</v>
      </c>
      <c r="S32" s="15">
        <v>10</v>
      </c>
      <c r="T32" s="15">
        <v>1</v>
      </c>
      <c r="U32" s="15">
        <v>7</v>
      </c>
      <c r="V32" s="21">
        <f>CEILING(R32*O32*I32*EXP(-Definitions!$A$38*Capex!U382)*T32,100)</f>
        <v>1100</v>
      </c>
      <c r="W32" s="184" t="s">
        <v>235</v>
      </c>
      <c r="X32" s="20" t="s">
        <v>239</v>
      </c>
      <c r="Y32" s="67"/>
    </row>
    <row r="33" spans="1:25" s="92" customFormat="1" ht="27.75" customHeight="1">
      <c r="A33" s="15" t="s">
        <v>1463</v>
      </c>
      <c r="B33" s="20" t="s">
        <v>261</v>
      </c>
      <c r="C33" s="20" t="s">
        <v>2054</v>
      </c>
      <c r="D33" s="20" t="s">
        <v>117</v>
      </c>
      <c r="E33" s="20" t="s">
        <v>106</v>
      </c>
      <c r="F33" s="20" t="s">
        <v>154</v>
      </c>
      <c r="G33" s="20" t="s">
        <v>96</v>
      </c>
      <c r="H33" s="15">
        <v>2017</v>
      </c>
      <c r="I33" s="102">
        <v>3.46</v>
      </c>
      <c r="J33" s="15" t="s">
        <v>234</v>
      </c>
      <c r="K33" s="15">
        <v>2</v>
      </c>
      <c r="L33" s="15">
        <v>1</v>
      </c>
      <c r="M33" s="15">
        <v>1</v>
      </c>
      <c r="N33" s="15">
        <v>8</v>
      </c>
      <c r="O33" s="15">
        <v>1</v>
      </c>
      <c r="P33" s="51">
        <v>250</v>
      </c>
      <c r="Q33" s="169">
        <v>0.25</v>
      </c>
      <c r="R33" s="51">
        <f>P33*(1+Q33)</f>
        <v>312.5</v>
      </c>
      <c r="S33" s="15">
        <v>10</v>
      </c>
      <c r="T33" s="15">
        <v>1</v>
      </c>
      <c r="U33" s="15">
        <v>7</v>
      </c>
      <c r="V33" s="21">
        <f>CEILING(R33*O33*I33*EXP(-Definitions!$A$38*Capex!U395)*T33,100)</f>
        <v>1100</v>
      </c>
      <c r="W33" s="184" t="s">
        <v>235</v>
      </c>
      <c r="X33" s="20" t="s">
        <v>239</v>
      </c>
      <c r="Y33" s="67"/>
    </row>
    <row r="34" spans="1:25" s="92" customFormat="1" ht="27.75" customHeight="1">
      <c r="A34" s="15" t="s">
        <v>1520</v>
      </c>
      <c r="B34" s="20" t="s">
        <v>261</v>
      </c>
      <c r="C34" s="20" t="s">
        <v>2054</v>
      </c>
      <c r="D34" s="20" t="s">
        <v>117</v>
      </c>
      <c r="E34" s="20" t="s">
        <v>108</v>
      </c>
      <c r="F34" s="20" t="s">
        <v>154</v>
      </c>
      <c r="G34" s="20" t="s">
        <v>96</v>
      </c>
      <c r="H34" s="15">
        <v>2017</v>
      </c>
      <c r="I34" s="102">
        <v>3.45</v>
      </c>
      <c r="J34" s="15" t="s">
        <v>234</v>
      </c>
      <c r="K34" s="15">
        <v>2</v>
      </c>
      <c r="L34" s="15">
        <v>1</v>
      </c>
      <c r="M34" s="15">
        <v>1</v>
      </c>
      <c r="N34" s="15">
        <v>8</v>
      </c>
      <c r="O34" s="15">
        <v>1</v>
      </c>
      <c r="P34" s="51">
        <v>250</v>
      </c>
      <c r="Q34" s="169">
        <v>0.25</v>
      </c>
      <c r="R34" s="51">
        <f>P34*(1+Q34)</f>
        <v>312.5</v>
      </c>
      <c r="S34" s="15">
        <v>10</v>
      </c>
      <c r="T34" s="15">
        <v>1</v>
      </c>
      <c r="U34" s="15">
        <v>7</v>
      </c>
      <c r="V34" s="21">
        <f>CEILING(R34*O34*I34*EXP(-Definitions!$A$38*Capex!U452)*T34,100)</f>
        <v>1100</v>
      </c>
      <c r="W34" s="184" t="s">
        <v>235</v>
      </c>
      <c r="X34" s="20" t="s">
        <v>239</v>
      </c>
      <c r="Y34" s="67"/>
    </row>
    <row r="35" spans="1:25" s="92" customFormat="1" ht="27.75" customHeight="1">
      <c r="A35" s="15" t="s">
        <v>1541</v>
      </c>
      <c r="B35" s="20" t="s">
        <v>261</v>
      </c>
      <c r="C35" s="20" t="s">
        <v>2054</v>
      </c>
      <c r="D35" s="20" t="s">
        <v>117</v>
      </c>
      <c r="E35" s="20" t="s">
        <v>109</v>
      </c>
      <c r="F35" s="20" t="s">
        <v>154</v>
      </c>
      <c r="G35" s="20" t="s">
        <v>96</v>
      </c>
      <c r="H35" s="15">
        <v>2017</v>
      </c>
      <c r="I35" s="102">
        <v>3.45</v>
      </c>
      <c r="J35" s="15" t="s">
        <v>234</v>
      </c>
      <c r="K35" s="15">
        <v>2</v>
      </c>
      <c r="L35" s="15">
        <v>1</v>
      </c>
      <c r="M35" s="15">
        <v>1</v>
      </c>
      <c r="N35" s="15">
        <v>8</v>
      </c>
      <c r="O35" s="15">
        <v>1</v>
      </c>
      <c r="P35" s="51">
        <v>250</v>
      </c>
      <c r="Q35" s="169">
        <v>0.25</v>
      </c>
      <c r="R35" s="51">
        <f>P35*(1+Q35)</f>
        <v>312.5</v>
      </c>
      <c r="S35" s="15">
        <v>10</v>
      </c>
      <c r="T35" s="15">
        <v>1</v>
      </c>
      <c r="U35" s="15">
        <v>7</v>
      </c>
      <c r="V35" s="21">
        <f>CEILING(R35*O35*I35*EXP(-Definitions!$A$38*Capex!U473)*T35,100)</f>
        <v>1100</v>
      </c>
      <c r="W35" s="184" t="s">
        <v>235</v>
      </c>
      <c r="X35" s="20" t="s">
        <v>239</v>
      </c>
      <c r="Y35" s="67"/>
    </row>
    <row r="36" spans="1:25" s="92" customFormat="1" ht="27.75" customHeight="1">
      <c r="A36" s="15" t="s">
        <v>1562</v>
      </c>
      <c r="B36" s="20" t="s">
        <v>261</v>
      </c>
      <c r="C36" s="20" t="s">
        <v>2054</v>
      </c>
      <c r="D36" s="20" t="s">
        <v>117</v>
      </c>
      <c r="E36" s="20" t="s">
        <v>110</v>
      </c>
      <c r="F36" s="20" t="s">
        <v>154</v>
      </c>
      <c r="G36" s="20" t="s">
        <v>96</v>
      </c>
      <c r="H36" s="15">
        <v>2017</v>
      </c>
      <c r="I36" s="102">
        <v>3.45</v>
      </c>
      <c r="J36" s="15" t="s">
        <v>234</v>
      </c>
      <c r="K36" s="15">
        <v>2</v>
      </c>
      <c r="L36" s="15">
        <v>1</v>
      </c>
      <c r="M36" s="15">
        <v>1</v>
      </c>
      <c r="N36" s="15">
        <v>8</v>
      </c>
      <c r="O36" s="15">
        <v>1</v>
      </c>
      <c r="P36" s="51">
        <v>250</v>
      </c>
      <c r="Q36" s="169">
        <v>0.25</v>
      </c>
      <c r="R36" s="51">
        <f>P36*(1+Q36)</f>
        <v>312.5</v>
      </c>
      <c r="S36" s="15">
        <v>10</v>
      </c>
      <c r="T36" s="15">
        <v>1</v>
      </c>
      <c r="U36" s="15">
        <v>7</v>
      </c>
      <c r="V36" s="21">
        <f>CEILING(R36*O36*I36*EXP(-Definitions!$A$38*Capex!U494)*T36,100)</f>
        <v>1100</v>
      </c>
      <c r="W36" s="184" t="s">
        <v>235</v>
      </c>
      <c r="X36" s="20" t="s">
        <v>239</v>
      </c>
      <c r="Y36" s="67"/>
    </row>
    <row r="37" spans="1:25" s="92" customFormat="1" ht="27.75" customHeight="1">
      <c r="A37" s="15" t="s">
        <v>1583</v>
      </c>
      <c r="B37" s="20" t="s">
        <v>261</v>
      </c>
      <c r="C37" s="20" t="s">
        <v>2054</v>
      </c>
      <c r="D37" s="20" t="s">
        <v>117</v>
      </c>
      <c r="E37" s="20" t="s">
        <v>111</v>
      </c>
      <c r="F37" s="20" t="s">
        <v>154</v>
      </c>
      <c r="G37" s="20" t="s">
        <v>96</v>
      </c>
      <c r="H37" s="15">
        <v>2017</v>
      </c>
      <c r="I37" s="102">
        <v>3.45</v>
      </c>
      <c r="J37" s="15" t="s">
        <v>234</v>
      </c>
      <c r="K37" s="15">
        <v>2</v>
      </c>
      <c r="L37" s="15">
        <v>1</v>
      </c>
      <c r="M37" s="15">
        <v>1</v>
      </c>
      <c r="N37" s="15">
        <v>8</v>
      </c>
      <c r="O37" s="15">
        <v>1</v>
      </c>
      <c r="P37" s="51">
        <v>250</v>
      </c>
      <c r="Q37" s="169">
        <v>0.25</v>
      </c>
      <c r="R37" s="51">
        <f>P37*(1+Q37)</f>
        <v>312.5</v>
      </c>
      <c r="S37" s="15">
        <v>10</v>
      </c>
      <c r="T37" s="15">
        <v>1</v>
      </c>
      <c r="U37" s="15">
        <v>7</v>
      </c>
      <c r="V37" s="21">
        <f>CEILING(R37*O37*I37*EXP(-Definitions!$A$38*Capex!U515)*T37,100)</f>
        <v>1100</v>
      </c>
      <c r="W37" s="184" t="s">
        <v>235</v>
      </c>
      <c r="X37" s="20" t="s">
        <v>239</v>
      </c>
      <c r="Y37" s="67"/>
    </row>
    <row r="38" spans="1:25" s="92" customFormat="1" ht="27.75" customHeight="1">
      <c r="A38" s="15" t="s">
        <v>1599</v>
      </c>
      <c r="B38" s="20" t="s">
        <v>261</v>
      </c>
      <c r="C38" s="20" t="s">
        <v>2054</v>
      </c>
      <c r="D38" s="20" t="s">
        <v>117</v>
      </c>
      <c r="E38" s="20" t="s">
        <v>112</v>
      </c>
      <c r="F38" s="20" t="s">
        <v>154</v>
      </c>
      <c r="G38" s="20" t="s">
        <v>96</v>
      </c>
      <c r="H38" s="15">
        <v>2017</v>
      </c>
      <c r="I38" s="102">
        <v>3.5</v>
      </c>
      <c r="J38" s="15" t="s">
        <v>234</v>
      </c>
      <c r="K38" s="15">
        <v>2</v>
      </c>
      <c r="L38" s="15">
        <v>1</v>
      </c>
      <c r="M38" s="15">
        <v>1</v>
      </c>
      <c r="N38" s="15">
        <v>8</v>
      </c>
      <c r="O38" s="15">
        <v>1</v>
      </c>
      <c r="P38" s="51">
        <v>250</v>
      </c>
      <c r="Q38" s="169">
        <v>0.25</v>
      </c>
      <c r="R38" s="51">
        <f>P38*(1+Q38)</f>
        <v>312.5</v>
      </c>
      <c r="S38" s="15">
        <v>10</v>
      </c>
      <c r="T38" s="15">
        <v>1</v>
      </c>
      <c r="U38" s="15">
        <v>7</v>
      </c>
      <c r="V38" s="21">
        <f>CEILING(R38*O38*I38*EXP(-Definitions!$A$38*Capex!U531)*T38,100)</f>
        <v>1100</v>
      </c>
      <c r="W38" s="184" t="s">
        <v>235</v>
      </c>
      <c r="X38" s="20" t="s">
        <v>239</v>
      </c>
      <c r="Y38" s="67"/>
    </row>
    <row r="39" spans="1:25" s="92" customFormat="1" ht="27.75" customHeight="1">
      <c r="A39" s="15" t="s">
        <v>1623</v>
      </c>
      <c r="B39" s="20" t="s">
        <v>261</v>
      </c>
      <c r="C39" s="20" t="s">
        <v>2054</v>
      </c>
      <c r="D39" s="20" t="s">
        <v>117</v>
      </c>
      <c r="E39" s="20" t="s">
        <v>113</v>
      </c>
      <c r="F39" s="20" t="s">
        <v>154</v>
      </c>
      <c r="G39" s="20" t="s">
        <v>96</v>
      </c>
      <c r="H39" s="15">
        <v>2017</v>
      </c>
      <c r="I39" s="102">
        <v>3.44</v>
      </c>
      <c r="J39" s="15" t="s">
        <v>234</v>
      </c>
      <c r="K39" s="15">
        <v>2</v>
      </c>
      <c r="L39" s="15">
        <v>1</v>
      </c>
      <c r="M39" s="15">
        <v>1</v>
      </c>
      <c r="N39" s="15">
        <v>8</v>
      </c>
      <c r="O39" s="15">
        <v>1</v>
      </c>
      <c r="P39" s="51">
        <v>250</v>
      </c>
      <c r="Q39" s="169">
        <v>0.25</v>
      </c>
      <c r="R39" s="51">
        <f>P39*(1+Q39)</f>
        <v>312.5</v>
      </c>
      <c r="S39" s="15">
        <v>10</v>
      </c>
      <c r="T39" s="15">
        <v>1</v>
      </c>
      <c r="U39" s="15">
        <v>7</v>
      </c>
      <c r="V39" s="21">
        <f>CEILING(R39*O39*I39*EXP(-Definitions!$A$38*Capex!U555)*T39,100)</f>
        <v>1100</v>
      </c>
      <c r="W39" s="184" t="s">
        <v>235</v>
      </c>
      <c r="X39" s="20" t="s">
        <v>239</v>
      </c>
      <c r="Y39" s="67"/>
    </row>
    <row r="40" spans="1:25" s="92" customFormat="1" ht="27.75" customHeight="1">
      <c r="A40" s="15" t="s">
        <v>1625</v>
      </c>
      <c r="B40" s="20" t="s">
        <v>261</v>
      </c>
      <c r="C40" s="20" t="s">
        <v>2054</v>
      </c>
      <c r="D40" s="20" t="s">
        <v>117</v>
      </c>
      <c r="E40" s="20" t="s">
        <v>113</v>
      </c>
      <c r="F40" s="20" t="s">
        <v>191</v>
      </c>
      <c r="G40" s="20" t="s">
        <v>96</v>
      </c>
      <c r="H40" s="15">
        <v>2017</v>
      </c>
      <c r="I40" s="102">
        <v>3.44</v>
      </c>
      <c r="J40" s="15" t="s">
        <v>234</v>
      </c>
      <c r="K40" s="15">
        <v>2</v>
      </c>
      <c r="L40" s="15">
        <v>1</v>
      </c>
      <c r="M40" s="15">
        <v>1</v>
      </c>
      <c r="N40" s="15">
        <v>8</v>
      </c>
      <c r="O40" s="15">
        <v>1</v>
      </c>
      <c r="P40" s="51">
        <v>250</v>
      </c>
      <c r="Q40" s="169">
        <v>0.25</v>
      </c>
      <c r="R40" s="51">
        <f>P40*(1+Q40)</f>
        <v>312.5</v>
      </c>
      <c r="S40" s="15">
        <v>10</v>
      </c>
      <c r="T40" s="15">
        <v>1</v>
      </c>
      <c r="U40" s="15">
        <v>7</v>
      </c>
      <c r="V40" s="21">
        <f>CEILING(R40*O40*I40*EXP(-Definitions!$A$38*Capex!U557)*T40,100)</f>
        <v>1100</v>
      </c>
      <c r="W40" s="184" t="s">
        <v>235</v>
      </c>
      <c r="X40" s="20" t="s">
        <v>239</v>
      </c>
      <c r="Y40" s="67"/>
    </row>
    <row r="41" spans="1:25" s="92" customFormat="1" ht="27.75" customHeight="1">
      <c r="A41" s="15" t="s">
        <v>1138</v>
      </c>
      <c r="B41" s="20" t="s">
        <v>258</v>
      </c>
      <c r="C41" s="20" t="s">
        <v>86</v>
      </c>
      <c r="D41" s="20" t="s">
        <v>117</v>
      </c>
      <c r="E41" s="20" t="s">
        <v>86</v>
      </c>
      <c r="F41" s="20" t="s">
        <v>175</v>
      </c>
      <c r="G41" s="20" t="s">
        <v>96</v>
      </c>
      <c r="H41" s="15">
        <v>2017</v>
      </c>
      <c r="I41" s="102">
        <v>3.8</v>
      </c>
      <c r="J41" s="15" t="s">
        <v>234</v>
      </c>
      <c r="K41" s="15">
        <v>2</v>
      </c>
      <c r="L41" s="15">
        <v>1</v>
      </c>
      <c r="M41" s="15">
        <v>1</v>
      </c>
      <c r="N41" s="15">
        <v>8</v>
      </c>
      <c r="O41" s="15">
        <v>1</v>
      </c>
      <c r="P41" s="51">
        <v>250</v>
      </c>
      <c r="Q41" s="169">
        <v>0.25</v>
      </c>
      <c r="R41" s="51">
        <f>P41*(1+Q41)</f>
        <v>312.5</v>
      </c>
      <c r="S41" s="15">
        <v>10</v>
      </c>
      <c r="T41" s="15">
        <v>1</v>
      </c>
      <c r="U41" s="15">
        <v>7</v>
      </c>
      <c r="V41" s="21">
        <f>CEILING(R41*O41*I41*EXP(-Definitions!$A$38*Capex!U70)*T41,100)</f>
        <v>1200</v>
      </c>
      <c r="W41" s="184" t="s">
        <v>235</v>
      </c>
      <c r="X41" s="20" t="s">
        <v>239</v>
      </c>
      <c r="Y41" s="67"/>
    </row>
    <row r="42" spans="1:25" s="92" customFormat="1" ht="27.75" customHeight="1">
      <c r="A42" s="15" t="s">
        <v>1177</v>
      </c>
      <c r="B42" s="20" t="s">
        <v>256</v>
      </c>
      <c r="C42" s="20" t="s">
        <v>2053</v>
      </c>
      <c r="D42" s="20" t="s">
        <v>117</v>
      </c>
      <c r="E42" s="20" t="s">
        <v>104</v>
      </c>
      <c r="F42" s="20" t="s">
        <v>191</v>
      </c>
      <c r="G42" s="20" t="s">
        <v>96</v>
      </c>
      <c r="H42" s="15">
        <v>2017</v>
      </c>
      <c r="I42" s="102">
        <v>3.7</v>
      </c>
      <c r="J42" s="15" t="s">
        <v>234</v>
      </c>
      <c r="K42" s="15">
        <v>2</v>
      </c>
      <c r="L42" s="15">
        <v>1</v>
      </c>
      <c r="M42" s="15">
        <v>1</v>
      </c>
      <c r="N42" s="15">
        <v>8</v>
      </c>
      <c r="O42" s="15">
        <v>1</v>
      </c>
      <c r="P42" s="51">
        <v>250</v>
      </c>
      <c r="Q42" s="169">
        <v>0.25</v>
      </c>
      <c r="R42" s="51">
        <f>P42*(1+Q42)</f>
        <v>312.5</v>
      </c>
      <c r="S42" s="15">
        <v>10</v>
      </c>
      <c r="T42" s="15">
        <v>1</v>
      </c>
      <c r="U42" s="15">
        <v>7</v>
      </c>
      <c r="V42" s="21">
        <f>CEILING(R42*O42*I42*EXP(-Definitions!$A$38*Capex!U109)*T42,100)</f>
        <v>1200</v>
      </c>
      <c r="W42" s="184" t="s">
        <v>235</v>
      </c>
      <c r="X42" s="20" t="s">
        <v>239</v>
      </c>
      <c r="Y42" s="67"/>
    </row>
    <row r="43" spans="1:25" s="92" customFormat="1" ht="27.75" customHeight="1">
      <c r="A43" s="15" t="s">
        <v>1348</v>
      </c>
      <c r="B43" s="20" t="s">
        <v>259</v>
      </c>
      <c r="C43" s="20" t="s">
        <v>2053</v>
      </c>
      <c r="D43" s="20" t="s">
        <v>117</v>
      </c>
      <c r="E43" s="20" t="s">
        <v>112</v>
      </c>
      <c r="F43" s="20" t="s">
        <v>154</v>
      </c>
      <c r="G43" s="20" t="s">
        <v>96</v>
      </c>
      <c r="H43" s="15">
        <v>2017</v>
      </c>
      <c r="I43" s="102">
        <v>3.7</v>
      </c>
      <c r="J43" s="15" t="s">
        <v>234</v>
      </c>
      <c r="K43" s="15">
        <v>2</v>
      </c>
      <c r="L43" s="15">
        <v>1</v>
      </c>
      <c r="M43" s="15">
        <v>1</v>
      </c>
      <c r="N43" s="15">
        <v>8</v>
      </c>
      <c r="O43" s="15">
        <v>1</v>
      </c>
      <c r="P43" s="51">
        <v>250</v>
      </c>
      <c r="Q43" s="169">
        <v>0.25</v>
      </c>
      <c r="R43" s="51">
        <f>P43*(1+Q43)</f>
        <v>312.5</v>
      </c>
      <c r="S43" s="15">
        <v>10</v>
      </c>
      <c r="T43" s="15">
        <v>1</v>
      </c>
      <c r="U43" s="15">
        <v>7</v>
      </c>
      <c r="V43" s="21">
        <f>CEILING(R43*O43*I43*EXP(-Definitions!$A$38*Capex!U280)*T43,100)</f>
        <v>1200</v>
      </c>
      <c r="W43" s="184" t="s">
        <v>235</v>
      </c>
      <c r="X43" s="20" t="s">
        <v>239</v>
      </c>
      <c r="Y43" s="67"/>
    </row>
    <row r="44" spans="1:25" s="92" customFormat="1" ht="27.75" customHeight="1">
      <c r="A44" s="15" t="s">
        <v>1368</v>
      </c>
      <c r="B44" s="20" t="s">
        <v>259</v>
      </c>
      <c r="C44" s="20" t="s">
        <v>2053</v>
      </c>
      <c r="D44" s="20" t="s">
        <v>117</v>
      </c>
      <c r="E44" s="20" t="s">
        <v>113</v>
      </c>
      <c r="F44" s="20" t="s">
        <v>154</v>
      </c>
      <c r="G44" s="20" t="s">
        <v>96</v>
      </c>
      <c r="H44" s="15">
        <v>2017</v>
      </c>
      <c r="I44" s="102">
        <v>3.7</v>
      </c>
      <c r="J44" s="15" t="s">
        <v>234</v>
      </c>
      <c r="K44" s="15">
        <v>2</v>
      </c>
      <c r="L44" s="15">
        <v>1</v>
      </c>
      <c r="M44" s="15">
        <v>1</v>
      </c>
      <c r="N44" s="15">
        <v>8</v>
      </c>
      <c r="O44" s="15">
        <v>1</v>
      </c>
      <c r="P44" s="51">
        <v>250</v>
      </c>
      <c r="Q44" s="169">
        <v>0.25</v>
      </c>
      <c r="R44" s="51">
        <f>P44*(1+Q44)</f>
        <v>312.5</v>
      </c>
      <c r="S44" s="15">
        <v>10</v>
      </c>
      <c r="T44" s="15">
        <v>1</v>
      </c>
      <c r="U44" s="15">
        <v>7</v>
      </c>
      <c r="V44" s="21">
        <f>CEILING(R44*O44*I44*EXP(-Definitions!$A$38*Capex!U300)*T44,100)</f>
        <v>1200</v>
      </c>
      <c r="W44" s="184" t="s">
        <v>235</v>
      </c>
      <c r="X44" s="20" t="s">
        <v>239</v>
      </c>
      <c r="Y44" s="67"/>
    </row>
    <row r="45" spans="1:25" s="92" customFormat="1" ht="27.75" customHeight="1">
      <c r="A45" s="15" t="s">
        <v>1388</v>
      </c>
      <c r="B45" s="20" t="s">
        <v>259</v>
      </c>
      <c r="C45" s="20" t="s">
        <v>2053</v>
      </c>
      <c r="D45" s="20" t="s">
        <v>117</v>
      </c>
      <c r="E45" s="20" t="s">
        <v>114</v>
      </c>
      <c r="F45" s="20" t="s">
        <v>154</v>
      </c>
      <c r="G45" s="20" t="s">
        <v>96</v>
      </c>
      <c r="H45" s="15">
        <v>2017</v>
      </c>
      <c r="I45" s="102">
        <v>3.7</v>
      </c>
      <c r="J45" s="15" t="s">
        <v>234</v>
      </c>
      <c r="K45" s="15">
        <v>2</v>
      </c>
      <c r="L45" s="15">
        <v>1</v>
      </c>
      <c r="M45" s="15">
        <v>1</v>
      </c>
      <c r="N45" s="15">
        <v>8</v>
      </c>
      <c r="O45" s="15">
        <v>1</v>
      </c>
      <c r="P45" s="51">
        <v>250</v>
      </c>
      <c r="Q45" s="169">
        <v>0.25</v>
      </c>
      <c r="R45" s="51">
        <f>P45*(1+Q45)</f>
        <v>312.5</v>
      </c>
      <c r="S45" s="15">
        <v>10</v>
      </c>
      <c r="T45" s="15">
        <v>1</v>
      </c>
      <c r="U45" s="15">
        <v>7</v>
      </c>
      <c r="V45" s="21">
        <f>CEILING(R45*O45*I45*EXP(-Definitions!$A$38*Capex!U320)*T45,100)</f>
        <v>1200</v>
      </c>
      <c r="W45" s="184" t="s">
        <v>235</v>
      </c>
      <c r="X45" s="20" t="s">
        <v>239</v>
      </c>
      <c r="Y45" s="67"/>
    </row>
    <row r="46" spans="1:25" s="92" customFormat="1" ht="27.75" customHeight="1">
      <c r="A46" s="15" t="s">
        <v>1482</v>
      </c>
      <c r="B46" s="20" t="s">
        <v>261</v>
      </c>
      <c r="C46" s="20" t="s">
        <v>2054</v>
      </c>
      <c r="D46" s="20" t="s">
        <v>117</v>
      </c>
      <c r="E46" s="20" t="s">
        <v>263</v>
      </c>
      <c r="F46" s="20" t="s">
        <v>154</v>
      </c>
      <c r="G46" s="20" t="s">
        <v>96</v>
      </c>
      <c r="H46" s="15">
        <v>2017</v>
      </c>
      <c r="I46" s="102">
        <v>3.65</v>
      </c>
      <c r="J46" s="15" t="s">
        <v>234</v>
      </c>
      <c r="K46" s="15">
        <v>2</v>
      </c>
      <c r="L46" s="15">
        <v>1</v>
      </c>
      <c r="M46" s="15">
        <v>1</v>
      </c>
      <c r="N46" s="15">
        <v>8</v>
      </c>
      <c r="O46" s="15">
        <v>1</v>
      </c>
      <c r="P46" s="51">
        <v>250</v>
      </c>
      <c r="Q46" s="169">
        <v>0.25</v>
      </c>
      <c r="R46" s="51">
        <f>P46*(1+Q46)</f>
        <v>312.5</v>
      </c>
      <c r="S46" s="15">
        <v>10</v>
      </c>
      <c r="T46" s="15">
        <v>1</v>
      </c>
      <c r="U46" s="15">
        <v>7</v>
      </c>
      <c r="V46" s="21">
        <f>CEILING(R46*O46*I46*EXP(-Definitions!$A$38*Capex!U414)*T46,100)</f>
        <v>1200</v>
      </c>
      <c r="W46" s="184" t="s">
        <v>235</v>
      </c>
      <c r="X46" s="20" t="s">
        <v>239</v>
      </c>
      <c r="Y46" s="67"/>
    </row>
    <row r="47" spans="1:25" s="92" customFormat="1" ht="27.75" customHeight="1">
      <c r="A47" s="15" t="s">
        <v>1501</v>
      </c>
      <c r="B47" s="20" t="s">
        <v>261</v>
      </c>
      <c r="C47" s="20" t="s">
        <v>2054</v>
      </c>
      <c r="D47" s="20" t="s">
        <v>117</v>
      </c>
      <c r="E47" s="20" t="s">
        <v>107</v>
      </c>
      <c r="F47" s="20" t="s">
        <v>154</v>
      </c>
      <c r="G47" s="20" t="s">
        <v>96</v>
      </c>
      <c r="H47" s="15">
        <v>2017</v>
      </c>
      <c r="I47" s="102">
        <v>3.65</v>
      </c>
      <c r="J47" s="15" t="s">
        <v>234</v>
      </c>
      <c r="K47" s="15">
        <v>2</v>
      </c>
      <c r="L47" s="15">
        <v>1</v>
      </c>
      <c r="M47" s="15">
        <v>1</v>
      </c>
      <c r="N47" s="15">
        <v>8</v>
      </c>
      <c r="O47" s="15">
        <v>1</v>
      </c>
      <c r="P47" s="51">
        <v>250</v>
      </c>
      <c r="Q47" s="169">
        <v>0.25</v>
      </c>
      <c r="R47" s="51">
        <f>P47*(1+Q47)</f>
        <v>312.5</v>
      </c>
      <c r="S47" s="15">
        <v>10</v>
      </c>
      <c r="T47" s="15">
        <v>1</v>
      </c>
      <c r="U47" s="15">
        <v>7</v>
      </c>
      <c r="V47" s="21">
        <f>CEILING(R47*O47*I47*EXP(-Definitions!$A$38*Capex!U433)*T47,100)</f>
        <v>1200</v>
      </c>
      <c r="W47" s="184" t="s">
        <v>235</v>
      </c>
      <c r="X47" s="20" t="s">
        <v>239</v>
      </c>
      <c r="Y47" s="67"/>
    </row>
    <row r="48" spans="1:25" s="92" customFormat="1" ht="27.75" customHeight="1">
      <c r="A48" s="15" t="s">
        <v>1453</v>
      </c>
      <c r="B48" s="20" t="s">
        <v>259</v>
      </c>
      <c r="C48" s="20" t="s">
        <v>2054</v>
      </c>
      <c r="D48" s="20" t="s">
        <v>117</v>
      </c>
      <c r="E48" s="20" t="s">
        <v>105</v>
      </c>
      <c r="F48" s="20" t="s">
        <v>195</v>
      </c>
      <c r="G48" s="20" t="s">
        <v>96</v>
      </c>
      <c r="H48" s="15">
        <v>2017</v>
      </c>
      <c r="I48" s="102">
        <v>4.43</v>
      </c>
      <c r="J48" s="15" t="s">
        <v>234</v>
      </c>
      <c r="K48" s="15">
        <v>2</v>
      </c>
      <c r="L48" s="15">
        <v>1</v>
      </c>
      <c r="M48" s="15">
        <v>1</v>
      </c>
      <c r="N48" s="15">
        <v>8</v>
      </c>
      <c r="O48" s="15">
        <v>1</v>
      </c>
      <c r="P48" s="51">
        <v>250</v>
      </c>
      <c r="Q48" s="169">
        <v>0.25</v>
      </c>
      <c r="R48" s="51">
        <f>P48*(1+Q48)</f>
        <v>312.5</v>
      </c>
      <c r="S48" s="15">
        <v>10</v>
      </c>
      <c r="T48" s="15">
        <v>1</v>
      </c>
      <c r="U48" s="15">
        <v>7</v>
      </c>
      <c r="V48" s="21">
        <f>CEILING(R48*O48*I48*EXP(-Definitions!$A$38*Capex!U385)*T48,100)</f>
        <v>1400</v>
      </c>
      <c r="W48" s="184" t="s">
        <v>235</v>
      </c>
      <c r="X48" s="20" t="s">
        <v>239</v>
      </c>
      <c r="Y48" s="67"/>
    </row>
    <row r="49" spans="1:25" s="92" customFormat="1" ht="27.75" customHeight="1">
      <c r="A49" s="15" t="s">
        <v>1182</v>
      </c>
      <c r="B49" s="20" t="s">
        <v>256</v>
      </c>
      <c r="C49" s="20" t="s">
        <v>2053</v>
      </c>
      <c r="D49" s="20" t="s">
        <v>117</v>
      </c>
      <c r="E49" s="20" t="s">
        <v>104</v>
      </c>
      <c r="F49" s="20" t="s">
        <v>187</v>
      </c>
      <c r="G49" s="20" t="s">
        <v>96</v>
      </c>
      <c r="H49" s="15">
        <v>2017</v>
      </c>
      <c r="I49" s="102">
        <v>4.79</v>
      </c>
      <c r="J49" s="15" t="s">
        <v>234</v>
      </c>
      <c r="K49" s="15">
        <v>2</v>
      </c>
      <c r="L49" s="15">
        <v>1</v>
      </c>
      <c r="M49" s="15">
        <v>1</v>
      </c>
      <c r="N49" s="15">
        <v>8</v>
      </c>
      <c r="O49" s="15">
        <v>1</v>
      </c>
      <c r="P49" s="51">
        <v>250</v>
      </c>
      <c r="Q49" s="169">
        <v>0.25</v>
      </c>
      <c r="R49" s="51">
        <f>P49*(1+Q49)</f>
        <v>312.5</v>
      </c>
      <c r="S49" s="15">
        <v>10</v>
      </c>
      <c r="T49" s="15">
        <v>1</v>
      </c>
      <c r="U49" s="15">
        <v>7</v>
      </c>
      <c r="V49" s="21">
        <f>CEILING(R49*O49*I49*EXP(-Definitions!$A$38*Capex!U114)*T49,100)</f>
        <v>1500</v>
      </c>
      <c r="W49" s="184" t="s">
        <v>235</v>
      </c>
      <c r="X49" s="20" t="s">
        <v>239</v>
      </c>
      <c r="Y49" s="67"/>
    </row>
    <row r="50" spans="1:25" s="92" customFormat="1" ht="27.75" hidden="1" customHeight="1">
      <c r="A50" s="15" t="s">
        <v>1118</v>
      </c>
      <c r="B50" s="20" t="s">
        <v>253</v>
      </c>
      <c r="C50" s="20" t="s">
        <v>86</v>
      </c>
      <c r="D50" s="20" t="s">
        <v>117</v>
      </c>
      <c r="E50" s="20" t="s">
        <v>86</v>
      </c>
      <c r="F50" s="20" t="s">
        <v>164</v>
      </c>
      <c r="G50" s="20" t="s">
        <v>96</v>
      </c>
      <c r="H50" s="15">
        <v>2017</v>
      </c>
      <c r="I50" s="102">
        <v>149</v>
      </c>
      <c r="J50" s="15" t="s">
        <v>234</v>
      </c>
      <c r="K50" s="15">
        <v>2</v>
      </c>
      <c r="L50" s="15">
        <v>1</v>
      </c>
      <c r="M50" s="15">
        <v>1</v>
      </c>
      <c r="N50" s="15">
        <v>8</v>
      </c>
      <c r="O50" s="15">
        <v>1</v>
      </c>
      <c r="P50" s="51">
        <v>1000</v>
      </c>
      <c r="Q50" s="169">
        <v>0.25</v>
      </c>
      <c r="R50" s="51">
        <f>P50*(1+Q50)</f>
        <v>1250</v>
      </c>
      <c r="S50" s="15">
        <v>8</v>
      </c>
      <c r="T50" s="15">
        <v>1</v>
      </c>
      <c r="U50" s="15">
        <v>5</v>
      </c>
      <c r="V50" s="21">
        <f>CEILING(R50*O50*I50*EXP(-Definitions!$A$38*Capex!U50)*T50,100)</f>
        <v>186300</v>
      </c>
      <c r="W50" s="184" t="s">
        <v>235</v>
      </c>
      <c r="X50" s="20" t="s">
        <v>254</v>
      </c>
      <c r="Y50" s="67"/>
    </row>
    <row r="51" spans="1:25" s="92" customFormat="1" ht="27.75" customHeight="1">
      <c r="A51" s="15" t="s">
        <v>1194</v>
      </c>
      <c r="B51" s="20" t="s">
        <v>259</v>
      </c>
      <c r="C51" s="20" t="s">
        <v>2053</v>
      </c>
      <c r="D51" s="20" t="s">
        <v>117</v>
      </c>
      <c r="E51" s="20" t="s">
        <v>105</v>
      </c>
      <c r="F51" s="20" t="s">
        <v>187</v>
      </c>
      <c r="G51" s="20" t="s">
        <v>96</v>
      </c>
      <c r="H51" s="15">
        <v>2017</v>
      </c>
      <c r="I51" s="102">
        <v>4.7699999999999996</v>
      </c>
      <c r="J51" s="15" t="s">
        <v>234</v>
      </c>
      <c r="K51" s="15">
        <v>2</v>
      </c>
      <c r="L51" s="15">
        <v>1</v>
      </c>
      <c r="M51" s="15">
        <v>1</v>
      </c>
      <c r="N51" s="15">
        <v>8</v>
      </c>
      <c r="O51" s="15">
        <v>1</v>
      </c>
      <c r="P51" s="51">
        <v>250</v>
      </c>
      <c r="Q51" s="169">
        <v>0.25</v>
      </c>
      <c r="R51" s="51">
        <f>P51*(1+Q51)</f>
        <v>312.5</v>
      </c>
      <c r="S51" s="15">
        <v>10</v>
      </c>
      <c r="T51" s="15">
        <v>1</v>
      </c>
      <c r="U51" s="15">
        <v>7</v>
      </c>
      <c r="V51" s="21">
        <f>CEILING(R51*O51*I51*EXP(-Definitions!$A$38*Capex!U126)*T51,100)</f>
        <v>1500</v>
      </c>
      <c r="W51" s="184" t="s">
        <v>235</v>
      </c>
      <c r="X51" s="20" t="s">
        <v>239</v>
      </c>
      <c r="Y51" s="67"/>
    </row>
    <row r="52" spans="1:25" s="92" customFormat="1" ht="27.75" hidden="1" customHeight="1">
      <c r="A52" s="15" t="s">
        <v>1120</v>
      </c>
      <c r="B52" s="20" t="s">
        <v>253</v>
      </c>
      <c r="C52" s="20" t="s">
        <v>86</v>
      </c>
      <c r="D52" s="20" t="s">
        <v>117</v>
      </c>
      <c r="E52" s="20" t="s">
        <v>86</v>
      </c>
      <c r="F52" s="20" t="s">
        <v>165</v>
      </c>
      <c r="G52" s="20" t="s">
        <v>96</v>
      </c>
      <c r="H52" s="15">
        <v>2017</v>
      </c>
      <c r="I52" s="102">
        <v>13</v>
      </c>
      <c r="J52" s="15" t="s">
        <v>234</v>
      </c>
      <c r="K52" s="15">
        <v>2</v>
      </c>
      <c r="L52" s="15">
        <v>1</v>
      </c>
      <c r="M52" s="15">
        <v>1</v>
      </c>
      <c r="N52" s="15">
        <v>8</v>
      </c>
      <c r="O52" s="15">
        <v>1</v>
      </c>
      <c r="P52" s="51">
        <v>1000</v>
      </c>
      <c r="Q52" s="169">
        <v>0.25</v>
      </c>
      <c r="R52" s="51">
        <f>P52*(1+Q52)</f>
        <v>1250</v>
      </c>
      <c r="S52" s="15">
        <v>8</v>
      </c>
      <c r="T52" s="15">
        <v>1</v>
      </c>
      <c r="U52" s="15">
        <v>5</v>
      </c>
      <c r="V52" s="21">
        <f>CEILING(R52*O52*I52*EXP(-Definitions!$A$38*Capex!U52)*T52,100)</f>
        <v>16300</v>
      </c>
      <c r="W52" s="184" t="s">
        <v>235</v>
      </c>
      <c r="X52" s="20" t="s">
        <v>254</v>
      </c>
      <c r="Y52" s="67"/>
    </row>
    <row r="53" spans="1:25" s="92" customFormat="1" ht="27.75" customHeight="1">
      <c r="A53" s="15" t="s">
        <v>1214</v>
      </c>
      <c r="B53" s="20" t="s">
        <v>259</v>
      </c>
      <c r="C53" s="20" t="s">
        <v>2053</v>
      </c>
      <c r="D53" s="20" t="s">
        <v>117</v>
      </c>
      <c r="E53" s="20" t="s">
        <v>105</v>
      </c>
      <c r="F53" s="20" t="s">
        <v>195</v>
      </c>
      <c r="G53" s="20" t="s">
        <v>96</v>
      </c>
      <c r="H53" s="15">
        <v>2017</v>
      </c>
      <c r="I53" s="102">
        <v>4.76</v>
      </c>
      <c r="J53" s="15" t="s">
        <v>234</v>
      </c>
      <c r="K53" s="15">
        <v>2</v>
      </c>
      <c r="L53" s="15">
        <v>1</v>
      </c>
      <c r="M53" s="15">
        <v>1</v>
      </c>
      <c r="N53" s="15">
        <v>8</v>
      </c>
      <c r="O53" s="15">
        <v>1</v>
      </c>
      <c r="P53" s="51">
        <v>250</v>
      </c>
      <c r="Q53" s="169">
        <v>0.25</v>
      </c>
      <c r="R53" s="51">
        <f>P53*(1+Q53)</f>
        <v>312.5</v>
      </c>
      <c r="S53" s="15">
        <v>10</v>
      </c>
      <c r="T53" s="15">
        <v>1</v>
      </c>
      <c r="U53" s="15">
        <v>7</v>
      </c>
      <c r="V53" s="21">
        <f>CEILING(R53*O53*I53*EXP(-Definitions!$A$38*Capex!U146)*T53,100)</f>
        <v>1500</v>
      </c>
      <c r="W53" s="184" t="s">
        <v>235</v>
      </c>
      <c r="X53" s="20" t="s">
        <v>239</v>
      </c>
      <c r="Y53" s="67"/>
    </row>
    <row r="54" spans="1:25" s="92" customFormat="1" ht="27.75" hidden="1" customHeight="1">
      <c r="A54" s="15" t="s">
        <v>1122</v>
      </c>
      <c r="B54" s="20" t="s">
        <v>253</v>
      </c>
      <c r="C54" s="20" t="s">
        <v>86</v>
      </c>
      <c r="D54" s="20" t="s">
        <v>117</v>
      </c>
      <c r="E54" s="20" t="s">
        <v>86</v>
      </c>
      <c r="F54" s="20" t="s">
        <v>166</v>
      </c>
      <c r="G54" s="20" t="s">
        <v>96</v>
      </c>
      <c r="H54" s="15">
        <v>2017</v>
      </c>
      <c r="I54" s="102">
        <v>30.2</v>
      </c>
      <c r="J54" s="15" t="s">
        <v>234</v>
      </c>
      <c r="K54" s="15">
        <v>2</v>
      </c>
      <c r="L54" s="15">
        <v>1</v>
      </c>
      <c r="M54" s="15">
        <v>1</v>
      </c>
      <c r="N54" s="15">
        <v>8</v>
      </c>
      <c r="O54" s="15">
        <v>1</v>
      </c>
      <c r="P54" s="51">
        <v>1000</v>
      </c>
      <c r="Q54" s="169">
        <v>0.25</v>
      </c>
      <c r="R54" s="51">
        <f>P54*(1+Q54)</f>
        <v>1250</v>
      </c>
      <c r="S54" s="15">
        <v>8</v>
      </c>
      <c r="T54" s="15">
        <v>1</v>
      </c>
      <c r="U54" s="15">
        <v>5</v>
      </c>
      <c r="V54" s="21">
        <f>CEILING(R54*O54*I54*EXP(-Definitions!$A$38*Capex!U54)*T54,100)</f>
        <v>37800</v>
      </c>
      <c r="W54" s="184" t="s">
        <v>235</v>
      </c>
      <c r="X54" s="20" t="s">
        <v>254</v>
      </c>
      <c r="Y54" s="67"/>
    </row>
    <row r="55" spans="1:25" s="92" customFormat="1" ht="27.75" customHeight="1">
      <c r="A55" s="15" t="s">
        <v>1232</v>
      </c>
      <c r="B55" s="20" t="s">
        <v>259</v>
      </c>
      <c r="C55" s="20" t="s">
        <v>2053</v>
      </c>
      <c r="D55" s="20" t="s">
        <v>117</v>
      </c>
      <c r="E55" s="20" t="s">
        <v>106</v>
      </c>
      <c r="F55" s="20" t="s">
        <v>187</v>
      </c>
      <c r="G55" s="20" t="s">
        <v>96</v>
      </c>
      <c r="H55" s="15">
        <v>2017</v>
      </c>
      <c r="I55" s="102">
        <v>4.79</v>
      </c>
      <c r="J55" s="15" t="s">
        <v>234</v>
      </c>
      <c r="K55" s="15">
        <v>2</v>
      </c>
      <c r="L55" s="15">
        <v>1</v>
      </c>
      <c r="M55" s="15">
        <v>1</v>
      </c>
      <c r="N55" s="15">
        <v>8</v>
      </c>
      <c r="O55" s="15">
        <v>1</v>
      </c>
      <c r="P55" s="51">
        <v>250</v>
      </c>
      <c r="Q55" s="169">
        <v>0.25</v>
      </c>
      <c r="R55" s="51">
        <f>P55*(1+Q55)</f>
        <v>312.5</v>
      </c>
      <c r="S55" s="15">
        <v>10</v>
      </c>
      <c r="T55" s="15">
        <v>1</v>
      </c>
      <c r="U55" s="15">
        <v>7</v>
      </c>
      <c r="V55" s="21">
        <f>CEILING(R55*O55*I55*EXP(-Definitions!$A$38*Capex!U164)*T55,100)</f>
        <v>1500</v>
      </c>
      <c r="W55" s="184" t="s">
        <v>235</v>
      </c>
      <c r="X55" s="20" t="s">
        <v>239</v>
      </c>
      <c r="Y55" s="67"/>
    </row>
    <row r="56" spans="1:25" s="92" customFormat="1" ht="27.75" hidden="1" customHeight="1">
      <c r="A56" s="15" t="s">
        <v>1124</v>
      </c>
      <c r="B56" s="20" t="s">
        <v>253</v>
      </c>
      <c r="C56" s="20" t="s">
        <v>86</v>
      </c>
      <c r="D56" s="20" t="s">
        <v>117</v>
      </c>
      <c r="E56" s="20" t="s">
        <v>86</v>
      </c>
      <c r="F56" s="20" t="s">
        <v>167</v>
      </c>
      <c r="G56" s="20" t="s">
        <v>96</v>
      </c>
      <c r="H56" s="15">
        <v>2017</v>
      </c>
      <c r="I56" s="102">
        <v>7.3</v>
      </c>
      <c r="J56" s="15" t="s">
        <v>234</v>
      </c>
      <c r="K56" s="15">
        <v>2</v>
      </c>
      <c r="L56" s="15">
        <v>1</v>
      </c>
      <c r="M56" s="15">
        <v>1</v>
      </c>
      <c r="N56" s="15">
        <v>8</v>
      </c>
      <c r="O56" s="15">
        <v>1</v>
      </c>
      <c r="P56" s="51">
        <v>1000</v>
      </c>
      <c r="Q56" s="169">
        <v>0.25</v>
      </c>
      <c r="R56" s="51">
        <f>P56*(1+Q56)</f>
        <v>1250</v>
      </c>
      <c r="S56" s="15">
        <v>8</v>
      </c>
      <c r="T56" s="15">
        <v>1</v>
      </c>
      <c r="U56" s="15">
        <v>5</v>
      </c>
      <c r="V56" s="21">
        <f>CEILING(R56*O56*I56*EXP(-Definitions!$A$38*Capex!U56)*T56,100)</f>
        <v>9200</v>
      </c>
      <c r="W56" s="184" t="s">
        <v>235</v>
      </c>
      <c r="X56" s="20" t="s">
        <v>254</v>
      </c>
      <c r="Y56" s="67"/>
    </row>
    <row r="57" spans="1:25" s="92" customFormat="1" ht="27.75" customHeight="1">
      <c r="A57" s="15" t="s">
        <v>1246</v>
      </c>
      <c r="B57" s="20" t="s">
        <v>259</v>
      </c>
      <c r="C57" s="20" t="s">
        <v>2053</v>
      </c>
      <c r="D57" s="20" t="s">
        <v>117</v>
      </c>
      <c r="E57" s="20" t="s">
        <v>263</v>
      </c>
      <c r="F57" s="20" t="s">
        <v>187</v>
      </c>
      <c r="G57" s="20" t="s">
        <v>96</v>
      </c>
      <c r="H57" s="15">
        <v>2017</v>
      </c>
      <c r="I57" s="102">
        <v>4.79</v>
      </c>
      <c r="J57" s="15" t="s">
        <v>234</v>
      </c>
      <c r="K57" s="15">
        <v>2</v>
      </c>
      <c r="L57" s="15">
        <v>1</v>
      </c>
      <c r="M57" s="15">
        <v>1</v>
      </c>
      <c r="N57" s="15">
        <v>8</v>
      </c>
      <c r="O57" s="15">
        <v>1</v>
      </c>
      <c r="P57" s="51">
        <v>250</v>
      </c>
      <c r="Q57" s="169">
        <v>0.25</v>
      </c>
      <c r="R57" s="51">
        <f>P57*(1+Q57)</f>
        <v>312.5</v>
      </c>
      <c r="S57" s="15">
        <v>10</v>
      </c>
      <c r="T57" s="15">
        <v>1</v>
      </c>
      <c r="U57" s="15">
        <v>7</v>
      </c>
      <c r="V57" s="21">
        <f>CEILING(R57*O57*I57*EXP(-Definitions!$A$38*Capex!U178)*T57,100)</f>
        <v>1500</v>
      </c>
      <c r="W57" s="184" t="s">
        <v>235</v>
      </c>
      <c r="X57" s="20" t="s">
        <v>239</v>
      </c>
      <c r="Y57" s="67"/>
    </row>
    <row r="58" spans="1:25" s="92" customFormat="1" ht="27.75" customHeight="1">
      <c r="A58" s="15" t="s">
        <v>1266</v>
      </c>
      <c r="B58" s="20" t="s">
        <v>259</v>
      </c>
      <c r="C58" s="20" t="s">
        <v>2053</v>
      </c>
      <c r="D58" s="20" t="s">
        <v>117</v>
      </c>
      <c r="E58" s="20" t="s">
        <v>107</v>
      </c>
      <c r="F58" s="20" t="s">
        <v>187</v>
      </c>
      <c r="G58" s="20" t="s">
        <v>96</v>
      </c>
      <c r="H58" s="15">
        <v>2017</v>
      </c>
      <c r="I58" s="102">
        <v>4.79</v>
      </c>
      <c r="J58" s="15" t="s">
        <v>234</v>
      </c>
      <c r="K58" s="15">
        <v>2</v>
      </c>
      <c r="L58" s="15">
        <v>1</v>
      </c>
      <c r="M58" s="15">
        <v>1</v>
      </c>
      <c r="N58" s="15">
        <v>8</v>
      </c>
      <c r="O58" s="15">
        <v>1</v>
      </c>
      <c r="P58" s="51">
        <v>250</v>
      </c>
      <c r="Q58" s="169">
        <v>0.25</v>
      </c>
      <c r="R58" s="51">
        <f>P58*(1+Q58)</f>
        <v>312.5</v>
      </c>
      <c r="S58" s="15">
        <v>10</v>
      </c>
      <c r="T58" s="15">
        <v>1</v>
      </c>
      <c r="U58" s="15">
        <v>7</v>
      </c>
      <c r="V58" s="21">
        <f>CEILING(R58*O58*I58*EXP(-Definitions!$A$38*Capex!U198)*T58,100)</f>
        <v>1500</v>
      </c>
      <c r="W58" s="184" t="s">
        <v>235</v>
      </c>
      <c r="X58" s="20" t="s">
        <v>239</v>
      </c>
      <c r="Y58" s="67"/>
    </row>
    <row r="59" spans="1:25" s="92" customFormat="1" ht="27.75" customHeight="1">
      <c r="A59" s="15" t="s">
        <v>1286</v>
      </c>
      <c r="B59" s="20" t="s">
        <v>259</v>
      </c>
      <c r="C59" s="20" t="s">
        <v>2053</v>
      </c>
      <c r="D59" s="20" t="s">
        <v>117</v>
      </c>
      <c r="E59" s="20" t="s">
        <v>108</v>
      </c>
      <c r="F59" s="20" t="s">
        <v>187</v>
      </c>
      <c r="G59" s="20" t="s">
        <v>96</v>
      </c>
      <c r="H59" s="15">
        <v>2017</v>
      </c>
      <c r="I59" s="102">
        <v>4.79</v>
      </c>
      <c r="J59" s="15" t="s">
        <v>234</v>
      </c>
      <c r="K59" s="15">
        <v>2</v>
      </c>
      <c r="L59" s="15">
        <v>1</v>
      </c>
      <c r="M59" s="15">
        <v>1</v>
      </c>
      <c r="N59" s="15">
        <v>8</v>
      </c>
      <c r="O59" s="15">
        <v>1</v>
      </c>
      <c r="P59" s="51">
        <v>250</v>
      </c>
      <c r="Q59" s="169">
        <v>0.25</v>
      </c>
      <c r="R59" s="51">
        <f>P59*(1+Q59)</f>
        <v>312.5</v>
      </c>
      <c r="S59" s="15">
        <v>10</v>
      </c>
      <c r="T59" s="15">
        <v>1</v>
      </c>
      <c r="U59" s="15">
        <v>7</v>
      </c>
      <c r="V59" s="21">
        <f>CEILING(R59*O59*I59*EXP(-Definitions!$A$38*Capex!U218)*T59,100)</f>
        <v>1500</v>
      </c>
      <c r="W59" s="184" t="s">
        <v>235</v>
      </c>
      <c r="X59" s="20" t="s">
        <v>239</v>
      </c>
      <c r="Y59" s="67"/>
    </row>
    <row r="60" spans="1:25" s="92" customFormat="1" ht="27.75" customHeight="1">
      <c r="A60" s="15" t="s">
        <v>1306</v>
      </c>
      <c r="B60" s="20" t="s">
        <v>259</v>
      </c>
      <c r="C60" s="20" t="s">
        <v>2053</v>
      </c>
      <c r="D60" s="20" t="s">
        <v>117</v>
      </c>
      <c r="E60" s="20" t="s">
        <v>109</v>
      </c>
      <c r="F60" s="20" t="s">
        <v>187</v>
      </c>
      <c r="G60" s="20" t="s">
        <v>96</v>
      </c>
      <c r="H60" s="15">
        <v>2017</v>
      </c>
      <c r="I60" s="102">
        <v>4.79</v>
      </c>
      <c r="J60" s="15" t="s">
        <v>234</v>
      </c>
      <c r="K60" s="15">
        <v>2</v>
      </c>
      <c r="L60" s="15">
        <v>1</v>
      </c>
      <c r="M60" s="15">
        <v>1</v>
      </c>
      <c r="N60" s="15">
        <v>8</v>
      </c>
      <c r="O60" s="15">
        <v>1</v>
      </c>
      <c r="P60" s="51">
        <v>250</v>
      </c>
      <c r="Q60" s="169">
        <v>0.25</v>
      </c>
      <c r="R60" s="51">
        <f>P60*(1+Q60)</f>
        <v>312.5</v>
      </c>
      <c r="S60" s="15">
        <v>10</v>
      </c>
      <c r="T60" s="15">
        <v>1</v>
      </c>
      <c r="U60" s="15">
        <v>7</v>
      </c>
      <c r="V60" s="21">
        <f>CEILING(R60*O60*I60*EXP(-Definitions!$A$38*Capex!U238)*T60,100)</f>
        <v>1500</v>
      </c>
      <c r="W60" s="184" t="s">
        <v>235</v>
      </c>
      <c r="X60" s="20" t="s">
        <v>239</v>
      </c>
      <c r="Y60" s="67"/>
    </row>
    <row r="61" spans="1:25" s="92" customFormat="1" ht="27.75" customHeight="1">
      <c r="A61" s="15" t="s">
        <v>1321</v>
      </c>
      <c r="B61" s="20" t="s">
        <v>259</v>
      </c>
      <c r="C61" s="20" t="s">
        <v>2053</v>
      </c>
      <c r="D61" s="20" t="s">
        <v>117</v>
      </c>
      <c r="E61" s="20" t="s">
        <v>110</v>
      </c>
      <c r="F61" s="20" t="s">
        <v>187</v>
      </c>
      <c r="G61" s="20" t="s">
        <v>96</v>
      </c>
      <c r="H61" s="15">
        <v>2017</v>
      </c>
      <c r="I61" s="102">
        <v>4.79</v>
      </c>
      <c r="J61" s="15" t="s">
        <v>234</v>
      </c>
      <c r="K61" s="15">
        <v>2</v>
      </c>
      <c r="L61" s="15">
        <v>1</v>
      </c>
      <c r="M61" s="15">
        <v>1</v>
      </c>
      <c r="N61" s="15">
        <v>8</v>
      </c>
      <c r="O61" s="15">
        <v>1</v>
      </c>
      <c r="P61" s="51">
        <v>250</v>
      </c>
      <c r="Q61" s="169">
        <v>0.25</v>
      </c>
      <c r="R61" s="51">
        <f>P61*(1+Q61)</f>
        <v>312.5</v>
      </c>
      <c r="S61" s="15">
        <v>10</v>
      </c>
      <c r="T61" s="15">
        <v>1</v>
      </c>
      <c r="U61" s="15">
        <v>7</v>
      </c>
      <c r="V61" s="21">
        <f>CEILING(R61*O61*I61*EXP(-Definitions!$A$38*Capex!U253)*T61,100)</f>
        <v>1500</v>
      </c>
      <c r="W61" s="184" t="s">
        <v>235</v>
      </c>
      <c r="X61" s="20" t="s">
        <v>239</v>
      </c>
      <c r="Y61" s="67"/>
    </row>
    <row r="62" spans="1:25" s="92" customFormat="1" ht="27.75" hidden="1" customHeight="1">
      <c r="A62" s="15" t="s">
        <v>1130</v>
      </c>
      <c r="B62" s="20" t="s">
        <v>253</v>
      </c>
      <c r="C62" s="20" t="s">
        <v>86</v>
      </c>
      <c r="D62" s="20" t="s">
        <v>117</v>
      </c>
      <c r="E62" s="20" t="s">
        <v>86</v>
      </c>
      <c r="F62" s="20" t="s">
        <v>169</v>
      </c>
      <c r="G62" s="20" t="s">
        <v>96</v>
      </c>
      <c r="H62" s="15">
        <v>2017</v>
      </c>
      <c r="I62" s="102">
        <v>16.600000000000001</v>
      </c>
      <c r="J62" s="15" t="s">
        <v>234</v>
      </c>
      <c r="K62" s="15">
        <v>2</v>
      </c>
      <c r="L62" s="15">
        <v>1</v>
      </c>
      <c r="M62" s="15">
        <v>1</v>
      </c>
      <c r="N62" s="15">
        <v>8</v>
      </c>
      <c r="O62" s="15">
        <v>1</v>
      </c>
      <c r="P62" s="51">
        <v>1000</v>
      </c>
      <c r="Q62" s="169">
        <v>0.25</v>
      </c>
      <c r="R62" s="51">
        <f>P62*(1+Q62)</f>
        <v>1250</v>
      </c>
      <c r="S62" s="15">
        <v>8</v>
      </c>
      <c r="T62" s="15">
        <v>1</v>
      </c>
      <c r="U62" s="15">
        <v>5</v>
      </c>
      <c r="V62" s="21">
        <f>CEILING(R62*O62*I62*EXP(-Definitions!$A$38*Capex!U62)*T62,100)</f>
        <v>20800</v>
      </c>
      <c r="W62" s="184" t="s">
        <v>235</v>
      </c>
      <c r="X62" s="20" t="s">
        <v>254</v>
      </c>
      <c r="Y62" s="67"/>
    </row>
    <row r="63" spans="1:25" s="92" customFormat="1" ht="27.75" customHeight="1">
      <c r="A63" s="15" t="s">
        <v>1336</v>
      </c>
      <c r="B63" s="20" t="s">
        <v>259</v>
      </c>
      <c r="C63" s="20" t="s">
        <v>2053</v>
      </c>
      <c r="D63" s="20" t="s">
        <v>117</v>
      </c>
      <c r="E63" s="20" t="s">
        <v>111</v>
      </c>
      <c r="F63" s="20" t="s">
        <v>187</v>
      </c>
      <c r="G63" s="20" t="s">
        <v>96</v>
      </c>
      <c r="H63" s="15">
        <v>2017</v>
      </c>
      <c r="I63" s="102">
        <v>4.79</v>
      </c>
      <c r="J63" s="15" t="s">
        <v>234</v>
      </c>
      <c r="K63" s="15">
        <v>2</v>
      </c>
      <c r="L63" s="15">
        <v>1</v>
      </c>
      <c r="M63" s="15">
        <v>1</v>
      </c>
      <c r="N63" s="15">
        <v>8</v>
      </c>
      <c r="O63" s="15">
        <v>1</v>
      </c>
      <c r="P63" s="51">
        <v>250</v>
      </c>
      <c r="Q63" s="169">
        <v>0.25</v>
      </c>
      <c r="R63" s="51">
        <f>P63*(1+Q63)</f>
        <v>312.5</v>
      </c>
      <c r="S63" s="15">
        <v>10</v>
      </c>
      <c r="T63" s="15">
        <v>1</v>
      </c>
      <c r="U63" s="15">
        <v>7</v>
      </c>
      <c r="V63" s="21">
        <f>CEILING(R63*O63*I63*EXP(-Definitions!$A$38*Capex!U268)*T63,100)</f>
        <v>1500</v>
      </c>
      <c r="W63" s="184" t="s">
        <v>235</v>
      </c>
      <c r="X63" s="20" t="s">
        <v>239</v>
      </c>
      <c r="Y63" s="67"/>
    </row>
    <row r="64" spans="1:25" s="92" customFormat="1" ht="27.75" customHeight="1">
      <c r="A64" s="15" t="s">
        <v>1351</v>
      </c>
      <c r="B64" s="20" t="s">
        <v>259</v>
      </c>
      <c r="C64" s="20" t="s">
        <v>2053</v>
      </c>
      <c r="D64" s="20" t="s">
        <v>117</v>
      </c>
      <c r="E64" s="20" t="s">
        <v>112</v>
      </c>
      <c r="F64" s="20" t="s">
        <v>187</v>
      </c>
      <c r="G64" s="20" t="s">
        <v>96</v>
      </c>
      <c r="H64" s="15">
        <v>2017</v>
      </c>
      <c r="I64" s="102">
        <v>4.79</v>
      </c>
      <c r="J64" s="15" t="s">
        <v>234</v>
      </c>
      <c r="K64" s="15">
        <v>2</v>
      </c>
      <c r="L64" s="15">
        <v>1</v>
      </c>
      <c r="M64" s="15">
        <v>1</v>
      </c>
      <c r="N64" s="15">
        <v>8</v>
      </c>
      <c r="O64" s="15">
        <v>1</v>
      </c>
      <c r="P64" s="51">
        <v>250</v>
      </c>
      <c r="Q64" s="169">
        <v>0.25</v>
      </c>
      <c r="R64" s="51">
        <f>P64*(1+Q64)</f>
        <v>312.5</v>
      </c>
      <c r="S64" s="15">
        <v>10</v>
      </c>
      <c r="T64" s="15">
        <v>1</v>
      </c>
      <c r="U64" s="15">
        <v>7</v>
      </c>
      <c r="V64" s="21">
        <f>CEILING(R64*O64*I64*EXP(-Definitions!$A$38*Capex!U283)*T64,100)</f>
        <v>1500</v>
      </c>
      <c r="W64" s="184" t="s">
        <v>235</v>
      </c>
      <c r="X64" s="20" t="s">
        <v>239</v>
      </c>
      <c r="Y64" s="67"/>
    </row>
    <row r="65" spans="1:25" s="92" customFormat="1" ht="27.75" hidden="1" customHeight="1">
      <c r="A65" s="15" t="s">
        <v>1133</v>
      </c>
      <c r="B65" s="20" t="s">
        <v>253</v>
      </c>
      <c r="C65" s="20" t="s">
        <v>86</v>
      </c>
      <c r="D65" s="20" t="s">
        <v>117</v>
      </c>
      <c r="E65" s="20" t="s">
        <v>86</v>
      </c>
      <c r="F65" s="20" t="s">
        <v>171</v>
      </c>
      <c r="G65" s="20" t="s">
        <v>96</v>
      </c>
      <c r="H65" s="15">
        <v>2017</v>
      </c>
      <c r="I65" s="102">
        <v>16.600000000000001</v>
      </c>
      <c r="J65" s="15" t="s">
        <v>234</v>
      </c>
      <c r="K65" s="15">
        <v>2</v>
      </c>
      <c r="L65" s="15">
        <v>1</v>
      </c>
      <c r="M65" s="15">
        <v>1</v>
      </c>
      <c r="N65" s="15">
        <v>8</v>
      </c>
      <c r="O65" s="15">
        <v>1</v>
      </c>
      <c r="P65" s="51">
        <v>1000</v>
      </c>
      <c r="Q65" s="169">
        <v>0.25</v>
      </c>
      <c r="R65" s="51">
        <f>P65*(1+Q65)</f>
        <v>1250</v>
      </c>
      <c r="S65" s="15">
        <v>8</v>
      </c>
      <c r="T65" s="15">
        <v>1</v>
      </c>
      <c r="U65" s="15">
        <v>5</v>
      </c>
      <c r="V65" s="21">
        <f>CEILING(R65*O65*I65*EXP(-Definitions!$A$38*Capex!U65)*T65,100)</f>
        <v>20800</v>
      </c>
      <c r="W65" s="184" t="s">
        <v>235</v>
      </c>
      <c r="X65" s="20" t="s">
        <v>254</v>
      </c>
      <c r="Y65" s="67"/>
    </row>
    <row r="66" spans="1:25" s="92" customFormat="1" ht="27.75" customHeight="1">
      <c r="A66" s="15" t="s">
        <v>1371</v>
      </c>
      <c r="B66" s="20" t="s">
        <v>259</v>
      </c>
      <c r="C66" s="20" t="s">
        <v>2053</v>
      </c>
      <c r="D66" s="20" t="s">
        <v>117</v>
      </c>
      <c r="E66" s="20" t="s">
        <v>113</v>
      </c>
      <c r="F66" s="20" t="s">
        <v>187</v>
      </c>
      <c r="G66" s="20" t="s">
        <v>96</v>
      </c>
      <c r="H66" s="15">
        <v>2017</v>
      </c>
      <c r="I66" s="102">
        <v>4.79</v>
      </c>
      <c r="J66" s="15" t="s">
        <v>234</v>
      </c>
      <c r="K66" s="15">
        <v>2</v>
      </c>
      <c r="L66" s="15">
        <v>1</v>
      </c>
      <c r="M66" s="15">
        <v>1</v>
      </c>
      <c r="N66" s="15">
        <v>8</v>
      </c>
      <c r="O66" s="15">
        <v>1</v>
      </c>
      <c r="P66" s="51">
        <v>250</v>
      </c>
      <c r="Q66" s="169">
        <v>0.25</v>
      </c>
      <c r="R66" s="51">
        <f>P66*(1+Q66)</f>
        <v>312.5</v>
      </c>
      <c r="S66" s="15">
        <v>10</v>
      </c>
      <c r="T66" s="15">
        <v>1</v>
      </c>
      <c r="U66" s="15">
        <v>7</v>
      </c>
      <c r="V66" s="21">
        <f>CEILING(R66*O66*I66*EXP(-Definitions!$A$38*Capex!U303)*T66,100)</f>
        <v>1500</v>
      </c>
      <c r="W66" s="184" t="s">
        <v>235</v>
      </c>
      <c r="X66" s="20" t="s">
        <v>239</v>
      </c>
      <c r="Y66" s="67"/>
    </row>
    <row r="67" spans="1:25" s="92" customFormat="1" ht="27.75" customHeight="1">
      <c r="A67" s="15" t="s">
        <v>1391</v>
      </c>
      <c r="B67" s="20" t="s">
        <v>259</v>
      </c>
      <c r="C67" s="20" t="s">
        <v>2053</v>
      </c>
      <c r="D67" s="20" t="s">
        <v>117</v>
      </c>
      <c r="E67" s="20" t="s">
        <v>114</v>
      </c>
      <c r="F67" s="20" t="s">
        <v>187</v>
      </c>
      <c r="G67" s="20" t="s">
        <v>96</v>
      </c>
      <c r="H67" s="15">
        <v>2017</v>
      </c>
      <c r="I67" s="102">
        <v>4.79</v>
      </c>
      <c r="J67" s="15" t="s">
        <v>234</v>
      </c>
      <c r="K67" s="15">
        <v>2</v>
      </c>
      <c r="L67" s="15">
        <v>1</v>
      </c>
      <c r="M67" s="15">
        <v>1</v>
      </c>
      <c r="N67" s="15">
        <v>8</v>
      </c>
      <c r="O67" s="15">
        <v>1</v>
      </c>
      <c r="P67" s="51">
        <v>250</v>
      </c>
      <c r="Q67" s="169">
        <v>0.25</v>
      </c>
      <c r="R67" s="51">
        <f>P67*(1+Q67)</f>
        <v>312.5</v>
      </c>
      <c r="S67" s="15">
        <v>10</v>
      </c>
      <c r="T67" s="15">
        <v>1</v>
      </c>
      <c r="U67" s="15">
        <v>7</v>
      </c>
      <c r="V67" s="21">
        <f>CEILING(R67*O67*I67*EXP(-Definitions!$A$38*Capex!U323)*T67,100)</f>
        <v>1500</v>
      </c>
      <c r="W67" s="184" t="s">
        <v>235</v>
      </c>
      <c r="X67" s="20" t="s">
        <v>239</v>
      </c>
      <c r="Y67" s="67"/>
    </row>
    <row r="68" spans="1:25" s="92" customFormat="1" ht="27.75" customHeight="1">
      <c r="A68" s="15" t="s">
        <v>1425</v>
      </c>
      <c r="B68" s="20" t="s">
        <v>261</v>
      </c>
      <c r="C68" s="20" t="s">
        <v>2054</v>
      </c>
      <c r="D68" s="20" t="s">
        <v>117</v>
      </c>
      <c r="E68" s="20" t="s">
        <v>104</v>
      </c>
      <c r="F68" s="20" t="s">
        <v>195</v>
      </c>
      <c r="G68" s="20" t="s">
        <v>96</v>
      </c>
      <c r="H68" s="15">
        <v>2017</v>
      </c>
      <c r="I68" s="102">
        <v>4.5199999999999996</v>
      </c>
      <c r="J68" s="15" t="s">
        <v>234</v>
      </c>
      <c r="K68" s="15">
        <v>2</v>
      </c>
      <c r="L68" s="15">
        <v>1</v>
      </c>
      <c r="M68" s="15">
        <v>1</v>
      </c>
      <c r="N68" s="15">
        <v>8</v>
      </c>
      <c r="O68" s="15">
        <v>1</v>
      </c>
      <c r="P68" s="51">
        <v>250</v>
      </c>
      <c r="Q68" s="169">
        <v>0.25</v>
      </c>
      <c r="R68" s="51">
        <f>P68*(1+Q68)</f>
        <v>312.5</v>
      </c>
      <c r="S68" s="15">
        <v>10</v>
      </c>
      <c r="T68" s="15">
        <v>1</v>
      </c>
      <c r="U68" s="15">
        <v>7</v>
      </c>
      <c r="V68" s="21">
        <f>CEILING(R68*O68*I68*EXP(-Definitions!$A$38*Capex!U357)*T68,100)</f>
        <v>1500</v>
      </c>
      <c r="W68" s="184" t="s">
        <v>235</v>
      </c>
      <c r="X68" s="20" t="s">
        <v>239</v>
      </c>
      <c r="Y68" s="67"/>
    </row>
    <row r="69" spans="1:25" s="92" customFormat="1" ht="27.75" customHeight="1">
      <c r="A69" s="15" t="s">
        <v>1427</v>
      </c>
      <c r="B69" s="20" t="s">
        <v>256</v>
      </c>
      <c r="C69" s="20" t="s">
        <v>2054</v>
      </c>
      <c r="D69" s="20" t="s">
        <v>117</v>
      </c>
      <c r="E69" s="20" t="s">
        <v>104</v>
      </c>
      <c r="F69" s="20" t="s">
        <v>187</v>
      </c>
      <c r="G69" s="20" t="s">
        <v>96</v>
      </c>
      <c r="H69" s="15">
        <v>2017</v>
      </c>
      <c r="I69" s="102">
        <v>4.8</v>
      </c>
      <c r="J69" s="15" t="s">
        <v>234</v>
      </c>
      <c r="K69" s="15">
        <v>2</v>
      </c>
      <c r="L69" s="15">
        <v>1</v>
      </c>
      <c r="M69" s="15">
        <v>1</v>
      </c>
      <c r="N69" s="15">
        <v>8</v>
      </c>
      <c r="O69" s="15">
        <v>1</v>
      </c>
      <c r="P69" s="51">
        <v>250</v>
      </c>
      <c r="Q69" s="169">
        <v>0.25</v>
      </c>
      <c r="R69" s="51">
        <f>P69*(1+Q69)</f>
        <v>312.5</v>
      </c>
      <c r="S69" s="15">
        <v>10</v>
      </c>
      <c r="T69" s="15">
        <v>1</v>
      </c>
      <c r="U69" s="15">
        <v>7</v>
      </c>
      <c r="V69" s="21">
        <f>CEILING(R69*O69*I69*EXP(-Definitions!$A$38*Capex!U359)*T69,100)</f>
        <v>1500</v>
      </c>
      <c r="W69" s="184" t="s">
        <v>235</v>
      </c>
      <c r="X69" s="20" t="s">
        <v>239</v>
      </c>
      <c r="Y69" s="67"/>
    </row>
    <row r="70" spans="1:25" s="92" customFormat="1" ht="27.75" customHeight="1">
      <c r="A70" s="15" t="s">
        <v>1436</v>
      </c>
      <c r="B70" s="20" t="s">
        <v>259</v>
      </c>
      <c r="C70" s="20" t="s">
        <v>2054</v>
      </c>
      <c r="D70" s="20" t="s">
        <v>117</v>
      </c>
      <c r="E70" s="20" t="s">
        <v>105</v>
      </c>
      <c r="F70" s="20" t="s">
        <v>187</v>
      </c>
      <c r="G70" s="20" t="s">
        <v>96</v>
      </c>
      <c r="H70" s="15">
        <v>2017</v>
      </c>
      <c r="I70" s="102">
        <v>4.79</v>
      </c>
      <c r="J70" s="15" t="s">
        <v>234</v>
      </c>
      <c r="K70" s="15">
        <v>2</v>
      </c>
      <c r="L70" s="15">
        <v>1</v>
      </c>
      <c r="M70" s="15">
        <v>1</v>
      </c>
      <c r="N70" s="15">
        <v>8</v>
      </c>
      <c r="O70" s="15">
        <v>1</v>
      </c>
      <c r="P70" s="51">
        <v>250</v>
      </c>
      <c r="Q70" s="169">
        <v>0.25</v>
      </c>
      <c r="R70" s="51">
        <f>P70*(1+Q70)</f>
        <v>312.5</v>
      </c>
      <c r="S70" s="15">
        <v>10</v>
      </c>
      <c r="T70" s="15">
        <v>1</v>
      </c>
      <c r="U70" s="15">
        <v>7</v>
      </c>
      <c r="V70" s="21">
        <f>CEILING(R70*O70*I70*EXP(-Definitions!$A$38*Capex!U368)*T70,100)</f>
        <v>1500</v>
      </c>
      <c r="W70" s="184" t="s">
        <v>235</v>
      </c>
      <c r="X70" s="20" t="s">
        <v>239</v>
      </c>
      <c r="Y70" s="67"/>
    </row>
    <row r="71" spans="1:25" s="92" customFormat="1" ht="27.75" customHeight="1">
      <c r="A71" s="15" t="s">
        <v>1470</v>
      </c>
      <c r="B71" s="20" t="s">
        <v>261</v>
      </c>
      <c r="C71" s="20" t="s">
        <v>2054</v>
      </c>
      <c r="D71" s="20" t="s">
        <v>117</v>
      </c>
      <c r="E71" s="20" t="s">
        <v>106</v>
      </c>
      <c r="F71" s="20" t="s">
        <v>187</v>
      </c>
      <c r="G71" s="20" t="s">
        <v>96</v>
      </c>
      <c r="H71" s="15">
        <v>2017</v>
      </c>
      <c r="I71" s="102">
        <v>4.8</v>
      </c>
      <c r="J71" s="15" t="s">
        <v>234</v>
      </c>
      <c r="K71" s="15">
        <v>2</v>
      </c>
      <c r="L71" s="15">
        <v>1</v>
      </c>
      <c r="M71" s="15">
        <v>1</v>
      </c>
      <c r="N71" s="15">
        <v>8</v>
      </c>
      <c r="O71" s="15">
        <v>1</v>
      </c>
      <c r="P71" s="51">
        <v>250</v>
      </c>
      <c r="Q71" s="169">
        <v>0.25</v>
      </c>
      <c r="R71" s="51">
        <f>P71*(1+Q71)</f>
        <v>312.5</v>
      </c>
      <c r="S71" s="15">
        <v>10</v>
      </c>
      <c r="T71" s="15">
        <v>1</v>
      </c>
      <c r="U71" s="15">
        <v>7</v>
      </c>
      <c r="V71" s="21">
        <f>CEILING(R71*O71*I71*EXP(-Definitions!$A$38*Capex!U402)*T71,100)</f>
        <v>1500</v>
      </c>
      <c r="W71" s="184" t="s">
        <v>235</v>
      </c>
      <c r="X71" s="20" t="s">
        <v>239</v>
      </c>
      <c r="Y71" s="67"/>
    </row>
    <row r="72" spans="1:25" s="92" customFormat="1" ht="27.75" customHeight="1">
      <c r="A72" s="15" t="s">
        <v>1489</v>
      </c>
      <c r="B72" s="20" t="s">
        <v>261</v>
      </c>
      <c r="C72" s="20" t="s">
        <v>2054</v>
      </c>
      <c r="D72" s="20" t="s">
        <v>117</v>
      </c>
      <c r="E72" s="20" t="s">
        <v>263</v>
      </c>
      <c r="F72" s="20" t="s">
        <v>187</v>
      </c>
      <c r="G72" s="20" t="s">
        <v>96</v>
      </c>
      <c r="H72" s="15">
        <v>2017</v>
      </c>
      <c r="I72" s="102">
        <v>4.8</v>
      </c>
      <c r="J72" s="15" t="s">
        <v>234</v>
      </c>
      <c r="K72" s="15">
        <v>2</v>
      </c>
      <c r="L72" s="15">
        <v>1</v>
      </c>
      <c r="M72" s="15">
        <v>1</v>
      </c>
      <c r="N72" s="15">
        <v>8</v>
      </c>
      <c r="O72" s="15">
        <v>1</v>
      </c>
      <c r="P72" s="51">
        <v>250</v>
      </c>
      <c r="Q72" s="169">
        <v>0.25</v>
      </c>
      <c r="R72" s="51">
        <f>P72*(1+Q72)</f>
        <v>312.5</v>
      </c>
      <c r="S72" s="15">
        <v>10</v>
      </c>
      <c r="T72" s="15">
        <v>1</v>
      </c>
      <c r="U72" s="15">
        <v>7</v>
      </c>
      <c r="V72" s="21">
        <f>CEILING(R72*O72*I72*EXP(-Definitions!$A$38*Capex!U421)*T72,100)</f>
        <v>1500</v>
      </c>
      <c r="W72" s="184" t="s">
        <v>235</v>
      </c>
      <c r="X72" s="20" t="s">
        <v>239</v>
      </c>
      <c r="Y72" s="67"/>
    </row>
    <row r="73" spans="1:25" s="92" customFormat="1" ht="27.75" customHeight="1">
      <c r="A73" s="15" t="s">
        <v>1508</v>
      </c>
      <c r="B73" s="20" t="s">
        <v>261</v>
      </c>
      <c r="C73" s="20" t="s">
        <v>2054</v>
      </c>
      <c r="D73" s="20" t="s">
        <v>117</v>
      </c>
      <c r="E73" s="20" t="s">
        <v>107</v>
      </c>
      <c r="F73" s="20" t="s">
        <v>187</v>
      </c>
      <c r="G73" s="20" t="s">
        <v>96</v>
      </c>
      <c r="H73" s="15">
        <v>2017</v>
      </c>
      <c r="I73" s="102">
        <v>4.8</v>
      </c>
      <c r="J73" s="15" t="s">
        <v>234</v>
      </c>
      <c r="K73" s="15">
        <v>2</v>
      </c>
      <c r="L73" s="15">
        <v>1</v>
      </c>
      <c r="M73" s="15">
        <v>1</v>
      </c>
      <c r="N73" s="15">
        <v>8</v>
      </c>
      <c r="O73" s="15">
        <v>1</v>
      </c>
      <c r="P73" s="51">
        <v>250</v>
      </c>
      <c r="Q73" s="169">
        <v>0.25</v>
      </c>
      <c r="R73" s="51">
        <f>P73*(1+Q73)</f>
        <v>312.5</v>
      </c>
      <c r="S73" s="15">
        <v>10</v>
      </c>
      <c r="T73" s="15">
        <v>1</v>
      </c>
      <c r="U73" s="15">
        <v>7</v>
      </c>
      <c r="V73" s="21">
        <f>CEILING(R73*O73*I73*EXP(-Definitions!$A$38*Capex!U440)*T73,100)</f>
        <v>1500</v>
      </c>
      <c r="W73" s="184" t="s">
        <v>235</v>
      </c>
      <c r="X73" s="20" t="s">
        <v>239</v>
      </c>
      <c r="Y73" s="67"/>
    </row>
    <row r="74" spans="1:25" s="92" customFormat="1" ht="27.75" customHeight="1">
      <c r="A74" s="15" t="s">
        <v>1527</v>
      </c>
      <c r="B74" s="20" t="s">
        <v>261</v>
      </c>
      <c r="C74" s="20" t="s">
        <v>2054</v>
      </c>
      <c r="D74" s="20" t="s">
        <v>117</v>
      </c>
      <c r="E74" s="20" t="s">
        <v>108</v>
      </c>
      <c r="F74" s="20" t="s">
        <v>187</v>
      </c>
      <c r="G74" s="20" t="s">
        <v>96</v>
      </c>
      <c r="H74" s="15">
        <v>2017</v>
      </c>
      <c r="I74" s="102">
        <v>4.8</v>
      </c>
      <c r="J74" s="15" t="s">
        <v>234</v>
      </c>
      <c r="K74" s="15">
        <v>2</v>
      </c>
      <c r="L74" s="15">
        <v>1</v>
      </c>
      <c r="M74" s="15">
        <v>1</v>
      </c>
      <c r="N74" s="15">
        <v>8</v>
      </c>
      <c r="O74" s="15">
        <v>1</v>
      </c>
      <c r="P74" s="51">
        <v>250</v>
      </c>
      <c r="Q74" s="169">
        <v>0.25</v>
      </c>
      <c r="R74" s="51">
        <f>P74*(1+Q74)</f>
        <v>312.5</v>
      </c>
      <c r="S74" s="15">
        <v>10</v>
      </c>
      <c r="T74" s="15">
        <v>1</v>
      </c>
      <c r="U74" s="15">
        <v>7</v>
      </c>
      <c r="V74" s="21">
        <f>CEILING(R74*O74*I74*EXP(-Definitions!$A$38*Capex!U459)*T74,100)</f>
        <v>1500</v>
      </c>
      <c r="W74" s="184" t="s">
        <v>235</v>
      </c>
      <c r="X74" s="20" t="s">
        <v>239</v>
      </c>
      <c r="Y74" s="67"/>
    </row>
    <row r="75" spans="1:25" s="92" customFormat="1" ht="27.75" customHeight="1">
      <c r="A75" s="15" t="s">
        <v>1548</v>
      </c>
      <c r="B75" s="20" t="s">
        <v>261</v>
      </c>
      <c r="C75" s="20" t="s">
        <v>2054</v>
      </c>
      <c r="D75" s="20" t="s">
        <v>117</v>
      </c>
      <c r="E75" s="20" t="s">
        <v>109</v>
      </c>
      <c r="F75" s="20" t="s">
        <v>187</v>
      </c>
      <c r="G75" s="20" t="s">
        <v>96</v>
      </c>
      <c r="H75" s="15">
        <v>2017</v>
      </c>
      <c r="I75" s="102">
        <v>4.8</v>
      </c>
      <c r="J75" s="15" t="s">
        <v>234</v>
      </c>
      <c r="K75" s="15">
        <v>2</v>
      </c>
      <c r="L75" s="15">
        <v>1</v>
      </c>
      <c r="M75" s="15">
        <v>1</v>
      </c>
      <c r="N75" s="15">
        <v>8</v>
      </c>
      <c r="O75" s="15">
        <v>1</v>
      </c>
      <c r="P75" s="51">
        <v>250</v>
      </c>
      <c r="Q75" s="169">
        <v>0.25</v>
      </c>
      <c r="R75" s="51">
        <f>P75*(1+Q75)</f>
        <v>312.5</v>
      </c>
      <c r="S75" s="15">
        <v>10</v>
      </c>
      <c r="T75" s="15">
        <v>1</v>
      </c>
      <c r="U75" s="15">
        <v>7</v>
      </c>
      <c r="V75" s="21">
        <f>CEILING(R75*O75*I75*EXP(-Definitions!$A$38*Capex!U480)*T75,100)</f>
        <v>1500</v>
      </c>
      <c r="W75" s="184" t="s">
        <v>235</v>
      </c>
      <c r="X75" s="20" t="s">
        <v>239</v>
      </c>
      <c r="Y75" s="67"/>
    </row>
    <row r="76" spans="1:25" s="92" customFormat="1" ht="27.75" customHeight="1">
      <c r="A76" s="15" t="s">
        <v>1569</v>
      </c>
      <c r="B76" s="20" t="s">
        <v>261</v>
      </c>
      <c r="C76" s="20" t="s">
        <v>2054</v>
      </c>
      <c r="D76" s="20" t="s">
        <v>117</v>
      </c>
      <c r="E76" s="20" t="s">
        <v>110</v>
      </c>
      <c r="F76" s="20" t="s">
        <v>187</v>
      </c>
      <c r="G76" s="20" t="s">
        <v>96</v>
      </c>
      <c r="H76" s="15">
        <v>2017</v>
      </c>
      <c r="I76" s="102">
        <v>4.8</v>
      </c>
      <c r="J76" s="15" t="s">
        <v>234</v>
      </c>
      <c r="K76" s="15">
        <v>2</v>
      </c>
      <c r="L76" s="15">
        <v>1</v>
      </c>
      <c r="M76" s="15">
        <v>1</v>
      </c>
      <c r="N76" s="15">
        <v>8</v>
      </c>
      <c r="O76" s="15">
        <v>1</v>
      </c>
      <c r="P76" s="51">
        <v>250</v>
      </c>
      <c r="Q76" s="169">
        <v>0.25</v>
      </c>
      <c r="R76" s="51">
        <f>P76*(1+Q76)</f>
        <v>312.5</v>
      </c>
      <c r="S76" s="15">
        <v>10</v>
      </c>
      <c r="T76" s="15">
        <v>1</v>
      </c>
      <c r="U76" s="15">
        <v>7</v>
      </c>
      <c r="V76" s="21">
        <f>CEILING(R76*O76*I76*EXP(-Definitions!$A$38*Capex!U501)*T76,100)</f>
        <v>1500</v>
      </c>
      <c r="W76" s="184" t="s">
        <v>235</v>
      </c>
      <c r="X76" s="20" t="s">
        <v>239</v>
      </c>
      <c r="Y76" s="67"/>
    </row>
    <row r="77" spans="1:25" s="92" customFormat="1" ht="27.75" customHeight="1">
      <c r="A77" s="15" t="s">
        <v>1587</v>
      </c>
      <c r="B77" s="20" t="s">
        <v>261</v>
      </c>
      <c r="C77" s="20" t="s">
        <v>2054</v>
      </c>
      <c r="D77" s="20" t="s">
        <v>117</v>
      </c>
      <c r="E77" s="20" t="s">
        <v>111</v>
      </c>
      <c r="F77" s="20" t="s">
        <v>187</v>
      </c>
      <c r="G77" s="20" t="s">
        <v>96</v>
      </c>
      <c r="H77" s="15">
        <v>2017</v>
      </c>
      <c r="I77" s="102">
        <v>4.8</v>
      </c>
      <c r="J77" s="15" t="s">
        <v>234</v>
      </c>
      <c r="K77" s="15">
        <v>2</v>
      </c>
      <c r="L77" s="15">
        <v>1</v>
      </c>
      <c r="M77" s="15">
        <v>1</v>
      </c>
      <c r="N77" s="15">
        <v>8</v>
      </c>
      <c r="O77" s="15">
        <v>1</v>
      </c>
      <c r="P77" s="51">
        <v>250</v>
      </c>
      <c r="Q77" s="169">
        <v>0.25</v>
      </c>
      <c r="R77" s="51">
        <f>P77*(1+Q77)</f>
        <v>312.5</v>
      </c>
      <c r="S77" s="15">
        <v>10</v>
      </c>
      <c r="T77" s="15">
        <v>1</v>
      </c>
      <c r="U77" s="15">
        <v>7</v>
      </c>
      <c r="V77" s="21">
        <f>CEILING(R77*O77*I77*EXP(-Definitions!$A$38*Capex!U519)*T77,100)</f>
        <v>1500</v>
      </c>
      <c r="W77" s="184" t="s">
        <v>235</v>
      </c>
      <c r="X77" s="20" t="s">
        <v>239</v>
      </c>
      <c r="Y77" s="67"/>
    </row>
    <row r="78" spans="1:25" s="92" customFormat="1" ht="27.75" customHeight="1">
      <c r="A78" s="15" t="s">
        <v>1606</v>
      </c>
      <c r="B78" s="20" t="s">
        <v>261</v>
      </c>
      <c r="C78" s="20" t="s">
        <v>2054</v>
      </c>
      <c r="D78" s="20" t="s">
        <v>117</v>
      </c>
      <c r="E78" s="20" t="s">
        <v>112</v>
      </c>
      <c r="F78" s="20" t="s">
        <v>187</v>
      </c>
      <c r="G78" s="20" t="s">
        <v>96</v>
      </c>
      <c r="H78" s="15">
        <v>2017</v>
      </c>
      <c r="I78" s="102">
        <v>4.8</v>
      </c>
      <c r="J78" s="15" t="s">
        <v>234</v>
      </c>
      <c r="K78" s="15">
        <v>2</v>
      </c>
      <c r="L78" s="15">
        <v>1</v>
      </c>
      <c r="M78" s="15">
        <v>1</v>
      </c>
      <c r="N78" s="15">
        <v>8</v>
      </c>
      <c r="O78" s="15">
        <v>1</v>
      </c>
      <c r="P78" s="51">
        <v>250</v>
      </c>
      <c r="Q78" s="169">
        <v>0.25</v>
      </c>
      <c r="R78" s="51">
        <f>P78*(1+Q78)</f>
        <v>312.5</v>
      </c>
      <c r="S78" s="15">
        <v>10</v>
      </c>
      <c r="T78" s="15">
        <v>1</v>
      </c>
      <c r="U78" s="15">
        <v>7</v>
      </c>
      <c r="V78" s="21">
        <f>CEILING(R78*O78*I78*EXP(-Definitions!$A$38*Capex!U538)*T78,100)</f>
        <v>1500</v>
      </c>
      <c r="W78" s="184" t="s">
        <v>235</v>
      </c>
      <c r="X78" s="20" t="s">
        <v>239</v>
      </c>
      <c r="Y78" s="67"/>
    </row>
    <row r="79" spans="1:25" s="92" customFormat="1" ht="27.75" customHeight="1">
      <c r="A79" s="15" t="s">
        <v>1630</v>
      </c>
      <c r="B79" s="20" t="s">
        <v>261</v>
      </c>
      <c r="C79" s="20" t="s">
        <v>2054</v>
      </c>
      <c r="D79" s="20" t="s">
        <v>117</v>
      </c>
      <c r="E79" s="20" t="s">
        <v>113</v>
      </c>
      <c r="F79" s="20" t="s">
        <v>187</v>
      </c>
      <c r="G79" s="20" t="s">
        <v>96</v>
      </c>
      <c r="H79" s="15">
        <v>2017</v>
      </c>
      <c r="I79" s="102">
        <v>4.8</v>
      </c>
      <c r="J79" s="15" t="s">
        <v>234</v>
      </c>
      <c r="K79" s="15">
        <v>2</v>
      </c>
      <c r="L79" s="15">
        <v>1</v>
      </c>
      <c r="M79" s="15">
        <v>1</v>
      </c>
      <c r="N79" s="15">
        <v>8</v>
      </c>
      <c r="O79" s="15">
        <v>1</v>
      </c>
      <c r="P79" s="51">
        <v>250</v>
      </c>
      <c r="Q79" s="169">
        <v>0.25</v>
      </c>
      <c r="R79" s="51">
        <f>P79*(1+Q79)</f>
        <v>312.5</v>
      </c>
      <c r="S79" s="15">
        <v>10</v>
      </c>
      <c r="T79" s="15">
        <v>1</v>
      </c>
      <c r="U79" s="15">
        <v>7</v>
      </c>
      <c r="V79" s="21">
        <f>CEILING(R79*O79*I79*EXP(-Definitions!$A$38*Capex!U562)*T79,100)</f>
        <v>1500</v>
      </c>
      <c r="W79" s="184" t="s">
        <v>235</v>
      </c>
      <c r="X79" s="20" t="s">
        <v>239</v>
      </c>
      <c r="Y79" s="67"/>
    </row>
    <row r="80" spans="1:25" s="92" customFormat="1" ht="27.75" customHeight="1">
      <c r="A80" s="15" t="s">
        <v>1180</v>
      </c>
      <c r="B80" s="20" t="s">
        <v>261</v>
      </c>
      <c r="C80" s="20" t="s">
        <v>2053</v>
      </c>
      <c r="D80" s="20" t="s">
        <v>117</v>
      </c>
      <c r="E80" s="20" t="s">
        <v>104</v>
      </c>
      <c r="F80" s="20" t="s">
        <v>195</v>
      </c>
      <c r="G80" s="20" t="s">
        <v>96</v>
      </c>
      <c r="H80" s="15">
        <v>2017</v>
      </c>
      <c r="I80" s="102">
        <v>4.8499999999999996</v>
      </c>
      <c r="J80" s="15" t="s">
        <v>234</v>
      </c>
      <c r="K80" s="15">
        <v>2</v>
      </c>
      <c r="L80" s="15">
        <v>1</v>
      </c>
      <c r="M80" s="15">
        <v>1</v>
      </c>
      <c r="N80" s="15">
        <v>8</v>
      </c>
      <c r="O80" s="15">
        <v>1</v>
      </c>
      <c r="P80" s="51">
        <v>250</v>
      </c>
      <c r="Q80" s="169">
        <v>0.25</v>
      </c>
      <c r="R80" s="51">
        <f>P80*(1+Q80)</f>
        <v>312.5</v>
      </c>
      <c r="S80" s="15">
        <v>10</v>
      </c>
      <c r="T80" s="15">
        <v>1</v>
      </c>
      <c r="U80" s="15">
        <v>7</v>
      </c>
      <c r="V80" s="21">
        <f>CEILING(R80*O80*I80*EXP(-Definitions!$A$38*Capex!U112)*T80,100)</f>
        <v>1600</v>
      </c>
      <c r="W80" s="184" t="s">
        <v>235</v>
      </c>
      <c r="X80" s="20" t="s">
        <v>239</v>
      </c>
      <c r="Y80" s="67"/>
    </row>
    <row r="81" spans="1:25" s="92" customFormat="1" ht="27.75" customHeight="1">
      <c r="A81" s="15" t="s">
        <v>1628</v>
      </c>
      <c r="B81" s="20" t="s">
        <v>261</v>
      </c>
      <c r="C81" s="20" t="s">
        <v>2054</v>
      </c>
      <c r="D81" s="20" t="s">
        <v>117</v>
      </c>
      <c r="E81" s="20" t="s">
        <v>113</v>
      </c>
      <c r="F81" s="20" t="s">
        <v>195</v>
      </c>
      <c r="G81" s="20" t="s">
        <v>96</v>
      </c>
      <c r="H81" s="15">
        <v>2017</v>
      </c>
      <c r="I81" s="102">
        <v>5.42</v>
      </c>
      <c r="J81" s="15" t="s">
        <v>234</v>
      </c>
      <c r="K81" s="15">
        <v>2</v>
      </c>
      <c r="L81" s="15">
        <v>1</v>
      </c>
      <c r="M81" s="15">
        <v>1</v>
      </c>
      <c r="N81" s="15">
        <v>8</v>
      </c>
      <c r="O81" s="15">
        <v>1</v>
      </c>
      <c r="P81" s="51">
        <v>250</v>
      </c>
      <c r="Q81" s="169">
        <v>0.25</v>
      </c>
      <c r="R81" s="51">
        <f>P81*(1+Q81)</f>
        <v>312.5</v>
      </c>
      <c r="S81" s="15">
        <v>10</v>
      </c>
      <c r="T81" s="15">
        <v>1</v>
      </c>
      <c r="U81" s="15">
        <v>7</v>
      </c>
      <c r="V81" s="21">
        <f>CEILING(R81*O81*I81*EXP(-Definitions!$A$38*Capex!U560)*T81,100)</f>
        <v>1700</v>
      </c>
      <c r="W81" s="184" t="s">
        <v>235</v>
      </c>
      <c r="X81" s="20" t="s">
        <v>239</v>
      </c>
      <c r="Y81" s="67"/>
    </row>
    <row r="82" spans="1:25" s="92" customFormat="1" ht="27.75" customHeight="1">
      <c r="A82" s="15" t="s">
        <v>1230</v>
      </c>
      <c r="B82" s="20" t="s">
        <v>259</v>
      </c>
      <c r="C82" s="20" t="s">
        <v>2053</v>
      </c>
      <c r="D82" s="20" t="s">
        <v>117</v>
      </c>
      <c r="E82" s="20" t="s">
        <v>106</v>
      </c>
      <c r="F82" s="20" t="s">
        <v>195</v>
      </c>
      <c r="G82" s="20" t="s">
        <v>96</v>
      </c>
      <c r="H82" s="15">
        <v>2017</v>
      </c>
      <c r="I82" s="102">
        <v>5.51</v>
      </c>
      <c r="J82" s="15" t="s">
        <v>234</v>
      </c>
      <c r="K82" s="15">
        <v>2</v>
      </c>
      <c r="L82" s="15">
        <v>1</v>
      </c>
      <c r="M82" s="15">
        <v>1</v>
      </c>
      <c r="N82" s="15">
        <v>8</v>
      </c>
      <c r="O82" s="15">
        <v>1</v>
      </c>
      <c r="P82" s="51">
        <v>250</v>
      </c>
      <c r="Q82" s="169">
        <v>0.25</v>
      </c>
      <c r="R82" s="51">
        <f>P82*(1+Q82)</f>
        <v>312.5</v>
      </c>
      <c r="S82" s="15">
        <v>10</v>
      </c>
      <c r="T82" s="15">
        <v>1</v>
      </c>
      <c r="U82" s="15">
        <v>7</v>
      </c>
      <c r="V82" s="21">
        <f>CEILING(R82*O82*I82*EXP(-Definitions!$A$38*Capex!U162)*T82,100)</f>
        <v>1800</v>
      </c>
      <c r="W82" s="184" t="s">
        <v>235</v>
      </c>
      <c r="X82" s="20" t="s">
        <v>239</v>
      </c>
      <c r="Y82" s="67"/>
    </row>
    <row r="83" spans="1:25" s="92" customFormat="1" ht="27.75" customHeight="1">
      <c r="A83" s="15" t="s">
        <v>1255</v>
      </c>
      <c r="B83" s="20" t="s">
        <v>259</v>
      </c>
      <c r="C83" s="20" t="s">
        <v>2053</v>
      </c>
      <c r="D83" s="20" t="s">
        <v>117</v>
      </c>
      <c r="E83" s="20" t="s">
        <v>263</v>
      </c>
      <c r="F83" s="20" t="s">
        <v>195</v>
      </c>
      <c r="G83" s="20" t="s">
        <v>96</v>
      </c>
      <c r="H83" s="15">
        <v>2017</v>
      </c>
      <c r="I83" s="102">
        <v>5.51</v>
      </c>
      <c r="J83" s="15" t="s">
        <v>234</v>
      </c>
      <c r="K83" s="15">
        <v>2</v>
      </c>
      <c r="L83" s="15">
        <v>1</v>
      </c>
      <c r="M83" s="15">
        <v>1</v>
      </c>
      <c r="N83" s="15">
        <v>8</v>
      </c>
      <c r="O83" s="15">
        <v>1</v>
      </c>
      <c r="P83" s="51">
        <v>250</v>
      </c>
      <c r="Q83" s="169">
        <v>0.25</v>
      </c>
      <c r="R83" s="51">
        <f>P83*(1+Q83)</f>
        <v>312.5</v>
      </c>
      <c r="S83" s="15">
        <v>10</v>
      </c>
      <c r="T83" s="15">
        <v>1</v>
      </c>
      <c r="U83" s="15">
        <v>7</v>
      </c>
      <c r="V83" s="21">
        <f>CEILING(R83*O83*I83*EXP(-Definitions!$A$38*Capex!U187)*T83,100)</f>
        <v>1800</v>
      </c>
      <c r="W83" s="184" t="s">
        <v>235</v>
      </c>
      <c r="X83" s="20" t="s">
        <v>239</v>
      </c>
      <c r="Y83" s="67"/>
    </row>
    <row r="84" spans="1:25" s="92" customFormat="1" ht="27.75" customHeight="1">
      <c r="A84" s="15" t="s">
        <v>1275</v>
      </c>
      <c r="B84" s="20" t="s">
        <v>259</v>
      </c>
      <c r="C84" s="20" t="s">
        <v>2053</v>
      </c>
      <c r="D84" s="20" t="s">
        <v>117</v>
      </c>
      <c r="E84" s="20" t="s">
        <v>107</v>
      </c>
      <c r="F84" s="20" t="s">
        <v>195</v>
      </c>
      <c r="G84" s="20" t="s">
        <v>96</v>
      </c>
      <c r="H84" s="15">
        <v>2017</v>
      </c>
      <c r="I84" s="102">
        <v>5.51</v>
      </c>
      <c r="J84" s="15" t="s">
        <v>234</v>
      </c>
      <c r="K84" s="15">
        <v>2</v>
      </c>
      <c r="L84" s="15">
        <v>1</v>
      </c>
      <c r="M84" s="15">
        <v>1</v>
      </c>
      <c r="N84" s="15">
        <v>8</v>
      </c>
      <c r="O84" s="15">
        <v>1</v>
      </c>
      <c r="P84" s="51">
        <v>250</v>
      </c>
      <c r="Q84" s="169">
        <v>0.25</v>
      </c>
      <c r="R84" s="51">
        <f>P84*(1+Q84)</f>
        <v>312.5</v>
      </c>
      <c r="S84" s="15">
        <v>10</v>
      </c>
      <c r="T84" s="15">
        <v>1</v>
      </c>
      <c r="U84" s="15">
        <v>7</v>
      </c>
      <c r="V84" s="21">
        <f>CEILING(R84*O84*I84*EXP(-Definitions!$A$38*Capex!U207)*T84,100)</f>
        <v>1800</v>
      </c>
      <c r="W84" s="184" t="s">
        <v>235</v>
      </c>
      <c r="X84" s="20" t="s">
        <v>239</v>
      </c>
      <c r="Y84" s="67"/>
    </row>
    <row r="85" spans="1:25" s="92" customFormat="1" ht="27.75" customHeight="1">
      <c r="A85" s="15" t="s">
        <v>1295</v>
      </c>
      <c r="B85" s="20" t="s">
        <v>259</v>
      </c>
      <c r="C85" s="20" t="s">
        <v>2053</v>
      </c>
      <c r="D85" s="20" t="s">
        <v>117</v>
      </c>
      <c r="E85" s="20" t="s">
        <v>108</v>
      </c>
      <c r="F85" s="20" t="s">
        <v>195</v>
      </c>
      <c r="G85" s="20" t="s">
        <v>96</v>
      </c>
      <c r="H85" s="15">
        <v>2017</v>
      </c>
      <c r="I85" s="102">
        <v>5.51</v>
      </c>
      <c r="J85" s="15" t="s">
        <v>234</v>
      </c>
      <c r="K85" s="15">
        <v>2</v>
      </c>
      <c r="L85" s="15">
        <v>1</v>
      </c>
      <c r="M85" s="15">
        <v>1</v>
      </c>
      <c r="N85" s="15">
        <v>8</v>
      </c>
      <c r="O85" s="15">
        <v>1</v>
      </c>
      <c r="P85" s="51">
        <v>250</v>
      </c>
      <c r="Q85" s="169">
        <v>0.25</v>
      </c>
      <c r="R85" s="51">
        <f>P85*(1+Q85)</f>
        <v>312.5</v>
      </c>
      <c r="S85" s="15">
        <v>10</v>
      </c>
      <c r="T85" s="15">
        <v>1</v>
      </c>
      <c r="U85" s="15">
        <v>7</v>
      </c>
      <c r="V85" s="21">
        <f>CEILING(R85*O85*I85*EXP(-Definitions!$A$38*Capex!U227)*T85,100)</f>
        <v>1800</v>
      </c>
      <c r="W85" s="184" t="s">
        <v>235</v>
      </c>
      <c r="X85" s="20" t="s">
        <v>239</v>
      </c>
      <c r="Y85" s="67"/>
    </row>
    <row r="86" spans="1:25" s="92" customFormat="1" ht="27.75" customHeight="1">
      <c r="A86" s="15" t="s">
        <v>1360</v>
      </c>
      <c r="B86" s="20" t="s">
        <v>259</v>
      </c>
      <c r="C86" s="20" t="s">
        <v>2053</v>
      </c>
      <c r="D86" s="20" t="s">
        <v>117</v>
      </c>
      <c r="E86" s="20" t="s">
        <v>112</v>
      </c>
      <c r="F86" s="20" t="s">
        <v>195</v>
      </c>
      <c r="G86" s="20" t="s">
        <v>96</v>
      </c>
      <c r="H86" s="15">
        <v>2017</v>
      </c>
      <c r="I86" s="102">
        <v>5.51</v>
      </c>
      <c r="J86" s="15" t="s">
        <v>234</v>
      </c>
      <c r="K86" s="15">
        <v>2</v>
      </c>
      <c r="L86" s="15">
        <v>1</v>
      </c>
      <c r="M86" s="15">
        <v>1</v>
      </c>
      <c r="N86" s="15">
        <v>8</v>
      </c>
      <c r="O86" s="15">
        <v>1</v>
      </c>
      <c r="P86" s="51">
        <v>250</v>
      </c>
      <c r="Q86" s="169">
        <v>0.25</v>
      </c>
      <c r="R86" s="51">
        <f>P86*(1+Q86)</f>
        <v>312.5</v>
      </c>
      <c r="S86" s="15">
        <v>10</v>
      </c>
      <c r="T86" s="15">
        <v>1</v>
      </c>
      <c r="U86" s="15">
        <v>7</v>
      </c>
      <c r="V86" s="21">
        <f>CEILING(R86*O86*I86*EXP(-Definitions!$A$38*Capex!U292)*T86,100)</f>
        <v>1800</v>
      </c>
      <c r="W86" s="184" t="s">
        <v>235</v>
      </c>
      <c r="X86" s="20" t="s">
        <v>239</v>
      </c>
      <c r="Y86" s="67"/>
    </row>
    <row r="87" spans="1:25" s="92" customFormat="1" ht="27.75" customHeight="1">
      <c r="A87" s="15" t="s">
        <v>1380</v>
      </c>
      <c r="B87" s="20" t="s">
        <v>259</v>
      </c>
      <c r="C87" s="20" t="s">
        <v>2053</v>
      </c>
      <c r="D87" s="20" t="s">
        <v>117</v>
      </c>
      <c r="E87" s="20" t="s">
        <v>113</v>
      </c>
      <c r="F87" s="20" t="s">
        <v>195</v>
      </c>
      <c r="G87" s="20" t="s">
        <v>96</v>
      </c>
      <c r="H87" s="15">
        <v>2017</v>
      </c>
      <c r="I87" s="102">
        <v>5.51</v>
      </c>
      <c r="J87" s="15" t="s">
        <v>234</v>
      </c>
      <c r="K87" s="15">
        <v>2</v>
      </c>
      <c r="L87" s="15">
        <v>1</v>
      </c>
      <c r="M87" s="15">
        <v>1</v>
      </c>
      <c r="N87" s="15">
        <v>8</v>
      </c>
      <c r="O87" s="15">
        <v>1</v>
      </c>
      <c r="P87" s="51">
        <v>250</v>
      </c>
      <c r="Q87" s="169">
        <v>0.25</v>
      </c>
      <c r="R87" s="51">
        <f>P87*(1+Q87)</f>
        <v>312.5</v>
      </c>
      <c r="S87" s="15">
        <v>10</v>
      </c>
      <c r="T87" s="15">
        <v>1</v>
      </c>
      <c r="U87" s="15">
        <v>7</v>
      </c>
      <c r="V87" s="21">
        <f>CEILING(R87*O87*I87*EXP(-Definitions!$A$38*Capex!U312)*T87,100)</f>
        <v>1800</v>
      </c>
      <c r="W87" s="184" t="s">
        <v>235</v>
      </c>
      <c r="X87" s="20" t="s">
        <v>239</v>
      </c>
      <c r="Y87" s="67"/>
    </row>
    <row r="88" spans="1:25" s="92" customFormat="1" ht="27.75" customHeight="1">
      <c r="A88" s="15" t="s">
        <v>1400</v>
      </c>
      <c r="B88" s="20" t="s">
        <v>259</v>
      </c>
      <c r="C88" s="20" t="s">
        <v>2053</v>
      </c>
      <c r="D88" s="20" t="s">
        <v>117</v>
      </c>
      <c r="E88" s="20" t="s">
        <v>114</v>
      </c>
      <c r="F88" s="20" t="s">
        <v>195</v>
      </c>
      <c r="G88" s="20" t="s">
        <v>96</v>
      </c>
      <c r="H88" s="15">
        <v>2017</v>
      </c>
      <c r="I88" s="102">
        <v>5.51</v>
      </c>
      <c r="J88" s="15" t="s">
        <v>234</v>
      </c>
      <c r="K88" s="15">
        <v>2</v>
      </c>
      <c r="L88" s="15">
        <v>1</v>
      </c>
      <c r="M88" s="15">
        <v>1</v>
      </c>
      <c r="N88" s="15">
        <v>8</v>
      </c>
      <c r="O88" s="15">
        <v>1</v>
      </c>
      <c r="P88" s="51">
        <v>250</v>
      </c>
      <c r="Q88" s="169">
        <v>0.25</v>
      </c>
      <c r="R88" s="51">
        <f>P88*(1+Q88)</f>
        <v>312.5</v>
      </c>
      <c r="S88" s="15">
        <v>10</v>
      </c>
      <c r="T88" s="15">
        <v>1</v>
      </c>
      <c r="U88" s="15">
        <v>7</v>
      </c>
      <c r="V88" s="21">
        <f>CEILING(R88*O88*I88*EXP(-Definitions!$A$38*Capex!U332)*T88,100)</f>
        <v>1800</v>
      </c>
      <c r="W88" s="184" t="s">
        <v>235</v>
      </c>
      <c r="X88" s="20" t="s">
        <v>239</v>
      </c>
      <c r="Y88" s="67"/>
    </row>
    <row r="89" spans="1:25" s="92" customFormat="1" ht="27.75" customHeight="1">
      <c r="A89" s="15" t="s">
        <v>1468</v>
      </c>
      <c r="B89" s="20" t="s">
        <v>261</v>
      </c>
      <c r="C89" s="20" t="s">
        <v>2054</v>
      </c>
      <c r="D89" s="20" t="s">
        <v>117</v>
      </c>
      <c r="E89" s="20" t="s">
        <v>106</v>
      </c>
      <c r="F89" s="20" t="s">
        <v>195</v>
      </c>
      <c r="G89" s="20" t="s">
        <v>96</v>
      </c>
      <c r="H89" s="15">
        <v>2017</v>
      </c>
      <c r="I89" s="102">
        <v>5.55</v>
      </c>
      <c r="J89" s="15" t="s">
        <v>234</v>
      </c>
      <c r="K89" s="15">
        <v>2</v>
      </c>
      <c r="L89" s="15">
        <v>1</v>
      </c>
      <c r="M89" s="15">
        <v>1</v>
      </c>
      <c r="N89" s="15">
        <v>8</v>
      </c>
      <c r="O89" s="15">
        <v>1</v>
      </c>
      <c r="P89" s="51">
        <v>250</v>
      </c>
      <c r="Q89" s="169">
        <v>0.25</v>
      </c>
      <c r="R89" s="51">
        <f>P89*(1+Q89)</f>
        <v>312.5</v>
      </c>
      <c r="S89" s="15">
        <v>10</v>
      </c>
      <c r="T89" s="15">
        <v>1</v>
      </c>
      <c r="U89" s="15">
        <v>7</v>
      </c>
      <c r="V89" s="21">
        <f>CEILING(R89*O89*I89*EXP(-Definitions!$A$38*Capex!U400)*T89,100)</f>
        <v>1800</v>
      </c>
      <c r="W89" s="184" t="s">
        <v>235</v>
      </c>
      <c r="X89" s="20" t="s">
        <v>239</v>
      </c>
      <c r="Y89" s="67"/>
    </row>
    <row r="90" spans="1:25" s="92" customFormat="1" ht="27.75" customHeight="1">
      <c r="A90" s="15" t="s">
        <v>1487</v>
      </c>
      <c r="B90" s="20" t="s">
        <v>261</v>
      </c>
      <c r="C90" s="20" t="s">
        <v>2054</v>
      </c>
      <c r="D90" s="20" t="s">
        <v>117</v>
      </c>
      <c r="E90" s="20" t="s">
        <v>263</v>
      </c>
      <c r="F90" s="20" t="s">
        <v>195</v>
      </c>
      <c r="G90" s="20" t="s">
        <v>96</v>
      </c>
      <c r="H90" s="15">
        <v>2017</v>
      </c>
      <c r="I90" s="102">
        <v>5.55</v>
      </c>
      <c r="J90" s="15" t="s">
        <v>234</v>
      </c>
      <c r="K90" s="15">
        <v>2</v>
      </c>
      <c r="L90" s="15">
        <v>1</v>
      </c>
      <c r="M90" s="15">
        <v>1</v>
      </c>
      <c r="N90" s="15">
        <v>8</v>
      </c>
      <c r="O90" s="15">
        <v>1</v>
      </c>
      <c r="P90" s="51">
        <v>250</v>
      </c>
      <c r="Q90" s="169">
        <v>0.25</v>
      </c>
      <c r="R90" s="51">
        <f>P90*(1+Q90)</f>
        <v>312.5</v>
      </c>
      <c r="S90" s="15">
        <v>10</v>
      </c>
      <c r="T90" s="15">
        <v>1</v>
      </c>
      <c r="U90" s="15">
        <v>7</v>
      </c>
      <c r="V90" s="21">
        <f>CEILING(R90*O90*I90*EXP(-Definitions!$A$38*Capex!U419)*T90,100)</f>
        <v>1800</v>
      </c>
      <c r="W90" s="184" t="s">
        <v>235</v>
      </c>
      <c r="X90" s="20" t="s">
        <v>239</v>
      </c>
      <c r="Y90" s="67"/>
    </row>
    <row r="91" spans="1:25" s="92" customFormat="1" ht="27.75" customHeight="1">
      <c r="A91" s="15" t="s">
        <v>1506</v>
      </c>
      <c r="B91" s="20" t="s">
        <v>261</v>
      </c>
      <c r="C91" s="20" t="s">
        <v>2054</v>
      </c>
      <c r="D91" s="20" t="s">
        <v>117</v>
      </c>
      <c r="E91" s="20" t="s">
        <v>107</v>
      </c>
      <c r="F91" s="20" t="s">
        <v>195</v>
      </c>
      <c r="G91" s="20" t="s">
        <v>96</v>
      </c>
      <c r="H91" s="15">
        <v>2017</v>
      </c>
      <c r="I91" s="102">
        <v>5.55</v>
      </c>
      <c r="J91" s="15" t="s">
        <v>234</v>
      </c>
      <c r="K91" s="15">
        <v>2</v>
      </c>
      <c r="L91" s="15">
        <v>1</v>
      </c>
      <c r="M91" s="15">
        <v>1</v>
      </c>
      <c r="N91" s="15">
        <v>8</v>
      </c>
      <c r="O91" s="15">
        <v>1</v>
      </c>
      <c r="P91" s="51">
        <v>250</v>
      </c>
      <c r="Q91" s="169">
        <v>0.25</v>
      </c>
      <c r="R91" s="51">
        <f>P91*(1+Q91)</f>
        <v>312.5</v>
      </c>
      <c r="S91" s="15">
        <v>10</v>
      </c>
      <c r="T91" s="15">
        <v>1</v>
      </c>
      <c r="U91" s="15">
        <v>7</v>
      </c>
      <c r="V91" s="21">
        <f>CEILING(R91*O91*I91*EXP(-Definitions!$A$38*Capex!U438)*T91,100)</f>
        <v>1800</v>
      </c>
      <c r="W91" s="184" t="s">
        <v>235</v>
      </c>
      <c r="X91" s="20" t="s">
        <v>239</v>
      </c>
      <c r="Y91" s="67"/>
    </row>
    <row r="92" spans="1:25" s="92" customFormat="1" ht="27.75" customHeight="1">
      <c r="A92" s="15" t="s">
        <v>1525</v>
      </c>
      <c r="B92" s="20" t="s">
        <v>261</v>
      </c>
      <c r="C92" s="20" t="s">
        <v>2054</v>
      </c>
      <c r="D92" s="20" t="s">
        <v>117</v>
      </c>
      <c r="E92" s="20" t="s">
        <v>108</v>
      </c>
      <c r="F92" s="20" t="s">
        <v>195</v>
      </c>
      <c r="G92" s="20" t="s">
        <v>96</v>
      </c>
      <c r="H92" s="15">
        <v>2017</v>
      </c>
      <c r="I92" s="102">
        <v>5.51</v>
      </c>
      <c r="J92" s="15" t="s">
        <v>234</v>
      </c>
      <c r="K92" s="15">
        <v>2</v>
      </c>
      <c r="L92" s="15">
        <v>1</v>
      </c>
      <c r="M92" s="15">
        <v>1</v>
      </c>
      <c r="N92" s="15">
        <v>8</v>
      </c>
      <c r="O92" s="15">
        <v>1</v>
      </c>
      <c r="P92" s="51">
        <v>250</v>
      </c>
      <c r="Q92" s="169">
        <v>0.25</v>
      </c>
      <c r="R92" s="51">
        <f>P92*(1+Q92)</f>
        <v>312.5</v>
      </c>
      <c r="S92" s="15">
        <v>10</v>
      </c>
      <c r="T92" s="15">
        <v>1</v>
      </c>
      <c r="U92" s="15">
        <v>7</v>
      </c>
      <c r="V92" s="21">
        <f>CEILING(R92*O92*I92*EXP(-Definitions!$A$38*Capex!U457)*T92,100)</f>
        <v>1800</v>
      </c>
      <c r="W92" s="184" t="s">
        <v>235</v>
      </c>
      <c r="X92" s="20" t="s">
        <v>239</v>
      </c>
      <c r="Y92" s="67"/>
    </row>
    <row r="93" spans="1:25" s="92" customFormat="1" ht="27.75" customHeight="1">
      <c r="A93" s="15" t="s">
        <v>1546</v>
      </c>
      <c r="B93" s="20" t="s">
        <v>261</v>
      </c>
      <c r="C93" s="20" t="s">
        <v>2054</v>
      </c>
      <c r="D93" s="20" t="s">
        <v>117</v>
      </c>
      <c r="E93" s="20" t="s">
        <v>109</v>
      </c>
      <c r="F93" s="20" t="s">
        <v>195</v>
      </c>
      <c r="G93" s="20" t="s">
        <v>96</v>
      </c>
      <c r="H93" s="15">
        <v>2017</v>
      </c>
      <c r="I93" s="102">
        <v>5.51</v>
      </c>
      <c r="J93" s="15" t="s">
        <v>234</v>
      </c>
      <c r="K93" s="15">
        <v>2</v>
      </c>
      <c r="L93" s="15">
        <v>1</v>
      </c>
      <c r="M93" s="15">
        <v>1</v>
      </c>
      <c r="N93" s="15">
        <v>8</v>
      </c>
      <c r="O93" s="15">
        <v>1</v>
      </c>
      <c r="P93" s="51">
        <v>250</v>
      </c>
      <c r="Q93" s="169">
        <v>0.25</v>
      </c>
      <c r="R93" s="51">
        <f>P93*(1+Q93)</f>
        <v>312.5</v>
      </c>
      <c r="S93" s="15">
        <v>10</v>
      </c>
      <c r="T93" s="15">
        <v>1</v>
      </c>
      <c r="U93" s="15">
        <v>7</v>
      </c>
      <c r="V93" s="21">
        <f>CEILING(R93*O93*I93*EXP(-Definitions!$A$38*Capex!U478)*T93,100)</f>
        <v>1800</v>
      </c>
      <c r="W93" s="184" t="s">
        <v>235</v>
      </c>
      <c r="X93" s="20" t="s">
        <v>239</v>
      </c>
      <c r="Y93" s="67"/>
    </row>
    <row r="94" spans="1:25" s="92" customFormat="1" ht="27.75" customHeight="1">
      <c r="A94" s="15" t="s">
        <v>1567</v>
      </c>
      <c r="B94" s="20" t="s">
        <v>261</v>
      </c>
      <c r="C94" s="20" t="s">
        <v>2054</v>
      </c>
      <c r="D94" s="20" t="s">
        <v>117</v>
      </c>
      <c r="E94" s="20" t="s">
        <v>110</v>
      </c>
      <c r="F94" s="20" t="s">
        <v>195</v>
      </c>
      <c r="G94" s="20" t="s">
        <v>96</v>
      </c>
      <c r="H94" s="15">
        <v>2017</v>
      </c>
      <c r="I94" s="102">
        <v>5.51</v>
      </c>
      <c r="J94" s="15" t="s">
        <v>234</v>
      </c>
      <c r="K94" s="15">
        <v>2</v>
      </c>
      <c r="L94" s="15">
        <v>1</v>
      </c>
      <c r="M94" s="15">
        <v>1</v>
      </c>
      <c r="N94" s="15">
        <v>8</v>
      </c>
      <c r="O94" s="15">
        <v>1</v>
      </c>
      <c r="P94" s="51">
        <v>250</v>
      </c>
      <c r="Q94" s="169">
        <v>0.25</v>
      </c>
      <c r="R94" s="51">
        <f>P94*(1+Q94)</f>
        <v>312.5</v>
      </c>
      <c r="S94" s="15">
        <v>10</v>
      </c>
      <c r="T94" s="15">
        <v>1</v>
      </c>
      <c r="U94" s="15">
        <v>7</v>
      </c>
      <c r="V94" s="21">
        <f>CEILING(R94*O94*I94*EXP(-Definitions!$A$38*Capex!U499)*T94,100)</f>
        <v>1800</v>
      </c>
      <c r="W94" s="184" t="s">
        <v>235</v>
      </c>
      <c r="X94" s="20" t="s">
        <v>239</v>
      </c>
      <c r="Y94" s="67"/>
    </row>
    <row r="95" spans="1:25" s="92" customFormat="1" ht="27.75" customHeight="1">
      <c r="A95" s="15" t="s">
        <v>1585</v>
      </c>
      <c r="B95" s="20" t="s">
        <v>261</v>
      </c>
      <c r="C95" s="20" t="s">
        <v>2054</v>
      </c>
      <c r="D95" s="20" t="s">
        <v>117</v>
      </c>
      <c r="E95" s="20" t="s">
        <v>111</v>
      </c>
      <c r="F95" s="20" t="s">
        <v>195</v>
      </c>
      <c r="G95" s="20" t="s">
        <v>96</v>
      </c>
      <c r="H95" s="15">
        <v>2017</v>
      </c>
      <c r="I95" s="102">
        <v>5.51</v>
      </c>
      <c r="J95" s="15" t="s">
        <v>234</v>
      </c>
      <c r="K95" s="15">
        <v>2</v>
      </c>
      <c r="L95" s="15">
        <v>1</v>
      </c>
      <c r="M95" s="15">
        <v>1</v>
      </c>
      <c r="N95" s="15">
        <v>8</v>
      </c>
      <c r="O95" s="15">
        <v>1</v>
      </c>
      <c r="P95" s="51">
        <v>250</v>
      </c>
      <c r="Q95" s="169">
        <v>0.25</v>
      </c>
      <c r="R95" s="51">
        <f>P95*(1+Q95)</f>
        <v>312.5</v>
      </c>
      <c r="S95" s="15">
        <v>10</v>
      </c>
      <c r="T95" s="15">
        <v>1</v>
      </c>
      <c r="U95" s="15">
        <v>7</v>
      </c>
      <c r="V95" s="21">
        <f>CEILING(R95*O95*I95*EXP(-Definitions!$A$38*Capex!U517)*T95,100)</f>
        <v>1800</v>
      </c>
      <c r="W95" s="184" t="s">
        <v>235</v>
      </c>
      <c r="X95" s="20" t="s">
        <v>239</v>
      </c>
      <c r="Y95" s="67"/>
    </row>
    <row r="96" spans="1:25" s="92" customFormat="1" ht="27.75" customHeight="1">
      <c r="A96" s="15" t="s">
        <v>1604</v>
      </c>
      <c r="B96" s="20" t="s">
        <v>261</v>
      </c>
      <c r="C96" s="20" t="s">
        <v>2054</v>
      </c>
      <c r="D96" s="20" t="s">
        <v>117</v>
      </c>
      <c r="E96" s="20" t="s">
        <v>112</v>
      </c>
      <c r="F96" s="20" t="s">
        <v>195</v>
      </c>
      <c r="G96" s="20" t="s">
        <v>96</v>
      </c>
      <c r="H96" s="15">
        <v>2017</v>
      </c>
      <c r="I96" s="102">
        <v>5.51</v>
      </c>
      <c r="J96" s="15" t="s">
        <v>234</v>
      </c>
      <c r="K96" s="15">
        <v>2</v>
      </c>
      <c r="L96" s="15">
        <v>1</v>
      </c>
      <c r="M96" s="15">
        <v>1</v>
      </c>
      <c r="N96" s="15">
        <v>8</v>
      </c>
      <c r="O96" s="15">
        <v>1</v>
      </c>
      <c r="P96" s="51">
        <v>250</v>
      </c>
      <c r="Q96" s="169">
        <v>0.25</v>
      </c>
      <c r="R96" s="51">
        <f>P96*(1+Q96)</f>
        <v>312.5</v>
      </c>
      <c r="S96" s="15">
        <v>10</v>
      </c>
      <c r="T96" s="15">
        <v>1</v>
      </c>
      <c r="U96" s="15">
        <v>7</v>
      </c>
      <c r="V96" s="21">
        <f>CEILING(R96*O96*I96*EXP(-Definitions!$A$38*Capex!U536)*T96,100)</f>
        <v>1800</v>
      </c>
      <c r="W96" s="184" t="s">
        <v>235</v>
      </c>
      <c r="X96" s="20" t="s">
        <v>239</v>
      </c>
      <c r="Y96" s="67"/>
    </row>
    <row r="97" spans="1:25" s="92" customFormat="1" ht="27.75" customHeight="1">
      <c r="A97" s="15" t="s">
        <v>1203</v>
      </c>
      <c r="B97" s="20" t="s">
        <v>259</v>
      </c>
      <c r="C97" s="20" t="s">
        <v>2053</v>
      </c>
      <c r="D97" s="20" t="s">
        <v>117</v>
      </c>
      <c r="E97" s="20" t="s">
        <v>105</v>
      </c>
      <c r="F97" s="20" t="s">
        <v>154</v>
      </c>
      <c r="G97" s="20" t="s">
        <v>96</v>
      </c>
      <c r="H97" s="15">
        <v>2017</v>
      </c>
      <c r="I97" s="102">
        <v>6.63</v>
      </c>
      <c r="J97" s="15" t="s">
        <v>234</v>
      </c>
      <c r="K97" s="15">
        <v>2</v>
      </c>
      <c r="L97" s="15">
        <v>1</v>
      </c>
      <c r="M97" s="15">
        <v>1</v>
      </c>
      <c r="N97" s="15">
        <v>8</v>
      </c>
      <c r="O97" s="15">
        <v>1</v>
      </c>
      <c r="P97" s="51">
        <v>250</v>
      </c>
      <c r="Q97" s="169">
        <v>0.25</v>
      </c>
      <c r="R97" s="51">
        <f>P97*(1+Q97)</f>
        <v>312.5</v>
      </c>
      <c r="S97" s="15">
        <v>10</v>
      </c>
      <c r="T97" s="15">
        <v>1</v>
      </c>
      <c r="U97" s="15">
        <v>7</v>
      </c>
      <c r="V97" s="21">
        <f>CEILING(R97*O97*I97*EXP(-Definitions!$A$38*Capex!U135)*T97,100)</f>
        <v>2100</v>
      </c>
      <c r="W97" s="184" t="s">
        <v>235</v>
      </c>
      <c r="X97" s="20" t="s">
        <v>239</v>
      </c>
      <c r="Y97" s="67"/>
    </row>
    <row r="98" spans="1:25" s="92" customFormat="1" ht="27.75" customHeight="1">
      <c r="A98" s="15" t="s">
        <v>1125</v>
      </c>
      <c r="B98" s="20" t="s">
        <v>246</v>
      </c>
      <c r="C98" s="20" t="s">
        <v>86</v>
      </c>
      <c r="D98" s="20" t="s">
        <v>117</v>
      </c>
      <c r="E98" s="20" t="s">
        <v>86</v>
      </c>
      <c r="F98" s="20" t="s">
        <v>167</v>
      </c>
      <c r="G98" s="20" t="s">
        <v>96</v>
      </c>
      <c r="H98" s="15">
        <v>2017</v>
      </c>
      <c r="I98" s="102">
        <v>7.3</v>
      </c>
      <c r="J98" s="15" t="s">
        <v>234</v>
      </c>
      <c r="K98" s="15">
        <v>2</v>
      </c>
      <c r="L98" s="15">
        <v>1</v>
      </c>
      <c r="M98" s="15">
        <v>1</v>
      </c>
      <c r="N98" s="15">
        <v>8</v>
      </c>
      <c r="O98" s="15">
        <v>1</v>
      </c>
      <c r="P98" s="51">
        <v>250</v>
      </c>
      <c r="Q98" s="169">
        <v>0.25</v>
      </c>
      <c r="R98" s="51">
        <f>P98*(1+Q98)</f>
        <v>312.5</v>
      </c>
      <c r="S98" s="15">
        <v>10</v>
      </c>
      <c r="T98" s="15">
        <v>1</v>
      </c>
      <c r="U98" s="15">
        <v>7</v>
      </c>
      <c r="V98" s="21">
        <f>CEILING(R98*O98*I98*EXP(-Definitions!$A$38*Capex!U57)*T98,100)</f>
        <v>2300</v>
      </c>
      <c r="W98" s="184" t="s">
        <v>235</v>
      </c>
      <c r="X98" s="20" t="s">
        <v>239</v>
      </c>
      <c r="Y98" s="67"/>
    </row>
    <row r="99" spans="1:25" s="92" customFormat="1" ht="27.75" customHeight="1">
      <c r="A99" s="15" t="s">
        <v>1445</v>
      </c>
      <c r="B99" s="20" t="s">
        <v>259</v>
      </c>
      <c r="C99" s="20" t="s">
        <v>2054</v>
      </c>
      <c r="D99" s="20" t="s">
        <v>117</v>
      </c>
      <c r="E99" s="20" t="s">
        <v>105</v>
      </c>
      <c r="F99" s="20" t="s">
        <v>154</v>
      </c>
      <c r="G99" s="20" t="s">
        <v>96</v>
      </c>
      <c r="H99" s="15">
        <v>2017</v>
      </c>
      <c r="I99" s="102">
        <v>7.61</v>
      </c>
      <c r="J99" s="15" t="s">
        <v>234</v>
      </c>
      <c r="K99" s="15">
        <v>2</v>
      </c>
      <c r="L99" s="15">
        <v>1</v>
      </c>
      <c r="M99" s="15">
        <v>1</v>
      </c>
      <c r="N99" s="15">
        <v>8</v>
      </c>
      <c r="O99" s="15">
        <v>1</v>
      </c>
      <c r="P99" s="51">
        <v>250</v>
      </c>
      <c r="Q99" s="169">
        <v>0.25</v>
      </c>
      <c r="R99" s="51">
        <f>P99*(1+Q99)</f>
        <v>312.5</v>
      </c>
      <c r="S99" s="15">
        <v>10</v>
      </c>
      <c r="T99" s="15">
        <v>1</v>
      </c>
      <c r="U99" s="15">
        <v>7</v>
      </c>
      <c r="V99" s="21">
        <f>CEILING(R99*O99*I99*EXP(-Definitions!$A$38*Capex!U377)*T99,100)</f>
        <v>2400</v>
      </c>
      <c r="W99" s="184" t="s">
        <v>235</v>
      </c>
      <c r="X99" s="20" t="s">
        <v>239</v>
      </c>
      <c r="Y99" s="67"/>
    </row>
    <row r="100" spans="1:25" s="100" customFormat="1" ht="36" customHeight="1">
      <c r="A100" s="15" t="s">
        <v>1611</v>
      </c>
      <c r="B100" s="20" t="s">
        <v>261</v>
      </c>
      <c r="C100" s="20" t="s">
        <v>2054</v>
      </c>
      <c r="D100" s="20" t="s">
        <v>117</v>
      </c>
      <c r="E100" s="20" t="s">
        <v>112</v>
      </c>
      <c r="F100" s="20" t="s">
        <v>262</v>
      </c>
      <c r="G100" s="20" t="s">
        <v>96</v>
      </c>
      <c r="H100" s="15">
        <v>2017</v>
      </c>
      <c r="I100" s="102">
        <v>7.76</v>
      </c>
      <c r="J100" s="15" t="s">
        <v>234</v>
      </c>
      <c r="K100" s="15">
        <v>2</v>
      </c>
      <c r="L100" s="15">
        <v>1</v>
      </c>
      <c r="M100" s="15">
        <v>1</v>
      </c>
      <c r="N100" s="15">
        <v>8</v>
      </c>
      <c r="O100" s="15">
        <v>1</v>
      </c>
      <c r="P100" s="51">
        <v>250</v>
      </c>
      <c r="Q100" s="169">
        <v>0.25</v>
      </c>
      <c r="R100" s="51">
        <f>P100*(1+Q100)</f>
        <v>312.5</v>
      </c>
      <c r="S100" s="15">
        <v>10</v>
      </c>
      <c r="T100" s="15">
        <v>1</v>
      </c>
      <c r="U100" s="15">
        <v>7</v>
      </c>
      <c r="V100" s="21">
        <f>CEILING(R100*O100*I100*EXP(-Definitions!$A$38*Capex!U543)*T100,100)</f>
        <v>2500</v>
      </c>
      <c r="W100" s="184" t="s">
        <v>235</v>
      </c>
      <c r="X100" s="20" t="s">
        <v>239</v>
      </c>
      <c r="Y100" s="67"/>
    </row>
    <row r="101" spans="1:25" s="100" customFormat="1" ht="35.65" customHeight="1">
      <c r="A101" s="168" t="s">
        <v>1402</v>
      </c>
      <c r="B101" s="185" t="s">
        <v>259</v>
      </c>
      <c r="C101" s="185" t="s">
        <v>2053</v>
      </c>
      <c r="D101" s="185" t="s">
        <v>117</v>
      </c>
      <c r="E101" s="185" t="s">
        <v>115</v>
      </c>
      <c r="F101" s="185" t="s">
        <v>152</v>
      </c>
      <c r="G101" s="185" t="s">
        <v>96</v>
      </c>
      <c r="H101" s="168">
        <v>2017</v>
      </c>
      <c r="I101" s="186">
        <v>8.1999999999999993</v>
      </c>
      <c r="J101" s="168" t="s">
        <v>234</v>
      </c>
      <c r="K101" s="168">
        <v>2</v>
      </c>
      <c r="L101" s="168">
        <v>1</v>
      </c>
      <c r="M101" s="168">
        <v>1</v>
      </c>
      <c r="N101" s="168">
        <v>8</v>
      </c>
      <c r="O101" s="168">
        <v>1</v>
      </c>
      <c r="P101" s="170">
        <v>250</v>
      </c>
      <c r="Q101" s="169">
        <v>0.25</v>
      </c>
      <c r="R101" s="170">
        <f>P101*(1+Q101)</f>
        <v>312.5</v>
      </c>
      <c r="S101" s="168">
        <v>10</v>
      </c>
      <c r="T101" s="168">
        <v>1</v>
      </c>
      <c r="U101" s="168">
        <v>7</v>
      </c>
      <c r="V101" s="21">
        <f>CEILING(R101*O101*I101*EXP(-Definitions!$A$38*Capex!U334)*T101,100)</f>
        <v>2600</v>
      </c>
      <c r="W101" s="187" t="s">
        <v>235</v>
      </c>
      <c r="X101" s="185" t="s">
        <v>239</v>
      </c>
      <c r="Y101" s="103"/>
    </row>
    <row r="102" spans="1:25" s="100" customFormat="1" ht="35.65" customHeight="1">
      <c r="A102" s="15" t="s">
        <v>1167</v>
      </c>
      <c r="B102" s="20" t="s">
        <v>256</v>
      </c>
      <c r="C102" s="20" t="s">
        <v>86</v>
      </c>
      <c r="D102" s="20" t="s">
        <v>117</v>
      </c>
      <c r="E102" s="20" t="s">
        <v>86</v>
      </c>
      <c r="F102" s="20" t="s">
        <v>191</v>
      </c>
      <c r="G102" s="20" t="s">
        <v>96</v>
      </c>
      <c r="H102" s="15">
        <v>2017</v>
      </c>
      <c r="I102" s="102">
        <v>8.4700000000000006</v>
      </c>
      <c r="J102" s="15" t="s">
        <v>234</v>
      </c>
      <c r="K102" s="15">
        <v>2</v>
      </c>
      <c r="L102" s="15">
        <v>1</v>
      </c>
      <c r="M102" s="15">
        <v>1</v>
      </c>
      <c r="N102" s="15">
        <v>8</v>
      </c>
      <c r="O102" s="15">
        <v>1</v>
      </c>
      <c r="P102" s="51">
        <v>250</v>
      </c>
      <c r="Q102" s="169">
        <v>0.25</v>
      </c>
      <c r="R102" s="51">
        <f>P102*(1+Q102)</f>
        <v>312.5</v>
      </c>
      <c r="S102" s="15">
        <v>10</v>
      </c>
      <c r="T102" s="15">
        <v>1</v>
      </c>
      <c r="U102" s="15">
        <v>7</v>
      </c>
      <c r="V102" s="21">
        <f>CEILING(R102*O102*I102*EXP(-Definitions!$A$38*Capex!U99)*T102,100)</f>
        <v>2700</v>
      </c>
      <c r="W102" s="184" t="s">
        <v>235</v>
      </c>
      <c r="X102" s="20" t="s">
        <v>239</v>
      </c>
      <c r="Y102" s="67"/>
    </row>
    <row r="103" spans="1:25" s="100" customFormat="1" ht="36" customHeight="1">
      <c r="A103" s="15" t="s">
        <v>1160</v>
      </c>
      <c r="B103" s="20" t="s">
        <v>259</v>
      </c>
      <c r="C103" s="20" t="s">
        <v>86</v>
      </c>
      <c r="D103" s="20" t="s">
        <v>117</v>
      </c>
      <c r="E103" s="20" t="s">
        <v>86</v>
      </c>
      <c r="F103" s="20" t="s">
        <v>187</v>
      </c>
      <c r="G103" s="20" t="s">
        <v>96</v>
      </c>
      <c r="H103" s="15">
        <v>2017</v>
      </c>
      <c r="I103" s="102">
        <v>9.3800000000000008</v>
      </c>
      <c r="J103" s="15" t="s">
        <v>234</v>
      </c>
      <c r="K103" s="15">
        <v>2</v>
      </c>
      <c r="L103" s="15">
        <v>1</v>
      </c>
      <c r="M103" s="15">
        <v>1</v>
      </c>
      <c r="N103" s="15">
        <v>8</v>
      </c>
      <c r="O103" s="15">
        <v>1</v>
      </c>
      <c r="P103" s="51">
        <v>250</v>
      </c>
      <c r="Q103" s="169">
        <v>0.25</v>
      </c>
      <c r="R103" s="51">
        <f>P103*(1+Q103)</f>
        <v>312.5</v>
      </c>
      <c r="S103" s="15">
        <v>10</v>
      </c>
      <c r="T103" s="15">
        <v>1</v>
      </c>
      <c r="U103" s="15">
        <v>7</v>
      </c>
      <c r="V103" s="21">
        <f>CEILING(R103*O103*I103*EXP(-Definitions!$A$38*Capex!U92)*T103,100)</f>
        <v>3000</v>
      </c>
      <c r="W103" s="184" t="s">
        <v>235</v>
      </c>
      <c r="X103" s="20" t="s">
        <v>239</v>
      </c>
      <c r="Y103" s="67"/>
    </row>
    <row r="104" spans="1:25" s="100" customFormat="1" ht="35.65" customHeight="1">
      <c r="A104" s="15" t="s">
        <v>1617</v>
      </c>
      <c r="B104" s="20" t="s">
        <v>261</v>
      </c>
      <c r="C104" s="20" t="s">
        <v>2054</v>
      </c>
      <c r="D104" s="20" t="s">
        <v>117</v>
      </c>
      <c r="E104" s="20" t="s">
        <v>113</v>
      </c>
      <c r="F104" s="20" t="s">
        <v>148</v>
      </c>
      <c r="G104" s="20" t="s">
        <v>96</v>
      </c>
      <c r="H104" s="15">
        <v>2017</v>
      </c>
      <c r="I104" s="102">
        <v>9.9600000000000009</v>
      </c>
      <c r="J104" s="15" t="s">
        <v>234</v>
      </c>
      <c r="K104" s="15">
        <v>2</v>
      </c>
      <c r="L104" s="15">
        <v>1</v>
      </c>
      <c r="M104" s="15">
        <v>1</v>
      </c>
      <c r="N104" s="15">
        <v>8</v>
      </c>
      <c r="O104" s="15">
        <v>1</v>
      </c>
      <c r="P104" s="51">
        <v>250</v>
      </c>
      <c r="Q104" s="169">
        <v>0.25</v>
      </c>
      <c r="R104" s="51">
        <f>P104*(1+Q104)</f>
        <v>312.5</v>
      </c>
      <c r="S104" s="15">
        <v>10</v>
      </c>
      <c r="T104" s="15">
        <v>1</v>
      </c>
      <c r="U104" s="15">
        <v>7</v>
      </c>
      <c r="V104" s="21">
        <f>CEILING(R104*O104*I104*EXP(-Definitions!$A$38*Capex!U549)*T104,100)</f>
        <v>3200</v>
      </c>
      <c r="W104" s="184" t="s">
        <v>235</v>
      </c>
      <c r="X104" s="20" t="s">
        <v>239</v>
      </c>
      <c r="Y104" s="67"/>
    </row>
    <row r="105" spans="1:25" s="100" customFormat="1" ht="35.65" customHeight="1">
      <c r="A105" s="15" t="s">
        <v>1434</v>
      </c>
      <c r="B105" s="20" t="s">
        <v>241</v>
      </c>
      <c r="C105" s="20" t="s">
        <v>2054</v>
      </c>
      <c r="D105" s="20" t="s">
        <v>117</v>
      </c>
      <c r="E105" s="20" t="s">
        <v>104</v>
      </c>
      <c r="F105" s="20" t="s">
        <v>198</v>
      </c>
      <c r="G105" s="20" t="s">
        <v>96</v>
      </c>
      <c r="H105" s="15">
        <v>2017</v>
      </c>
      <c r="I105" s="102">
        <v>2.44</v>
      </c>
      <c r="J105" s="15" t="s">
        <v>234</v>
      </c>
      <c r="K105" s="15">
        <v>2</v>
      </c>
      <c r="L105" s="15">
        <v>1</v>
      </c>
      <c r="M105" s="15">
        <v>1</v>
      </c>
      <c r="N105" s="15">
        <v>8</v>
      </c>
      <c r="O105" s="15">
        <v>1</v>
      </c>
      <c r="P105" s="51">
        <v>1100</v>
      </c>
      <c r="Q105" s="169">
        <v>0.25</v>
      </c>
      <c r="R105" s="51">
        <f>P105*(1+Q105)</f>
        <v>1375</v>
      </c>
      <c r="S105" s="15">
        <v>10</v>
      </c>
      <c r="T105" s="15">
        <v>1</v>
      </c>
      <c r="U105" s="15">
        <v>7</v>
      </c>
      <c r="V105" s="21">
        <f>CEILING(R105*O105*I105*EXP(-Definitions!$A$38*Capex!U366)*T105,100)</f>
        <v>3400</v>
      </c>
      <c r="W105" s="184" t="s">
        <v>235</v>
      </c>
      <c r="X105" s="20" t="s">
        <v>242</v>
      </c>
      <c r="Y105" s="67"/>
    </row>
    <row r="106" spans="1:25" s="100" customFormat="1" ht="36" customHeight="1">
      <c r="A106" s="15" t="s">
        <v>1188</v>
      </c>
      <c r="B106" s="20" t="s">
        <v>241</v>
      </c>
      <c r="C106" s="20" t="s">
        <v>2053</v>
      </c>
      <c r="D106" s="20" t="s">
        <v>117</v>
      </c>
      <c r="E106" s="20" t="s">
        <v>104</v>
      </c>
      <c r="F106" s="20" t="s">
        <v>262</v>
      </c>
      <c r="G106" s="20" t="s">
        <v>96</v>
      </c>
      <c r="H106" s="15">
        <v>2017</v>
      </c>
      <c r="I106" s="102">
        <v>2.5</v>
      </c>
      <c r="J106" s="15" t="s">
        <v>234</v>
      </c>
      <c r="K106" s="15">
        <v>2</v>
      </c>
      <c r="L106" s="15">
        <v>1</v>
      </c>
      <c r="M106" s="15">
        <v>1</v>
      </c>
      <c r="N106" s="15">
        <v>8</v>
      </c>
      <c r="O106" s="15">
        <v>1</v>
      </c>
      <c r="P106" s="51">
        <v>1100</v>
      </c>
      <c r="Q106" s="169">
        <v>0.25</v>
      </c>
      <c r="R106" s="51">
        <f>P106*(1+Q106)</f>
        <v>1375</v>
      </c>
      <c r="S106" s="15">
        <v>10</v>
      </c>
      <c r="T106" s="15">
        <v>1</v>
      </c>
      <c r="U106" s="15">
        <v>7</v>
      </c>
      <c r="V106" s="21">
        <f>CEILING(R106*O106*I106*EXP(-Definitions!$A$38*Capex!U120)*T106,100)</f>
        <v>3500</v>
      </c>
      <c r="W106" s="184" t="s">
        <v>235</v>
      </c>
      <c r="X106" s="20" t="s">
        <v>242</v>
      </c>
      <c r="Y106" s="67"/>
    </row>
    <row r="107" spans="1:25" s="100" customFormat="1" ht="35.65" customHeight="1">
      <c r="A107" s="15" t="s">
        <v>1192</v>
      </c>
      <c r="B107" s="20" t="s">
        <v>241</v>
      </c>
      <c r="C107" s="20" t="s">
        <v>2053</v>
      </c>
      <c r="D107" s="20" t="s">
        <v>117</v>
      </c>
      <c r="E107" s="20" t="s">
        <v>104</v>
      </c>
      <c r="F107" s="20" t="s">
        <v>198</v>
      </c>
      <c r="G107" s="20" t="s">
        <v>96</v>
      </c>
      <c r="H107" s="15">
        <v>2017</v>
      </c>
      <c r="I107" s="102">
        <v>2.5099999999999998</v>
      </c>
      <c r="J107" s="15" t="s">
        <v>234</v>
      </c>
      <c r="K107" s="15">
        <v>2</v>
      </c>
      <c r="L107" s="15">
        <v>1</v>
      </c>
      <c r="M107" s="15">
        <v>1</v>
      </c>
      <c r="N107" s="15">
        <v>8</v>
      </c>
      <c r="O107" s="15">
        <v>1</v>
      </c>
      <c r="P107" s="51">
        <v>1100</v>
      </c>
      <c r="Q107" s="169">
        <v>0.25</v>
      </c>
      <c r="R107" s="51">
        <f>P107*(1+Q107)</f>
        <v>1375</v>
      </c>
      <c r="S107" s="15">
        <v>10</v>
      </c>
      <c r="T107" s="15">
        <v>1</v>
      </c>
      <c r="U107" s="15">
        <v>7</v>
      </c>
      <c r="V107" s="21">
        <f>CEILING(R107*O107*I107*EXP(-Definitions!$A$38*Capex!U124)*T107,100)</f>
        <v>3500</v>
      </c>
      <c r="W107" s="184" t="s">
        <v>235</v>
      </c>
      <c r="X107" s="20" t="s">
        <v>242</v>
      </c>
      <c r="Y107" s="67"/>
    </row>
    <row r="108" spans="1:25" s="100" customFormat="1" ht="35.65" customHeight="1">
      <c r="A108" s="15" t="s">
        <v>1175</v>
      </c>
      <c r="B108" s="20" t="s">
        <v>256</v>
      </c>
      <c r="C108" s="20" t="s">
        <v>2053</v>
      </c>
      <c r="D108" s="20" t="s">
        <v>117</v>
      </c>
      <c r="E108" s="20" t="s">
        <v>104</v>
      </c>
      <c r="F108" s="20" t="s">
        <v>154</v>
      </c>
      <c r="G108" s="20" t="s">
        <v>96</v>
      </c>
      <c r="H108" s="15">
        <v>2017</v>
      </c>
      <c r="I108" s="102">
        <v>11.8</v>
      </c>
      <c r="J108" s="15" t="s">
        <v>234</v>
      </c>
      <c r="K108" s="15">
        <v>2</v>
      </c>
      <c r="L108" s="15">
        <v>1</v>
      </c>
      <c r="M108" s="15">
        <v>1</v>
      </c>
      <c r="N108" s="15">
        <v>8</v>
      </c>
      <c r="O108" s="15">
        <v>1</v>
      </c>
      <c r="P108" s="51">
        <v>250</v>
      </c>
      <c r="Q108" s="169">
        <v>0.25</v>
      </c>
      <c r="R108" s="51">
        <f>P108*(1+Q108)</f>
        <v>312.5</v>
      </c>
      <c r="S108" s="15">
        <v>10</v>
      </c>
      <c r="T108" s="15">
        <v>1</v>
      </c>
      <c r="U108" s="15">
        <v>7</v>
      </c>
      <c r="V108" s="21">
        <f>CEILING(R108*O108*I108*EXP(-Definitions!$A$38*Capex!U107)*T108,100)</f>
        <v>3700</v>
      </c>
      <c r="W108" s="184" t="s">
        <v>235</v>
      </c>
      <c r="X108" s="20" t="s">
        <v>239</v>
      </c>
      <c r="Y108" s="67"/>
    </row>
    <row r="109" spans="1:25" s="100" customFormat="1" ht="35.65" customHeight="1">
      <c r="A109" s="15" t="s">
        <v>1420</v>
      </c>
      <c r="B109" s="20" t="s">
        <v>256</v>
      </c>
      <c r="C109" s="20" t="s">
        <v>2054</v>
      </c>
      <c r="D109" s="20" t="s">
        <v>117</v>
      </c>
      <c r="E109" s="20" t="s">
        <v>104</v>
      </c>
      <c r="F109" s="20" t="s">
        <v>154</v>
      </c>
      <c r="G109" s="20" t="s">
        <v>96</v>
      </c>
      <c r="H109" s="15">
        <v>2017</v>
      </c>
      <c r="I109" s="102">
        <v>12.03</v>
      </c>
      <c r="J109" s="15" t="s">
        <v>234</v>
      </c>
      <c r="K109" s="15">
        <v>2</v>
      </c>
      <c r="L109" s="15">
        <v>1</v>
      </c>
      <c r="M109" s="15">
        <v>1</v>
      </c>
      <c r="N109" s="15">
        <v>8</v>
      </c>
      <c r="O109" s="15">
        <v>1</v>
      </c>
      <c r="P109" s="51">
        <v>250</v>
      </c>
      <c r="Q109" s="169">
        <v>0.25</v>
      </c>
      <c r="R109" s="51">
        <f>P109*(1+Q109)</f>
        <v>312.5</v>
      </c>
      <c r="S109" s="15">
        <v>10</v>
      </c>
      <c r="T109" s="15">
        <v>1</v>
      </c>
      <c r="U109" s="15">
        <v>7</v>
      </c>
      <c r="V109" s="21">
        <f>CEILING(R109*O109*I109*EXP(-Definitions!$A$38*Capex!U352)*T109,100)</f>
        <v>3800</v>
      </c>
      <c r="W109" s="184" t="s">
        <v>235</v>
      </c>
      <c r="X109" s="20" t="s">
        <v>239</v>
      </c>
      <c r="Y109" s="67"/>
    </row>
    <row r="110" spans="1:25" s="100" customFormat="1" ht="35.65" customHeight="1">
      <c r="A110" s="15" t="s">
        <v>1121</v>
      </c>
      <c r="B110" s="20" t="s">
        <v>246</v>
      </c>
      <c r="C110" s="20" t="s">
        <v>86</v>
      </c>
      <c r="D110" s="20" t="s">
        <v>117</v>
      </c>
      <c r="E110" s="20" t="s">
        <v>86</v>
      </c>
      <c r="F110" s="20" t="s">
        <v>165</v>
      </c>
      <c r="G110" s="20" t="s">
        <v>96</v>
      </c>
      <c r="H110" s="15">
        <v>2017</v>
      </c>
      <c r="I110" s="102">
        <v>13</v>
      </c>
      <c r="J110" s="15" t="s">
        <v>234</v>
      </c>
      <c r="K110" s="15">
        <v>2</v>
      </c>
      <c r="L110" s="15">
        <v>1</v>
      </c>
      <c r="M110" s="15">
        <v>1</v>
      </c>
      <c r="N110" s="15">
        <v>8</v>
      </c>
      <c r="O110" s="15">
        <v>1</v>
      </c>
      <c r="P110" s="51">
        <v>250</v>
      </c>
      <c r="Q110" s="169">
        <v>0.25</v>
      </c>
      <c r="R110" s="51">
        <f>P110*(1+Q110)</f>
        <v>312.5</v>
      </c>
      <c r="S110" s="15">
        <v>10</v>
      </c>
      <c r="T110" s="15">
        <v>1</v>
      </c>
      <c r="U110" s="15">
        <v>7</v>
      </c>
      <c r="V110" s="21">
        <f>CEILING(R110*O110*I110*EXP(-Definitions!$A$38*Capex!U53)*T110,100)</f>
        <v>4100</v>
      </c>
      <c r="W110" s="184" t="s">
        <v>235</v>
      </c>
      <c r="X110" s="20" t="s">
        <v>239</v>
      </c>
      <c r="Y110" s="67"/>
    </row>
    <row r="111" spans="1:25" s="100" customFormat="1" ht="35.65" customHeight="1">
      <c r="A111" s="15" t="s">
        <v>1431</v>
      </c>
      <c r="B111" s="20" t="s">
        <v>256</v>
      </c>
      <c r="C111" s="20" t="s">
        <v>2054</v>
      </c>
      <c r="D111" s="20" t="s">
        <v>117</v>
      </c>
      <c r="E111" s="20" t="s">
        <v>104</v>
      </c>
      <c r="F111" s="20" t="s">
        <v>197</v>
      </c>
      <c r="G111" s="20" t="s">
        <v>96</v>
      </c>
      <c r="H111" s="15">
        <v>2017</v>
      </c>
      <c r="I111" s="102">
        <v>14.3</v>
      </c>
      <c r="J111" s="15" t="s">
        <v>234</v>
      </c>
      <c r="K111" s="15">
        <v>2</v>
      </c>
      <c r="L111" s="15">
        <v>1</v>
      </c>
      <c r="M111" s="15">
        <v>1</v>
      </c>
      <c r="N111" s="15">
        <v>8</v>
      </c>
      <c r="O111" s="15">
        <v>1</v>
      </c>
      <c r="P111" s="51">
        <v>250</v>
      </c>
      <c r="Q111" s="169">
        <v>0.25</v>
      </c>
      <c r="R111" s="51">
        <f>P111*(1+Q111)</f>
        <v>312.5</v>
      </c>
      <c r="S111" s="15">
        <v>10</v>
      </c>
      <c r="T111" s="15">
        <v>1</v>
      </c>
      <c r="U111" s="15">
        <v>7</v>
      </c>
      <c r="V111" s="21">
        <f>CEILING(R111*O111*I111*EXP(-Definitions!$A$38*Capex!U363)*T111,100)</f>
        <v>4500</v>
      </c>
      <c r="W111" s="184" t="s">
        <v>235</v>
      </c>
      <c r="X111" s="20" t="s">
        <v>239</v>
      </c>
      <c r="Y111" s="67"/>
    </row>
    <row r="112" spans="1:25" s="100" customFormat="1" ht="35.65" customHeight="1">
      <c r="A112" s="15" t="s">
        <v>1104</v>
      </c>
      <c r="B112" s="20" t="s">
        <v>246</v>
      </c>
      <c r="C112" s="20" t="s">
        <v>86</v>
      </c>
      <c r="D112" s="20" t="s">
        <v>117</v>
      </c>
      <c r="E112" s="20" t="s">
        <v>86</v>
      </c>
      <c r="F112" s="20" t="s">
        <v>160</v>
      </c>
      <c r="G112" s="20" t="s">
        <v>96</v>
      </c>
      <c r="H112" s="15">
        <v>2017</v>
      </c>
      <c r="I112" s="102">
        <v>14.7</v>
      </c>
      <c r="J112" s="15" t="s">
        <v>234</v>
      </c>
      <c r="K112" s="15">
        <v>2</v>
      </c>
      <c r="L112" s="15">
        <v>1</v>
      </c>
      <c r="M112" s="15">
        <v>1</v>
      </c>
      <c r="N112" s="15">
        <v>8</v>
      </c>
      <c r="O112" s="15">
        <v>1</v>
      </c>
      <c r="P112" s="51">
        <v>250</v>
      </c>
      <c r="Q112" s="169">
        <v>0.25</v>
      </c>
      <c r="R112" s="51">
        <f>P112*(1+Q112)</f>
        <v>312.5</v>
      </c>
      <c r="S112" s="15">
        <v>10</v>
      </c>
      <c r="T112" s="15">
        <v>1</v>
      </c>
      <c r="U112" s="15">
        <v>7</v>
      </c>
      <c r="V112" s="21">
        <f>CEILING(R112*O112*I112*EXP(-Definitions!$A$38*Capex!U36)*T112,100)</f>
        <v>4600</v>
      </c>
      <c r="W112" s="184" t="s">
        <v>235</v>
      </c>
      <c r="X112" s="20" t="s">
        <v>239</v>
      </c>
      <c r="Y112" s="67"/>
    </row>
    <row r="113" spans="1:25" s="100" customFormat="1" ht="36" customHeight="1">
      <c r="A113" s="15" t="s">
        <v>1143</v>
      </c>
      <c r="B113" s="20" t="s">
        <v>246</v>
      </c>
      <c r="C113" s="20" t="s">
        <v>86</v>
      </c>
      <c r="D113" s="20" t="s">
        <v>117</v>
      </c>
      <c r="E113" s="20" t="s">
        <v>86</v>
      </c>
      <c r="F113" s="20" t="s">
        <v>179</v>
      </c>
      <c r="G113" s="20" t="s">
        <v>96</v>
      </c>
      <c r="H113" s="15">
        <v>2017</v>
      </c>
      <c r="I113" s="102">
        <v>14.52</v>
      </c>
      <c r="J113" s="15" t="s">
        <v>234</v>
      </c>
      <c r="K113" s="15">
        <v>2</v>
      </c>
      <c r="L113" s="15">
        <v>1</v>
      </c>
      <c r="M113" s="15">
        <v>1</v>
      </c>
      <c r="N113" s="15">
        <v>8</v>
      </c>
      <c r="O113" s="15">
        <v>1</v>
      </c>
      <c r="P113" s="51">
        <v>250</v>
      </c>
      <c r="Q113" s="169">
        <v>0.25</v>
      </c>
      <c r="R113" s="51">
        <f>P113*(1+Q113)</f>
        <v>312.5</v>
      </c>
      <c r="S113" s="15">
        <v>10</v>
      </c>
      <c r="T113" s="15">
        <v>1</v>
      </c>
      <c r="U113" s="15">
        <v>7</v>
      </c>
      <c r="V113" s="21">
        <f>CEILING(R113*O113*I113*EXP(-Definitions!$A$38*Capex!U75)*T113,100)</f>
        <v>4600</v>
      </c>
      <c r="W113" s="184" t="s">
        <v>235</v>
      </c>
      <c r="X113" s="20" t="s">
        <v>239</v>
      </c>
      <c r="Y113" s="67"/>
    </row>
    <row r="114" spans="1:25" s="100" customFormat="1" ht="35.65" customHeight="1">
      <c r="A114" s="15" t="s">
        <v>1153</v>
      </c>
      <c r="B114" s="20" t="s">
        <v>259</v>
      </c>
      <c r="C114" s="20" t="s">
        <v>86</v>
      </c>
      <c r="D114" s="20" t="s">
        <v>117</v>
      </c>
      <c r="E114" s="20" t="s">
        <v>86</v>
      </c>
      <c r="F114" s="20" t="s">
        <v>184</v>
      </c>
      <c r="G114" s="20" t="s">
        <v>96</v>
      </c>
      <c r="H114" s="15">
        <v>2017</v>
      </c>
      <c r="I114" s="102">
        <v>14.47</v>
      </c>
      <c r="J114" s="15" t="s">
        <v>234</v>
      </c>
      <c r="K114" s="15">
        <v>2</v>
      </c>
      <c r="L114" s="15">
        <v>1</v>
      </c>
      <c r="M114" s="15">
        <v>1</v>
      </c>
      <c r="N114" s="15">
        <v>8</v>
      </c>
      <c r="O114" s="15">
        <v>1</v>
      </c>
      <c r="P114" s="51">
        <v>250</v>
      </c>
      <c r="Q114" s="169">
        <v>0.25</v>
      </c>
      <c r="R114" s="51">
        <f>P114*(1+Q114)</f>
        <v>312.5</v>
      </c>
      <c r="S114" s="15">
        <v>10</v>
      </c>
      <c r="T114" s="15">
        <v>1</v>
      </c>
      <c r="U114" s="15">
        <v>7</v>
      </c>
      <c r="V114" s="21">
        <f>CEILING(R114*O114*I114*EXP(-Definitions!$A$38*Capex!U85)*T114,100)</f>
        <v>4600</v>
      </c>
      <c r="W114" s="184" t="s">
        <v>235</v>
      </c>
      <c r="X114" s="20" t="s">
        <v>239</v>
      </c>
      <c r="Y114" s="67"/>
    </row>
    <row r="115" spans="1:25" s="100" customFormat="1" ht="35.65" customHeight="1">
      <c r="A115" s="15" t="s">
        <v>1244</v>
      </c>
      <c r="B115" s="20" t="s">
        <v>241</v>
      </c>
      <c r="C115" s="20" t="s">
        <v>2053</v>
      </c>
      <c r="D115" s="20" t="s">
        <v>117</v>
      </c>
      <c r="E115" s="20" t="s">
        <v>263</v>
      </c>
      <c r="F115" s="20" t="s">
        <v>154</v>
      </c>
      <c r="G115" s="20" t="s">
        <v>96</v>
      </c>
      <c r="H115" s="15">
        <v>2017</v>
      </c>
      <c r="I115" s="102">
        <v>3.3</v>
      </c>
      <c r="J115" s="15" t="s">
        <v>234</v>
      </c>
      <c r="K115" s="15">
        <v>2</v>
      </c>
      <c r="L115" s="15">
        <v>1</v>
      </c>
      <c r="M115" s="15">
        <v>1</v>
      </c>
      <c r="N115" s="15">
        <v>8</v>
      </c>
      <c r="O115" s="15">
        <v>1</v>
      </c>
      <c r="P115" s="51">
        <v>1100</v>
      </c>
      <c r="Q115" s="169">
        <v>0.25</v>
      </c>
      <c r="R115" s="51">
        <f>P115*(1+Q115)</f>
        <v>1375</v>
      </c>
      <c r="S115" s="15">
        <v>10</v>
      </c>
      <c r="T115" s="15">
        <v>1</v>
      </c>
      <c r="U115" s="15">
        <v>7</v>
      </c>
      <c r="V115" s="21">
        <f>CEILING(R115*O115*I115*EXP(-Definitions!$A$38*Capex!U176)*T115,100)</f>
        <v>4600</v>
      </c>
      <c r="W115" s="184" t="s">
        <v>235</v>
      </c>
      <c r="X115" s="20" t="s">
        <v>242</v>
      </c>
      <c r="Y115" s="67"/>
    </row>
    <row r="116" spans="1:25" s="100" customFormat="1" ht="35.65" customHeight="1">
      <c r="A116" s="15" t="s">
        <v>1264</v>
      </c>
      <c r="B116" s="20" t="s">
        <v>241</v>
      </c>
      <c r="C116" s="20" t="s">
        <v>2053</v>
      </c>
      <c r="D116" s="20" t="s">
        <v>117</v>
      </c>
      <c r="E116" s="20" t="s">
        <v>107</v>
      </c>
      <c r="F116" s="20" t="s">
        <v>154</v>
      </c>
      <c r="G116" s="20" t="s">
        <v>96</v>
      </c>
      <c r="H116" s="15">
        <v>2017</v>
      </c>
      <c r="I116" s="102">
        <v>3.3</v>
      </c>
      <c r="J116" s="15" t="s">
        <v>234</v>
      </c>
      <c r="K116" s="15">
        <v>2</v>
      </c>
      <c r="L116" s="15">
        <v>1</v>
      </c>
      <c r="M116" s="15">
        <v>1</v>
      </c>
      <c r="N116" s="15">
        <v>8</v>
      </c>
      <c r="O116" s="15">
        <v>1</v>
      </c>
      <c r="P116" s="51">
        <v>1100</v>
      </c>
      <c r="Q116" s="169">
        <v>0.25</v>
      </c>
      <c r="R116" s="51">
        <f>P116*(1+Q116)</f>
        <v>1375</v>
      </c>
      <c r="S116" s="15">
        <v>10</v>
      </c>
      <c r="T116" s="15">
        <v>1</v>
      </c>
      <c r="U116" s="15">
        <v>7</v>
      </c>
      <c r="V116" s="21">
        <f>CEILING(R116*O116*I116*EXP(-Definitions!$A$38*Capex!U196)*T116,100)</f>
        <v>4600</v>
      </c>
      <c r="W116" s="184" t="s">
        <v>235</v>
      </c>
      <c r="X116" s="20" t="s">
        <v>242</v>
      </c>
      <c r="Y116" s="67"/>
    </row>
    <row r="117" spans="1:25" s="100" customFormat="1" ht="35.65" customHeight="1">
      <c r="A117" s="15" t="s">
        <v>1284</v>
      </c>
      <c r="B117" s="20" t="s">
        <v>241</v>
      </c>
      <c r="C117" s="20" t="s">
        <v>2053</v>
      </c>
      <c r="D117" s="20" t="s">
        <v>117</v>
      </c>
      <c r="E117" s="20" t="s">
        <v>108</v>
      </c>
      <c r="F117" s="20" t="s">
        <v>154</v>
      </c>
      <c r="G117" s="20" t="s">
        <v>96</v>
      </c>
      <c r="H117" s="15">
        <v>2017</v>
      </c>
      <c r="I117" s="102">
        <v>3.3</v>
      </c>
      <c r="J117" s="15" t="s">
        <v>234</v>
      </c>
      <c r="K117" s="15">
        <v>2</v>
      </c>
      <c r="L117" s="15">
        <v>1</v>
      </c>
      <c r="M117" s="15">
        <v>1</v>
      </c>
      <c r="N117" s="15">
        <v>8</v>
      </c>
      <c r="O117" s="15">
        <v>1</v>
      </c>
      <c r="P117" s="51">
        <v>1100</v>
      </c>
      <c r="Q117" s="169">
        <v>0.25</v>
      </c>
      <c r="R117" s="51">
        <f>P117*(1+Q117)</f>
        <v>1375</v>
      </c>
      <c r="S117" s="15">
        <v>10</v>
      </c>
      <c r="T117" s="15">
        <v>1</v>
      </c>
      <c r="U117" s="15">
        <v>7</v>
      </c>
      <c r="V117" s="21">
        <f>CEILING(R117*O117*I117*EXP(-Definitions!$A$38*Capex!U216)*T117,100)</f>
        <v>4600</v>
      </c>
      <c r="W117" s="184" t="s">
        <v>235</v>
      </c>
      <c r="X117" s="20" t="s">
        <v>242</v>
      </c>
      <c r="Y117" s="67"/>
    </row>
    <row r="118" spans="1:25" s="100" customFormat="1" ht="35.65" customHeight="1">
      <c r="A118" s="15" t="s">
        <v>1304</v>
      </c>
      <c r="B118" s="20" t="s">
        <v>241</v>
      </c>
      <c r="C118" s="20" t="s">
        <v>2053</v>
      </c>
      <c r="D118" s="20" t="s">
        <v>117</v>
      </c>
      <c r="E118" s="20" t="s">
        <v>109</v>
      </c>
      <c r="F118" s="20" t="s">
        <v>154</v>
      </c>
      <c r="G118" s="20" t="s">
        <v>96</v>
      </c>
      <c r="H118" s="15">
        <v>2017</v>
      </c>
      <c r="I118" s="102">
        <v>3.3</v>
      </c>
      <c r="J118" s="15" t="s">
        <v>234</v>
      </c>
      <c r="K118" s="15">
        <v>2</v>
      </c>
      <c r="L118" s="15">
        <v>1</v>
      </c>
      <c r="M118" s="15">
        <v>1</v>
      </c>
      <c r="N118" s="15">
        <v>8</v>
      </c>
      <c r="O118" s="15">
        <v>1</v>
      </c>
      <c r="P118" s="51">
        <v>1100</v>
      </c>
      <c r="Q118" s="169">
        <v>0.25</v>
      </c>
      <c r="R118" s="51">
        <f>P118*(1+Q118)</f>
        <v>1375</v>
      </c>
      <c r="S118" s="15">
        <v>10</v>
      </c>
      <c r="T118" s="15">
        <v>1</v>
      </c>
      <c r="U118" s="15">
        <v>7</v>
      </c>
      <c r="V118" s="21">
        <f>CEILING(R118*O118*I118*EXP(-Definitions!$A$38*Capex!U236)*T118,100)</f>
        <v>4600</v>
      </c>
      <c r="W118" s="184" t="s">
        <v>235</v>
      </c>
      <c r="X118" s="20" t="s">
        <v>242</v>
      </c>
      <c r="Y118" s="67"/>
    </row>
    <row r="119" spans="1:25" s="100" customFormat="1" ht="35.65" customHeight="1">
      <c r="A119" s="15" t="s">
        <v>1319</v>
      </c>
      <c r="B119" s="20" t="s">
        <v>241</v>
      </c>
      <c r="C119" s="20" t="s">
        <v>2053</v>
      </c>
      <c r="D119" s="20" t="s">
        <v>117</v>
      </c>
      <c r="E119" s="20" t="s">
        <v>110</v>
      </c>
      <c r="F119" s="20" t="s">
        <v>154</v>
      </c>
      <c r="G119" s="20" t="s">
        <v>96</v>
      </c>
      <c r="H119" s="15">
        <v>2017</v>
      </c>
      <c r="I119" s="102">
        <v>3.3</v>
      </c>
      <c r="J119" s="15" t="s">
        <v>234</v>
      </c>
      <c r="K119" s="15">
        <v>2</v>
      </c>
      <c r="L119" s="15">
        <v>1</v>
      </c>
      <c r="M119" s="15">
        <v>1</v>
      </c>
      <c r="N119" s="15">
        <v>8</v>
      </c>
      <c r="O119" s="15">
        <v>1</v>
      </c>
      <c r="P119" s="51">
        <v>1100</v>
      </c>
      <c r="Q119" s="169">
        <v>0.25</v>
      </c>
      <c r="R119" s="51">
        <f>P119*(1+Q119)</f>
        <v>1375</v>
      </c>
      <c r="S119" s="15">
        <v>10</v>
      </c>
      <c r="T119" s="15">
        <v>1</v>
      </c>
      <c r="U119" s="15">
        <v>7</v>
      </c>
      <c r="V119" s="21">
        <f>CEILING(R119*O119*I119*EXP(-Definitions!$A$38*Capex!U251)*T119,100)</f>
        <v>4600</v>
      </c>
      <c r="W119" s="184" t="s">
        <v>235</v>
      </c>
      <c r="X119" s="20" t="s">
        <v>242</v>
      </c>
      <c r="Y119" s="67"/>
    </row>
    <row r="120" spans="1:25" s="100" customFormat="1" ht="35.65" customHeight="1">
      <c r="A120" s="15" t="s">
        <v>1334</v>
      </c>
      <c r="B120" s="20" t="s">
        <v>241</v>
      </c>
      <c r="C120" s="20" t="s">
        <v>2053</v>
      </c>
      <c r="D120" s="20" t="s">
        <v>117</v>
      </c>
      <c r="E120" s="20" t="s">
        <v>111</v>
      </c>
      <c r="F120" s="20" t="s">
        <v>154</v>
      </c>
      <c r="G120" s="20" t="s">
        <v>96</v>
      </c>
      <c r="H120" s="15">
        <v>2017</v>
      </c>
      <c r="I120" s="102">
        <v>3.3</v>
      </c>
      <c r="J120" s="15" t="s">
        <v>234</v>
      </c>
      <c r="K120" s="15">
        <v>2</v>
      </c>
      <c r="L120" s="15">
        <v>1</v>
      </c>
      <c r="M120" s="15">
        <v>1</v>
      </c>
      <c r="N120" s="15">
        <v>8</v>
      </c>
      <c r="O120" s="15">
        <v>1</v>
      </c>
      <c r="P120" s="51">
        <v>1100</v>
      </c>
      <c r="Q120" s="169">
        <v>0.25</v>
      </c>
      <c r="R120" s="51">
        <f>P120*(1+Q120)</f>
        <v>1375</v>
      </c>
      <c r="S120" s="15">
        <v>10</v>
      </c>
      <c r="T120" s="15">
        <v>1</v>
      </c>
      <c r="U120" s="15">
        <v>7</v>
      </c>
      <c r="V120" s="21">
        <f>CEILING(R120*O120*I120*EXP(-Definitions!$A$38*Capex!U266)*T120,100)</f>
        <v>4600</v>
      </c>
      <c r="W120" s="184" t="s">
        <v>235</v>
      </c>
      <c r="X120" s="20" t="s">
        <v>242</v>
      </c>
      <c r="Y120" s="67"/>
    </row>
    <row r="121" spans="1:25" s="100" customFormat="1" ht="35.65" customHeight="1">
      <c r="A121" s="15" t="s">
        <v>1141</v>
      </c>
      <c r="B121" s="20" t="s">
        <v>258</v>
      </c>
      <c r="C121" s="20" t="s">
        <v>86</v>
      </c>
      <c r="D121" s="20" t="s">
        <v>117</v>
      </c>
      <c r="E121" s="20" t="s">
        <v>86</v>
      </c>
      <c r="F121" s="20" t="s">
        <v>177</v>
      </c>
      <c r="G121" s="20" t="s">
        <v>96</v>
      </c>
      <c r="H121" s="15">
        <v>2017</v>
      </c>
      <c r="I121" s="102">
        <v>14.8</v>
      </c>
      <c r="J121" s="15" t="s">
        <v>234</v>
      </c>
      <c r="K121" s="15">
        <v>2</v>
      </c>
      <c r="L121" s="15">
        <v>1</v>
      </c>
      <c r="M121" s="15">
        <v>1</v>
      </c>
      <c r="N121" s="15">
        <v>8</v>
      </c>
      <c r="O121" s="15">
        <v>1</v>
      </c>
      <c r="P121" s="51">
        <v>250</v>
      </c>
      <c r="Q121" s="169">
        <v>0.25</v>
      </c>
      <c r="R121" s="51">
        <f>P121*(1+Q121)</f>
        <v>312.5</v>
      </c>
      <c r="S121" s="15">
        <v>10</v>
      </c>
      <c r="T121" s="15">
        <v>1</v>
      </c>
      <c r="U121" s="15">
        <v>7</v>
      </c>
      <c r="V121" s="21">
        <f>CEILING(R121*O121*I121*EXP(-Definitions!$A$38*Capex!U73)*T121,100)</f>
        <v>4700</v>
      </c>
      <c r="W121" s="184" t="s">
        <v>235</v>
      </c>
      <c r="X121" s="20" t="s">
        <v>239</v>
      </c>
      <c r="Y121" s="67"/>
    </row>
    <row r="122" spans="1:25" s="100" customFormat="1" ht="35.65" customHeight="1">
      <c r="A122" s="15" t="s">
        <v>1223</v>
      </c>
      <c r="B122" s="20" t="s">
        <v>241</v>
      </c>
      <c r="C122" s="20" t="s">
        <v>2053</v>
      </c>
      <c r="D122" s="20" t="s">
        <v>117</v>
      </c>
      <c r="E122" s="20" t="s">
        <v>106</v>
      </c>
      <c r="F122" s="20" t="s">
        <v>154</v>
      </c>
      <c r="G122" s="20" t="s">
        <v>96</v>
      </c>
      <c r="H122" s="15">
        <v>2017</v>
      </c>
      <c r="I122" s="102">
        <v>3.41</v>
      </c>
      <c r="J122" s="15" t="s">
        <v>234</v>
      </c>
      <c r="K122" s="15">
        <v>2</v>
      </c>
      <c r="L122" s="15">
        <v>1</v>
      </c>
      <c r="M122" s="15">
        <v>1</v>
      </c>
      <c r="N122" s="15">
        <v>8</v>
      </c>
      <c r="O122" s="15">
        <v>1</v>
      </c>
      <c r="P122" s="51">
        <v>1100</v>
      </c>
      <c r="Q122" s="169">
        <v>0.25</v>
      </c>
      <c r="R122" s="51">
        <f>P122*(1+Q122)</f>
        <v>1375</v>
      </c>
      <c r="S122" s="15">
        <v>10</v>
      </c>
      <c r="T122" s="15">
        <v>1</v>
      </c>
      <c r="U122" s="15">
        <v>7</v>
      </c>
      <c r="V122" s="21">
        <f>CEILING(R122*O122*I122*EXP(-Definitions!$A$38*Capex!U155)*T122,100)</f>
        <v>4700</v>
      </c>
      <c r="W122" s="184" t="s">
        <v>235</v>
      </c>
      <c r="X122" s="20" t="s">
        <v>242</v>
      </c>
      <c r="Y122" s="67"/>
    </row>
    <row r="123" spans="1:25" s="100" customFormat="1" ht="35.65" customHeight="1">
      <c r="A123" s="15" t="s">
        <v>1532</v>
      </c>
      <c r="B123" s="20" t="s">
        <v>261</v>
      </c>
      <c r="C123" s="20" t="s">
        <v>2054</v>
      </c>
      <c r="D123" s="20" t="s">
        <v>117</v>
      </c>
      <c r="E123" s="20" t="s">
        <v>108</v>
      </c>
      <c r="F123" s="20" t="s">
        <v>262</v>
      </c>
      <c r="G123" s="20" t="s">
        <v>96</v>
      </c>
      <c r="H123" s="15">
        <v>2017</v>
      </c>
      <c r="I123" s="102">
        <v>15.04</v>
      </c>
      <c r="J123" s="15" t="s">
        <v>234</v>
      </c>
      <c r="K123" s="15">
        <v>2</v>
      </c>
      <c r="L123" s="15">
        <v>1</v>
      </c>
      <c r="M123" s="15">
        <v>1</v>
      </c>
      <c r="N123" s="15">
        <v>8</v>
      </c>
      <c r="O123" s="15">
        <v>1</v>
      </c>
      <c r="P123" s="51">
        <v>250</v>
      </c>
      <c r="Q123" s="169">
        <v>0.25</v>
      </c>
      <c r="R123" s="51">
        <f>P123*(1+Q123)</f>
        <v>312.5</v>
      </c>
      <c r="S123" s="15">
        <v>10</v>
      </c>
      <c r="T123" s="15">
        <v>1</v>
      </c>
      <c r="U123" s="15">
        <v>7</v>
      </c>
      <c r="V123" s="21">
        <f>CEILING(R123*O123*I123*EXP(-Definitions!$A$38*Capex!U464)*T123,100)</f>
        <v>4700</v>
      </c>
      <c r="W123" s="184" t="s">
        <v>235</v>
      </c>
      <c r="X123" s="20" t="s">
        <v>239</v>
      </c>
      <c r="Y123" s="67"/>
    </row>
    <row r="124" spans="1:25" s="100" customFormat="1" ht="35.65" customHeight="1">
      <c r="A124" s="15" t="s">
        <v>1553</v>
      </c>
      <c r="B124" s="20" t="s">
        <v>261</v>
      </c>
      <c r="C124" s="20" t="s">
        <v>2054</v>
      </c>
      <c r="D124" s="20" t="s">
        <v>117</v>
      </c>
      <c r="E124" s="20" t="s">
        <v>109</v>
      </c>
      <c r="F124" s="20" t="s">
        <v>262</v>
      </c>
      <c r="G124" s="20" t="s">
        <v>96</v>
      </c>
      <c r="H124" s="15">
        <v>2017</v>
      </c>
      <c r="I124" s="102">
        <v>15.04</v>
      </c>
      <c r="J124" s="15" t="s">
        <v>234</v>
      </c>
      <c r="K124" s="15">
        <v>2</v>
      </c>
      <c r="L124" s="15">
        <v>1</v>
      </c>
      <c r="M124" s="15">
        <v>1</v>
      </c>
      <c r="N124" s="15">
        <v>8</v>
      </c>
      <c r="O124" s="15">
        <v>1</v>
      </c>
      <c r="P124" s="51">
        <v>250</v>
      </c>
      <c r="Q124" s="169">
        <v>0.25</v>
      </c>
      <c r="R124" s="51">
        <f>P124*(1+Q124)</f>
        <v>312.5</v>
      </c>
      <c r="S124" s="15">
        <v>10</v>
      </c>
      <c r="T124" s="15">
        <v>1</v>
      </c>
      <c r="U124" s="15">
        <v>7</v>
      </c>
      <c r="V124" s="21">
        <f>CEILING(R124*O124*I124*EXP(-Definitions!$A$38*Capex!U485)*T124,100)</f>
        <v>4700</v>
      </c>
      <c r="W124" s="184" t="s">
        <v>235</v>
      </c>
      <c r="X124" s="20" t="s">
        <v>239</v>
      </c>
      <c r="Y124" s="67"/>
    </row>
    <row r="125" spans="1:25" s="92" customFormat="1" ht="27.75" customHeight="1">
      <c r="A125" s="15" t="s">
        <v>1574</v>
      </c>
      <c r="B125" s="20" t="s">
        <v>261</v>
      </c>
      <c r="C125" s="20" t="s">
        <v>2054</v>
      </c>
      <c r="D125" s="20" t="s">
        <v>117</v>
      </c>
      <c r="E125" s="20" t="s">
        <v>110</v>
      </c>
      <c r="F125" s="20" t="s">
        <v>262</v>
      </c>
      <c r="G125" s="20" t="s">
        <v>96</v>
      </c>
      <c r="H125" s="15">
        <v>2017</v>
      </c>
      <c r="I125" s="102">
        <v>15.04</v>
      </c>
      <c r="J125" s="15" t="s">
        <v>234</v>
      </c>
      <c r="K125" s="15">
        <v>2</v>
      </c>
      <c r="L125" s="15">
        <v>1</v>
      </c>
      <c r="M125" s="15">
        <v>1</v>
      </c>
      <c r="N125" s="15">
        <v>8</v>
      </c>
      <c r="O125" s="15">
        <v>1</v>
      </c>
      <c r="P125" s="51">
        <v>250</v>
      </c>
      <c r="Q125" s="169">
        <v>0.25</v>
      </c>
      <c r="R125" s="51">
        <f>P125*(1+Q125)</f>
        <v>312.5</v>
      </c>
      <c r="S125" s="15">
        <v>10</v>
      </c>
      <c r="T125" s="15">
        <v>1</v>
      </c>
      <c r="U125" s="15">
        <v>7</v>
      </c>
      <c r="V125" s="21">
        <f>CEILING(R125*O125*I125*EXP(-Definitions!$A$38*Capex!U506)*T125,100)</f>
        <v>4700</v>
      </c>
      <c r="W125" s="184" t="s">
        <v>235</v>
      </c>
      <c r="X125" s="20" t="s">
        <v>239</v>
      </c>
      <c r="Y125" s="67"/>
    </row>
    <row r="126" spans="1:25" s="92" customFormat="1" ht="27.75" customHeight="1">
      <c r="A126" s="15" t="s">
        <v>1590</v>
      </c>
      <c r="B126" s="20" t="s">
        <v>261</v>
      </c>
      <c r="C126" s="20" t="s">
        <v>2054</v>
      </c>
      <c r="D126" s="20" t="s">
        <v>117</v>
      </c>
      <c r="E126" s="20" t="s">
        <v>111</v>
      </c>
      <c r="F126" s="20" t="s">
        <v>262</v>
      </c>
      <c r="G126" s="20" t="s">
        <v>96</v>
      </c>
      <c r="H126" s="15">
        <v>2017</v>
      </c>
      <c r="I126" s="102">
        <v>15.04</v>
      </c>
      <c r="J126" s="15" t="s">
        <v>234</v>
      </c>
      <c r="K126" s="15">
        <v>2</v>
      </c>
      <c r="L126" s="15">
        <v>1</v>
      </c>
      <c r="M126" s="15">
        <v>1</v>
      </c>
      <c r="N126" s="15">
        <v>8</v>
      </c>
      <c r="O126" s="15">
        <v>1</v>
      </c>
      <c r="P126" s="51">
        <v>250</v>
      </c>
      <c r="Q126" s="169">
        <v>0.25</v>
      </c>
      <c r="R126" s="51">
        <f>P126*(1+Q126)</f>
        <v>312.5</v>
      </c>
      <c r="S126" s="15">
        <v>10</v>
      </c>
      <c r="T126" s="15">
        <v>1</v>
      </c>
      <c r="U126" s="15">
        <v>7</v>
      </c>
      <c r="V126" s="21">
        <f>CEILING(R126*O126*I126*EXP(-Definitions!$A$38*Capex!U522)*T126,100)</f>
        <v>4700</v>
      </c>
      <c r="W126" s="184" t="s">
        <v>235</v>
      </c>
      <c r="X126" s="20" t="s">
        <v>239</v>
      </c>
      <c r="Y126" s="67"/>
    </row>
    <row r="127" spans="1:25" s="92" customFormat="1" ht="27.75" customHeight="1">
      <c r="A127" s="15" t="s">
        <v>1464</v>
      </c>
      <c r="B127" s="20" t="s">
        <v>241</v>
      </c>
      <c r="C127" s="20" t="s">
        <v>2054</v>
      </c>
      <c r="D127" s="20" t="s">
        <v>117</v>
      </c>
      <c r="E127" s="20" t="s">
        <v>106</v>
      </c>
      <c r="F127" s="20" t="s">
        <v>154</v>
      </c>
      <c r="G127" s="20" t="s">
        <v>96</v>
      </c>
      <c r="H127" s="15">
        <v>2017</v>
      </c>
      <c r="I127" s="102">
        <v>3.46</v>
      </c>
      <c r="J127" s="15" t="s">
        <v>234</v>
      </c>
      <c r="K127" s="15">
        <v>2</v>
      </c>
      <c r="L127" s="15">
        <v>1</v>
      </c>
      <c r="M127" s="15">
        <v>1</v>
      </c>
      <c r="N127" s="15">
        <v>8</v>
      </c>
      <c r="O127" s="15">
        <v>1</v>
      </c>
      <c r="P127" s="51">
        <v>1100</v>
      </c>
      <c r="Q127" s="169">
        <v>0.25</v>
      </c>
      <c r="R127" s="51">
        <f>P127*(1+Q127)</f>
        <v>1375</v>
      </c>
      <c r="S127" s="15">
        <v>10</v>
      </c>
      <c r="T127" s="15">
        <v>1</v>
      </c>
      <c r="U127" s="15">
        <v>7</v>
      </c>
      <c r="V127" s="21">
        <f>CEILING(R127*O127*I127*EXP(-Definitions!$A$38*Capex!U396)*T127,100)</f>
        <v>4800</v>
      </c>
      <c r="W127" s="184" t="s">
        <v>235</v>
      </c>
      <c r="X127" s="20" t="s">
        <v>242</v>
      </c>
      <c r="Y127" s="67"/>
    </row>
    <row r="128" spans="1:25" s="92" customFormat="1" ht="27.75" customHeight="1">
      <c r="A128" s="15" t="s">
        <v>1521</v>
      </c>
      <c r="B128" s="20" t="s">
        <v>241</v>
      </c>
      <c r="C128" s="20" t="s">
        <v>2054</v>
      </c>
      <c r="D128" s="20" t="s">
        <v>117</v>
      </c>
      <c r="E128" s="20" t="s">
        <v>108</v>
      </c>
      <c r="F128" s="20" t="s">
        <v>154</v>
      </c>
      <c r="G128" s="20" t="s">
        <v>96</v>
      </c>
      <c r="H128" s="15">
        <v>2017</v>
      </c>
      <c r="I128" s="102">
        <v>3.45</v>
      </c>
      <c r="J128" s="15" t="s">
        <v>234</v>
      </c>
      <c r="K128" s="15">
        <v>2</v>
      </c>
      <c r="L128" s="15">
        <v>1</v>
      </c>
      <c r="M128" s="15">
        <v>1</v>
      </c>
      <c r="N128" s="15">
        <v>8</v>
      </c>
      <c r="O128" s="15">
        <v>1</v>
      </c>
      <c r="P128" s="51">
        <v>1100</v>
      </c>
      <c r="Q128" s="169">
        <v>0.25</v>
      </c>
      <c r="R128" s="51">
        <f>P128*(1+Q128)</f>
        <v>1375</v>
      </c>
      <c r="S128" s="15">
        <v>10</v>
      </c>
      <c r="T128" s="15">
        <v>1</v>
      </c>
      <c r="U128" s="15">
        <v>7</v>
      </c>
      <c r="V128" s="21">
        <f>CEILING(R128*O128*I128*EXP(-Definitions!$A$38*Capex!U453)*T128,100)</f>
        <v>4800</v>
      </c>
      <c r="W128" s="184" t="s">
        <v>235</v>
      </c>
      <c r="X128" s="20" t="s">
        <v>242</v>
      </c>
      <c r="Y128" s="67"/>
    </row>
    <row r="129" spans="1:25" s="92" customFormat="1" ht="27.75" customHeight="1">
      <c r="A129" s="15" t="s">
        <v>1542</v>
      </c>
      <c r="B129" s="20" t="s">
        <v>241</v>
      </c>
      <c r="C129" s="20" t="s">
        <v>2054</v>
      </c>
      <c r="D129" s="20" t="s">
        <v>117</v>
      </c>
      <c r="E129" s="20" t="s">
        <v>109</v>
      </c>
      <c r="F129" s="20" t="s">
        <v>154</v>
      </c>
      <c r="G129" s="20" t="s">
        <v>96</v>
      </c>
      <c r="H129" s="15">
        <v>2017</v>
      </c>
      <c r="I129" s="102">
        <v>3.45</v>
      </c>
      <c r="J129" s="15" t="s">
        <v>234</v>
      </c>
      <c r="K129" s="15">
        <v>2</v>
      </c>
      <c r="L129" s="15">
        <v>1</v>
      </c>
      <c r="M129" s="15">
        <v>1</v>
      </c>
      <c r="N129" s="15">
        <v>8</v>
      </c>
      <c r="O129" s="15">
        <v>1</v>
      </c>
      <c r="P129" s="51">
        <v>1100</v>
      </c>
      <c r="Q129" s="169">
        <v>0.25</v>
      </c>
      <c r="R129" s="51">
        <f>P129*(1+Q129)</f>
        <v>1375</v>
      </c>
      <c r="S129" s="15">
        <v>10</v>
      </c>
      <c r="T129" s="15">
        <v>1</v>
      </c>
      <c r="U129" s="15">
        <v>7</v>
      </c>
      <c r="V129" s="21">
        <f>CEILING(R129*O129*I129*EXP(-Definitions!$A$38*Capex!U474)*T129,100)</f>
        <v>4800</v>
      </c>
      <c r="W129" s="184" t="s">
        <v>235</v>
      </c>
      <c r="X129" s="20" t="s">
        <v>242</v>
      </c>
      <c r="Y129" s="67"/>
    </row>
    <row r="130" spans="1:25" s="92" customFormat="1" ht="27.75" customHeight="1">
      <c r="A130" s="15" t="s">
        <v>1563</v>
      </c>
      <c r="B130" s="20" t="s">
        <v>241</v>
      </c>
      <c r="C130" s="20" t="s">
        <v>2054</v>
      </c>
      <c r="D130" s="20" t="s">
        <v>117</v>
      </c>
      <c r="E130" s="20" t="s">
        <v>110</v>
      </c>
      <c r="F130" s="20" t="s">
        <v>154</v>
      </c>
      <c r="G130" s="20" t="s">
        <v>96</v>
      </c>
      <c r="H130" s="15">
        <v>2017</v>
      </c>
      <c r="I130" s="102">
        <v>3.45</v>
      </c>
      <c r="J130" s="15" t="s">
        <v>234</v>
      </c>
      <c r="K130" s="15">
        <v>2</v>
      </c>
      <c r="L130" s="15">
        <v>1</v>
      </c>
      <c r="M130" s="15">
        <v>1</v>
      </c>
      <c r="N130" s="15">
        <v>8</v>
      </c>
      <c r="O130" s="15">
        <v>1</v>
      </c>
      <c r="P130" s="51">
        <v>1100</v>
      </c>
      <c r="Q130" s="169">
        <v>0.25</v>
      </c>
      <c r="R130" s="51">
        <f>P130*(1+Q130)</f>
        <v>1375</v>
      </c>
      <c r="S130" s="15">
        <v>10</v>
      </c>
      <c r="T130" s="15">
        <v>1</v>
      </c>
      <c r="U130" s="15">
        <v>7</v>
      </c>
      <c r="V130" s="21">
        <f>CEILING(R130*O130*I130*EXP(-Definitions!$A$38*Capex!U495)*T130,100)</f>
        <v>4800</v>
      </c>
      <c r="W130" s="184" t="s">
        <v>235</v>
      </c>
      <c r="X130" s="20" t="s">
        <v>242</v>
      </c>
      <c r="Y130" s="67"/>
    </row>
    <row r="131" spans="1:25" s="92" customFormat="1" ht="27.75" customHeight="1">
      <c r="A131" s="15" t="s">
        <v>1584</v>
      </c>
      <c r="B131" s="20" t="s">
        <v>241</v>
      </c>
      <c r="C131" s="20" t="s">
        <v>2054</v>
      </c>
      <c r="D131" s="20" t="s">
        <v>117</v>
      </c>
      <c r="E131" s="20" t="s">
        <v>111</v>
      </c>
      <c r="F131" s="20" t="s">
        <v>154</v>
      </c>
      <c r="G131" s="20" t="s">
        <v>96</v>
      </c>
      <c r="H131" s="15">
        <v>2017</v>
      </c>
      <c r="I131" s="102">
        <v>3.45</v>
      </c>
      <c r="J131" s="15" t="s">
        <v>234</v>
      </c>
      <c r="K131" s="15">
        <v>2</v>
      </c>
      <c r="L131" s="15">
        <v>1</v>
      </c>
      <c r="M131" s="15">
        <v>1</v>
      </c>
      <c r="N131" s="15">
        <v>8</v>
      </c>
      <c r="O131" s="15">
        <v>1</v>
      </c>
      <c r="P131" s="51">
        <v>1100</v>
      </c>
      <c r="Q131" s="169">
        <v>0.25</v>
      </c>
      <c r="R131" s="51">
        <f>P131*(1+Q131)</f>
        <v>1375</v>
      </c>
      <c r="S131" s="15">
        <v>10</v>
      </c>
      <c r="T131" s="15">
        <v>1</v>
      </c>
      <c r="U131" s="15">
        <v>7</v>
      </c>
      <c r="V131" s="21">
        <f>CEILING(R131*O131*I131*EXP(-Definitions!$A$38*Capex!U516)*T131,100)</f>
        <v>4800</v>
      </c>
      <c r="W131" s="184" t="s">
        <v>235</v>
      </c>
      <c r="X131" s="20" t="s">
        <v>242</v>
      </c>
      <c r="Y131" s="67"/>
    </row>
    <row r="132" spans="1:25" s="92" customFormat="1" ht="27.75" customHeight="1">
      <c r="A132" s="15" t="s">
        <v>1624</v>
      </c>
      <c r="B132" s="20" t="s">
        <v>241</v>
      </c>
      <c r="C132" s="20" t="s">
        <v>2054</v>
      </c>
      <c r="D132" s="20" t="s">
        <v>117</v>
      </c>
      <c r="E132" s="20" t="s">
        <v>113</v>
      </c>
      <c r="F132" s="20" t="s">
        <v>154</v>
      </c>
      <c r="G132" s="20" t="s">
        <v>96</v>
      </c>
      <c r="H132" s="15">
        <v>2017</v>
      </c>
      <c r="I132" s="102">
        <v>3.44</v>
      </c>
      <c r="J132" s="15" t="s">
        <v>234</v>
      </c>
      <c r="K132" s="15">
        <v>2</v>
      </c>
      <c r="L132" s="15">
        <v>1</v>
      </c>
      <c r="M132" s="15">
        <v>1</v>
      </c>
      <c r="N132" s="15">
        <v>8</v>
      </c>
      <c r="O132" s="15">
        <v>1</v>
      </c>
      <c r="P132" s="51">
        <v>1100</v>
      </c>
      <c r="Q132" s="169">
        <v>0.25</v>
      </c>
      <c r="R132" s="51">
        <f>P132*(1+Q132)</f>
        <v>1375</v>
      </c>
      <c r="S132" s="15">
        <v>10</v>
      </c>
      <c r="T132" s="15">
        <v>1</v>
      </c>
      <c r="U132" s="15">
        <v>7</v>
      </c>
      <c r="V132" s="21">
        <f>CEILING(R132*O132*I132*EXP(-Definitions!$A$38*Capex!U556)*T132,100)</f>
        <v>4800</v>
      </c>
      <c r="W132" s="184" t="s">
        <v>235</v>
      </c>
      <c r="X132" s="20" t="s">
        <v>242</v>
      </c>
      <c r="Y132" s="67"/>
    </row>
    <row r="133" spans="1:25" s="92" customFormat="1" ht="27.75" customHeight="1">
      <c r="A133" s="15" t="s">
        <v>1200</v>
      </c>
      <c r="B133" s="20" t="s">
        <v>259</v>
      </c>
      <c r="C133" s="20" t="s">
        <v>2053</v>
      </c>
      <c r="D133" s="20" t="s">
        <v>117</v>
      </c>
      <c r="E133" s="20" t="s">
        <v>105</v>
      </c>
      <c r="F133" s="20" t="s">
        <v>152</v>
      </c>
      <c r="G133" s="20" t="s">
        <v>96</v>
      </c>
      <c r="H133" s="15">
        <v>2017</v>
      </c>
      <c r="I133" s="102">
        <v>15.48</v>
      </c>
      <c r="J133" s="15" t="s">
        <v>234</v>
      </c>
      <c r="K133" s="15">
        <v>2</v>
      </c>
      <c r="L133" s="15">
        <v>1</v>
      </c>
      <c r="M133" s="15">
        <v>1</v>
      </c>
      <c r="N133" s="15">
        <v>8</v>
      </c>
      <c r="O133" s="15">
        <v>1</v>
      </c>
      <c r="P133" s="51">
        <v>250</v>
      </c>
      <c r="Q133" s="169">
        <v>0.25</v>
      </c>
      <c r="R133" s="51">
        <f>P133*(1+Q133)</f>
        <v>312.5</v>
      </c>
      <c r="S133" s="15">
        <v>10</v>
      </c>
      <c r="T133" s="15">
        <v>1</v>
      </c>
      <c r="U133" s="15">
        <v>7</v>
      </c>
      <c r="V133" s="21">
        <f>CEILING(R133*O133*I133*EXP(-Definitions!$A$38*Capex!U132)*T133,100)</f>
        <v>4900</v>
      </c>
      <c r="W133" s="184" t="s">
        <v>235</v>
      </c>
      <c r="X133" s="20" t="s">
        <v>239</v>
      </c>
      <c r="Y133" s="67"/>
    </row>
    <row r="134" spans="1:25" s="92" customFormat="1" ht="27.75" customHeight="1">
      <c r="A134" s="15" t="s">
        <v>1414</v>
      </c>
      <c r="B134" s="20" t="s">
        <v>256</v>
      </c>
      <c r="C134" s="20" t="s">
        <v>2054</v>
      </c>
      <c r="D134" s="20" t="s">
        <v>117</v>
      </c>
      <c r="E134" s="20" t="s">
        <v>104</v>
      </c>
      <c r="F134" s="20" t="s">
        <v>148</v>
      </c>
      <c r="G134" s="20" t="s">
        <v>96</v>
      </c>
      <c r="H134" s="15">
        <v>2017</v>
      </c>
      <c r="I134" s="102">
        <v>15.68</v>
      </c>
      <c r="J134" s="15" t="s">
        <v>234</v>
      </c>
      <c r="K134" s="15">
        <v>2</v>
      </c>
      <c r="L134" s="15">
        <v>1</v>
      </c>
      <c r="M134" s="15">
        <v>1</v>
      </c>
      <c r="N134" s="15">
        <v>8</v>
      </c>
      <c r="O134" s="15">
        <v>1</v>
      </c>
      <c r="P134" s="51">
        <v>250</v>
      </c>
      <c r="Q134" s="169">
        <v>0.25</v>
      </c>
      <c r="R134" s="51">
        <f>P134*(1+Q134)</f>
        <v>312.5</v>
      </c>
      <c r="S134" s="15">
        <v>10</v>
      </c>
      <c r="T134" s="15">
        <v>1</v>
      </c>
      <c r="U134" s="15">
        <v>7</v>
      </c>
      <c r="V134" s="21">
        <f>CEILING(R134*O134*I134*EXP(-Definitions!$A$38*Capex!U346)*T134,100)</f>
        <v>4900</v>
      </c>
      <c r="W134" s="184" t="s">
        <v>235</v>
      </c>
      <c r="X134" s="20" t="s">
        <v>239</v>
      </c>
      <c r="Y134" s="67"/>
    </row>
    <row r="135" spans="1:25" s="92" customFormat="1" ht="27.75" customHeight="1">
      <c r="A135" s="15" t="s">
        <v>1417</v>
      </c>
      <c r="B135" s="20" t="s">
        <v>256</v>
      </c>
      <c r="C135" s="20" t="s">
        <v>2054</v>
      </c>
      <c r="D135" s="20" t="s">
        <v>117</v>
      </c>
      <c r="E135" s="20" t="s">
        <v>104</v>
      </c>
      <c r="F135" s="20" t="s">
        <v>152</v>
      </c>
      <c r="G135" s="20" t="s">
        <v>96</v>
      </c>
      <c r="H135" s="15">
        <v>2017</v>
      </c>
      <c r="I135" s="102">
        <v>15.68</v>
      </c>
      <c r="J135" s="15" t="s">
        <v>234</v>
      </c>
      <c r="K135" s="15">
        <v>2</v>
      </c>
      <c r="L135" s="15">
        <v>1</v>
      </c>
      <c r="M135" s="15">
        <v>1</v>
      </c>
      <c r="N135" s="15">
        <v>8</v>
      </c>
      <c r="O135" s="15">
        <v>1</v>
      </c>
      <c r="P135" s="51">
        <v>250</v>
      </c>
      <c r="Q135" s="169">
        <v>0.25</v>
      </c>
      <c r="R135" s="51">
        <f>P135*(1+Q135)</f>
        <v>312.5</v>
      </c>
      <c r="S135" s="15">
        <v>10</v>
      </c>
      <c r="T135" s="15">
        <v>1</v>
      </c>
      <c r="U135" s="15">
        <v>7</v>
      </c>
      <c r="V135" s="21">
        <f>CEILING(R135*O135*I135*EXP(-Definitions!$A$38*Capex!U349)*T135,100)</f>
        <v>4900</v>
      </c>
      <c r="W135" s="184" t="s">
        <v>235</v>
      </c>
      <c r="X135" s="20" t="s">
        <v>239</v>
      </c>
      <c r="Y135" s="67"/>
    </row>
    <row r="136" spans="1:25" s="92" customFormat="1" ht="27.75" customHeight="1">
      <c r="A136" s="15" t="s">
        <v>1439</v>
      </c>
      <c r="B136" s="20" t="s">
        <v>259</v>
      </c>
      <c r="C136" s="20" t="s">
        <v>2054</v>
      </c>
      <c r="D136" s="20" t="s">
        <v>117</v>
      </c>
      <c r="E136" s="20" t="s">
        <v>105</v>
      </c>
      <c r="F136" s="20" t="s">
        <v>148</v>
      </c>
      <c r="G136" s="20" t="s">
        <v>96</v>
      </c>
      <c r="H136" s="15">
        <v>2017</v>
      </c>
      <c r="I136" s="102">
        <v>15.53</v>
      </c>
      <c r="J136" s="15" t="s">
        <v>234</v>
      </c>
      <c r="K136" s="15">
        <v>2</v>
      </c>
      <c r="L136" s="15">
        <v>1</v>
      </c>
      <c r="M136" s="15">
        <v>1</v>
      </c>
      <c r="N136" s="15">
        <v>8</v>
      </c>
      <c r="O136" s="15">
        <v>1</v>
      </c>
      <c r="P136" s="51">
        <v>250</v>
      </c>
      <c r="Q136" s="169">
        <v>0.25</v>
      </c>
      <c r="R136" s="51">
        <f>P136*(1+Q136)</f>
        <v>312.5</v>
      </c>
      <c r="S136" s="15">
        <v>10</v>
      </c>
      <c r="T136" s="15">
        <v>1</v>
      </c>
      <c r="U136" s="15">
        <v>7</v>
      </c>
      <c r="V136" s="21">
        <f>CEILING(R136*O136*I136*EXP(-Definitions!$A$38*Capex!U371)*T136,100)</f>
        <v>4900</v>
      </c>
      <c r="W136" s="184" t="s">
        <v>235</v>
      </c>
      <c r="X136" s="20" t="s">
        <v>239</v>
      </c>
      <c r="Y136" s="67"/>
    </row>
    <row r="137" spans="1:25" s="92" customFormat="1" ht="27.75" customHeight="1">
      <c r="A137" s="15" t="s">
        <v>1600</v>
      </c>
      <c r="B137" s="20" t="s">
        <v>241</v>
      </c>
      <c r="C137" s="20" t="s">
        <v>2054</v>
      </c>
      <c r="D137" s="20" t="s">
        <v>117</v>
      </c>
      <c r="E137" s="20" t="s">
        <v>112</v>
      </c>
      <c r="F137" s="20" t="s">
        <v>154</v>
      </c>
      <c r="G137" s="20" t="s">
        <v>96</v>
      </c>
      <c r="H137" s="15">
        <v>2017</v>
      </c>
      <c r="I137" s="102">
        <v>3.5</v>
      </c>
      <c r="J137" s="15" t="s">
        <v>234</v>
      </c>
      <c r="K137" s="15">
        <v>2</v>
      </c>
      <c r="L137" s="15">
        <v>1</v>
      </c>
      <c r="M137" s="15">
        <v>1</v>
      </c>
      <c r="N137" s="15">
        <v>8</v>
      </c>
      <c r="O137" s="15">
        <v>1</v>
      </c>
      <c r="P137" s="51">
        <v>1100</v>
      </c>
      <c r="Q137" s="169">
        <v>0.25</v>
      </c>
      <c r="R137" s="51">
        <f>P137*(1+Q137)</f>
        <v>1375</v>
      </c>
      <c r="S137" s="15">
        <v>10</v>
      </c>
      <c r="T137" s="15">
        <v>1</v>
      </c>
      <c r="U137" s="15">
        <v>7</v>
      </c>
      <c r="V137" s="21">
        <f>CEILING(R137*O137*I137*EXP(-Definitions!$A$38*Capex!U532)*T137,100)</f>
        <v>4900</v>
      </c>
      <c r="W137" s="184" t="s">
        <v>235</v>
      </c>
      <c r="X137" s="20" t="s">
        <v>242</v>
      </c>
      <c r="Y137" s="67"/>
    </row>
    <row r="138" spans="1:25" s="92" customFormat="1" ht="27.75" customHeight="1">
      <c r="A138" s="15" t="s">
        <v>1172</v>
      </c>
      <c r="B138" s="20" t="s">
        <v>256</v>
      </c>
      <c r="C138" s="20" t="s">
        <v>2053</v>
      </c>
      <c r="D138" s="20" t="s">
        <v>117</v>
      </c>
      <c r="E138" s="20" t="s">
        <v>104</v>
      </c>
      <c r="F138" s="20" t="s">
        <v>152</v>
      </c>
      <c r="G138" s="20" t="s">
        <v>96</v>
      </c>
      <c r="H138" s="15">
        <v>2017</v>
      </c>
      <c r="I138" s="102">
        <v>15.77</v>
      </c>
      <c r="J138" s="15" t="s">
        <v>234</v>
      </c>
      <c r="K138" s="15">
        <v>2</v>
      </c>
      <c r="L138" s="15">
        <v>1</v>
      </c>
      <c r="M138" s="15">
        <v>1</v>
      </c>
      <c r="N138" s="15">
        <v>8</v>
      </c>
      <c r="O138" s="15">
        <v>1</v>
      </c>
      <c r="P138" s="51">
        <v>250</v>
      </c>
      <c r="Q138" s="169">
        <v>0.25</v>
      </c>
      <c r="R138" s="51">
        <f>P138*(1+Q138)</f>
        <v>312.5</v>
      </c>
      <c r="S138" s="15">
        <v>10</v>
      </c>
      <c r="T138" s="15">
        <v>1</v>
      </c>
      <c r="U138" s="15">
        <v>7</v>
      </c>
      <c r="V138" s="21">
        <f>CEILING(R138*O138*I138*EXP(-Definitions!$A$38*Capex!U104)*T138,100)</f>
        <v>5000</v>
      </c>
      <c r="W138" s="184" t="s">
        <v>235</v>
      </c>
      <c r="X138" s="20" t="s">
        <v>239</v>
      </c>
      <c r="Y138" s="67"/>
    </row>
    <row r="139" spans="1:25" s="92" customFormat="1" ht="27.75" customHeight="1">
      <c r="A139" s="15" t="s">
        <v>1197</v>
      </c>
      <c r="B139" s="20" t="s">
        <v>259</v>
      </c>
      <c r="C139" s="20" t="s">
        <v>2053</v>
      </c>
      <c r="D139" s="20" t="s">
        <v>117</v>
      </c>
      <c r="E139" s="20" t="s">
        <v>105</v>
      </c>
      <c r="F139" s="20" t="s">
        <v>148</v>
      </c>
      <c r="G139" s="20" t="s">
        <v>96</v>
      </c>
      <c r="H139" s="15">
        <v>2017</v>
      </c>
      <c r="I139" s="102">
        <v>15.95</v>
      </c>
      <c r="J139" s="15" t="s">
        <v>234</v>
      </c>
      <c r="K139" s="15">
        <v>2</v>
      </c>
      <c r="L139" s="15">
        <v>1</v>
      </c>
      <c r="M139" s="15">
        <v>1</v>
      </c>
      <c r="N139" s="15">
        <v>8</v>
      </c>
      <c r="O139" s="15">
        <v>1</v>
      </c>
      <c r="P139" s="51">
        <v>250</v>
      </c>
      <c r="Q139" s="169">
        <v>0.25</v>
      </c>
      <c r="R139" s="51">
        <f>P139*(1+Q139)</f>
        <v>312.5</v>
      </c>
      <c r="S139" s="15">
        <v>10</v>
      </c>
      <c r="T139" s="15">
        <v>1</v>
      </c>
      <c r="U139" s="15">
        <v>7</v>
      </c>
      <c r="V139" s="21">
        <f>CEILING(R139*O139*I139*EXP(-Definitions!$A$38*Capex!U129)*T139,100)</f>
        <v>5000</v>
      </c>
      <c r="W139" s="184" t="s">
        <v>235</v>
      </c>
      <c r="X139" s="20" t="s">
        <v>239</v>
      </c>
      <c r="Y139" s="67"/>
    </row>
    <row r="140" spans="1:25" s="92" customFormat="1" ht="27.75" customHeight="1">
      <c r="A140" s="15" t="s">
        <v>1442</v>
      </c>
      <c r="B140" s="20" t="s">
        <v>259</v>
      </c>
      <c r="C140" s="20" t="s">
        <v>2054</v>
      </c>
      <c r="D140" s="20" t="s">
        <v>117</v>
      </c>
      <c r="E140" s="20" t="s">
        <v>105</v>
      </c>
      <c r="F140" s="20" t="s">
        <v>152</v>
      </c>
      <c r="G140" s="20" t="s">
        <v>96</v>
      </c>
      <c r="H140" s="15">
        <v>2017</v>
      </c>
      <c r="I140" s="102">
        <v>15.98</v>
      </c>
      <c r="J140" s="15" t="s">
        <v>234</v>
      </c>
      <c r="K140" s="15">
        <v>2</v>
      </c>
      <c r="L140" s="15">
        <v>1</v>
      </c>
      <c r="M140" s="15">
        <v>1</v>
      </c>
      <c r="N140" s="15">
        <v>8</v>
      </c>
      <c r="O140" s="15">
        <v>1</v>
      </c>
      <c r="P140" s="51">
        <v>250</v>
      </c>
      <c r="Q140" s="169">
        <v>0.25</v>
      </c>
      <c r="R140" s="51">
        <f>P140*(1+Q140)</f>
        <v>312.5</v>
      </c>
      <c r="S140" s="15">
        <v>10</v>
      </c>
      <c r="T140" s="15">
        <v>1</v>
      </c>
      <c r="U140" s="15">
        <v>7</v>
      </c>
      <c r="V140" s="21">
        <f>CEILING(R140*O140*I140*EXP(-Definitions!$A$38*Capex!U374)*T140,100)</f>
        <v>5000</v>
      </c>
      <c r="W140" s="184" t="s">
        <v>235</v>
      </c>
      <c r="X140" s="20" t="s">
        <v>239</v>
      </c>
      <c r="Y140" s="67"/>
    </row>
    <row r="141" spans="1:25" s="92" customFormat="1" ht="27.75" customHeight="1">
      <c r="A141" s="15" t="s">
        <v>1169</v>
      </c>
      <c r="B141" s="20" t="s">
        <v>256</v>
      </c>
      <c r="C141" s="20" t="s">
        <v>2053</v>
      </c>
      <c r="D141" s="20" t="s">
        <v>117</v>
      </c>
      <c r="E141" s="20" t="s">
        <v>104</v>
      </c>
      <c r="F141" s="20" t="s">
        <v>148</v>
      </c>
      <c r="G141" s="20" t="s">
        <v>96</v>
      </c>
      <c r="H141" s="15">
        <v>2017</v>
      </c>
      <c r="I141" s="102">
        <v>16.04</v>
      </c>
      <c r="J141" s="15" t="s">
        <v>234</v>
      </c>
      <c r="K141" s="15">
        <v>2</v>
      </c>
      <c r="L141" s="15">
        <v>1</v>
      </c>
      <c r="M141" s="15">
        <v>1</v>
      </c>
      <c r="N141" s="15">
        <v>8</v>
      </c>
      <c r="O141" s="15">
        <v>1</v>
      </c>
      <c r="P141" s="51">
        <v>250</v>
      </c>
      <c r="Q141" s="169">
        <v>0.25</v>
      </c>
      <c r="R141" s="51">
        <f>P141*(1+Q141)</f>
        <v>312.5</v>
      </c>
      <c r="S141" s="15">
        <v>10</v>
      </c>
      <c r="T141" s="15">
        <v>1</v>
      </c>
      <c r="U141" s="15">
        <v>7</v>
      </c>
      <c r="V141" s="21">
        <f>CEILING(R141*O141*I141*EXP(-Definitions!$A$38*Capex!U101)*T141,100)</f>
        <v>5100</v>
      </c>
      <c r="W141" s="184" t="s">
        <v>235</v>
      </c>
      <c r="X141" s="20" t="s">
        <v>239</v>
      </c>
      <c r="Y141" s="67"/>
    </row>
    <row r="142" spans="1:25" s="92" customFormat="1" ht="27.75" customHeight="1">
      <c r="A142" s="15" t="s">
        <v>1349</v>
      </c>
      <c r="B142" s="20" t="s">
        <v>241</v>
      </c>
      <c r="C142" s="20" t="s">
        <v>2053</v>
      </c>
      <c r="D142" s="20" t="s">
        <v>117</v>
      </c>
      <c r="E142" s="20" t="s">
        <v>112</v>
      </c>
      <c r="F142" s="20" t="s">
        <v>154</v>
      </c>
      <c r="G142" s="20" t="s">
        <v>96</v>
      </c>
      <c r="H142" s="15">
        <v>2017</v>
      </c>
      <c r="I142" s="102">
        <v>3.7</v>
      </c>
      <c r="J142" s="15" t="s">
        <v>234</v>
      </c>
      <c r="K142" s="15">
        <v>2</v>
      </c>
      <c r="L142" s="15">
        <v>1</v>
      </c>
      <c r="M142" s="15">
        <v>1</v>
      </c>
      <c r="N142" s="15">
        <v>8</v>
      </c>
      <c r="O142" s="15">
        <v>1</v>
      </c>
      <c r="P142" s="51">
        <v>1100</v>
      </c>
      <c r="Q142" s="169">
        <v>0.25</v>
      </c>
      <c r="R142" s="51">
        <f>P142*(1+Q142)</f>
        <v>1375</v>
      </c>
      <c r="S142" s="15">
        <v>10</v>
      </c>
      <c r="T142" s="15">
        <v>1</v>
      </c>
      <c r="U142" s="15">
        <v>7</v>
      </c>
      <c r="V142" s="21">
        <f>CEILING(R142*O142*I142*EXP(-Definitions!$A$38*Capex!U281)*T142,100)</f>
        <v>5100</v>
      </c>
      <c r="W142" s="184" t="s">
        <v>235</v>
      </c>
      <c r="X142" s="20" t="s">
        <v>242</v>
      </c>
      <c r="Y142" s="67"/>
    </row>
    <row r="143" spans="1:25" s="92" customFormat="1" ht="27.75" customHeight="1">
      <c r="A143" s="15" t="s">
        <v>1369</v>
      </c>
      <c r="B143" s="20" t="s">
        <v>241</v>
      </c>
      <c r="C143" s="20" t="s">
        <v>2053</v>
      </c>
      <c r="D143" s="20" t="s">
        <v>117</v>
      </c>
      <c r="E143" s="20" t="s">
        <v>113</v>
      </c>
      <c r="F143" s="20" t="s">
        <v>154</v>
      </c>
      <c r="G143" s="20" t="s">
        <v>96</v>
      </c>
      <c r="H143" s="15">
        <v>2017</v>
      </c>
      <c r="I143" s="102">
        <v>3.7</v>
      </c>
      <c r="J143" s="15" t="s">
        <v>234</v>
      </c>
      <c r="K143" s="15">
        <v>2</v>
      </c>
      <c r="L143" s="15">
        <v>1</v>
      </c>
      <c r="M143" s="15">
        <v>1</v>
      </c>
      <c r="N143" s="15">
        <v>8</v>
      </c>
      <c r="O143" s="15">
        <v>1</v>
      </c>
      <c r="P143" s="51">
        <v>1100</v>
      </c>
      <c r="Q143" s="169">
        <v>0.25</v>
      </c>
      <c r="R143" s="51">
        <f>P143*(1+Q143)</f>
        <v>1375</v>
      </c>
      <c r="S143" s="15">
        <v>10</v>
      </c>
      <c r="T143" s="15">
        <v>1</v>
      </c>
      <c r="U143" s="15">
        <v>7</v>
      </c>
      <c r="V143" s="21">
        <f>CEILING(R143*O143*I143*EXP(-Definitions!$A$38*Capex!U301)*T143,100)</f>
        <v>5100</v>
      </c>
      <c r="W143" s="184" t="s">
        <v>235</v>
      </c>
      <c r="X143" s="20" t="s">
        <v>242</v>
      </c>
      <c r="Y143" s="67"/>
    </row>
    <row r="144" spans="1:25" s="100" customFormat="1" ht="35.65" customHeight="1">
      <c r="A144" s="15" t="s">
        <v>1389</v>
      </c>
      <c r="B144" s="20" t="s">
        <v>241</v>
      </c>
      <c r="C144" s="20" t="s">
        <v>2053</v>
      </c>
      <c r="D144" s="20" t="s">
        <v>117</v>
      </c>
      <c r="E144" s="20" t="s">
        <v>114</v>
      </c>
      <c r="F144" s="20" t="s">
        <v>154</v>
      </c>
      <c r="G144" s="20" t="s">
        <v>96</v>
      </c>
      <c r="H144" s="15">
        <v>2017</v>
      </c>
      <c r="I144" s="102">
        <v>3.7</v>
      </c>
      <c r="J144" s="15" t="s">
        <v>234</v>
      </c>
      <c r="K144" s="15">
        <v>2</v>
      </c>
      <c r="L144" s="15">
        <v>1</v>
      </c>
      <c r="M144" s="15">
        <v>1</v>
      </c>
      <c r="N144" s="15">
        <v>8</v>
      </c>
      <c r="O144" s="15">
        <v>1</v>
      </c>
      <c r="P144" s="51">
        <v>1100</v>
      </c>
      <c r="Q144" s="169">
        <v>0.25</v>
      </c>
      <c r="R144" s="51">
        <f>P144*(1+Q144)</f>
        <v>1375</v>
      </c>
      <c r="S144" s="15">
        <v>10</v>
      </c>
      <c r="T144" s="15">
        <v>1</v>
      </c>
      <c r="U144" s="15">
        <v>7</v>
      </c>
      <c r="V144" s="21">
        <f>CEILING(R144*O144*I144*EXP(-Definitions!$A$38*Capex!U321)*T144,100)</f>
        <v>5100</v>
      </c>
      <c r="W144" s="184" t="s">
        <v>235</v>
      </c>
      <c r="X144" s="20" t="s">
        <v>242</v>
      </c>
      <c r="Y144" s="67"/>
    </row>
    <row r="145" spans="1:25" s="100" customFormat="1" ht="35.65" customHeight="1">
      <c r="A145" s="15" t="s">
        <v>1483</v>
      </c>
      <c r="B145" s="20" t="s">
        <v>241</v>
      </c>
      <c r="C145" s="20" t="s">
        <v>2054</v>
      </c>
      <c r="D145" s="20" t="s">
        <v>117</v>
      </c>
      <c r="E145" s="20" t="s">
        <v>263</v>
      </c>
      <c r="F145" s="20" t="s">
        <v>154</v>
      </c>
      <c r="G145" s="20" t="s">
        <v>96</v>
      </c>
      <c r="H145" s="15">
        <v>2017</v>
      </c>
      <c r="I145" s="102">
        <v>3.65</v>
      </c>
      <c r="J145" s="15" t="s">
        <v>234</v>
      </c>
      <c r="K145" s="15">
        <v>2</v>
      </c>
      <c r="L145" s="15">
        <v>1</v>
      </c>
      <c r="M145" s="15">
        <v>1</v>
      </c>
      <c r="N145" s="15">
        <v>8</v>
      </c>
      <c r="O145" s="15">
        <v>1</v>
      </c>
      <c r="P145" s="51">
        <v>1100</v>
      </c>
      <c r="Q145" s="169">
        <v>0.25</v>
      </c>
      <c r="R145" s="51">
        <f>P145*(1+Q145)</f>
        <v>1375</v>
      </c>
      <c r="S145" s="15">
        <v>10</v>
      </c>
      <c r="T145" s="15">
        <v>1</v>
      </c>
      <c r="U145" s="15">
        <v>7</v>
      </c>
      <c r="V145" s="21">
        <f>CEILING(R145*O145*I145*EXP(-Definitions!$A$38*Capex!U415)*T145,100)</f>
        <v>5100</v>
      </c>
      <c r="W145" s="184" t="s">
        <v>235</v>
      </c>
      <c r="X145" s="20" t="s">
        <v>242</v>
      </c>
      <c r="Y145" s="67"/>
    </row>
    <row r="146" spans="1:25" s="100" customFormat="1" ht="35.65" customHeight="1">
      <c r="A146" s="15" t="s">
        <v>1502</v>
      </c>
      <c r="B146" s="20" t="s">
        <v>241</v>
      </c>
      <c r="C146" s="20" t="s">
        <v>2054</v>
      </c>
      <c r="D146" s="20" t="s">
        <v>117</v>
      </c>
      <c r="E146" s="20" t="s">
        <v>107</v>
      </c>
      <c r="F146" s="20" t="s">
        <v>154</v>
      </c>
      <c r="G146" s="20" t="s">
        <v>96</v>
      </c>
      <c r="H146" s="15">
        <v>2017</v>
      </c>
      <c r="I146" s="102">
        <v>3.65</v>
      </c>
      <c r="J146" s="15" t="s">
        <v>234</v>
      </c>
      <c r="K146" s="15">
        <v>2</v>
      </c>
      <c r="L146" s="15">
        <v>1</v>
      </c>
      <c r="M146" s="15">
        <v>1</v>
      </c>
      <c r="N146" s="15">
        <v>8</v>
      </c>
      <c r="O146" s="15">
        <v>1</v>
      </c>
      <c r="P146" s="51">
        <v>1100</v>
      </c>
      <c r="Q146" s="169">
        <v>0.25</v>
      </c>
      <c r="R146" s="51">
        <f>P146*(1+Q146)</f>
        <v>1375</v>
      </c>
      <c r="S146" s="15">
        <v>10</v>
      </c>
      <c r="T146" s="15">
        <v>1</v>
      </c>
      <c r="U146" s="15">
        <v>7</v>
      </c>
      <c r="V146" s="21">
        <f>CEILING(R146*O146*I146*EXP(-Definitions!$A$38*Capex!U434)*T146,100)</f>
        <v>5100</v>
      </c>
      <c r="W146" s="184" t="s">
        <v>235</v>
      </c>
      <c r="X146" s="20" t="s">
        <v>242</v>
      </c>
      <c r="Y146" s="67"/>
    </row>
    <row r="147" spans="1:25" s="92" customFormat="1" ht="27.75" customHeight="1">
      <c r="A147" s="15" t="s">
        <v>1614</v>
      </c>
      <c r="B147" s="20" t="s">
        <v>268</v>
      </c>
      <c r="C147" s="20" t="s">
        <v>2054</v>
      </c>
      <c r="D147" s="20" t="s">
        <v>117</v>
      </c>
      <c r="E147" s="20" t="s">
        <v>112</v>
      </c>
      <c r="F147" s="20" t="s">
        <v>196</v>
      </c>
      <c r="G147" s="20" t="s">
        <v>96</v>
      </c>
      <c r="H147" s="15">
        <v>2017</v>
      </c>
      <c r="I147" s="102">
        <v>3.65</v>
      </c>
      <c r="J147" s="15" t="s">
        <v>234</v>
      </c>
      <c r="K147" s="15">
        <v>2</v>
      </c>
      <c r="L147" s="15">
        <v>1</v>
      </c>
      <c r="M147" s="15">
        <v>1</v>
      </c>
      <c r="N147" s="15">
        <v>8</v>
      </c>
      <c r="O147" s="15">
        <v>1</v>
      </c>
      <c r="P147" s="51">
        <v>1100</v>
      </c>
      <c r="Q147" s="169">
        <v>0.25</v>
      </c>
      <c r="R147" s="51">
        <f>P147*(1+Q147)</f>
        <v>1375</v>
      </c>
      <c r="S147" s="15">
        <v>10</v>
      </c>
      <c r="T147" s="15">
        <v>1</v>
      </c>
      <c r="U147" s="15">
        <v>7</v>
      </c>
      <c r="V147" s="21">
        <f>CEILING(R147*O147*I147*EXP(-Definitions!$A$38*Capex!U546)*T147,100)</f>
        <v>5100</v>
      </c>
      <c r="W147" s="184" t="s">
        <v>235</v>
      </c>
      <c r="X147" s="20" t="s">
        <v>239</v>
      </c>
      <c r="Y147" s="67"/>
    </row>
    <row r="148" spans="1:25" s="92" customFormat="1" ht="27.75" customHeight="1">
      <c r="A148" s="15" t="s">
        <v>1615</v>
      </c>
      <c r="B148" s="20" t="s">
        <v>241</v>
      </c>
      <c r="C148" s="20" t="s">
        <v>2054</v>
      </c>
      <c r="D148" s="20" t="s">
        <v>117</v>
      </c>
      <c r="E148" s="20" t="s">
        <v>112</v>
      </c>
      <c r="F148" s="20" t="s">
        <v>196</v>
      </c>
      <c r="G148" s="20" t="s">
        <v>96</v>
      </c>
      <c r="H148" s="15">
        <v>2017</v>
      </c>
      <c r="I148" s="102">
        <v>3.65</v>
      </c>
      <c r="J148" s="15" t="s">
        <v>234</v>
      </c>
      <c r="K148" s="15">
        <v>2</v>
      </c>
      <c r="L148" s="15">
        <v>1</v>
      </c>
      <c r="M148" s="15">
        <v>1</v>
      </c>
      <c r="N148" s="15">
        <v>8</v>
      </c>
      <c r="O148" s="15">
        <v>1</v>
      </c>
      <c r="P148" s="51">
        <v>1100</v>
      </c>
      <c r="Q148" s="169">
        <v>0.25</v>
      </c>
      <c r="R148" s="51">
        <f>P148*(1+Q148)</f>
        <v>1375</v>
      </c>
      <c r="S148" s="15">
        <v>10</v>
      </c>
      <c r="T148" s="15">
        <v>1</v>
      </c>
      <c r="U148" s="15">
        <v>7</v>
      </c>
      <c r="V148" s="21">
        <f>CEILING(R148*O148*I148*EXP(-Definitions!$A$38*Capex!U547)*T148,100)</f>
        <v>5100</v>
      </c>
      <c r="W148" s="184" t="s">
        <v>235</v>
      </c>
      <c r="X148" s="20" t="s">
        <v>242</v>
      </c>
      <c r="Y148" s="67"/>
    </row>
    <row r="149" spans="1:25" s="92" customFormat="1" ht="27.75" customHeight="1">
      <c r="A149" s="15" t="s">
        <v>1129</v>
      </c>
      <c r="B149" s="20" t="s">
        <v>256</v>
      </c>
      <c r="C149" s="20" t="s">
        <v>86</v>
      </c>
      <c r="D149" s="20" t="s">
        <v>117</v>
      </c>
      <c r="E149" s="20" t="s">
        <v>86</v>
      </c>
      <c r="F149" s="20" t="s">
        <v>169</v>
      </c>
      <c r="G149" s="20" t="s">
        <v>96</v>
      </c>
      <c r="H149" s="15">
        <v>2017</v>
      </c>
      <c r="I149" s="102">
        <v>16.600000000000001</v>
      </c>
      <c r="J149" s="15" t="s">
        <v>234</v>
      </c>
      <c r="K149" s="15">
        <v>2</v>
      </c>
      <c r="L149" s="15">
        <v>1</v>
      </c>
      <c r="M149" s="15">
        <v>1</v>
      </c>
      <c r="N149" s="15">
        <v>8</v>
      </c>
      <c r="O149" s="15">
        <v>1</v>
      </c>
      <c r="P149" s="51">
        <v>250</v>
      </c>
      <c r="Q149" s="169">
        <v>0.25</v>
      </c>
      <c r="R149" s="51">
        <f>P149*(1+Q149)</f>
        <v>312.5</v>
      </c>
      <c r="S149" s="15">
        <v>10</v>
      </c>
      <c r="T149" s="15">
        <v>1</v>
      </c>
      <c r="U149" s="15">
        <v>7</v>
      </c>
      <c r="V149" s="21">
        <f>CEILING(R149*O149*I149*EXP(-Definitions!$A$38*Capex!U61)*T149,100)</f>
        <v>5200</v>
      </c>
      <c r="W149" s="184" t="s">
        <v>235</v>
      </c>
      <c r="X149" s="20" t="s">
        <v>239</v>
      </c>
      <c r="Y149" s="67"/>
    </row>
    <row r="150" spans="1:25" s="92" customFormat="1" ht="27.75" customHeight="1">
      <c r="A150" s="15" t="s">
        <v>1206</v>
      </c>
      <c r="B150" s="20" t="s">
        <v>259</v>
      </c>
      <c r="C150" s="20" t="s">
        <v>2053</v>
      </c>
      <c r="D150" s="20" t="s">
        <v>117</v>
      </c>
      <c r="E150" s="20" t="s">
        <v>105</v>
      </c>
      <c r="F150" s="20" t="s">
        <v>167</v>
      </c>
      <c r="G150" s="20" t="s">
        <v>96</v>
      </c>
      <c r="H150" s="15">
        <v>2017</v>
      </c>
      <c r="I150" s="102">
        <v>16.399999999999999</v>
      </c>
      <c r="J150" s="15" t="s">
        <v>234</v>
      </c>
      <c r="K150" s="15">
        <v>2</v>
      </c>
      <c r="L150" s="15">
        <v>1</v>
      </c>
      <c r="M150" s="15">
        <v>1</v>
      </c>
      <c r="N150" s="15">
        <v>8</v>
      </c>
      <c r="O150" s="15">
        <v>1</v>
      </c>
      <c r="P150" s="51">
        <v>250</v>
      </c>
      <c r="Q150" s="169">
        <v>0.25</v>
      </c>
      <c r="R150" s="51">
        <f>P150*(1+Q150)</f>
        <v>312.5</v>
      </c>
      <c r="S150" s="15">
        <v>10</v>
      </c>
      <c r="T150" s="15">
        <v>1</v>
      </c>
      <c r="U150" s="15">
        <v>7</v>
      </c>
      <c r="V150" s="21">
        <f>CEILING(R150*O150*I150*EXP(-Definitions!$A$38*Capex!U138)*T150,100)</f>
        <v>5200</v>
      </c>
      <c r="W150" s="184" t="s">
        <v>235</v>
      </c>
      <c r="X150" s="20" t="s">
        <v>239</v>
      </c>
      <c r="Y150" s="67"/>
    </row>
    <row r="151" spans="1:25" s="92" customFormat="1" ht="27.75" customHeight="1">
      <c r="A151" s="64" t="s">
        <v>1088</v>
      </c>
      <c r="B151" s="67" t="s">
        <v>238</v>
      </c>
      <c r="C151" s="67" t="s">
        <v>86</v>
      </c>
      <c r="D151" s="67" t="s">
        <v>117</v>
      </c>
      <c r="E151" s="67" t="s">
        <v>86</v>
      </c>
      <c r="F151" s="67" t="s">
        <v>154</v>
      </c>
      <c r="G151" s="67" t="s">
        <v>96</v>
      </c>
      <c r="H151" s="64">
        <v>2017</v>
      </c>
      <c r="I151" s="99">
        <v>16.940000000000001</v>
      </c>
      <c r="J151" s="64" t="s">
        <v>234</v>
      </c>
      <c r="K151" s="64">
        <v>2</v>
      </c>
      <c r="L151" s="64">
        <v>1</v>
      </c>
      <c r="M151" s="64">
        <v>1</v>
      </c>
      <c r="N151" s="64">
        <v>8</v>
      </c>
      <c r="O151" s="64">
        <v>1</v>
      </c>
      <c r="P151" s="91">
        <v>250</v>
      </c>
      <c r="Q151" s="109">
        <v>0.25</v>
      </c>
      <c r="R151" s="91">
        <f>P151*(1+Q151)</f>
        <v>312.5</v>
      </c>
      <c r="S151" s="64">
        <v>10</v>
      </c>
      <c r="T151" s="64">
        <v>1</v>
      </c>
      <c r="U151" s="64">
        <v>7</v>
      </c>
      <c r="V151" s="66">
        <f>CEILING(R151*O151*I151*EXP(-Definitions!$A$38*Capex!U20)*T151,100)</f>
        <v>5300</v>
      </c>
      <c r="W151" s="101" t="s">
        <v>235</v>
      </c>
      <c r="X151" s="67" t="s">
        <v>239</v>
      </c>
      <c r="Y151" s="67"/>
    </row>
    <row r="152" spans="1:25" s="92" customFormat="1" ht="27.75" customHeight="1">
      <c r="A152" s="15" t="s">
        <v>1127</v>
      </c>
      <c r="B152" s="20" t="s">
        <v>246</v>
      </c>
      <c r="C152" s="20" t="s">
        <v>86</v>
      </c>
      <c r="D152" s="20" t="s">
        <v>117</v>
      </c>
      <c r="E152" s="20" t="s">
        <v>86</v>
      </c>
      <c r="F152" s="20" t="s">
        <v>168</v>
      </c>
      <c r="G152" s="20" t="s">
        <v>96</v>
      </c>
      <c r="H152" s="15">
        <v>2017</v>
      </c>
      <c r="I152" s="102">
        <v>16.8</v>
      </c>
      <c r="J152" s="15" t="s">
        <v>234</v>
      </c>
      <c r="K152" s="15">
        <v>2</v>
      </c>
      <c r="L152" s="15">
        <v>1</v>
      </c>
      <c r="M152" s="15">
        <v>1</v>
      </c>
      <c r="N152" s="15">
        <v>8</v>
      </c>
      <c r="O152" s="15">
        <v>1</v>
      </c>
      <c r="P152" s="51">
        <v>250</v>
      </c>
      <c r="Q152" s="169">
        <v>0.25</v>
      </c>
      <c r="R152" s="51">
        <f>P152*(1+Q152)</f>
        <v>312.5</v>
      </c>
      <c r="S152" s="15">
        <v>10</v>
      </c>
      <c r="T152" s="15">
        <v>1</v>
      </c>
      <c r="U152" s="15">
        <v>7</v>
      </c>
      <c r="V152" s="21">
        <f>CEILING(R152*O152*I152*EXP(-Definitions!$A$38*Capex!U59)*T152,100)</f>
        <v>5300</v>
      </c>
      <c r="W152" s="184" t="s">
        <v>235</v>
      </c>
      <c r="X152" s="20" t="s">
        <v>239</v>
      </c>
      <c r="Y152" s="67"/>
    </row>
    <row r="153" spans="1:25" s="92" customFormat="1" ht="27.75" customHeight="1">
      <c r="A153" s="15" t="s">
        <v>1179</v>
      </c>
      <c r="B153" s="20" t="s">
        <v>256</v>
      </c>
      <c r="C153" s="20" t="s">
        <v>2053</v>
      </c>
      <c r="D153" s="20" t="s">
        <v>117</v>
      </c>
      <c r="E153" s="20" t="s">
        <v>104</v>
      </c>
      <c r="F153" s="20" t="s">
        <v>193</v>
      </c>
      <c r="G153" s="20" t="s">
        <v>96</v>
      </c>
      <c r="H153" s="15">
        <v>2017</v>
      </c>
      <c r="I153" s="102">
        <v>17.190000000000001</v>
      </c>
      <c r="J153" s="15" t="s">
        <v>234</v>
      </c>
      <c r="K153" s="15">
        <v>2</v>
      </c>
      <c r="L153" s="15">
        <v>1</v>
      </c>
      <c r="M153" s="15">
        <v>1</v>
      </c>
      <c r="N153" s="15">
        <v>8</v>
      </c>
      <c r="O153" s="15">
        <v>1</v>
      </c>
      <c r="P153" s="51">
        <v>250</v>
      </c>
      <c r="Q153" s="169">
        <v>0.25</v>
      </c>
      <c r="R153" s="51">
        <f>P153*(1+Q153)</f>
        <v>312.5</v>
      </c>
      <c r="S153" s="15">
        <v>10</v>
      </c>
      <c r="T153" s="15">
        <v>1</v>
      </c>
      <c r="U153" s="15">
        <v>7</v>
      </c>
      <c r="V153" s="21">
        <f>CEILING(R153*O153*I153*EXP(-Definitions!$A$38*Capex!U111)*T153,100)</f>
        <v>5400</v>
      </c>
      <c r="W153" s="184" t="s">
        <v>235</v>
      </c>
      <c r="X153" s="20" t="s">
        <v>239</v>
      </c>
      <c r="Y153" s="67"/>
    </row>
    <row r="154" spans="1:25" s="92" customFormat="1" ht="27.75" customHeight="1">
      <c r="A154" s="15" t="s">
        <v>1212</v>
      </c>
      <c r="B154" s="20" t="s">
        <v>259</v>
      </c>
      <c r="C154" s="20" t="s">
        <v>2053</v>
      </c>
      <c r="D154" s="20" t="s">
        <v>117</v>
      </c>
      <c r="E154" s="20" t="s">
        <v>105</v>
      </c>
      <c r="F154" s="20" t="s">
        <v>194</v>
      </c>
      <c r="G154" s="20" t="s">
        <v>96</v>
      </c>
      <c r="H154" s="15">
        <v>2017</v>
      </c>
      <c r="I154" s="102">
        <v>17.29</v>
      </c>
      <c r="J154" s="15" t="s">
        <v>234</v>
      </c>
      <c r="K154" s="15">
        <v>2</v>
      </c>
      <c r="L154" s="15">
        <v>1</v>
      </c>
      <c r="M154" s="15">
        <v>1</v>
      </c>
      <c r="N154" s="15">
        <v>8</v>
      </c>
      <c r="O154" s="15">
        <v>1</v>
      </c>
      <c r="P154" s="51">
        <v>250</v>
      </c>
      <c r="Q154" s="169">
        <v>0.25</v>
      </c>
      <c r="R154" s="51">
        <f>P154*(1+Q154)</f>
        <v>312.5</v>
      </c>
      <c r="S154" s="15">
        <v>10</v>
      </c>
      <c r="T154" s="15">
        <v>1</v>
      </c>
      <c r="U154" s="15">
        <v>7</v>
      </c>
      <c r="V154" s="21">
        <f>CEILING(R154*O154*I154*EXP(-Definitions!$A$38*Capex!U144)*T154,100)</f>
        <v>5500</v>
      </c>
      <c r="W154" s="184" t="s">
        <v>235</v>
      </c>
      <c r="X154" s="20" t="s">
        <v>239</v>
      </c>
      <c r="Y154" s="67"/>
    </row>
    <row r="155" spans="1:25" s="92" customFormat="1" ht="27.75" customHeight="1">
      <c r="A155" s="15" t="s">
        <v>1237</v>
      </c>
      <c r="B155" s="20" t="s">
        <v>259</v>
      </c>
      <c r="C155" s="20" t="s">
        <v>2053</v>
      </c>
      <c r="D155" s="20" t="s">
        <v>117</v>
      </c>
      <c r="E155" s="20" t="s">
        <v>263</v>
      </c>
      <c r="F155" s="20" t="s">
        <v>148</v>
      </c>
      <c r="G155" s="20" t="s">
        <v>96</v>
      </c>
      <c r="H155" s="15">
        <v>2017</v>
      </c>
      <c r="I155" s="102">
        <v>17.600000000000001</v>
      </c>
      <c r="J155" s="15" t="s">
        <v>234</v>
      </c>
      <c r="K155" s="15">
        <v>2</v>
      </c>
      <c r="L155" s="15">
        <v>1</v>
      </c>
      <c r="M155" s="15">
        <v>1</v>
      </c>
      <c r="N155" s="15">
        <v>8</v>
      </c>
      <c r="O155" s="15">
        <v>1</v>
      </c>
      <c r="P155" s="51">
        <v>250</v>
      </c>
      <c r="Q155" s="169">
        <v>0.25</v>
      </c>
      <c r="R155" s="51">
        <f>P155*(1+Q155)</f>
        <v>312.5</v>
      </c>
      <c r="S155" s="15">
        <v>10</v>
      </c>
      <c r="T155" s="15">
        <v>1</v>
      </c>
      <c r="U155" s="15">
        <v>7</v>
      </c>
      <c r="V155" s="21">
        <f>CEILING(R155*O155*I155*EXP(-Definitions!$A$38*Capex!U169)*T155,100)</f>
        <v>5500</v>
      </c>
      <c r="W155" s="184" t="s">
        <v>235</v>
      </c>
      <c r="X155" s="20" t="s">
        <v>239</v>
      </c>
      <c r="Y155" s="67"/>
    </row>
    <row r="156" spans="1:25" s="92" customFormat="1" ht="27.75" customHeight="1">
      <c r="A156" s="15" t="s">
        <v>1240</v>
      </c>
      <c r="B156" s="20" t="s">
        <v>259</v>
      </c>
      <c r="C156" s="20" t="s">
        <v>2053</v>
      </c>
      <c r="D156" s="20" t="s">
        <v>117</v>
      </c>
      <c r="E156" s="20" t="s">
        <v>263</v>
      </c>
      <c r="F156" s="20" t="s">
        <v>152</v>
      </c>
      <c r="G156" s="20" t="s">
        <v>96</v>
      </c>
      <c r="H156" s="15">
        <v>2017</v>
      </c>
      <c r="I156" s="102">
        <v>17.510000000000002</v>
      </c>
      <c r="J156" s="15" t="s">
        <v>234</v>
      </c>
      <c r="K156" s="15">
        <v>2</v>
      </c>
      <c r="L156" s="15">
        <v>1</v>
      </c>
      <c r="M156" s="15">
        <v>1</v>
      </c>
      <c r="N156" s="15">
        <v>8</v>
      </c>
      <c r="O156" s="15">
        <v>1</v>
      </c>
      <c r="P156" s="51">
        <v>250</v>
      </c>
      <c r="Q156" s="169">
        <v>0.25</v>
      </c>
      <c r="R156" s="51">
        <f>P156*(1+Q156)</f>
        <v>312.5</v>
      </c>
      <c r="S156" s="15">
        <v>10</v>
      </c>
      <c r="T156" s="15">
        <v>1</v>
      </c>
      <c r="U156" s="15">
        <v>7</v>
      </c>
      <c r="V156" s="21">
        <f>CEILING(R156*O156*I156*EXP(-Definitions!$A$38*Capex!U172)*T156,100)</f>
        <v>5500</v>
      </c>
      <c r="W156" s="184" t="s">
        <v>235</v>
      </c>
      <c r="X156" s="20" t="s">
        <v>239</v>
      </c>
      <c r="Y156" s="67"/>
    </row>
    <row r="157" spans="1:25" s="92" customFormat="1" ht="27.75" customHeight="1">
      <c r="A157" s="15" t="s">
        <v>1257</v>
      </c>
      <c r="B157" s="20" t="s">
        <v>259</v>
      </c>
      <c r="C157" s="20" t="s">
        <v>2053</v>
      </c>
      <c r="D157" s="20" t="s">
        <v>117</v>
      </c>
      <c r="E157" s="20" t="s">
        <v>107</v>
      </c>
      <c r="F157" s="20" t="s">
        <v>148</v>
      </c>
      <c r="G157" s="20" t="s">
        <v>96</v>
      </c>
      <c r="H157" s="15">
        <v>2017</v>
      </c>
      <c r="I157" s="102">
        <v>17.600000000000001</v>
      </c>
      <c r="J157" s="15" t="s">
        <v>234</v>
      </c>
      <c r="K157" s="15">
        <v>2</v>
      </c>
      <c r="L157" s="15">
        <v>1</v>
      </c>
      <c r="M157" s="15">
        <v>1</v>
      </c>
      <c r="N157" s="15">
        <v>8</v>
      </c>
      <c r="O157" s="15">
        <v>1</v>
      </c>
      <c r="P157" s="51">
        <v>250</v>
      </c>
      <c r="Q157" s="169">
        <v>0.25</v>
      </c>
      <c r="R157" s="51">
        <f>P157*(1+Q157)</f>
        <v>312.5</v>
      </c>
      <c r="S157" s="15">
        <v>10</v>
      </c>
      <c r="T157" s="15">
        <v>1</v>
      </c>
      <c r="U157" s="15">
        <v>7</v>
      </c>
      <c r="V157" s="21">
        <f>CEILING(R157*O157*I157*EXP(-Definitions!$A$38*Capex!U189)*T157,100)</f>
        <v>5500</v>
      </c>
      <c r="W157" s="184" t="s">
        <v>235</v>
      </c>
      <c r="X157" s="20" t="s">
        <v>239</v>
      </c>
      <c r="Y157" s="67"/>
    </row>
    <row r="158" spans="1:25" s="92" customFormat="1" ht="27.75" customHeight="1">
      <c r="A158" s="15" t="s">
        <v>1260</v>
      </c>
      <c r="B158" s="20" t="s">
        <v>259</v>
      </c>
      <c r="C158" s="20" t="s">
        <v>2053</v>
      </c>
      <c r="D158" s="20" t="s">
        <v>117</v>
      </c>
      <c r="E158" s="20" t="s">
        <v>107</v>
      </c>
      <c r="F158" s="20" t="s">
        <v>152</v>
      </c>
      <c r="G158" s="20" t="s">
        <v>96</v>
      </c>
      <c r="H158" s="15">
        <v>2017</v>
      </c>
      <c r="I158" s="102">
        <v>17.510000000000002</v>
      </c>
      <c r="J158" s="15" t="s">
        <v>234</v>
      </c>
      <c r="K158" s="15">
        <v>2</v>
      </c>
      <c r="L158" s="15">
        <v>1</v>
      </c>
      <c r="M158" s="15">
        <v>1</v>
      </c>
      <c r="N158" s="15">
        <v>8</v>
      </c>
      <c r="O158" s="15">
        <v>1</v>
      </c>
      <c r="P158" s="51">
        <v>250</v>
      </c>
      <c r="Q158" s="169">
        <v>0.25</v>
      </c>
      <c r="R158" s="51">
        <f>P158*(1+Q158)</f>
        <v>312.5</v>
      </c>
      <c r="S158" s="15">
        <v>10</v>
      </c>
      <c r="T158" s="15">
        <v>1</v>
      </c>
      <c r="U158" s="15">
        <v>7</v>
      </c>
      <c r="V158" s="21">
        <f>CEILING(R158*O158*I158*EXP(-Definitions!$A$38*Capex!U192)*T158,100)</f>
        <v>5500</v>
      </c>
      <c r="W158" s="184" t="s">
        <v>235</v>
      </c>
      <c r="X158" s="20" t="s">
        <v>239</v>
      </c>
      <c r="Y158" s="67"/>
    </row>
    <row r="159" spans="1:25" s="92" customFormat="1" ht="27.75" customHeight="1">
      <c r="A159" s="15" t="s">
        <v>1277</v>
      </c>
      <c r="B159" s="20" t="s">
        <v>259</v>
      </c>
      <c r="C159" s="20" t="s">
        <v>2053</v>
      </c>
      <c r="D159" s="20" t="s">
        <v>117</v>
      </c>
      <c r="E159" s="20" t="s">
        <v>108</v>
      </c>
      <c r="F159" s="20" t="s">
        <v>148</v>
      </c>
      <c r="G159" s="20" t="s">
        <v>96</v>
      </c>
      <c r="H159" s="15">
        <v>2017</v>
      </c>
      <c r="I159" s="102">
        <v>17.600000000000001</v>
      </c>
      <c r="J159" s="15" t="s">
        <v>234</v>
      </c>
      <c r="K159" s="15">
        <v>2</v>
      </c>
      <c r="L159" s="15">
        <v>1</v>
      </c>
      <c r="M159" s="15">
        <v>1</v>
      </c>
      <c r="N159" s="15">
        <v>8</v>
      </c>
      <c r="O159" s="15">
        <v>1</v>
      </c>
      <c r="P159" s="51">
        <v>250</v>
      </c>
      <c r="Q159" s="169">
        <v>0.25</v>
      </c>
      <c r="R159" s="51">
        <f>P159*(1+Q159)</f>
        <v>312.5</v>
      </c>
      <c r="S159" s="15">
        <v>10</v>
      </c>
      <c r="T159" s="15">
        <v>1</v>
      </c>
      <c r="U159" s="15">
        <v>7</v>
      </c>
      <c r="V159" s="21">
        <f>CEILING(R159*O159*I159*EXP(-Definitions!$A$38*Capex!U209)*T159,100)</f>
        <v>5500</v>
      </c>
      <c r="W159" s="184" t="s">
        <v>235</v>
      </c>
      <c r="X159" s="20" t="s">
        <v>239</v>
      </c>
      <c r="Y159" s="67"/>
    </row>
    <row r="160" spans="1:25" s="100" customFormat="1" ht="35.65" customHeight="1">
      <c r="A160" s="15" t="s">
        <v>1280</v>
      </c>
      <c r="B160" s="20" t="s">
        <v>259</v>
      </c>
      <c r="C160" s="20" t="s">
        <v>2053</v>
      </c>
      <c r="D160" s="20" t="s">
        <v>117</v>
      </c>
      <c r="E160" s="20" t="s">
        <v>108</v>
      </c>
      <c r="F160" s="20" t="s">
        <v>152</v>
      </c>
      <c r="G160" s="20" t="s">
        <v>96</v>
      </c>
      <c r="H160" s="15">
        <v>2017</v>
      </c>
      <c r="I160" s="102">
        <v>17.510000000000002</v>
      </c>
      <c r="J160" s="15" t="s">
        <v>234</v>
      </c>
      <c r="K160" s="15">
        <v>2</v>
      </c>
      <c r="L160" s="15">
        <v>1</v>
      </c>
      <c r="M160" s="15">
        <v>1</v>
      </c>
      <c r="N160" s="15">
        <v>8</v>
      </c>
      <c r="O160" s="15">
        <v>1</v>
      </c>
      <c r="P160" s="51">
        <v>250</v>
      </c>
      <c r="Q160" s="169">
        <v>0.25</v>
      </c>
      <c r="R160" s="51">
        <f>P160*(1+Q160)</f>
        <v>312.5</v>
      </c>
      <c r="S160" s="15">
        <v>10</v>
      </c>
      <c r="T160" s="15">
        <v>1</v>
      </c>
      <c r="U160" s="15">
        <v>7</v>
      </c>
      <c r="V160" s="21">
        <f>CEILING(R160*O160*I160*EXP(-Definitions!$A$38*Capex!U212)*T160,100)</f>
        <v>5500</v>
      </c>
      <c r="W160" s="184" t="s">
        <v>235</v>
      </c>
      <c r="X160" s="20" t="s">
        <v>239</v>
      </c>
      <c r="Y160" s="67"/>
    </row>
    <row r="161" spans="1:25" s="100" customFormat="1" ht="35.65" customHeight="1">
      <c r="A161" s="15" t="s">
        <v>1297</v>
      </c>
      <c r="B161" s="20" t="s">
        <v>259</v>
      </c>
      <c r="C161" s="20" t="s">
        <v>2053</v>
      </c>
      <c r="D161" s="20" t="s">
        <v>117</v>
      </c>
      <c r="E161" s="20" t="s">
        <v>109</v>
      </c>
      <c r="F161" s="20" t="s">
        <v>148</v>
      </c>
      <c r="G161" s="20" t="s">
        <v>96</v>
      </c>
      <c r="H161" s="15">
        <v>2017</v>
      </c>
      <c r="I161" s="102">
        <v>17.600000000000001</v>
      </c>
      <c r="J161" s="15" t="s">
        <v>234</v>
      </c>
      <c r="K161" s="15">
        <v>2</v>
      </c>
      <c r="L161" s="15">
        <v>1</v>
      </c>
      <c r="M161" s="15">
        <v>1</v>
      </c>
      <c r="N161" s="15">
        <v>8</v>
      </c>
      <c r="O161" s="15">
        <v>1</v>
      </c>
      <c r="P161" s="51">
        <v>250</v>
      </c>
      <c r="Q161" s="169">
        <v>0.25</v>
      </c>
      <c r="R161" s="51">
        <f>P161*(1+Q161)</f>
        <v>312.5</v>
      </c>
      <c r="S161" s="15">
        <v>10</v>
      </c>
      <c r="T161" s="15">
        <v>1</v>
      </c>
      <c r="U161" s="15">
        <v>7</v>
      </c>
      <c r="V161" s="21">
        <f>CEILING(R161*O161*I161*EXP(-Definitions!$A$38*Capex!U229)*T161,100)</f>
        <v>5500</v>
      </c>
      <c r="W161" s="184" t="s">
        <v>235</v>
      </c>
      <c r="X161" s="20" t="s">
        <v>239</v>
      </c>
      <c r="Y161" s="67"/>
    </row>
    <row r="162" spans="1:25" s="100" customFormat="1" ht="35.65" customHeight="1">
      <c r="A162" s="15" t="s">
        <v>1300</v>
      </c>
      <c r="B162" s="20" t="s">
        <v>259</v>
      </c>
      <c r="C162" s="20" t="s">
        <v>2053</v>
      </c>
      <c r="D162" s="20" t="s">
        <v>117</v>
      </c>
      <c r="E162" s="20" t="s">
        <v>109</v>
      </c>
      <c r="F162" s="20" t="s">
        <v>152</v>
      </c>
      <c r="G162" s="20" t="s">
        <v>96</v>
      </c>
      <c r="H162" s="15">
        <v>2017</v>
      </c>
      <c r="I162" s="102">
        <v>17.510000000000002</v>
      </c>
      <c r="J162" s="15" t="s">
        <v>234</v>
      </c>
      <c r="K162" s="15">
        <v>2</v>
      </c>
      <c r="L162" s="15">
        <v>1</v>
      </c>
      <c r="M162" s="15">
        <v>1</v>
      </c>
      <c r="N162" s="15">
        <v>8</v>
      </c>
      <c r="O162" s="15">
        <v>1</v>
      </c>
      <c r="P162" s="51">
        <v>250</v>
      </c>
      <c r="Q162" s="169">
        <v>0.25</v>
      </c>
      <c r="R162" s="51">
        <f>P162*(1+Q162)</f>
        <v>312.5</v>
      </c>
      <c r="S162" s="15">
        <v>10</v>
      </c>
      <c r="T162" s="15">
        <v>1</v>
      </c>
      <c r="U162" s="15">
        <v>7</v>
      </c>
      <c r="V162" s="21">
        <f>CEILING(R162*O162*I162*EXP(-Definitions!$A$38*Capex!U232)*T162,100)</f>
        <v>5500</v>
      </c>
      <c r="W162" s="184" t="s">
        <v>235</v>
      </c>
      <c r="X162" s="20" t="s">
        <v>239</v>
      </c>
      <c r="Y162" s="67"/>
    </row>
    <row r="163" spans="1:25" s="92" customFormat="1" ht="27.75" customHeight="1">
      <c r="A163" s="15" t="s">
        <v>1312</v>
      </c>
      <c r="B163" s="20" t="s">
        <v>259</v>
      </c>
      <c r="C163" s="20" t="s">
        <v>2053</v>
      </c>
      <c r="D163" s="20" t="s">
        <v>117</v>
      </c>
      <c r="E163" s="20" t="s">
        <v>110</v>
      </c>
      <c r="F163" s="20" t="s">
        <v>148</v>
      </c>
      <c r="G163" s="20" t="s">
        <v>96</v>
      </c>
      <c r="H163" s="15">
        <v>2017</v>
      </c>
      <c r="I163" s="102">
        <v>17.600000000000001</v>
      </c>
      <c r="J163" s="15" t="s">
        <v>234</v>
      </c>
      <c r="K163" s="15">
        <v>2</v>
      </c>
      <c r="L163" s="15">
        <v>1</v>
      </c>
      <c r="M163" s="15">
        <v>1</v>
      </c>
      <c r="N163" s="15">
        <v>8</v>
      </c>
      <c r="O163" s="15">
        <v>1</v>
      </c>
      <c r="P163" s="51">
        <v>250</v>
      </c>
      <c r="Q163" s="169">
        <v>0.25</v>
      </c>
      <c r="R163" s="51">
        <f>P163*(1+Q163)</f>
        <v>312.5</v>
      </c>
      <c r="S163" s="15">
        <v>10</v>
      </c>
      <c r="T163" s="15">
        <v>1</v>
      </c>
      <c r="U163" s="15">
        <v>7</v>
      </c>
      <c r="V163" s="21">
        <f>CEILING(R163*O163*I163*EXP(-Definitions!$A$38*Capex!U244)*T163,100)</f>
        <v>5500</v>
      </c>
      <c r="W163" s="184" t="s">
        <v>235</v>
      </c>
      <c r="X163" s="20" t="s">
        <v>239</v>
      </c>
      <c r="Y163" s="67"/>
    </row>
    <row r="164" spans="1:25" s="92" customFormat="1" ht="27.75" customHeight="1">
      <c r="A164" s="15" t="s">
        <v>1315</v>
      </c>
      <c r="B164" s="20" t="s">
        <v>259</v>
      </c>
      <c r="C164" s="20" t="s">
        <v>2053</v>
      </c>
      <c r="D164" s="20" t="s">
        <v>117</v>
      </c>
      <c r="E164" s="20" t="s">
        <v>110</v>
      </c>
      <c r="F164" s="20" t="s">
        <v>152</v>
      </c>
      <c r="G164" s="20" t="s">
        <v>96</v>
      </c>
      <c r="H164" s="15">
        <v>2017</v>
      </c>
      <c r="I164" s="102">
        <v>17.510000000000002</v>
      </c>
      <c r="J164" s="15" t="s">
        <v>234</v>
      </c>
      <c r="K164" s="15">
        <v>2</v>
      </c>
      <c r="L164" s="15">
        <v>1</v>
      </c>
      <c r="M164" s="15">
        <v>1</v>
      </c>
      <c r="N164" s="15">
        <v>8</v>
      </c>
      <c r="O164" s="15">
        <v>1</v>
      </c>
      <c r="P164" s="51">
        <v>250</v>
      </c>
      <c r="Q164" s="169">
        <v>0.25</v>
      </c>
      <c r="R164" s="51">
        <f>P164*(1+Q164)</f>
        <v>312.5</v>
      </c>
      <c r="S164" s="15">
        <v>10</v>
      </c>
      <c r="T164" s="15">
        <v>1</v>
      </c>
      <c r="U164" s="15">
        <v>7</v>
      </c>
      <c r="V164" s="21">
        <f>CEILING(R164*O164*I164*EXP(-Definitions!$A$38*Capex!U247)*T164,100)</f>
        <v>5500</v>
      </c>
      <c r="W164" s="184" t="s">
        <v>235</v>
      </c>
      <c r="X164" s="20" t="s">
        <v>239</v>
      </c>
      <c r="Y164" s="67"/>
    </row>
    <row r="165" spans="1:25" s="92" customFormat="1" ht="27.75" customHeight="1">
      <c r="A165" s="15" t="s">
        <v>1327</v>
      </c>
      <c r="B165" s="20" t="s">
        <v>259</v>
      </c>
      <c r="C165" s="20" t="s">
        <v>2053</v>
      </c>
      <c r="D165" s="20" t="s">
        <v>117</v>
      </c>
      <c r="E165" s="20" t="s">
        <v>111</v>
      </c>
      <c r="F165" s="20" t="s">
        <v>148</v>
      </c>
      <c r="G165" s="20" t="s">
        <v>96</v>
      </c>
      <c r="H165" s="15">
        <v>2017</v>
      </c>
      <c r="I165" s="102">
        <v>17.600000000000001</v>
      </c>
      <c r="J165" s="15" t="s">
        <v>234</v>
      </c>
      <c r="K165" s="15">
        <v>2</v>
      </c>
      <c r="L165" s="15">
        <v>1</v>
      </c>
      <c r="M165" s="15">
        <v>1</v>
      </c>
      <c r="N165" s="15">
        <v>8</v>
      </c>
      <c r="O165" s="15">
        <v>1</v>
      </c>
      <c r="P165" s="51">
        <v>250</v>
      </c>
      <c r="Q165" s="169">
        <v>0.25</v>
      </c>
      <c r="R165" s="51">
        <f>P165*(1+Q165)</f>
        <v>312.5</v>
      </c>
      <c r="S165" s="15">
        <v>10</v>
      </c>
      <c r="T165" s="15">
        <v>1</v>
      </c>
      <c r="U165" s="15">
        <v>7</v>
      </c>
      <c r="V165" s="21">
        <f>CEILING(R165*O165*I165*EXP(-Definitions!$A$38*Capex!U259)*T165,100)</f>
        <v>5500</v>
      </c>
      <c r="W165" s="184" t="s">
        <v>235</v>
      </c>
      <c r="X165" s="20" t="s">
        <v>239</v>
      </c>
      <c r="Y165" s="67"/>
    </row>
    <row r="166" spans="1:25" s="100" customFormat="1" ht="36" customHeight="1">
      <c r="A166" s="15" t="s">
        <v>1330</v>
      </c>
      <c r="B166" s="20" t="s">
        <v>259</v>
      </c>
      <c r="C166" s="20" t="s">
        <v>2053</v>
      </c>
      <c r="D166" s="20" t="s">
        <v>117</v>
      </c>
      <c r="E166" s="20" t="s">
        <v>111</v>
      </c>
      <c r="F166" s="20" t="s">
        <v>152</v>
      </c>
      <c r="G166" s="20" t="s">
        <v>96</v>
      </c>
      <c r="H166" s="15">
        <v>2017</v>
      </c>
      <c r="I166" s="102">
        <v>17.510000000000002</v>
      </c>
      <c r="J166" s="15" t="s">
        <v>234</v>
      </c>
      <c r="K166" s="15">
        <v>2</v>
      </c>
      <c r="L166" s="15">
        <v>1</v>
      </c>
      <c r="M166" s="15">
        <v>1</v>
      </c>
      <c r="N166" s="15">
        <v>8</v>
      </c>
      <c r="O166" s="15">
        <v>1</v>
      </c>
      <c r="P166" s="51">
        <v>250</v>
      </c>
      <c r="Q166" s="169">
        <v>0.25</v>
      </c>
      <c r="R166" s="51">
        <f>P166*(1+Q166)</f>
        <v>312.5</v>
      </c>
      <c r="S166" s="15">
        <v>10</v>
      </c>
      <c r="T166" s="15">
        <v>1</v>
      </c>
      <c r="U166" s="15">
        <v>7</v>
      </c>
      <c r="V166" s="21">
        <f>CEILING(R166*O166*I166*EXP(-Definitions!$A$38*Capex!U262)*T166,100)</f>
        <v>5500</v>
      </c>
      <c r="W166" s="184" t="s">
        <v>235</v>
      </c>
      <c r="X166" s="20" t="s">
        <v>239</v>
      </c>
      <c r="Y166" s="67"/>
    </row>
    <row r="167" spans="1:25" s="100" customFormat="1" ht="35.65" customHeight="1">
      <c r="A167" s="15" t="s">
        <v>1342</v>
      </c>
      <c r="B167" s="20" t="s">
        <v>259</v>
      </c>
      <c r="C167" s="20" t="s">
        <v>2053</v>
      </c>
      <c r="D167" s="20" t="s">
        <v>117</v>
      </c>
      <c r="E167" s="20" t="s">
        <v>112</v>
      </c>
      <c r="F167" s="20" t="s">
        <v>148</v>
      </c>
      <c r="G167" s="20" t="s">
        <v>96</v>
      </c>
      <c r="H167" s="15">
        <v>2017</v>
      </c>
      <c r="I167" s="102">
        <v>17.38</v>
      </c>
      <c r="J167" s="15" t="s">
        <v>234</v>
      </c>
      <c r="K167" s="15">
        <v>2</v>
      </c>
      <c r="L167" s="15">
        <v>1</v>
      </c>
      <c r="M167" s="15">
        <v>1</v>
      </c>
      <c r="N167" s="15">
        <v>8</v>
      </c>
      <c r="O167" s="15">
        <v>1</v>
      </c>
      <c r="P167" s="51">
        <v>250</v>
      </c>
      <c r="Q167" s="169">
        <v>0.25</v>
      </c>
      <c r="R167" s="51">
        <f>P167*(1+Q167)</f>
        <v>312.5</v>
      </c>
      <c r="S167" s="15">
        <v>10</v>
      </c>
      <c r="T167" s="15">
        <v>1</v>
      </c>
      <c r="U167" s="15">
        <v>7</v>
      </c>
      <c r="V167" s="21">
        <f>CEILING(R167*O167*I167*EXP(-Definitions!$A$38*Capex!U274)*T167,100)</f>
        <v>5500</v>
      </c>
      <c r="W167" s="184" t="s">
        <v>235</v>
      </c>
      <c r="X167" s="20" t="s">
        <v>239</v>
      </c>
      <c r="Y167" s="67"/>
    </row>
    <row r="168" spans="1:25" s="100" customFormat="1" ht="36" customHeight="1">
      <c r="A168" s="15" t="s">
        <v>1362</v>
      </c>
      <c r="B168" s="20" t="s">
        <v>259</v>
      </c>
      <c r="C168" s="20" t="s">
        <v>2053</v>
      </c>
      <c r="D168" s="20" t="s">
        <v>117</v>
      </c>
      <c r="E168" s="20" t="s">
        <v>113</v>
      </c>
      <c r="F168" s="20" t="s">
        <v>148</v>
      </c>
      <c r="G168" s="20" t="s">
        <v>96</v>
      </c>
      <c r="H168" s="15">
        <v>2017</v>
      </c>
      <c r="I168" s="102">
        <v>17.38</v>
      </c>
      <c r="J168" s="15" t="s">
        <v>234</v>
      </c>
      <c r="K168" s="15">
        <v>2</v>
      </c>
      <c r="L168" s="15">
        <v>1</v>
      </c>
      <c r="M168" s="15">
        <v>1</v>
      </c>
      <c r="N168" s="15">
        <v>8</v>
      </c>
      <c r="O168" s="15">
        <v>1</v>
      </c>
      <c r="P168" s="51">
        <v>250</v>
      </c>
      <c r="Q168" s="169">
        <v>0.25</v>
      </c>
      <c r="R168" s="51">
        <f>P168*(1+Q168)</f>
        <v>312.5</v>
      </c>
      <c r="S168" s="15">
        <v>10</v>
      </c>
      <c r="T168" s="15">
        <v>1</v>
      </c>
      <c r="U168" s="15">
        <v>7</v>
      </c>
      <c r="V168" s="21">
        <f>CEILING(R168*O168*I168*EXP(-Definitions!$A$38*Capex!U294)*T168,100)</f>
        <v>5500</v>
      </c>
      <c r="W168" s="184" t="s">
        <v>235</v>
      </c>
      <c r="X168" s="20" t="s">
        <v>239</v>
      </c>
      <c r="Y168" s="67"/>
    </row>
    <row r="169" spans="1:25" s="100" customFormat="1" ht="35.65" customHeight="1">
      <c r="A169" s="15" t="s">
        <v>1382</v>
      </c>
      <c r="B169" s="20" t="s">
        <v>259</v>
      </c>
      <c r="C169" s="20" t="s">
        <v>2053</v>
      </c>
      <c r="D169" s="20" t="s">
        <v>117</v>
      </c>
      <c r="E169" s="20" t="s">
        <v>114</v>
      </c>
      <c r="F169" s="20" t="s">
        <v>148</v>
      </c>
      <c r="G169" s="20" t="s">
        <v>96</v>
      </c>
      <c r="H169" s="15">
        <v>2017</v>
      </c>
      <c r="I169" s="102">
        <v>17.38</v>
      </c>
      <c r="J169" s="15" t="s">
        <v>234</v>
      </c>
      <c r="K169" s="15">
        <v>2</v>
      </c>
      <c r="L169" s="15">
        <v>1</v>
      </c>
      <c r="M169" s="15">
        <v>1</v>
      </c>
      <c r="N169" s="15">
        <v>8</v>
      </c>
      <c r="O169" s="15">
        <v>1</v>
      </c>
      <c r="P169" s="51">
        <v>250</v>
      </c>
      <c r="Q169" s="169">
        <v>0.25</v>
      </c>
      <c r="R169" s="51">
        <f>P169*(1+Q169)</f>
        <v>312.5</v>
      </c>
      <c r="S169" s="15">
        <v>10</v>
      </c>
      <c r="T169" s="15">
        <v>1</v>
      </c>
      <c r="U169" s="15">
        <v>7</v>
      </c>
      <c r="V169" s="21">
        <f>CEILING(R169*O169*I169*EXP(-Definitions!$A$38*Capex!U314)*T169,100)</f>
        <v>5500</v>
      </c>
      <c r="W169" s="184" t="s">
        <v>235</v>
      </c>
      <c r="X169" s="20" t="s">
        <v>239</v>
      </c>
      <c r="Y169" s="67"/>
    </row>
    <row r="170" spans="1:25" s="100" customFormat="1" ht="35.65" customHeight="1">
      <c r="A170" s="15" t="s">
        <v>1424</v>
      </c>
      <c r="B170" s="20" t="s">
        <v>256</v>
      </c>
      <c r="C170" s="20" t="s">
        <v>2054</v>
      </c>
      <c r="D170" s="20" t="s">
        <v>117</v>
      </c>
      <c r="E170" s="20" t="s">
        <v>104</v>
      </c>
      <c r="F170" s="20" t="s">
        <v>193</v>
      </c>
      <c r="G170" s="20" t="s">
        <v>96</v>
      </c>
      <c r="H170" s="15">
        <v>2017</v>
      </c>
      <c r="I170" s="102">
        <v>17.45</v>
      </c>
      <c r="J170" s="15" t="s">
        <v>234</v>
      </c>
      <c r="K170" s="15">
        <v>2</v>
      </c>
      <c r="L170" s="15">
        <v>1</v>
      </c>
      <c r="M170" s="15">
        <v>1</v>
      </c>
      <c r="N170" s="15">
        <v>8</v>
      </c>
      <c r="O170" s="15">
        <v>1</v>
      </c>
      <c r="P170" s="51">
        <v>250</v>
      </c>
      <c r="Q170" s="169">
        <v>0.25</v>
      </c>
      <c r="R170" s="51">
        <f>P170*(1+Q170)</f>
        <v>312.5</v>
      </c>
      <c r="S170" s="15">
        <v>10</v>
      </c>
      <c r="T170" s="15">
        <v>1</v>
      </c>
      <c r="U170" s="15">
        <v>7</v>
      </c>
      <c r="V170" s="21">
        <f>CEILING(R170*O170*I170*EXP(-Definitions!$A$38*Capex!U356)*T170,100)</f>
        <v>5500</v>
      </c>
      <c r="W170" s="184" t="s">
        <v>235</v>
      </c>
      <c r="X170" s="20" t="s">
        <v>239</v>
      </c>
      <c r="Y170" s="67"/>
    </row>
    <row r="171" spans="1:25" s="100" customFormat="1" ht="36" customHeight="1">
      <c r="A171" s="15" t="s">
        <v>1452</v>
      </c>
      <c r="B171" s="20" t="s">
        <v>259</v>
      </c>
      <c r="C171" s="20" t="s">
        <v>2054</v>
      </c>
      <c r="D171" s="20" t="s">
        <v>117</v>
      </c>
      <c r="E171" s="20" t="s">
        <v>105</v>
      </c>
      <c r="F171" s="20" t="s">
        <v>193</v>
      </c>
      <c r="G171" s="20" t="s">
        <v>96</v>
      </c>
      <c r="H171" s="15">
        <v>2017</v>
      </c>
      <c r="I171" s="102">
        <v>17.5</v>
      </c>
      <c r="J171" s="15" t="s">
        <v>234</v>
      </c>
      <c r="K171" s="15">
        <v>2</v>
      </c>
      <c r="L171" s="15">
        <v>1</v>
      </c>
      <c r="M171" s="15">
        <v>1</v>
      </c>
      <c r="N171" s="15">
        <v>8</v>
      </c>
      <c r="O171" s="15">
        <v>1</v>
      </c>
      <c r="P171" s="51">
        <v>250</v>
      </c>
      <c r="Q171" s="169">
        <v>0.25</v>
      </c>
      <c r="R171" s="51">
        <f>P171*(1+Q171)</f>
        <v>312.5</v>
      </c>
      <c r="S171" s="15">
        <v>10</v>
      </c>
      <c r="T171" s="15">
        <v>1</v>
      </c>
      <c r="U171" s="15">
        <v>7</v>
      </c>
      <c r="V171" s="21">
        <f>CEILING(R171*O171*I171*EXP(-Definitions!$A$38*Capex!U384)*T171,100)</f>
        <v>5500</v>
      </c>
      <c r="W171" s="184" t="s">
        <v>235</v>
      </c>
      <c r="X171" s="20" t="s">
        <v>239</v>
      </c>
      <c r="Y171" s="67"/>
    </row>
    <row r="172" spans="1:25" s="100" customFormat="1" ht="35.65" customHeight="1">
      <c r="A172" s="15" t="s">
        <v>1460</v>
      </c>
      <c r="B172" s="20" t="s">
        <v>261</v>
      </c>
      <c r="C172" s="20" t="s">
        <v>2054</v>
      </c>
      <c r="D172" s="20" t="s">
        <v>117</v>
      </c>
      <c r="E172" s="20" t="s">
        <v>106</v>
      </c>
      <c r="F172" s="20" t="s">
        <v>152</v>
      </c>
      <c r="G172" s="20" t="s">
        <v>96</v>
      </c>
      <c r="H172" s="15">
        <v>2017</v>
      </c>
      <c r="I172" s="102">
        <v>17.41</v>
      </c>
      <c r="J172" s="15" t="s">
        <v>234</v>
      </c>
      <c r="K172" s="15">
        <v>2</v>
      </c>
      <c r="L172" s="15">
        <v>1</v>
      </c>
      <c r="M172" s="15">
        <v>1</v>
      </c>
      <c r="N172" s="15">
        <v>8</v>
      </c>
      <c r="O172" s="15">
        <v>1</v>
      </c>
      <c r="P172" s="51">
        <v>250</v>
      </c>
      <c r="Q172" s="169">
        <v>0.25</v>
      </c>
      <c r="R172" s="51">
        <f>P172*(1+Q172)</f>
        <v>312.5</v>
      </c>
      <c r="S172" s="15">
        <v>10</v>
      </c>
      <c r="T172" s="15">
        <v>1</v>
      </c>
      <c r="U172" s="15">
        <v>7</v>
      </c>
      <c r="V172" s="21">
        <f>CEILING(R172*O172*I172*EXP(-Definitions!$A$38*Capex!U392)*T172,100)</f>
        <v>5500</v>
      </c>
      <c r="W172" s="184" t="s">
        <v>235</v>
      </c>
      <c r="X172" s="20" t="s">
        <v>239</v>
      </c>
      <c r="Y172" s="67"/>
    </row>
    <row r="173" spans="1:25" s="100" customFormat="1" ht="35.65" customHeight="1">
      <c r="A173" s="15" t="s">
        <v>1476</v>
      </c>
      <c r="B173" s="20" t="s">
        <v>261</v>
      </c>
      <c r="C173" s="20" t="s">
        <v>2054</v>
      </c>
      <c r="D173" s="20" t="s">
        <v>117</v>
      </c>
      <c r="E173" s="20" t="s">
        <v>263</v>
      </c>
      <c r="F173" s="20" t="s">
        <v>148</v>
      </c>
      <c r="G173" s="20" t="s">
        <v>96</v>
      </c>
      <c r="H173" s="15">
        <v>2017</v>
      </c>
      <c r="I173" s="102">
        <v>17.47</v>
      </c>
      <c r="J173" s="15" t="s">
        <v>234</v>
      </c>
      <c r="K173" s="15">
        <v>2</v>
      </c>
      <c r="L173" s="15">
        <v>1</v>
      </c>
      <c r="M173" s="15">
        <v>1</v>
      </c>
      <c r="N173" s="15">
        <v>8</v>
      </c>
      <c r="O173" s="15">
        <v>1</v>
      </c>
      <c r="P173" s="51">
        <v>250</v>
      </c>
      <c r="Q173" s="169">
        <v>0.25</v>
      </c>
      <c r="R173" s="51">
        <f>P173*(1+Q173)</f>
        <v>312.5</v>
      </c>
      <c r="S173" s="15">
        <v>10</v>
      </c>
      <c r="T173" s="15">
        <v>1</v>
      </c>
      <c r="U173" s="15">
        <v>7</v>
      </c>
      <c r="V173" s="21">
        <f>CEILING(R173*O173*I173*EXP(-Definitions!$A$38*Capex!U408)*T173,100)</f>
        <v>5500</v>
      </c>
      <c r="W173" s="184" t="s">
        <v>235</v>
      </c>
      <c r="X173" s="20" t="s">
        <v>239</v>
      </c>
      <c r="Y173" s="67"/>
    </row>
    <row r="174" spans="1:25" s="100" customFormat="1" ht="36" customHeight="1">
      <c r="A174" s="15" t="s">
        <v>1495</v>
      </c>
      <c r="B174" s="20" t="s">
        <v>261</v>
      </c>
      <c r="C174" s="20" t="s">
        <v>2054</v>
      </c>
      <c r="D174" s="20" t="s">
        <v>117</v>
      </c>
      <c r="E174" s="20" t="s">
        <v>107</v>
      </c>
      <c r="F174" s="20" t="s">
        <v>148</v>
      </c>
      <c r="G174" s="20" t="s">
        <v>96</v>
      </c>
      <c r="H174" s="15">
        <v>2017</v>
      </c>
      <c r="I174" s="102">
        <v>17.47</v>
      </c>
      <c r="J174" s="15" t="s">
        <v>234</v>
      </c>
      <c r="K174" s="15">
        <v>2</v>
      </c>
      <c r="L174" s="15">
        <v>1</v>
      </c>
      <c r="M174" s="15">
        <v>1</v>
      </c>
      <c r="N174" s="15">
        <v>8</v>
      </c>
      <c r="O174" s="15">
        <v>1</v>
      </c>
      <c r="P174" s="51">
        <v>250</v>
      </c>
      <c r="Q174" s="169">
        <v>0.25</v>
      </c>
      <c r="R174" s="51">
        <f>P174*(1+Q174)</f>
        <v>312.5</v>
      </c>
      <c r="S174" s="15">
        <v>10</v>
      </c>
      <c r="T174" s="15">
        <v>1</v>
      </c>
      <c r="U174" s="15">
        <v>7</v>
      </c>
      <c r="V174" s="21">
        <f>CEILING(R174*O174*I174*EXP(-Definitions!$A$38*Capex!U427)*T174,100)</f>
        <v>5500</v>
      </c>
      <c r="W174" s="184" t="s">
        <v>235</v>
      </c>
      <c r="X174" s="20" t="s">
        <v>239</v>
      </c>
      <c r="Y174" s="67"/>
    </row>
    <row r="175" spans="1:25" s="100" customFormat="1" ht="35.65" customHeight="1">
      <c r="A175" s="15" t="s">
        <v>1514</v>
      </c>
      <c r="B175" s="20" t="s">
        <v>261</v>
      </c>
      <c r="C175" s="20" t="s">
        <v>2054</v>
      </c>
      <c r="D175" s="20" t="s">
        <v>117</v>
      </c>
      <c r="E175" s="20" t="s">
        <v>108</v>
      </c>
      <c r="F175" s="20" t="s">
        <v>148</v>
      </c>
      <c r="G175" s="20" t="s">
        <v>96</v>
      </c>
      <c r="H175" s="15">
        <v>2017</v>
      </c>
      <c r="I175" s="102">
        <v>17.600000000000001</v>
      </c>
      <c r="J175" s="15" t="s">
        <v>234</v>
      </c>
      <c r="K175" s="15">
        <v>2</v>
      </c>
      <c r="L175" s="15">
        <v>1</v>
      </c>
      <c r="M175" s="15">
        <v>1</v>
      </c>
      <c r="N175" s="15">
        <v>8</v>
      </c>
      <c r="O175" s="15">
        <v>1</v>
      </c>
      <c r="P175" s="51">
        <v>250</v>
      </c>
      <c r="Q175" s="169">
        <v>0.25</v>
      </c>
      <c r="R175" s="51">
        <f>P175*(1+Q175)</f>
        <v>312.5</v>
      </c>
      <c r="S175" s="15">
        <v>10</v>
      </c>
      <c r="T175" s="15">
        <v>1</v>
      </c>
      <c r="U175" s="15">
        <v>7</v>
      </c>
      <c r="V175" s="21">
        <f>CEILING(R175*O175*I175*EXP(-Definitions!$A$38*Capex!U446)*T175,100)</f>
        <v>5500</v>
      </c>
      <c r="W175" s="184" t="s">
        <v>235</v>
      </c>
      <c r="X175" s="20" t="s">
        <v>239</v>
      </c>
      <c r="Y175" s="67"/>
    </row>
    <row r="176" spans="1:25" s="100" customFormat="1" ht="35.65" customHeight="1">
      <c r="A176" s="15" t="s">
        <v>1535</v>
      </c>
      <c r="B176" s="20" t="s">
        <v>261</v>
      </c>
      <c r="C176" s="20" t="s">
        <v>2054</v>
      </c>
      <c r="D176" s="20" t="s">
        <v>117</v>
      </c>
      <c r="E176" s="20" t="s">
        <v>109</v>
      </c>
      <c r="F176" s="20" t="s">
        <v>148</v>
      </c>
      <c r="G176" s="20" t="s">
        <v>96</v>
      </c>
      <c r="H176" s="15">
        <v>2017</v>
      </c>
      <c r="I176" s="102">
        <v>17.600000000000001</v>
      </c>
      <c r="J176" s="15" t="s">
        <v>234</v>
      </c>
      <c r="K176" s="15">
        <v>2</v>
      </c>
      <c r="L176" s="15">
        <v>1</v>
      </c>
      <c r="M176" s="15">
        <v>1</v>
      </c>
      <c r="N176" s="15">
        <v>8</v>
      </c>
      <c r="O176" s="15">
        <v>1</v>
      </c>
      <c r="P176" s="51">
        <v>250</v>
      </c>
      <c r="Q176" s="169">
        <v>0.25</v>
      </c>
      <c r="R176" s="51">
        <f>P176*(1+Q176)</f>
        <v>312.5</v>
      </c>
      <c r="S176" s="15">
        <v>10</v>
      </c>
      <c r="T176" s="15">
        <v>1</v>
      </c>
      <c r="U176" s="15">
        <v>7</v>
      </c>
      <c r="V176" s="21">
        <f>CEILING(R176*O176*I176*EXP(-Definitions!$A$38*Capex!U467)*T176,100)</f>
        <v>5500</v>
      </c>
      <c r="W176" s="184" t="s">
        <v>235</v>
      </c>
      <c r="X176" s="20" t="s">
        <v>239</v>
      </c>
      <c r="Y176" s="67"/>
    </row>
    <row r="177" spans="1:25" s="100" customFormat="1" ht="36" customHeight="1">
      <c r="A177" s="15" t="s">
        <v>1556</v>
      </c>
      <c r="B177" s="20" t="s">
        <v>261</v>
      </c>
      <c r="C177" s="20" t="s">
        <v>2054</v>
      </c>
      <c r="D177" s="20" t="s">
        <v>117</v>
      </c>
      <c r="E177" s="20" t="s">
        <v>110</v>
      </c>
      <c r="F177" s="20" t="s">
        <v>148</v>
      </c>
      <c r="G177" s="20" t="s">
        <v>96</v>
      </c>
      <c r="H177" s="15">
        <v>2017</v>
      </c>
      <c r="I177" s="102">
        <v>17.600000000000001</v>
      </c>
      <c r="J177" s="15" t="s">
        <v>234</v>
      </c>
      <c r="K177" s="15">
        <v>2</v>
      </c>
      <c r="L177" s="15">
        <v>1</v>
      </c>
      <c r="M177" s="15">
        <v>1</v>
      </c>
      <c r="N177" s="15">
        <v>8</v>
      </c>
      <c r="O177" s="15">
        <v>1</v>
      </c>
      <c r="P177" s="51">
        <v>250</v>
      </c>
      <c r="Q177" s="169">
        <v>0.25</v>
      </c>
      <c r="R177" s="51">
        <f>P177*(1+Q177)</f>
        <v>312.5</v>
      </c>
      <c r="S177" s="15">
        <v>10</v>
      </c>
      <c r="T177" s="15">
        <v>1</v>
      </c>
      <c r="U177" s="15">
        <v>7</v>
      </c>
      <c r="V177" s="21">
        <f>CEILING(R177*O177*I177*EXP(-Definitions!$A$38*Capex!U488)*T177,100)</f>
        <v>5500</v>
      </c>
      <c r="W177" s="184" t="s">
        <v>235</v>
      </c>
      <c r="X177" s="20" t="s">
        <v>239</v>
      </c>
      <c r="Y177" s="67"/>
    </row>
    <row r="178" spans="1:25" s="100" customFormat="1" ht="35.65" customHeight="1">
      <c r="A178" s="15" t="s">
        <v>1577</v>
      </c>
      <c r="B178" s="20" t="s">
        <v>261</v>
      </c>
      <c r="C178" s="20" t="s">
        <v>2054</v>
      </c>
      <c r="D178" s="20" t="s">
        <v>117</v>
      </c>
      <c r="E178" s="20" t="s">
        <v>111</v>
      </c>
      <c r="F178" s="20" t="s">
        <v>148</v>
      </c>
      <c r="G178" s="20" t="s">
        <v>96</v>
      </c>
      <c r="H178" s="15">
        <v>2017</v>
      </c>
      <c r="I178" s="102">
        <v>17.600000000000001</v>
      </c>
      <c r="J178" s="15" t="s">
        <v>234</v>
      </c>
      <c r="K178" s="15">
        <v>2</v>
      </c>
      <c r="L178" s="15">
        <v>1</v>
      </c>
      <c r="M178" s="15">
        <v>1</v>
      </c>
      <c r="N178" s="15">
        <v>8</v>
      </c>
      <c r="O178" s="15">
        <v>1</v>
      </c>
      <c r="P178" s="51">
        <v>250</v>
      </c>
      <c r="Q178" s="169">
        <v>0.25</v>
      </c>
      <c r="R178" s="51">
        <f>P178*(1+Q178)</f>
        <v>312.5</v>
      </c>
      <c r="S178" s="15">
        <v>10</v>
      </c>
      <c r="T178" s="15">
        <v>1</v>
      </c>
      <c r="U178" s="15">
        <v>7</v>
      </c>
      <c r="V178" s="21">
        <f>CEILING(R178*O178*I178*EXP(-Definitions!$A$38*Capex!U509)*T178,100)</f>
        <v>5500</v>
      </c>
      <c r="W178" s="184" t="s">
        <v>235</v>
      </c>
      <c r="X178" s="20" t="s">
        <v>239</v>
      </c>
      <c r="Y178" s="67"/>
    </row>
    <row r="179" spans="1:25" s="100" customFormat="1" ht="35.65" customHeight="1">
      <c r="A179" s="15" t="s">
        <v>1593</v>
      </c>
      <c r="B179" s="20" t="s">
        <v>261</v>
      </c>
      <c r="C179" s="20" t="s">
        <v>2054</v>
      </c>
      <c r="D179" s="20" t="s">
        <v>117</v>
      </c>
      <c r="E179" s="20" t="s">
        <v>112</v>
      </c>
      <c r="F179" s="20" t="s">
        <v>148</v>
      </c>
      <c r="G179" s="20" t="s">
        <v>96</v>
      </c>
      <c r="H179" s="15">
        <v>2017</v>
      </c>
      <c r="I179" s="102">
        <v>17.46</v>
      </c>
      <c r="J179" s="15" t="s">
        <v>234</v>
      </c>
      <c r="K179" s="15">
        <v>2</v>
      </c>
      <c r="L179" s="15">
        <v>1</v>
      </c>
      <c r="M179" s="15">
        <v>1</v>
      </c>
      <c r="N179" s="15">
        <v>8</v>
      </c>
      <c r="O179" s="15">
        <v>1</v>
      </c>
      <c r="P179" s="51">
        <v>250</v>
      </c>
      <c r="Q179" s="169">
        <v>0.25</v>
      </c>
      <c r="R179" s="51">
        <f>P179*(1+Q179)</f>
        <v>312.5</v>
      </c>
      <c r="S179" s="15">
        <v>10</v>
      </c>
      <c r="T179" s="15">
        <v>1</v>
      </c>
      <c r="U179" s="15">
        <v>7</v>
      </c>
      <c r="V179" s="21">
        <f>CEILING(R179*O179*I179*EXP(-Definitions!$A$38*Capex!U525)*T179,100)</f>
        <v>5500</v>
      </c>
      <c r="W179" s="184" t="s">
        <v>235</v>
      </c>
      <c r="X179" s="20" t="s">
        <v>239</v>
      </c>
      <c r="Y179" s="67"/>
    </row>
    <row r="180" spans="1:25" s="100" customFormat="1" ht="36" customHeight="1">
      <c r="A180" s="15" t="s">
        <v>1596</v>
      </c>
      <c r="B180" s="20" t="s">
        <v>261</v>
      </c>
      <c r="C180" s="20" t="s">
        <v>2054</v>
      </c>
      <c r="D180" s="20" t="s">
        <v>117</v>
      </c>
      <c r="E180" s="20" t="s">
        <v>112</v>
      </c>
      <c r="F180" s="20" t="s">
        <v>152</v>
      </c>
      <c r="G180" s="20" t="s">
        <v>96</v>
      </c>
      <c r="H180" s="15">
        <v>2017</v>
      </c>
      <c r="I180" s="102">
        <v>17.46</v>
      </c>
      <c r="J180" s="15" t="s">
        <v>234</v>
      </c>
      <c r="K180" s="15">
        <v>2</v>
      </c>
      <c r="L180" s="15">
        <v>1</v>
      </c>
      <c r="M180" s="15">
        <v>1</v>
      </c>
      <c r="N180" s="15">
        <v>8</v>
      </c>
      <c r="O180" s="15">
        <v>1</v>
      </c>
      <c r="P180" s="51">
        <v>250</v>
      </c>
      <c r="Q180" s="169">
        <v>0.25</v>
      </c>
      <c r="R180" s="51">
        <f>P180*(1+Q180)</f>
        <v>312.5</v>
      </c>
      <c r="S180" s="15">
        <v>10</v>
      </c>
      <c r="T180" s="15">
        <v>1</v>
      </c>
      <c r="U180" s="15">
        <v>7</v>
      </c>
      <c r="V180" s="21">
        <f>CEILING(R180*O180*I180*EXP(-Definitions!$A$38*Capex!U528)*T180,100)</f>
        <v>5500</v>
      </c>
      <c r="W180" s="184" t="s">
        <v>235</v>
      </c>
      <c r="X180" s="20" t="s">
        <v>239</v>
      </c>
      <c r="Y180" s="67"/>
    </row>
    <row r="181" spans="1:25" s="100" customFormat="1" ht="35.65" customHeight="1">
      <c r="A181" s="15" t="s">
        <v>1216</v>
      </c>
      <c r="B181" s="20" t="s">
        <v>259</v>
      </c>
      <c r="C181" s="20" t="s">
        <v>2053</v>
      </c>
      <c r="D181" s="20" t="s">
        <v>117</v>
      </c>
      <c r="E181" s="20" t="s">
        <v>106</v>
      </c>
      <c r="F181" s="20" t="s">
        <v>148</v>
      </c>
      <c r="G181" s="20" t="s">
        <v>96</v>
      </c>
      <c r="H181" s="15">
        <v>2017</v>
      </c>
      <c r="I181" s="102">
        <v>17.899999999999999</v>
      </c>
      <c r="J181" s="15" t="s">
        <v>234</v>
      </c>
      <c r="K181" s="15">
        <v>2</v>
      </c>
      <c r="L181" s="15">
        <v>1</v>
      </c>
      <c r="M181" s="15">
        <v>1</v>
      </c>
      <c r="N181" s="15">
        <v>8</v>
      </c>
      <c r="O181" s="15">
        <v>1</v>
      </c>
      <c r="P181" s="51">
        <v>250</v>
      </c>
      <c r="Q181" s="169">
        <v>0.25</v>
      </c>
      <c r="R181" s="51">
        <f>P181*(1+Q181)</f>
        <v>312.5</v>
      </c>
      <c r="S181" s="15">
        <v>10</v>
      </c>
      <c r="T181" s="15">
        <v>1</v>
      </c>
      <c r="U181" s="15">
        <v>7</v>
      </c>
      <c r="V181" s="21">
        <f>CEILING(R181*O181*I181*EXP(-Definitions!$A$38*Capex!U148)*T181,100)</f>
        <v>5600</v>
      </c>
      <c r="W181" s="184" t="s">
        <v>235</v>
      </c>
      <c r="X181" s="20" t="s">
        <v>239</v>
      </c>
      <c r="Y181" s="67"/>
    </row>
    <row r="182" spans="1:25" s="100" customFormat="1" ht="36" customHeight="1">
      <c r="A182" s="15" t="s">
        <v>1219</v>
      </c>
      <c r="B182" s="20" t="s">
        <v>259</v>
      </c>
      <c r="C182" s="20" t="s">
        <v>2053</v>
      </c>
      <c r="D182" s="20" t="s">
        <v>117</v>
      </c>
      <c r="E182" s="20" t="s">
        <v>106</v>
      </c>
      <c r="F182" s="20" t="s">
        <v>152</v>
      </c>
      <c r="G182" s="20" t="s">
        <v>96</v>
      </c>
      <c r="H182" s="15">
        <v>2017</v>
      </c>
      <c r="I182" s="102">
        <v>17.8</v>
      </c>
      <c r="J182" s="15" t="s">
        <v>234</v>
      </c>
      <c r="K182" s="15">
        <v>2</v>
      </c>
      <c r="L182" s="15">
        <v>1</v>
      </c>
      <c r="M182" s="15">
        <v>1</v>
      </c>
      <c r="N182" s="15">
        <v>8</v>
      </c>
      <c r="O182" s="15">
        <v>1</v>
      </c>
      <c r="P182" s="51">
        <v>250</v>
      </c>
      <c r="Q182" s="169">
        <v>0.25</v>
      </c>
      <c r="R182" s="51">
        <f>P182*(1+Q182)</f>
        <v>312.5</v>
      </c>
      <c r="S182" s="15">
        <v>10</v>
      </c>
      <c r="T182" s="15">
        <v>1</v>
      </c>
      <c r="U182" s="15">
        <v>7</v>
      </c>
      <c r="V182" s="21">
        <f>CEILING(R182*O182*I182*EXP(-Definitions!$A$38*Capex!U151)*T182,100)</f>
        <v>5600</v>
      </c>
      <c r="W182" s="184" t="s">
        <v>235</v>
      </c>
      <c r="X182" s="20" t="s">
        <v>239</v>
      </c>
      <c r="Y182" s="67"/>
    </row>
    <row r="183" spans="1:25" s="100" customFormat="1" ht="35.65" customHeight="1">
      <c r="A183" s="15" t="s">
        <v>1345</v>
      </c>
      <c r="B183" s="20" t="s">
        <v>259</v>
      </c>
      <c r="C183" s="20" t="s">
        <v>2053</v>
      </c>
      <c r="D183" s="20" t="s">
        <v>117</v>
      </c>
      <c r="E183" s="20" t="s">
        <v>112</v>
      </c>
      <c r="F183" s="20" t="s">
        <v>152</v>
      </c>
      <c r="G183" s="20" t="s">
        <v>96</v>
      </c>
      <c r="H183" s="15">
        <v>2017</v>
      </c>
      <c r="I183" s="102">
        <v>17.739999999999998</v>
      </c>
      <c r="J183" s="15" t="s">
        <v>234</v>
      </c>
      <c r="K183" s="15">
        <v>2</v>
      </c>
      <c r="L183" s="15">
        <v>1</v>
      </c>
      <c r="M183" s="15">
        <v>1</v>
      </c>
      <c r="N183" s="15">
        <v>8</v>
      </c>
      <c r="O183" s="15">
        <v>1</v>
      </c>
      <c r="P183" s="51">
        <v>250</v>
      </c>
      <c r="Q183" s="169">
        <v>0.25</v>
      </c>
      <c r="R183" s="51">
        <f>P183*(1+Q183)</f>
        <v>312.5</v>
      </c>
      <c r="S183" s="15">
        <v>10</v>
      </c>
      <c r="T183" s="15">
        <v>1</v>
      </c>
      <c r="U183" s="15">
        <v>7</v>
      </c>
      <c r="V183" s="21">
        <f>CEILING(R183*O183*I183*EXP(-Definitions!$A$38*Capex!U277)*T183,100)</f>
        <v>5600</v>
      </c>
      <c r="W183" s="184" t="s">
        <v>235</v>
      </c>
      <c r="X183" s="20" t="s">
        <v>239</v>
      </c>
      <c r="Y183" s="67"/>
    </row>
    <row r="184" spans="1:25" s="100" customFormat="1" ht="35.65" customHeight="1">
      <c r="A184" s="15" t="s">
        <v>1365</v>
      </c>
      <c r="B184" s="20" t="s">
        <v>259</v>
      </c>
      <c r="C184" s="20" t="s">
        <v>2053</v>
      </c>
      <c r="D184" s="20" t="s">
        <v>117</v>
      </c>
      <c r="E184" s="20" t="s">
        <v>113</v>
      </c>
      <c r="F184" s="20" t="s">
        <v>152</v>
      </c>
      <c r="G184" s="20" t="s">
        <v>96</v>
      </c>
      <c r="H184" s="15">
        <v>2017</v>
      </c>
      <c r="I184" s="102">
        <v>17.739999999999998</v>
      </c>
      <c r="J184" s="15" t="s">
        <v>234</v>
      </c>
      <c r="K184" s="15">
        <v>2</v>
      </c>
      <c r="L184" s="15">
        <v>1</v>
      </c>
      <c r="M184" s="15">
        <v>1</v>
      </c>
      <c r="N184" s="15">
        <v>8</v>
      </c>
      <c r="O184" s="15">
        <v>1</v>
      </c>
      <c r="P184" s="51">
        <v>250</v>
      </c>
      <c r="Q184" s="169">
        <v>0.25</v>
      </c>
      <c r="R184" s="51">
        <f>P184*(1+Q184)</f>
        <v>312.5</v>
      </c>
      <c r="S184" s="15">
        <v>10</v>
      </c>
      <c r="T184" s="15">
        <v>1</v>
      </c>
      <c r="U184" s="15">
        <v>7</v>
      </c>
      <c r="V184" s="21">
        <f>CEILING(R184*O184*I184*EXP(-Definitions!$A$38*Capex!U297)*T184,100)</f>
        <v>5600</v>
      </c>
      <c r="W184" s="184" t="s">
        <v>235</v>
      </c>
      <c r="X184" s="20" t="s">
        <v>239</v>
      </c>
      <c r="Y184" s="67"/>
    </row>
    <row r="185" spans="1:25" s="100" customFormat="1" ht="35.65" customHeight="1">
      <c r="A185" s="15" t="s">
        <v>1385</v>
      </c>
      <c r="B185" s="20" t="s">
        <v>259</v>
      </c>
      <c r="C185" s="20" t="s">
        <v>2053</v>
      </c>
      <c r="D185" s="20" t="s">
        <v>117</v>
      </c>
      <c r="E185" s="20" t="s">
        <v>114</v>
      </c>
      <c r="F185" s="20" t="s">
        <v>152</v>
      </c>
      <c r="G185" s="20" t="s">
        <v>96</v>
      </c>
      <c r="H185" s="15">
        <v>2017</v>
      </c>
      <c r="I185" s="102">
        <v>17.739999999999998</v>
      </c>
      <c r="J185" s="15" t="s">
        <v>234</v>
      </c>
      <c r="K185" s="15">
        <v>2</v>
      </c>
      <c r="L185" s="15">
        <v>1</v>
      </c>
      <c r="M185" s="15">
        <v>1</v>
      </c>
      <c r="N185" s="15">
        <v>8</v>
      </c>
      <c r="O185" s="15">
        <v>1</v>
      </c>
      <c r="P185" s="51">
        <v>250</v>
      </c>
      <c r="Q185" s="169">
        <v>0.25</v>
      </c>
      <c r="R185" s="51">
        <f>P185*(1+Q185)</f>
        <v>312.5</v>
      </c>
      <c r="S185" s="15">
        <v>10</v>
      </c>
      <c r="T185" s="15">
        <v>1</v>
      </c>
      <c r="U185" s="15">
        <v>7</v>
      </c>
      <c r="V185" s="21">
        <f>CEILING(R185*O185*I185*EXP(-Definitions!$A$38*Capex!U317)*T185,100)</f>
        <v>5600</v>
      </c>
      <c r="W185" s="184" t="s">
        <v>235</v>
      </c>
      <c r="X185" s="20" t="s">
        <v>239</v>
      </c>
      <c r="Y185" s="67"/>
    </row>
    <row r="186" spans="1:25" s="100" customFormat="1" ht="35.65" customHeight="1">
      <c r="A186" s="15" t="s">
        <v>1423</v>
      </c>
      <c r="B186" s="20" t="s">
        <v>261</v>
      </c>
      <c r="C186" s="20" t="s">
        <v>2054</v>
      </c>
      <c r="D186" s="20" t="s">
        <v>117</v>
      </c>
      <c r="E186" s="20" t="s">
        <v>104</v>
      </c>
      <c r="F186" s="20" t="s">
        <v>194</v>
      </c>
      <c r="G186" s="20" t="s">
        <v>96</v>
      </c>
      <c r="H186" s="15">
        <v>2017</v>
      </c>
      <c r="I186" s="102">
        <v>17.66</v>
      </c>
      <c r="J186" s="15" t="s">
        <v>234</v>
      </c>
      <c r="K186" s="15">
        <v>2</v>
      </c>
      <c r="L186" s="15">
        <v>1</v>
      </c>
      <c r="M186" s="15">
        <v>1</v>
      </c>
      <c r="N186" s="15">
        <v>8</v>
      </c>
      <c r="O186" s="15">
        <v>1</v>
      </c>
      <c r="P186" s="51">
        <v>250</v>
      </c>
      <c r="Q186" s="169">
        <v>0.25</v>
      </c>
      <c r="R186" s="51">
        <f>P186*(1+Q186)</f>
        <v>312.5</v>
      </c>
      <c r="S186" s="15">
        <v>10</v>
      </c>
      <c r="T186" s="15">
        <v>1</v>
      </c>
      <c r="U186" s="15">
        <v>7</v>
      </c>
      <c r="V186" s="21">
        <f>CEILING(R186*O186*I186*EXP(-Definitions!$A$38*Capex!U355)*T186,100)</f>
        <v>5600</v>
      </c>
      <c r="W186" s="184" t="s">
        <v>235</v>
      </c>
      <c r="X186" s="20" t="s">
        <v>239</v>
      </c>
      <c r="Y186" s="67"/>
    </row>
    <row r="187" spans="1:25" s="100" customFormat="1" ht="35.65" customHeight="1">
      <c r="A187" s="15" t="s">
        <v>1457</v>
      </c>
      <c r="B187" s="20" t="s">
        <v>261</v>
      </c>
      <c r="C187" s="20" t="s">
        <v>2054</v>
      </c>
      <c r="D187" s="20" t="s">
        <v>117</v>
      </c>
      <c r="E187" s="20" t="s">
        <v>106</v>
      </c>
      <c r="F187" s="20" t="s">
        <v>148</v>
      </c>
      <c r="G187" s="20" t="s">
        <v>96</v>
      </c>
      <c r="H187" s="15">
        <v>2017</v>
      </c>
      <c r="I187" s="102">
        <v>17.7</v>
      </c>
      <c r="J187" s="15" t="s">
        <v>234</v>
      </c>
      <c r="K187" s="15">
        <v>2</v>
      </c>
      <c r="L187" s="15">
        <v>1</v>
      </c>
      <c r="M187" s="15">
        <v>1</v>
      </c>
      <c r="N187" s="15">
        <v>8</v>
      </c>
      <c r="O187" s="15">
        <v>1</v>
      </c>
      <c r="P187" s="51">
        <v>250</v>
      </c>
      <c r="Q187" s="169">
        <v>0.25</v>
      </c>
      <c r="R187" s="51">
        <f>P187*(1+Q187)</f>
        <v>312.5</v>
      </c>
      <c r="S187" s="15">
        <v>10</v>
      </c>
      <c r="T187" s="15">
        <v>1</v>
      </c>
      <c r="U187" s="15">
        <v>7</v>
      </c>
      <c r="V187" s="21">
        <f>CEILING(R187*O187*I187*EXP(-Definitions!$A$38*Capex!U389)*T187,100)</f>
        <v>5600</v>
      </c>
      <c r="W187" s="184" t="s">
        <v>235</v>
      </c>
      <c r="X187" s="20" t="s">
        <v>239</v>
      </c>
      <c r="Y187" s="67"/>
    </row>
    <row r="188" spans="1:25" s="100" customFormat="1" ht="36" customHeight="1">
      <c r="A188" s="15" t="s">
        <v>1479</v>
      </c>
      <c r="B188" s="20" t="s">
        <v>261</v>
      </c>
      <c r="C188" s="20" t="s">
        <v>2054</v>
      </c>
      <c r="D188" s="20" t="s">
        <v>117</v>
      </c>
      <c r="E188" s="20" t="s">
        <v>263</v>
      </c>
      <c r="F188" s="20" t="s">
        <v>152</v>
      </c>
      <c r="G188" s="20" t="s">
        <v>96</v>
      </c>
      <c r="H188" s="15">
        <v>2017</v>
      </c>
      <c r="I188" s="102">
        <v>17.66</v>
      </c>
      <c r="J188" s="15" t="s">
        <v>234</v>
      </c>
      <c r="K188" s="15">
        <v>2</v>
      </c>
      <c r="L188" s="15">
        <v>1</v>
      </c>
      <c r="M188" s="15">
        <v>1</v>
      </c>
      <c r="N188" s="15">
        <v>8</v>
      </c>
      <c r="O188" s="15">
        <v>1</v>
      </c>
      <c r="P188" s="51">
        <v>250</v>
      </c>
      <c r="Q188" s="169">
        <v>0.25</v>
      </c>
      <c r="R188" s="51">
        <f>P188*(1+Q188)</f>
        <v>312.5</v>
      </c>
      <c r="S188" s="15">
        <v>10</v>
      </c>
      <c r="T188" s="15">
        <v>1</v>
      </c>
      <c r="U188" s="15">
        <v>7</v>
      </c>
      <c r="V188" s="21">
        <f>CEILING(R188*O188*I188*EXP(-Definitions!$A$38*Capex!U411)*T188,100)</f>
        <v>5600</v>
      </c>
      <c r="W188" s="184" t="s">
        <v>235</v>
      </c>
      <c r="X188" s="20" t="s">
        <v>239</v>
      </c>
      <c r="Y188" s="67"/>
    </row>
    <row r="189" spans="1:25" s="100" customFormat="1" ht="35.65" customHeight="1">
      <c r="A189" s="15" t="s">
        <v>1498</v>
      </c>
      <c r="B189" s="20" t="s">
        <v>261</v>
      </c>
      <c r="C189" s="20" t="s">
        <v>2054</v>
      </c>
      <c r="D189" s="20" t="s">
        <v>117</v>
      </c>
      <c r="E189" s="20" t="s">
        <v>107</v>
      </c>
      <c r="F189" s="20" t="s">
        <v>152</v>
      </c>
      <c r="G189" s="20" t="s">
        <v>96</v>
      </c>
      <c r="H189" s="15">
        <v>2017</v>
      </c>
      <c r="I189" s="102">
        <v>17.66</v>
      </c>
      <c r="J189" s="15" t="s">
        <v>234</v>
      </c>
      <c r="K189" s="15">
        <v>2</v>
      </c>
      <c r="L189" s="15">
        <v>1</v>
      </c>
      <c r="M189" s="15">
        <v>1</v>
      </c>
      <c r="N189" s="15">
        <v>8</v>
      </c>
      <c r="O189" s="15">
        <v>1</v>
      </c>
      <c r="P189" s="51">
        <v>250</v>
      </c>
      <c r="Q189" s="169">
        <v>0.25</v>
      </c>
      <c r="R189" s="51">
        <f>P189*(1+Q189)</f>
        <v>312.5</v>
      </c>
      <c r="S189" s="15">
        <v>10</v>
      </c>
      <c r="T189" s="15">
        <v>1</v>
      </c>
      <c r="U189" s="15">
        <v>7</v>
      </c>
      <c r="V189" s="21">
        <f>CEILING(R189*O189*I189*EXP(-Definitions!$A$38*Capex!U430)*T189,100)</f>
        <v>5600</v>
      </c>
      <c r="W189" s="184" t="s">
        <v>235</v>
      </c>
      <c r="X189" s="20" t="s">
        <v>239</v>
      </c>
      <c r="Y189" s="67"/>
    </row>
    <row r="190" spans="1:25" s="100" customFormat="1" ht="35.65" customHeight="1">
      <c r="A190" s="15" t="s">
        <v>1517</v>
      </c>
      <c r="B190" s="20" t="s">
        <v>261</v>
      </c>
      <c r="C190" s="20" t="s">
        <v>2054</v>
      </c>
      <c r="D190" s="20" t="s">
        <v>117</v>
      </c>
      <c r="E190" s="20" t="s">
        <v>108</v>
      </c>
      <c r="F190" s="20" t="s">
        <v>152</v>
      </c>
      <c r="G190" s="20" t="s">
        <v>96</v>
      </c>
      <c r="H190" s="15">
        <v>2017</v>
      </c>
      <c r="I190" s="102">
        <v>17.670000000000002</v>
      </c>
      <c r="J190" s="15" t="s">
        <v>234</v>
      </c>
      <c r="K190" s="15">
        <v>2</v>
      </c>
      <c r="L190" s="15">
        <v>1</v>
      </c>
      <c r="M190" s="15">
        <v>1</v>
      </c>
      <c r="N190" s="15">
        <v>8</v>
      </c>
      <c r="O190" s="15">
        <v>1</v>
      </c>
      <c r="P190" s="51">
        <v>250</v>
      </c>
      <c r="Q190" s="169">
        <v>0.25</v>
      </c>
      <c r="R190" s="51">
        <f>P190*(1+Q190)</f>
        <v>312.5</v>
      </c>
      <c r="S190" s="15">
        <v>10</v>
      </c>
      <c r="T190" s="15">
        <v>1</v>
      </c>
      <c r="U190" s="15">
        <v>7</v>
      </c>
      <c r="V190" s="21">
        <f>CEILING(R190*O190*I190*EXP(-Definitions!$A$38*Capex!U449)*T190,100)</f>
        <v>5600</v>
      </c>
      <c r="W190" s="184" t="s">
        <v>235</v>
      </c>
      <c r="X190" s="20" t="s">
        <v>239</v>
      </c>
      <c r="Y190" s="67"/>
    </row>
    <row r="191" spans="1:25" s="100" customFormat="1" ht="36" customHeight="1">
      <c r="A191" s="15" t="s">
        <v>1538</v>
      </c>
      <c r="B191" s="20" t="s">
        <v>261</v>
      </c>
      <c r="C191" s="20" t="s">
        <v>2054</v>
      </c>
      <c r="D191" s="20" t="s">
        <v>117</v>
      </c>
      <c r="E191" s="20" t="s">
        <v>109</v>
      </c>
      <c r="F191" s="20" t="s">
        <v>152</v>
      </c>
      <c r="G191" s="20" t="s">
        <v>96</v>
      </c>
      <c r="H191" s="15">
        <v>2017</v>
      </c>
      <c r="I191" s="102">
        <v>17.670000000000002</v>
      </c>
      <c r="J191" s="15" t="s">
        <v>234</v>
      </c>
      <c r="K191" s="15">
        <v>2</v>
      </c>
      <c r="L191" s="15">
        <v>1</v>
      </c>
      <c r="M191" s="15">
        <v>1</v>
      </c>
      <c r="N191" s="15">
        <v>8</v>
      </c>
      <c r="O191" s="15">
        <v>1</v>
      </c>
      <c r="P191" s="51">
        <v>250</v>
      </c>
      <c r="Q191" s="169">
        <v>0.25</v>
      </c>
      <c r="R191" s="51">
        <f>P191*(1+Q191)</f>
        <v>312.5</v>
      </c>
      <c r="S191" s="15">
        <v>10</v>
      </c>
      <c r="T191" s="15">
        <v>1</v>
      </c>
      <c r="U191" s="15">
        <v>7</v>
      </c>
      <c r="V191" s="21">
        <f>CEILING(R191*O191*I191*EXP(-Definitions!$A$38*Capex!U470)*T191,100)</f>
        <v>5600</v>
      </c>
      <c r="W191" s="184" t="s">
        <v>235</v>
      </c>
      <c r="X191" s="20" t="s">
        <v>239</v>
      </c>
      <c r="Y191" s="67"/>
    </row>
    <row r="192" spans="1:25" s="100" customFormat="1" ht="35.65" customHeight="1">
      <c r="A192" s="15" t="s">
        <v>1559</v>
      </c>
      <c r="B192" s="20" t="s">
        <v>261</v>
      </c>
      <c r="C192" s="20" t="s">
        <v>2054</v>
      </c>
      <c r="D192" s="20" t="s">
        <v>117</v>
      </c>
      <c r="E192" s="20" t="s">
        <v>110</v>
      </c>
      <c r="F192" s="20" t="s">
        <v>152</v>
      </c>
      <c r="G192" s="20" t="s">
        <v>96</v>
      </c>
      <c r="H192" s="15">
        <v>2017</v>
      </c>
      <c r="I192" s="102">
        <v>17.670000000000002</v>
      </c>
      <c r="J192" s="15" t="s">
        <v>234</v>
      </c>
      <c r="K192" s="15">
        <v>2</v>
      </c>
      <c r="L192" s="15">
        <v>1</v>
      </c>
      <c r="M192" s="15">
        <v>1</v>
      </c>
      <c r="N192" s="15">
        <v>8</v>
      </c>
      <c r="O192" s="15">
        <v>1</v>
      </c>
      <c r="P192" s="51">
        <v>250</v>
      </c>
      <c r="Q192" s="169">
        <v>0.25</v>
      </c>
      <c r="R192" s="51">
        <f>P192*(1+Q192)</f>
        <v>312.5</v>
      </c>
      <c r="S192" s="15">
        <v>10</v>
      </c>
      <c r="T192" s="15">
        <v>1</v>
      </c>
      <c r="U192" s="15">
        <v>7</v>
      </c>
      <c r="V192" s="21">
        <f>CEILING(R192*O192*I192*EXP(-Definitions!$A$38*Capex!U491)*T192,100)</f>
        <v>5600</v>
      </c>
      <c r="W192" s="184" t="s">
        <v>235</v>
      </c>
      <c r="X192" s="20" t="s">
        <v>239</v>
      </c>
      <c r="Y192" s="67"/>
    </row>
    <row r="193" spans="1:25" s="100" customFormat="1" ht="35.65" customHeight="1">
      <c r="A193" s="15" t="s">
        <v>1580</v>
      </c>
      <c r="B193" s="20" t="s">
        <v>261</v>
      </c>
      <c r="C193" s="20" t="s">
        <v>2054</v>
      </c>
      <c r="D193" s="20" t="s">
        <v>117</v>
      </c>
      <c r="E193" s="20" t="s">
        <v>111</v>
      </c>
      <c r="F193" s="20" t="s">
        <v>152</v>
      </c>
      <c r="G193" s="20" t="s">
        <v>96</v>
      </c>
      <c r="H193" s="15">
        <v>2017</v>
      </c>
      <c r="I193" s="102">
        <v>17.670000000000002</v>
      </c>
      <c r="J193" s="15" t="s">
        <v>234</v>
      </c>
      <c r="K193" s="15">
        <v>2</v>
      </c>
      <c r="L193" s="15">
        <v>1</v>
      </c>
      <c r="M193" s="15">
        <v>1</v>
      </c>
      <c r="N193" s="15">
        <v>8</v>
      </c>
      <c r="O193" s="15">
        <v>1</v>
      </c>
      <c r="P193" s="51">
        <v>250</v>
      </c>
      <c r="Q193" s="169">
        <v>0.25</v>
      </c>
      <c r="R193" s="51">
        <f>P193*(1+Q193)</f>
        <v>312.5</v>
      </c>
      <c r="S193" s="15">
        <v>10</v>
      </c>
      <c r="T193" s="15">
        <v>1</v>
      </c>
      <c r="U193" s="15">
        <v>7</v>
      </c>
      <c r="V193" s="21">
        <f>CEILING(R193*O193*I193*EXP(-Definitions!$A$38*Capex!U512)*T193,100)</f>
        <v>5600</v>
      </c>
      <c r="W193" s="184" t="s">
        <v>235</v>
      </c>
      <c r="X193" s="20" t="s">
        <v>239</v>
      </c>
      <c r="Y193" s="67"/>
    </row>
    <row r="194" spans="1:25" s="100" customFormat="1" ht="36" customHeight="1">
      <c r="A194" s="15" t="s">
        <v>1620</v>
      </c>
      <c r="B194" s="20" t="s">
        <v>261</v>
      </c>
      <c r="C194" s="20" t="s">
        <v>2054</v>
      </c>
      <c r="D194" s="20" t="s">
        <v>117</v>
      </c>
      <c r="E194" s="20" t="s">
        <v>113</v>
      </c>
      <c r="F194" s="20" t="s">
        <v>152</v>
      </c>
      <c r="G194" s="20" t="s">
        <v>96</v>
      </c>
      <c r="H194" s="15">
        <v>2017</v>
      </c>
      <c r="I194" s="102">
        <v>17.72</v>
      </c>
      <c r="J194" s="15" t="s">
        <v>234</v>
      </c>
      <c r="K194" s="15">
        <v>2</v>
      </c>
      <c r="L194" s="15">
        <v>1</v>
      </c>
      <c r="M194" s="15">
        <v>1</v>
      </c>
      <c r="N194" s="15">
        <v>8</v>
      </c>
      <c r="O194" s="15">
        <v>1</v>
      </c>
      <c r="P194" s="51">
        <v>250</v>
      </c>
      <c r="Q194" s="169">
        <v>0.25</v>
      </c>
      <c r="R194" s="51">
        <f>P194*(1+Q194)</f>
        <v>312.5</v>
      </c>
      <c r="S194" s="15">
        <v>10</v>
      </c>
      <c r="T194" s="15">
        <v>1</v>
      </c>
      <c r="U194" s="15">
        <v>7</v>
      </c>
      <c r="V194" s="21">
        <f>CEILING(R194*O194*I194*EXP(-Definitions!$A$38*Capex!U552)*T194,100)</f>
        <v>5600</v>
      </c>
      <c r="W194" s="184" t="s">
        <v>235</v>
      </c>
      <c r="X194" s="20" t="s">
        <v>239</v>
      </c>
      <c r="Y194" s="67"/>
    </row>
    <row r="195" spans="1:25" s="100" customFormat="1" ht="35.65" customHeight="1">
      <c r="A195" s="15" t="s">
        <v>1178</v>
      </c>
      <c r="B195" s="20" t="s">
        <v>261</v>
      </c>
      <c r="C195" s="20" t="s">
        <v>2053</v>
      </c>
      <c r="D195" s="20" t="s">
        <v>117</v>
      </c>
      <c r="E195" s="20" t="s">
        <v>104</v>
      </c>
      <c r="F195" s="20" t="s">
        <v>194</v>
      </c>
      <c r="G195" s="20" t="s">
        <v>96</v>
      </c>
      <c r="H195" s="15">
        <v>2017</v>
      </c>
      <c r="I195" s="102">
        <v>18</v>
      </c>
      <c r="J195" s="15" t="s">
        <v>234</v>
      </c>
      <c r="K195" s="15">
        <v>2</v>
      </c>
      <c r="L195" s="15">
        <v>1</v>
      </c>
      <c r="M195" s="15">
        <v>1</v>
      </c>
      <c r="N195" s="15">
        <v>8</v>
      </c>
      <c r="O195" s="15">
        <v>1</v>
      </c>
      <c r="P195" s="51">
        <v>250</v>
      </c>
      <c r="Q195" s="169">
        <v>0.25</v>
      </c>
      <c r="R195" s="51">
        <f>P195*(1+Q195)</f>
        <v>312.5</v>
      </c>
      <c r="S195" s="15">
        <v>10</v>
      </c>
      <c r="T195" s="15">
        <v>1</v>
      </c>
      <c r="U195" s="15">
        <v>7</v>
      </c>
      <c r="V195" s="21">
        <f>CEILING(R195*O195*I195*EXP(-Definitions!$A$38*Capex!U110)*T195,100)</f>
        <v>5700</v>
      </c>
      <c r="W195" s="184" t="s">
        <v>235</v>
      </c>
      <c r="X195" s="20" t="s">
        <v>239</v>
      </c>
      <c r="Y195" s="67"/>
    </row>
    <row r="196" spans="1:25" s="100" customFormat="1" ht="35.65" customHeight="1">
      <c r="A196" s="15" t="s">
        <v>1213</v>
      </c>
      <c r="B196" s="20" t="s">
        <v>259</v>
      </c>
      <c r="C196" s="20" t="s">
        <v>2053</v>
      </c>
      <c r="D196" s="20" t="s">
        <v>117</v>
      </c>
      <c r="E196" s="20" t="s">
        <v>105</v>
      </c>
      <c r="F196" s="20" t="s">
        <v>193</v>
      </c>
      <c r="G196" s="20" t="s">
        <v>96</v>
      </c>
      <c r="H196" s="15">
        <v>2017</v>
      </c>
      <c r="I196" s="102">
        <v>18.36</v>
      </c>
      <c r="J196" s="15" t="s">
        <v>234</v>
      </c>
      <c r="K196" s="15">
        <v>2</v>
      </c>
      <c r="L196" s="15">
        <v>1</v>
      </c>
      <c r="M196" s="15">
        <v>1</v>
      </c>
      <c r="N196" s="15">
        <v>8</v>
      </c>
      <c r="O196" s="15">
        <v>1</v>
      </c>
      <c r="P196" s="51">
        <v>250</v>
      </c>
      <c r="Q196" s="169">
        <v>0.25</v>
      </c>
      <c r="R196" s="51">
        <f>P196*(1+Q196)</f>
        <v>312.5</v>
      </c>
      <c r="S196" s="15">
        <v>10</v>
      </c>
      <c r="T196" s="15">
        <v>1</v>
      </c>
      <c r="U196" s="15">
        <v>7</v>
      </c>
      <c r="V196" s="21">
        <f>CEILING(R196*O196*I196*EXP(-Definitions!$A$38*Capex!U145)*T196,100)</f>
        <v>5800</v>
      </c>
      <c r="W196" s="184" t="s">
        <v>235</v>
      </c>
      <c r="X196" s="20" t="s">
        <v>239</v>
      </c>
      <c r="Y196" s="67"/>
    </row>
    <row r="197" spans="1:25" s="100" customFormat="1" ht="36" customHeight="1">
      <c r="A197" s="15" t="s">
        <v>1451</v>
      </c>
      <c r="B197" s="20" t="s">
        <v>259</v>
      </c>
      <c r="C197" s="20" t="s">
        <v>2054</v>
      </c>
      <c r="D197" s="20" t="s">
        <v>117</v>
      </c>
      <c r="E197" s="20" t="s">
        <v>105</v>
      </c>
      <c r="F197" s="20" t="s">
        <v>194</v>
      </c>
      <c r="G197" s="20" t="s">
        <v>96</v>
      </c>
      <c r="H197" s="15">
        <v>2017</v>
      </c>
      <c r="I197" s="102">
        <v>18.45</v>
      </c>
      <c r="J197" s="15" t="s">
        <v>234</v>
      </c>
      <c r="K197" s="15">
        <v>2</v>
      </c>
      <c r="L197" s="15">
        <v>1</v>
      </c>
      <c r="M197" s="15">
        <v>1</v>
      </c>
      <c r="N197" s="15">
        <v>8</v>
      </c>
      <c r="O197" s="15">
        <v>1</v>
      </c>
      <c r="P197" s="51">
        <v>250</v>
      </c>
      <c r="Q197" s="169">
        <v>0.25</v>
      </c>
      <c r="R197" s="51">
        <f>P197*(1+Q197)</f>
        <v>312.5</v>
      </c>
      <c r="S197" s="15">
        <v>10</v>
      </c>
      <c r="T197" s="15">
        <v>1</v>
      </c>
      <c r="U197" s="15">
        <v>7</v>
      </c>
      <c r="V197" s="21">
        <f>CEILING(R197*O197*I197*EXP(-Definitions!$A$38*Capex!U383)*T197,100)</f>
        <v>5800</v>
      </c>
      <c r="W197" s="184" t="s">
        <v>235</v>
      </c>
      <c r="X197" s="20" t="s">
        <v>239</v>
      </c>
      <c r="Y197" s="67"/>
    </row>
    <row r="198" spans="1:25" s="100" customFormat="1" ht="35.65" customHeight="1">
      <c r="A198" s="15" t="s">
        <v>1193</v>
      </c>
      <c r="B198" s="20" t="s">
        <v>255</v>
      </c>
      <c r="C198" s="20" t="s">
        <v>2053</v>
      </c>
      <c r="D198" s="20" t="s">
        <v>117</v>
      </c>
      <c r="E198" s="20" t="s">
        <v>105</v>
      </c>
      <c r="F198" s="20" t="s">
        <v>187</v>
      </c>
      <c r="G198" s="20" t="s">
        <v>96</v>
      </c>
      <c r="H198" s="15">
        <v>2017</v>
      </c>
      <c r="I198" s="102">
        <v>19.010000000000002</v>
      </c>
      <c r="J198" s="15" t="s">
        <v>234</v>
      </c>
      <c r="K198" s="15">
        <v>2</v>
      </c>
      <c r="L198" s="15">
        <v>1</v>
      </c>
      <c r="M198" s="15">
        <v>1</v>
      </c>
      <c r="N198" s="15">
        <v>8</v>
      </c>
      <c r="O198" s="15">
        <v>1</v>
      </c>
      <c r="P198" s="51">
        <v>250</v>
      </c>
      <c r="Q198" s="169">
        <v>0.25</v>
      </c>
      <c r="R198" s="51">
        <f>P198*(1+Q198)</f>
        <v>312.5</v>
      </c>
      <c r="S198" s="15">
        <v>10</v>
      </c>
      <c r="T198" s="15">
        <v>1</v>
      </c>
      <c r="U198" s="15">
        <v>7</v>
      </c>
      <c r="V198" s="21">
        <f>CEILING(R198*O198*I198*EXP(-Definitions!$A$38*Capex!U125)*T198,100)</f>
        <v>6000</v>
      </c>
      <c r="W198" s="184" t="s">
        <v>235</v>
      </c>
      <c r="X198" s="20" t="s">
        <v>236</v>
      </c>
      <c r="Y198" s="67"/>
    </row>
    <row r="199" spans="1:25" s="100" customFormat="1" ht="35.65" customHeight="1">
      <c r="A199" s="15" t="s">
        <v>1183</v>
      </c>
      <c r="B199" s="20" t="s">
        <v>241</v>
      </c>
      <c r="C199" s="20" t="s">
        <v>2053</v>
      </c>
      <c r="D199" s="20" t="s">
        <v>117</v>
      </c>
      <c r="E199" s="20" t="s">
        <v>104</v>
      </c>
      <c r="F199" s="20" t="s">
        <v>187</v>
      </c>
      <c r="G199" s="20" t="s">
        <v>96</v>
      </c>
      <c r="H199" s="15">
        <v>2017</v>
      </c>
      <c r="I199" s="102">
        <v>4.79</v>
      </c>
      <c r="J199" s="15" t="s">
        <v>234</v>
      </c>
      <c r="K199" s="15">
        <v>2</v>
      </c>
      <c r="L199" s="15">
        <v>1</v>
      </c>
      <c r="M199" s="15">
        <v>1</v>
      </c>
      <c r="N199" s="15">
        <v>8</v>
      </c>
      <c r="O199" s="15">
        <v>1</v>
      </c>
      <c r="P199" s="51">
        <v>1100</v>
      </c>
      <c r="Q199" s="169">
        <v>0.25</v>
      </c>
      <c r="R199" s="51">
        <f>P199*(1+Q199)</f>
        <v>1375</v>
      </c>
      <c r="S199" s="15">
        <v>10</v>
      </c>
      <c r="T199" s="15">
        <v>1</v>
      </c>
      <c r="U199" s="15">
        <v>7</v>
      </c>
      <c r="V199" s="21">
        <f>CEILING(R199*O199*I199*EXP(-Definitions!$A$38*Capex!U115)*T199,100)</f>
        <v>6600</v>
      </c>
      <c r="W199" s="184" t="s">
        <v>235</v>
      </c>
      <c r="X199" s="20" t="s">
        <v>242</v>
      </c>
      <c r="Y199" s="67"/>
    </row>
    <row r="200" spans="1:25" s="100" customFormat="1" ht="36" customHeight="1">
      <c r="A200" s="15" t="s">
        <v>1195</v>
      </c>
      <c r="B200" s="20" t="s">
        <v>241</v>
      </c>
      <c r="C200" s="20" t="s">
        <v>2053</v>
      </c>
      <c r="D200" s="20" t="s">
        <v>117</v>
      </c>
      <c r="E200" s="20" t="s">
        <v>105</v>
      </c>
      <c r="F200" s="20" t="s">
        <v>187</v>
      </c>
      <c r="G200" s="20" t="s">
        <v>96</v>
      </c>
      <c r="H200" s="15">
        <v>2017</v>
      </c>
      <c r="I200" s="102">
        <v>4.7699999999999996</v>
      </c>
      <c r="J200" s="15" t="s">
        <v>234</v>
      </c>
      <c r="K200" s="15">
        <v>2</v>
      </c>
      <c r="L200" s="15">
        <v>1</v>
      </c>
      <c r="M200" s="15">
        <v>1</v>
      </c>
      <c r="N200" s="15">
        <v>8</v>
      </c>
      <c r="O200" s="15">
        <v>1</v>
      </c>
      <c r="P200" s="51">
        <v>1100</v>
      </c>
      <c r="Q200" s="169">
        <v>0.25</v>
      </c>
      <c r="R200" s="51">
        <f>P200*(1+Q200)</f>
        <v>1375</v>
      </c>
      <c r="S200" s="15">
        <v>10</v>
      </c>
      <c r="T200" s="15">
        <v>1</v>
      </c>
      <c r="U200" s="15">
        <v>7</v>
      </c>
      <c r="V200" s="21">
        <f>CEILING(R200*O200*I200*EXP(-Definitions!$A$38*Capex!U127)*T200,100)</f>
        <v>6600</v>
      </c>
      <c r="W200" s="184" t="s">
        <v>235</v>
      </c>
      <c r="X200" s="20" t="s">
        <v>242</v>
      </c>
      <c r="Y200" s="67"/>
    </row>
    <row r="201" spans="1:25" s="100" customFormat="1" ht="35.65" customHeight="1">
      <c r="A201" s="15" t="s">
        <v>1233</v>
      </c>
      <c r="B201" s="20" t="s">
        <v>241</v>
      </c>
      <c r="C201" s="20" t="s">
        <v>2053</v>
      </c>
      <c r="D201" s="20" t="s">
        <v>117</v>
      </c>
      <c r="E201" s="20" t="s">
        <v>106</v>
      </c>
      <c r="F201" s="20" t="s">
        <v>187</v>
      </c>
      <c r="G201" s="20" t="s">
        <v>96</v>
      </c>
      <c r="H201" s="15">
        <v>2017</v>
      </c>
      <c r="I201" s="102">
        <v>4.79</v>
      </c>
      <c r="J201" s="15" t="s">
        <v>234</v>
      </c>
      <c r="K201" s="15">
        <v>2</v>
      </c>
      <c r="L201" s="15">
        <v>1</v>
      </c>
      <c r="M201" s="15">
        <v>1</v>
      </c>
      <c r="N201" s="15">
        <v>8</v>
      </c>
      <c r="O201" s="15">
        <v>1</v>
      </c>
      <c r="P201" s="51">
        <v>1100</v>
      </c>
      <c r="Q201" s="169">
        <v>0.25</v>
      </c>
      <c r="R201" s="51">
        <f>P201*(1+Q201)</f>
        <v>1375</v>
      </c>
      <c r="S201" s="15">
        <v>10</v>
      </c>
      <c r="T201" s="15">
        <v>1</v>
      </c>
      <c r="U201" s="15">
        <v>7</v>
      </c>
      <c r="V201" s="21">
        <f>CEILING(R201*O201*I201*EXP(-Definitions!$A$38*Capex!U165)*T201,100)</f>
        <v>6600</v>
      </c>
      <c r="W201" s="184" t="s">
        <v>235</v>
      </c>
      <c r="X201" s="20" t="s">
        <v>242</v>
      </c>
      <c r="Y201" s="67"/>
    </row>
    <row r="202" spans="1:25" s="100" customFormat="1" ht="36" customHeight="1">
      <c r="A202" s="15" t="s">
        <v>1247</v>
      </c>
      <c r="B202" s="20" t="s">
        <v>241</v>
      </c>
      <c r="C202" s="20" t="s">
        <v>2053</v>
      </c>
      <c r="D202" s="20" t="s">
        <v>117</v>
      </c>
      <c r="E202" s="20" t="s">
        <v>263</v>
      </c>
      <c r="F202" s="20" t="s">
        <v>187</v>
      </c>
      <c r="G202" s="20" t="s">
        <v>96</v>
      </c>
      <c r="H202" s="15">
        <v>2017</v>
      </c>
      <c r="I202" s="102">
        <v>4.79</v>
      </c>
      <c r="J202" s="15" t="s">
        <v>234</v>
      </c>
      <c r="K202" s="15">
        <v>2</v>
      </c>
      <c r="L202" s="15">
        <v>1</v>
      </c>
      <c r="M202" s="15">
        <v>1</v>
      </c>
      <c r="N202" s="15">
        <v>8</v>
      </c>
      <c r="O202" s="15">
        <v>1</v>
      </c>
      <c r="P202" s="51">
        <v>1100</v>
      </c>
      <c r="Q202" s="169">
        <v>0.25</v>
      </c>
      <c r="R202" s="51">
        <f>P202*(1+Q202)</f>
        <v>1375</v>
      </c>
      <c r="S202" s="15">
        <v>10</v>
      </c>
      <c r="T202" s="15">
        <v>1</v>
      </c>
      <c r="U202" s="15">
        <v>7</v>
      </c>
      <c r="V202" s="21">
        <f>CEILING(R202*O202*I202*EXP(-Definitions!$A$38*Capex!U179)*T202,100)</f>
        <v>6600</v>
      </c>
      <c r="W202" s="184" t="s">
        <v>235</v>
      </c>
      <c r="X202" s="20" t="s">
        <v>242</v>
      </c>
      <c r="Y202" s="67"/>
    </row>
    <row r="203" spans="1:25" s="100" customFormat="1" ht="35.65" customHeight="1">
      <c r="A203" s="15" t="s">
        <v>1267</v>
      </c>
      <c r="B203" s="20" t="s">
        <v>241</v>
      </c>
      <c r="C203" s="20" t="s">
        <v>2053</v>
      </c>
      <c r="D203" s="20" t="s">
        <v>117</v>
      </c>
      <c r="E203" s="20" t="s">
        <v>107</v>
      </c>
      <c r="F203" s="20" t="s">
        <v>187</v>
      </c>
      <c r="G203" s="20" t="s">
        <v>96</v>
      </c>
      <c r="H203" s="15">
        <v>2017</v>
      </c>
      <c r="I203" s="102">
        <v>4.79</v>
      </c>
      <c r="J203" s="15" t="s">
        <v>234</v>
      </c>
      <c r="K203" s="15">
        <v>2</v>
      </c>
      <c r="L203" s="15">
        <v>1</v>
      </c>
      <c r="M203" s="15">
        <v>1</v>
      </c>
      <c r="N203" s="15">
        <v>8</v>
      </c>
      <c r="O203" s="15">
        <v>1</v>
      </c>
      <c r="P203" s="51">
        <v>1100</v>
      </c>
      <c r="Q203" s="169">
        <v>0.25</v>
      </c>
      <c r="R203" s="51">
        <f>P203*(1+Q203)</f>
        <v>1375</v>
      </c>
      <c r="S203" s="15">
        <v>10</v>
      </c>
      <c r="T203" s="15">
        <v>1</v>
      </c>
      <c r="U203" s="15">
        <v>7</v>
      </c>
      <c r="V203" s="21">
        <f>CEILING(R203*O203*I203*EXP(-Definitions!$A$38*Capex!U199)*T203,100)</f>
        <v>6600</v>
      </c>
      <c r="W203" s="184" t="s">
        <v>235</v>
      </c>
      <c r="X203" s="20" t="s">
        <v>242</v>
      </c>
      <c r="Y203" s="67"/>
    </row>
    <row r="204" spans="1:25" s="100" customFormat="1" ht="35.65" customHeight="1">
      <c r="A204" s="15" t="s">
        <v>1287</v>
      </c>
      <c r="B204" s="20" t="s">
        <v>241</v>
      </c>
      <c r="C204" s="20" t="s">
        <v>2053</v>
      </c>
      <c r="D204" s="20" t="s">
        <v>117</v>
      </c>
      <c r="E204" s="20" t="s">
        <v>108</v>
      </c>
      <c r="F204" s="20" t="s">
        <v>187</v>
      </c>
      <c r="G204" s="20" t="s">
        <v>96</v>
      </c>
      <c r="H204" s="15">
        <v>2017</v>
      </c>
      <c r="I204" s="102">
        <v>4.79</v>
      </c>
      <c r="J204" s="15" t="s">
        <v>234</v>
      </c>
      <c r="K204" s="15">
        <v>2</v>
      </c>
      <c r="L204" s="15">
        <v>1</v>
      </c>
      <c r="M204" s="15">
        <v>1</v>
      </c>
      <c r="N204" s="15">
        <v>8</v>
      </c>
      <c r="O204" s="15">
        <v>1</v>
      </c>
      <c r="P204" s="51">
        <v>1100</v>
      </c>
      <c r="Q204" s="169">
        <v>0.25</v>
      </c>
      <c r="R204" s="51">
        <f>P204*(1+Q204)</f>
        <v>1375</v>
      </c>
      <c r="S204" s="15">
        <v>10</v>
      </c>
      <c r="T204" s="15">
        <v>1</v>
      </c>
      <c r="U204" s="15">
        <v>7</v>
      </c>
      <c r="V204" s="21">
        <f>CEILING(R204*O204*I204*EXP(-Definitions!$A$38*Capex!U219)*T204,100)</f>
        <v>6600</v>
      </c>
      <c r="W204" s="184" t="s">
        <v>235</v>
      </c>
      <c r="X204" s="20" t="s">
        <v>242</v>
      </c>
      <c r="Y204" s="67"/>
    </row>
    <row r="205" spans="1:25" s="100" customFormat="1" ht="35.65" customHeight="1">
      <c r="A205" s="15" t="s">
        <v>1307</v>
      </c>
      <c r="B205" s="20" t="s">
        <v>241</v>
      </c>
      <c r="C205" s="20" t="s">
        <v>2053</v>
      </c>
      <c r="D205" s="20" t="s">
        <v>117</v>
      </c>
      <c r="E205" s="20" t="s">
        <v>109</v>
      </c>
      <c r="F205" s="20" t="s">
        <v>187</v>
      </c>
      <c r="G205" s="20" t="s">
        <v>96</v>
      </c>
      <c r="H205" s="15">
        <v>2017</v>
      </c>
      <c r="I205" s="102">
        <v>4.79</v>
      </c>
      <c r="J205" s="15" t="s">
        <v>234</v>
      </c>
      <c r="K205" s="15">
        <v>2</v>
      </c>
      <c r="L205" s="15">
        <v>1</v>
      </c>
      <c r="M205" s="15">
        <v>1</v>
      </c>
      <c r="N205" s="15">
        <v>8</v>
      </c>
      <c r="O205" s="15">
        <v>1</v>
      </c>
      <c r="P205" s="51">
        <v>1100</v>
      </c>
      <c r="Q205" s="169">
        <v>0.25</v>
      </c>
      <c r="R205" s="51">
        <f>P205*(1+Q205)</f>
        <v>1375</v>
      </c>
      <c r="S205" s="15">
        <v>10</v>
      </c>
      <c r="T205" s="15">
        <v>1</v>
      </c>
      <c r="U205" s="15">
        <v>7</v>
      </c>
      <c r="V205" s="21">
        <f>CEILING(R205*O205*I205*EXP(-Definitions!$A$38*Capex!U239)*T205,100)</f>
        <v>6600</v>
      </c>
      <c r="W205" s="184" t="s">
        <v>235</v>
      </c>
      <c r="X205" s="20" t="s">
        <v>242</v>
      </c>
      <c r="Y205" s="67"/>
    </row>
    <row r="206" spans="1:25" s="100" customFormat="1" ht="35.65" customHeight="1">
      <c r="A206" s="15" t="s">
        <v>1322</v>
      </c>
      <c r="B206" s="20" t="s">
        <v>241</v>
      </c>
      <c r="C206" s="20" t="s">
        <v>2053</v>
      </c>
      <c r="D206" s="20" t="s">
        <v>117</v>
      </c>
      <c r="E206" s="20" t="s">
        <v>110</v>
      </c>
      <c r="F206" s="20" t="s">
        <v>187</v>
      </c>
      <c r="G206" s="20" t="s">
        <v>96</v>
      </c>
      <c r="H206" s="15">
        <v>2017</v>
      </c>
      <c r="I206" s="102">
        <v>4.79</v>
      </c>
      <c r="J206" s="15" t="s">
        <v>234</v>
      </c>
      <c r="K206" s="15">
        <v>2</v>
      </c>
      <c r="L206" s="15">
        <v>1</v>
      </c>
      <c r="M206" s="15">
        <v>1</v>
      </c>
      <c r="N206" s="15">
        <v>8</v>
      </c>
      <c r="O206" s="15">
        <v>1</v>
      </c>
      <c r="P206" s="51">
        <v>1100</v>
      </c>
      <c r="Q206" s="169">
        <v>0.25</v>
      </c>
      <c r="R206" s="51">
        <f>P206*(1+Q206)</f>
        <v>1375</v>
      </c>
      <c r="S206" s="15">
        <v>10</v>
      </c>
      <c r="T206" s="15">
        <v>1</v>
      </c>
      <c r="U206" s="15">
        <v>7</v>
      </c>
      <c r="V206" s="21">
        <f>CEILING(R206*O206*I206*EXP(-Definitions!$A$38*Capex!U254)*T206,100)</f>
        <v>6600</v>
      </c>
      <c r="W206" s="184" t="s">
        <v>235</v>
      </c>
      <c r="X206" s="20" t="s">
        <v>242</v>
      </c>
      <c r="Y206" s="67"/>
    </row>
    <row r="207" spans="1:25" s="100" customFormat="1" ht="35.65" customHeight="1">
      <c r="A207" s="15" t="s">
        <v>1337</v>
      </c>
      <c r="B207" s="20" t="s">
        <v>241</v>
      </c>
      <c r="C207" s="20" t="s">
        <v>2053</v>
      </c>
      <c r="D207" s="20" t="s">
        <v>117</v>
      </c>
      <c r="E207" s="20" t="s">
        <v>111</v>
      </c>
      <c r="F207" s="20" t="s">
        <v>187</v>
      </c>
      <c r="G207" s="20" t="s">
        <v>96</v>
      </c>
      <c r="H207" s="15">
        <v>2017</v>
      </c>
      <c r="I207" s="102">
        <v>4.79</v>
      </c>
      <c r="J207" s="15" t="s">
        <v>234</v>
      </c>
      <c r="K207" s="15">
        <v>2</v>
      </c>
      <c r="L207" s="15">
        <v>1</v>
      </c>
      <c r="M207" s="15">
        <v>1</v>
      </c>
      <c r="N207" s="15">
        <v>8</v>
      </c>
      <c r="O207" s="15">
        <v>1</v>
      </c>
      <c r="P207" s="51">
        <v>1100</v>
      </c>
      <c r="Q207" s="169">
        <v>0.25</v>
      </c>
      <c r="R207" s="51">
        <f>P207*(1+Q207)</f>
        <v>1375</v>
      </c>
      <c r="S207" s="15">
        <v>10</v>
      </c>
      <c r="T207" s="15">
        <v>1</v>
      </c>
      <c r="U207" s="15">
        <v>7</v>
      </c>
      <c r="V207" s="21">
        <f>CEILING(R207*O207*I207*EXP(-Definitions!$A$38*Capex!U269)*T207,100)</f>
        <v>6600</v>
      </c>
      <c r="W207" s="184" t="s">
        <v>235</v>
      </c>
      <c r="X207" s="20" t="s">
        <v>242</v>
      </c>
      <c r="Y207" s="67"/>
    </row>
    <row r="208" spans="1:25" s="100" customFormat="1" ht="36" customHeight="1">
      <c r="A208" s="15" t="s">
        <v>1352</v>
      </c>
      <c r="B208" s="20" t="s">
        <v>241</v>
      </c>
      <c r="C208" s="20" t="s">
        <v>2053</v>
      </c>
      <c r="D208" s="20" t="s">
        <v>117</v>
      </c>
      <c r="E208" s="20" t="s">
        <v>112</v>
      </c>
      <c r="F208" s="20" t="s">
        <v>187</v>
      </c>
      <c r="G208" s="20" t="s">
        <v>96</v>
      </c>
      <c r="H208" s="15">
        <v>2017</v>
      </c>
      <c r="I208" s="102">
        <v>4.79</v>
      </c>
      <c r="J208" s="15" t="s">
        <v>234</v>
      </c>
      <c r="K208" s="15">
        <v>2</v>
      </c>
      <c r="L208" s="15">
        <v>1</v>
      </c>
      <c r="M208" s="15">
        <v>1</v>
      </c>
      <c r="N208" s="15">
        <v>8</v>
      </c>
      <c r="O208" s="15">
        <v>1</v>
      </c>
      <c r="P208" s="51">
        <v>1100</v>
      </c>
      <c r="Q208" s="169">
        <v>0.25</v>
      </c>
      <c r="R208" s="51">
        <f>P208*(1+Q208)</f>
        <v>1375</v>
      </c>
      <c r="S208" s="15">
        <v>10</v>
      </c>
      <c r="T208" s="15">
        <v>1</v>
      </c>
      <c r="U208" s="15">
        <v>7</v>
      </c>
      <c r="V208" s="21">
        <f>CEILING(R208*O208*I208*EXP(-Definitions!$A$38*Capex!U284)*T208,100)</f>
        <v>6600</v>
      </c>
      <c r="W208" s="184" t="s">
        <v>235</v>
      </c>
      <c r="X208" s="20" t="s">
        <v>242</v>
      </c>
      <c r="Y208" s="67"/>
    </row>
    <row r="209" spans="1:25" s="100" customFormat="1" ht="35.65" customHeight="1">
      <c r="A209" s="15" t="s">
        <v>1372</v>
      </c>
      <c r="B209" s="20" t="s">
        <v>241</v>
      </c>
      <c r="C209" s="20" t="s">
        <v>2053</v>
      </c>
      <c r="D209" s="20" t="s">
        <v>117</v>
      </c>
      <c r="E209" s="20" t="s">
        <v>113</v>
      </c>
      <c r="F209" s="20" t="s">
        <v>187</v>
      </c>
      <c r="G209" s="20" t="s">
        <v>96</v>
      </c>
      <c r="H209" s="15">
        <v>2017</v>
      </c>
      <c r="I209" s="102">
        <v>4.79</v>
      </c>
      <c r="J209" s="15" t="s">
        <v>234</v>
      </c>
      <c r="K209" s="15">
        <v>2</v>
      </c>
      <c r="L209" s="15">
        <v>1</v>
      </c>
      <c r="M209" s="15">
        <v>1</v>
      </c>
      <c r="N209" s="15">
        <v>8</v>
      </c>
      <c r="O209" s="15">
        <v>1</v>
      </c>
      <c r="P209" s="51">
        <v>1100</v>
      </c>
      <c r="Q209" s="169">
        <v>0.25</v>
      </c>
      <c r="R209" s="51">
        <f>P209*(1+Q209)</f>
        <v>1375</v>
      </c>
      <c r="S209" s="15">
        <v>10</v>
      </c>
      <c r="T209" s="15">
        <v>1</v>
      </c>
      <c r="U209" s="15">
        <v>7</v>
      </c>
      <c r="V209" s="21">
        <f>CEILING(R209*O209*I209*EXP(-Definitions!$A$38*Capex!U304)*T209,100)</f>
        <v>6600</v>
      </c>
      <c r="W209" s="184" t="s">
        <v>235</v>
      </c>
      <c r="X209" s="20" t="s">
        <v>242</v>
      </c>
      <c r="Y209" s="67"/>
    </row>
    <row r="210" spans="1:25" s="100" customFormat="1" ht="35.65" customHeight="1">
      <c r="A210" s="15" t="s">
        <v>1392</v>
      </c>
      <c r="B210" s="20" t="s">
        <v>241</v>
      </c>
      <c r="C210" s="20" t="s">
        <v>2053</v>
      </c>
      <c r="D210" s="20" t="s">
        <v>117</v>
      </c>
      <c r="E210" s="20" t="s">
        <v>114</v>
      </c>
      <c r="F210" s="20" t="s">
        <v>187</v>
      </c>
      <c r="G210" s="20" t="s">
        <v>96</v>
      </c>
      <c r="H210" s="15">
        <v>2017</v>
      </c>
      <c r="I210" s="102">
        <v>4.79</v>
      </c>
      <c r="J210" s="15" t="s">
        <v>234</v>
      </c>
      <c r="K210" s="15">
        <v>2</v>
      </c>
      <c r="L210" s="15">
        <v>1</v>
      </c>
      <c r="M210" s="15">
        <v>1</v>
      </c>
      <c r="N210" s="15">
        <v>8</v>
      </c>
      <c r="O210" s="15">
        <v>1</v>
      </c>
      <c r="P210" s="51">
        <v>1100</v>
      </c>
      <c r="Q210" s="169">
        <v>0.25</v>
      </c>
      <c r="R210" s="51">
        <f>P210*(1+Q210)</f>
        <v>1375</v>
      </c>
      <c r="S210" s="15">
        <v>10</v>
      </c>
      <c r="T210" s="15">
        <v>1</v>
      </c>
      <c r="U210" s="15">
        <v>7</v>
      </c>
      <c r="V210" s="21">
        <f>CEILING(R210*O210*I210*EXP(-Definitions!$A$38*Capex!U324)*T210,100)</f>
        <v>6600</v>
      </c>
      <c r="W210" s="184" t="s">
        <v>235</v>
      </c>
      <c r="X210" s="20" t="s">
        <v>242</v>
      </c>
      <c r="Y210" s="67"/>
    </row>
    <row r="211" spans="1:25" s="100" customFormat="1" ht="36" customHeight="1">
      <c r="A211" s="15" t="s">
        <v>1428</v>
      </c>
      <c r="B211" s="20" t="s">
        <v>241</v>
      </c>
      <c r="C211" s="20" t="s">
        <v>2054</v>
      </c>
      <c r="D211" s="20" t="s">
        <v>117</v>
      </c>
      <c r="E211" s="20" t="s">
        <v>104</v>
      </c>
      <c r="F211" s="20" t="s">
        <v>187</v>
      </c>
      <c r="G211" s="20" t="s">
        <v>96</v>
      </c>
      <c r="H211" s="15">
        <v>2017</v>
      </c>
      <c r="I211" s="102">
        <v>4.8</v>
      </c>
      <c r="J211" s="15" t="s">
        <v>234</v>
      </c>
      <c r="K211" s="15">
        <v>2</v>
      </c>
      <c r="L211" s="15">
        <v>1</v>
      </c>
      <c r="M211" s="15">
        <v>1</v>
      </c>
      <c r="N211" s="15">
        <v>8</v>
      </c>
      <c r="O211" s="15">
        <v>1</v>
      </c>
      <c r="P211" s="51">
        <v>1100</v>
      </c>
      <c r="Q211" s="169">
        <v>0.25</v>
      </c>
      <c r="R211" s="51">
        <f>P211*(1+Q211)</f>
        <v>1375</v>
      </c>
      <c r="S211" s="15">
        <v>10</v>
      </c>
      <c r="T211" s="15">
        <v>1</v>
      </c>
      <c r="U211" s="15">
        <v>7</v>
      </c>
      <c r="V211" s="21">
        <f>CEILING(R211*O211*I211*EXP(-Definitions!$A$38*Capex!U360)*T211,100)</f>
        <v>6600</v>
      </c>
      <c r="W211" s="184" t="s">
        <v>235</v>
      </c>
      <c r="X211" s="20" t="s">
        <v>242</v>
      </c>
      <c r="Y211" s="67"/>
    </row>
    <row r="212" spans="1:25" s="100" customFormat="1" ht="35.65" customHeight="1">
      <c r="A212" s="15" t="s">
        <v>1437</v>
      </c>
      <c r="B212" s="20" t="s">
        <v>241</v>
      </c>
      <c r="C212" s="20" t="s">
        <v>2054</v>
      </c>
      <c r="D212" s="20" t="s">
        <v>117</v>
      </c>
      <c r="E212" s="20" t="s">
        <v>105</v>
      </c>
      <c r="F212" s="20" t="s">
        <v>187</v>
      </c>
      <c r="G212" s="20" t="s">
        <v>96</v>
      </c>
      <c r="H212" s="15">
        <v>2017</v>
      </c>
      <c r="I212" s="102">
        <v>4.79</v>
      </c>
      <c r="J212" s="15" t="s">
        <v>234</v>
      </c>
      <c r="K212" s="15">
        <v>2</v>
      </c>
      <c r="L212" s="15">
        <v>1</v>
      </c>
      <c r="M212" s="15">
        <v>1</v>
      </c>
      <c r="N212" s="15">
        <v>8</v>
      </c>
      <c r="O212" s="15">
        <v>1</v>
      </c>
      <c r="P212" s="51">
        <v>1100</v>
      </c>
      <c r="Q212" s="169">
        <v>0.25</v>
      </c>
      <c r="R212" s="51">
        <f>P212*(1+Q212)</f>
        <v>1375</v>
      </c>
      <c r="S212" s="15">
        <v>10</v>
      </c>
      <c r="T212" s="15">
        <v>1</v>
      </c>
      <c r="U212" s="15">
        <v>7</v>
      </c>
      <c r="V212" s="21">
        <f>CEILING(R212*O212*I212*EXP(-Definitions!$A$38*Capex!U369)*T212,100)</f>
        <v>6600</v>
      </c>
      <c r="W212" s="184" t="s">
        <v>235</v>
      </c>
      <c r="X212" s="20" t="s">
        <v>242</v>
      </c>
      <c r="Y212" s="67"/>
    </row>
    <row r="213" spans="1:25" s="100" customFormat="1" ht="35.65" customHeight="1">
      <c r="A213" s="15" t="s">
        <v>1471</v>
      </c>
      <c r="B213" s="20" t="s">
        <v>241</v>
      </c>
      <c r="C213" s="20" t="s">
        <v>2054</v>
      </c>
      <c r="D213" s="20" t="s">
        <v>117</v>
      </c>
      <c r="E213" s="20" t="s">
        <v>106</v>
      </c>
      <c r="F213" s="20" t="s">
        <v>187</v>
      </c>
      <c r="G213" s="20" t="s">
        <v>96</v>
      </c>
      <c r="H213" s="15">
        <v>2017</v>
      </c>
      <c r="I213" s="102">
        <v>4.8</v>
      </c>
      <c r="J213" s="15" t="s">
        <v>234</v>
      </c>
      <c r="K213" s="15">
        <v>2</v>
      </c>
      <c r="L213" s="15">
        <v>1</v>
      </c>
      <c r="M213" s="15">
        <v>1</v>
      </c>
      <c r="N213" s="15">
        <v>8</v>
      </c>
      <c r="O213" s="15">
        <v>1</v>
      </c>
      <c r="P213" s="51">
        <v>1100</v>
      </c>
      <c r="Q213" s="169">
        <v>0.25</v>
      </c>
      <c r="R213" s="51">
        <f>P213*(1+Q213)</f>
        <v>1375</v>
      </c>
      <c r="S213" s="15">
        <v>10</v>
      </c>
      <c r="T213" s="15">
        <v>1</v>
      </c>
      <c r="U213" s="15">
        <v>7</v>
      </c>
      <c r="V213" s="21">
        <f>CEILING(R213*O213*I213*EXP(-Definitions!$A$38*Capex!U403)*T213,100)</f>
        <v>6600</v>
      </c>
      <c r="W213" s="184" t="s">
        <v>235</v>
      </c>
      <c r="X213" s="20" t="s">
        <v>242</v>
      </c>
      <c r="Y213" s="67"/>
    </row>
    <row r="214" spans="1:25" s="100" customFormat="1" ht="36" customHeight="1">
      <c r="A214" s="15" t="s">
        <v>1490</v>
      </c>
      <c r="B214" s="20" t="s">
        <v>241</v>
      </c>
      <c r="C214" s="20" t="s">
        <v>2054</v>
      </c>
      <c r="D214" s="20" t="s">
        <v>117</v>
      </c>
      <c r="E214" s="20" t="s">
        <v>263</v>
      </c>
      <c r="F214" s="20" t="s">
        <v>187</v>
      </c>
      <c r="G214" s="20" t="s">
        <v>96</v>
      </c>
      <c r="H214" s="15">
        <v>2017</v>
      </c>
      <c r="I214" s="102">
        <v>4.8</v>
      </c>
      <c r="J214" s="15" t="s">
        <v>234</v>
      </c>
      <c r="K214" s="15">
        <v>2</v>
      </c>
      <c r="L214" s="15">
        <v>1</v>
      </c>
      <c r="M214" s="15">
        <v>1</v>
      </c>
      <c r="N214" s="15">
        <v>8</v>
      </c>
      <c r="O214" s="15">
        <v>1</v>
      </c>
      <c r="P214" s="51">
        <v>1100</v>
      </c>
      <c r="Q214" s="169">
        <v>0.25</v>
      </c>
      <c r="R214" s="51">
        <f>P214*(1+Q214)</f>
        <v>1375</v>
      </c>
      <c r="S214" s="15">
        <v>10</v>
      </c>
      <c r="T214" s="15">
        <v>1</v>
      </c>
      <c r="U214" s="15">
        <v>7</v>
      </c>
      <c r="V214" s="21">
        <f>CEILING(R214*O214*I214*EXP(-Definitions!$A$38*Capex!U422)*T214,100)</f>
        <v>6600</v>
      </c>
      <c r="W214" s="184" t="s">
        <v>235</v>
      </c>
      <c r="X214" s="20" t="s">
        <v>242</v>
      </c>
      <c r="Y214" s="67"/>
    </row>
    <row r="215" spans="1:25" s="100" customFormat="1" ht="35.65" customHeight="1">
      <c r="A215" s="15" t="s">
        <v>1509</v>
      </c>
      <c r="B215" s="20" t="s">
        <v>241</v>
      </c>
      <c r="C215" s="20" t="s">
        <v>2054</v>
      </c>
      <c r="D215" s="20" t="s">
        <v>117</v>
      </c>
      <c r="E215" s="20" t="s">
        <v>107</v>
      </c>
      <c r="F215" s="20" t="s">
        <v>187</v>
      </c>
      <c r="G215" s="20" t="s">
        <v>96</v>
      </c>
      <c r="H215" s="15">
        <v>2017</v>
      </c>
      <c r="I215" s="102">
        <v>4.8</v>
      </c>
      <c r="J215" s="15" t="s">
        <v>234</v>
      </c>
      <c r="K215" s="15">
        <v>2</v>
      </c>
      <c r="L215" s="15">
        <v>1</v>
      </c>
      <c r="M215" s="15">
        <v>1</v>
      </c>
      <c r="N215" s="15">
        <v>8</v>
      </c>
      <c r="O215" s="15">
        <v>1</v>
      </c>
      <c r="P215" s="51">
        <v>1100</v>
      </c>
      <c r="Q215" s="169">
        <v>0.25</v>
      </c>
      <c r="R215" s="51">
        <f>P215*(1+Q215)</f>
        <v>1375</v>
      </c>
      <c r="S215" s="15">
        <v>10</v>
      </c>
      <c r="T215" s="15">
        <v>1</v>
      </c>
      <c r="U215" s="15">
        <v>7</v>
      </c>
      <c r="V215" s="21">
        <f>CEILING(R215*O215*I215*EXP(-Definitions!$A$38*Capex!U441)*T215,100)</f>
        <v>6600</v>
      </c>
      <c r="W215" s="184" t="s">
        <v>235</v>
      </c>
      <c r="X215" s="20" t="s">
        <v>242</v>
      </c>
      <c r="Y215" s="67"/>
    </row>
    <row r="216" spans="1:25" s="100" customFormat="1" ht="35.65" customHeight="1">
      <c r="A216" s="15" t="s">
        <v>1528</v>
      </c>
      <c r="B216" s="20" t="s">
        <v>241</v>
      </c>
      <c r="C216" s="20" t="s">
        <v>2054</v>
      </c>
      <c r="D216" s="20" t="s">
        <v>117</v>
      </c>
      <c r="E216" s="20" t="s">
        <v>108</v>
      </c>
      <c r="F216" s="20" t="s">
        <v>187</v>
      </c>
      <c r="G216" s="20" t="s">
        <v>96</v>
      </c>
      <c r="H216" s="15">
        <v>2017</v>
      </c>
      <c r="I216" s="102">
        <v>4.8</v>
      </c>
      <c r="J216" s="15" t="s">
        <v>234</v>
      </c>
      <c r="K216" s="15">
        <v>2</v>
      </c>
      <c r="L216" s="15">
        <v>1</v>
      </c>
      <c r="M216" s="15">
        <v>1</v>
      </c>
      <c r="N216" s="15">
        <v>8</v>
      </c>
      <c r="O216" s="15">
        <v>1</v>
      </c>
      <c r="P216" s="51">
        <v>1100</v>
      </c>
      <c r="Q216" s="169">
        <v>0.25</v>
      </c>
      <c r="R216" s="51">
        <f>P216*(1+Q216)</f>
        <v>1375</v>
      </c>
      <c r="S216" s="15">
        <v>10</v>
      </c>
      <c r="T216" s="15">
        <v>1</v>
      </c>
      <c r="U216" s="15">
        <v>7</v>
      </c>
      <c r="V216" s="21">
        <f>CEILING(R216*O216*I216*EXP(-Definitions!$A$38*Capex!U460)*T216,100)</f>
        <v>6600</v>
      </c>
      <c r="W216" s="184" t="s">
        <v>235</v>
      </c>
      <c r="X216" s="20" t="s">
        <v>242</v>
      </c>
      <c r="Y216" s="67"/>
    </row>
    <row r="217" spans="1:25" s="100" customFormat="1" ht="36" customHeight="1">
      <c r="A217" s="15" t="s">
        <v>1549</v>
      </c>
      <c r="B217" s="20" t="s">
        <v>241</v>
      </c>
      <c r="C217" s="20" t="s">
        <v>2054</v>
      </c>
      <c r="D217" s="20" t="s">
        <v>117</v>
      </c>
      <c r="E217" s="20" t="s">
        <v>109</v>
      </c>
      <c r="F217" s="20" t="s">
        <v>187</v>
      </c>
      <c r="G217" s="20" t="s">
        <v>96</v>
      </c>
      <c r="H217" s="15">
        <v>2017</v>
      </c>
      <c r="I217" s="102">
        <v>4.8</v>
      </c>
      <c r="J217" s="15" t="s">
        <v>234</v>
      </c>
      <c r="K217" s="15">
        <v>2</v>
      </c>
      <c r="L217" s="15">
        <v>1</v>
      </c>
      <c r="M217" s="15">
        <v>1</v>
      </c>
      <c r="N217" s="15">
        <v>8</v>
      </c>
      <c r="O217" s="15">
        <v>1</v>
      </c>
      <c r="P217" s="51">
        <v>1100</v>
      </c>
      <c r="Q217" s="169">
        <v>0.25</v>
      </c>
      <c r="R217" s="51">
        <f>P217*(1+Q217)</f>
        <v>1375</v>
      </c>
      <c r="S217" s="15">
        <v>10</v>
      </c>
      <c r="T217" s="15">
        <v>1</v>
      </c>
      <c r="U217" s="15">
        <v>7</v>
      </c>
      <c r="V217" s="21">
        <f>CEILING(R217*O217*I217*EXP(-Definitions!$A$38*Capex!U481)*T217,100)</f>
        <v>6600</v>
      </c>
      <c r="W217" s="184" t="s">
        <v>235</v>
      </c>
      <c r="X217" s="20" t="s">
        <v>242</v>
      </c>
      <c r="Y217" s="67"/>
    </row>
    <row r="218" spans="1:25" s="100" customFormat="1" ht="35.65" customHeight="1">
      <c r="A218" s="15" t="s">
        <v>1570</v>
      </c>
      <c r="B218" s="20" t="s">
        <v>241</v>
      </c>
      <c r="C218" s="20" t="s">
        <v>2054</v>
      </c>
      <c r="D218" s="20" t="s">
        <v>117</v>
      </c>
      <c r="E218" s="20" t="s">
        <v>110</v>
      </c>
      <c r="F218" s="20" t="s">
        <v>187</v>
      </c>
      <c r="G218" s="20" t="s">
        <v>96</v>
      </c>
      <c r="H218" s="15">
        <v>2017</v>
      </c>
      <c r="I218" s="102">
        <v>4.8</v>
      </c>
      <c r="J218" s="15" t="s">
        <v>234</v>
      </c>
      <c r="K218" s="15">
        <v>2</v>
      </c>
      <c r="L218" s="15">
        <v>1</v>
      </c>
      <c r="M218" s="15">
        <v>1</v>
      </c>
      <c r="N218" s="15">
        <v>8</v>
      </c>
      <c r="O218" s="15">
        <v>1</v>
      </c>
      <c r="P218" s="51">
        <v>1100</v>
      </c>
      <c r="Q218" s="169">
        <v>0.25</v>
      </c>
      <c r="R218" s="51">
        <f>P218*(1+Q218)</f>
        <v>1375</v>
      </c>
      <c r="S218" s="15">
        <v>10</v>
      </c>
      <c r="T218" s="15">
        <v>1</v>
      </c>
      <c r="U218" s="15">
        <v>7</v>
      </c>
      <c r="V218" s="21">
        <f>CEILING(R218*O218*I218*EXP(-Definitions!$A$38*Capex!U502)*T218,100)</f>
        <v>6600</v>
      </c>
      <c r="W218" s="184" t="s">
        <v>235</v>
      </c>
      <c r="X218" s="20" t="s">
        <v>242</v>
      </c>
      <c r="Y218" s="67"/>
    </row>
    <row r="219" spans="1:25" s="100" customFormat="1" ht="35.65" customHeight="1">
      <c r="A219" s="15" t="s">
        <v>1588</v>
      </c>
      <c r="B219" s="20" t="s">
        <v>241</v>
      </c>
      <c r="C219" s="20" t="s">
        <v>2054</v>
      </c>
      <c r="D219" s="20" t="s">
        <v>117</v>
      </c>
      <c r="E219" s="20" t="s">
        <v>111</v>
      </c>
      <c r="F219" s="20" t="s">
        <v>187</v>
      </c>
      <c r="G219" s="20" t="s">
        <v>96</v>
      </c>
      <c r="H219" s="15">
        <v>2017</v>
      </c>
      <c r="I219" s="102">
        <v>4.8</v>
      </c>
      <c r="J219" s="15" t="s">
        <v>234</v>
      </c>
      <c r="K219" s="15">
        <v>2</v>
      </c>
      <c r="L219" s="15">
        <v>1</v>
      </c>
      <c r="M219" s="15">
        <v>1</v>
      </c>
      <c r="N219" s="15">
        <v>8</v>
      </c>
      <c r="O219" s="15">
        <v>1</v>
      </c>
      <c r="P219" s="51">
        <v>1100</v>
      </c>
      <c r="Q219" s="169">
        <v>0.25</v>
      </c>
      <c r="R219" s="51">
        <f>P219*(1+Q219)</f>
        <v>1375</v>
      </c>
      <c r="S219" s="15">
        <v>10</v>
      </c>
      <c r="T219" s="15">
        <v>1</v>
      </c>
      <c r="U219" s="15">
        <v>7</v>
      </c>
      <c r="V219" s="21">
        <f>CEILING(R219*O219*I219*EXP(-Definitions!$A$38*Capex!U520)*T219,100)</f>
        <v>6600</v>
      </c>
      <c r="W219" s="184" t="s">
        <v>235</v>
      </c>
      <c r="X219" s="20" t="s">
        <v>242</v>
      </c>
      <c r="Y219" s="67"/>
    </row>
    <row r="220" spans="1:25" s="100" customFormat="1" ht="36" customHeight="1">
      <c r="A220" s="15" t="s">
        <v>1607</v>
      </c>
      <c r="B220" s="20" t="s">
        <v>241</v>
      </c>
      <c r="C220" s="20" t="s">
        <v>2054</v>
      </c>
      <c r="D220" s="20" t="s">
        <v>117</v>
      </c>
      <c r="E220" s="20" t="s">
        <v>112</v>
      </c>
      <c r="F220" s="20" t="s">
        <v>187</v>
      </c>
      <c r="G220" s="20" t="s">
        <v>96</v>
      </c>
      <c r="H220" s="15">
        <v>2017</v>
      </c>
      <c r="I220" s="102">
        <v>4.8</v>
      </c>
      <c r="J220" s="15" t="s">
        <v>234</v>
      </c>
      <c r="K220" s="15">
        <v>2</v>
      </c>
      <c r="L220" s="15">
        <v>1</v>
      </c>
      <c r="M220" s="15">
        <v>1</v>
      </c>
      <c r="N220" s="15">
        <v>8</v>
      </c>
      <c r="O220" s="15">
        <v>1</v>
      </c>
      <c r="P220" s="51">
        <v>1100</v>
      </c>
      <c r="Q220" s="169">
        <v>0.25</v>
      </c>
      <c r="R220" s="51">
        <f>P220*(1+Q220)</f>
        <v>1375</v>
      </c>
      <c r="S220" s="15">
        <v>10</v>
      </c>
      <c r="T220" s="15">
        <v>1</v>
      </c>
      <c r="U220" s="15">
        <v>7</v>
      </c>
      <c r="V220" s="21">
        <f>CEILING(R220*O220*I220*EXP(-Definitions!$A$38*Capex!U539)*T220,100)</f>
        <v>6600</v>
      </c>
      <c r="W220" s="184" t="s">
        <v>235</v>
      </c>
      <c r="X220" s="20" t="s">
        <v>242</v>
      </c>
      <c r="Y220" s="67"/>
    </row>
    <row r="221" spans="1:25" s="100" customFormat="1" ht="35.65" customHeight="1">
      <c r="A221" s="15" t="s">
        <v>1631</v>
      </c>
      <c r="B221" s="20" t="s">
        <v>241</v>
      </c>
      <c r="C221" s="20" t="s">
        <v>2054</v>
      </c>
      <c r="D221" s="20" t="s">
        <v>117</v>
      </c>
      <c r="E221" s="20" t="s">
        <v>113</v>
      </c>
      <c r="F221" s="20" t="s">
        <v>187</v>
      </c>
      <c r="G221" s="20" t="s">
        <v>96</v>
      </c>
      <c r="H221" s="15">
        <v>2017</v>
      </c>
      <c r="I221" s="102">
        <v>4.8</v>
      </c>
      <c r="J221" s="15" t="s">
        <v>234</v>
      </c>
      <c r="K221" s="15">
        <v>2</v>
      </c>
      <c r="L221" s="15">
        <v>1</v>
      </c>
      <c r="M221" s="15">
        <v>1</v>
      </c>
      <c r="N221" s="15">
        <v>8</v>
      </c>
      <c r="O221" s="15">
        <v>1</v>
      </c>
      <c r="P221" s="51">
        <v>1100</v>
      </c>
      <c r="Q221" s="169">
        <v>0.25</v>
      </c>
      <c r="R221" s="51">
        <f>P221*(1+Q221)</f>
        <v>1375</v>
      </c>
      <c r="S221" s="15">
        <v>10</v>
      </c>
      <c r="T221" s="15">
        <v>1</v>
      </c>
      <c r="U221" s="15">
        <v>7</v>
      </c>
      <c r="V221" s="21">
        <f>CEILING(R221*O221*I221*EXP(-Definitions!$A$38*Capex!U563)*T221,100)</f>
        <v>6600</v>
      </c>
      <c r="W221" s="184" t="s">
        <v>235</v>
      </c>
      <c r="X221" s="20" t="s">
        <v>242</v>
      </c>
      <c r="Y221" s="67"/>
    </row>
    <row r="222" spans="1:25" s="100" customFormat="1" ht="36" customHeight="1">
      <c r="A222" s="64" t="s">
        <v>1080</v>
      </c>
      <c r="B222" s="67" t="s">
        <v>238</v>
      </c>
      <c r="C222" s="67" t="s">
        <v>86</v>
      </c>
      <c r="D222" s="67" t="s">
        <v>117</v>
      </c>
      <c r="E222" s="67" t="s">
        <v>86</v>
      </c>
      <c r="F222" s="67" t="s">
        <v>151</v>
      </c>
      <c r="G222" s="67" t="s">
        <v>96</v>
      </c>
      <c r="H222" s="64">
        <v>2017</v>
      </c>
      <c r="I222" s="99">
        <v>22.1</v>
      </c>
      <c r="J222" s="64" t="s">
        <v>234</v>
      </c>
      <c r="K222" s="64">
        <v>2</v>
      </c>
      <c r="L222" s="64">
        <v>1</v>
      </c>
      <c r="M222" s="64">
        <v>1</v>
      </c>
      <c r="N222" s="64">
        <v>8</v>
      </c>
      <c r="O222" s="64">
        <v>1</v>
      </c>
      <c r="P222" s="91">
        <v>250</v>
      </c>
      <c r="Q222" s="109">
        <v>0.25</v>
      </c>
      <c r="R222" s="91">
        <f>P222*(1+Q222)</f>
        <v>312.5</v>
      </c>
      <c r="S222" s="64">
        <v>10</v>
      </c>
      <c r="T222" s="64">
        <v>1</v>
      </c>
      <c r="U222" s="64">
        <v>7</v>
      </c>
      <c r="V222" s="66">
        <f>CEILING(R222*O222*I222*EXP(-Definitions!$A$38*Capex!U12)*T222,100)</f>
        <v>7000</v>
      </c>
      <c r="W222" s="101" t="s">
        <v>235</v>
      </c>
      <c r="X222" s="67" t="s">
        <v>239</v>
      </c>
      <c r="Y222" s="67"/>
    </row>
    <row r="223" spans="1:25" s="100" customFormat="1" ht="35.65" customHeight="1">
      <c r="A223" s="15" t="s">
        <v>1627</v>
      </c>
      <c r="B223" s="20" t="s">
        <v>261</v>
      </c>
      <c r="C223" s="20" t="s">
        <v>2054</v>
      </c>
      <c r="D223" s="20" t="s">
        <v>117</v>
      </c>
      <c r="E223" s="20" t="s">
        <v>113</v>
      </c>
      <c r="F223" s="20" t="s">
        <v>193</v>
      </c>
      <c r="G223" s="20" t="s">
        <v>96</v>
      </c>
      <c r="H223" s="15">
        <v>2017</v>
      </c>
      <c r="I223" s="102">
        <v>22.95</v>
      </c>
      <c r="J223" s="15" t="s">
        <v>234</v>
      </c>
      <c r="K223" s="15">
        <v>2</v>
      </c>
      <c r="L223" s="15">
        <v>1</v>
      </c>
      <c r="M223" s="15">
        <v>1</v>
      </c>
      <c r="N223" s="15">
        <v>8</v>
      </c>
      <c r="O223" s="15">
        <v>1</v>
      </c>
      <c r="P223" s="51">
        <v>250</v>
      </c>
      <c r="Q223" s="169">
        <v>0.25</v>
      </c>
      <c r="R223" s="51">
        <f>P223*(1+Q223)</f>
        <v>312.5</v>
      </c>
      <c r="S223" s="15">
        <v>10</v>
      </c>
      <c r="T223" s="15">
        <v>1</v>
      </c>
      <c r="U223" s="15">
        <v>7</v>
      </c>
      <c r="V223" s="21">
        <f>CEILING(R223*O223*I223*EXP(-Definitions!$A$38*Capex!U559)*T223,100)</f>
        <v>7200</v>
      </c>
      <c r="W223" s="184" t="s">
        <v>235</v>
      </c>
      <c r="X223" s="20" t="s">
        <v>239</v>
      </c>
      <c r="Y223" s="67"/>
    </row>
    <row r="224" spans="1:25" s="100" customFormat="1" ht="35.65" customHeight="1">
      <c r="A224" s="15" t="s">
        <v>1626</v>
      </c>
      <c r="B224" s="20" t="s">
        <v>261</v>
      </c>
      <c r="C224" s="20" t="s">
        <v>2054</v>
      </c>
      <c r="D224" s="20" t="s">
        <v>117</v>
      </c>
      <c r="E224" s="20" t="s">
        <v>113</v>
      </c>
      <c r="F224" s="20" t="s">
        <v>194</v>
      </c>
      <c r="G224" s="20" t="s">
        <v>96</v>
      </c>
      <c r="H224" s="15">
        <v>2017</v>
      </c>
      <c r="I224" s="102">
        <v>24.06</v>
      </c>
      <c r="J224" s="15" t="s">
        <v>234</v>
      </c>
      <c r="K224" s="15">
        <v>2</v>
      </c>
      <c r="L224" s="15">
        <v>1</v>
      </c>
      <c r="M224" s="15">
        <v>1</v>
      </c>
      <c r="N224" s="15">
        <v>8</v>
      </c>
      <c r="O224" s="15">
        <v>1</v>
      </c>
      <c r="P224" s="51">
        <v>250</v>
      </c>
      <c r="Q224" s="169">
        <v>0.25</v>
      </c>
      <c r="R224" s="51">
        <f>P224*(1+Q224)</f>
        <v>312.5</v>
      </c>
      <c r="S224" s="15">
        <v>10</v>
      </c>
      <c r="T224" s="15">
        <v>1</v>
      </c>
      <c r="U224" s="15">
        <v>7</v>
      </c>
      <c r="V224" s="21">
        <f>CEILING(R224*O224*I224*EXP(-Definitions!$A$38*Capex!U558)*T224,100)</f>
        <v>7600</v>
      </c>
      <c r="W224" s="184" t="s">
        <v>235</v>
      </c>
      <c r="X224" s="20" t="s">
        <v>239</v>
      </c>
      <c r="Y224" s="67"/>
    </row>
    <row r="225" spans="1:25" s="100" customFormat="1" ht="35.65" customHeight="1">
      <c r="A225" s="15" t="s">
        <v>1523</v>
      </c>
      <c r="B225" s="20" t="s">
        <v>261</v>
      </c>
      <c r="C225" s="20" t="s">
        <v>2054</v>
      </c>
      <c r="D225" s="20" t="s">
        <v>117</v>
      </c>
      <c r="E225" s="20" t="s">
        <v>108</v>
      </c>
      <c r="F225" s="20" t="s">
        <v>194</v>
      </c>
      <c r="G225" s="20" t="s">
        <v>96</v>
      </c>
      <c r="H225" s="15">
        <v>2017</v>
      </c>
      <c r="I225" s="102">
        <v>24.33</v>
      </c>
      <c r="J225" s="15" t="s">
        <v>234</v>
      </c>
      <c r="K225" s="15">
        <v>2</v>
      </c>
      <c r="L225" s="15">
        <v>1</v>
      </c>
      <c r="M225" s="15">
        <v>1</v>
      </c>
      <c r="N225" s="15">
        <v>8</v>
      </c>
      <c r="O225" s="15">
        <v>1</v>
      </c>
      <c r="P225" s="51">
        <v>250</v>
      </c>
      <c r="Q225" s="169">
        <v>0.25</v>
      </c>
      <c r="R225" s="51">
        <f>P225*(1+Q225)</f>
        <v>312.5</v>
      </c>
      <c r="S225" s="15">
        <v>10</v>
      </c>
      <c r="T225" s="15">
        <v>1</v>
      </c>
      <c r="U225" s="15">
        <v>7</v>
      </c>
      <c r="V225" s="21">
        <f>CEILING(R225*O225*I225*EXP(-Definitions!$A$38*Capex!U455)*T225,100)</f>
        <v>7700</v>
      </c>
      <c r="W225" s="184" t="s">
        <v>235</v>
      </c>
      <c r="X225" s="20" t="s">
        <v>239</v>
      </c>
      <c r="Y225" s="67"/>
    </row>
    <row r="226" spans="1:25" s="100" customFormat="1" ht="35.65" customHeight="1">
      <c r="A226" s="15" t="s">
        <v>1544</v>
      </c>
      <c r="B226" s="20" t="s">
        <v>261</v>
      </c>
      <c r="C226" s="20" t="s">
        <v>2054</v>
      </c>
      <c r="D226" s="20" t="s">
        <v>117</v>
      </c>
      <c r="E226" s="20" t="s">
        <v>109</v>
      </c>
      <c r="F226" s="20" t="s">
        <v>194</v>
      </c>
      <c r="G226" s="20" t="s">
        <v>96</v>
      </c>
      <c r="H226" s="15">
        <v>2017</v>
      </c>
      <c r="I226" s="102">
        <v>24.33</v>
      </c>
      <c r="J226" s="15" t="s">
        <v>234</v>
      </c>
      <c r="K226" s="15">
        <v>2</v>
      </c>
      <c r="L226" s="15">
        <v>1</v>
      </c>
      <c r="M226" s="15">
        <v>1</v>
      </c>
      <c r="N226" s="15">
        <v>8</v>
      </c>
      <c r="O226" s="15">
        <v>1</v>
      </c>
      <c r="P226" s="51">
        <v>250</v>
      </c>
      <c r="Q226" s="169">
        <v>0.25</v>
      </c>
      <c r="R226" s="51">
        <f>P226*(1+Q226)</f>
        <v>312.5</v>
      </c>
      <c r="S226" s="15">
        <v>10</v>
      </c>
      <c r="T226" s="15">
        <v>1</v>
      </c>
      <c r="U226" s="15">
        <v>7</v>
      </c>
      <c r="V226" s="21">
        <f>CEILING(R226*O226*I226*EXP(-Definitions!$A$38*Capex!U476)*T226,100)</f>
        <v>7700</v>
      </c>
      <c r="W226" s="184" t="s">
        <v>235</v>
      </c>
      <c r="X226" s="20" t="s">
        <v>239</v>
      </c>
      <c r="Y226" s="67"/>
    </row>
    <row r="227" spans="1:25" s="100" customFormat="1" ht="35.65" customHeight="1">
      <c r="A227" s="15" t="s">
        <v>1565</v>
      </c>
      <c r="B227" s="20" t="s">
        <v>261</v>
      </c>
      <c r="C227" s="20" t="s">
        <v>2054</v>
      </c>
      <c r="D227" s="20" t="s">
        <v>117</v>
      </c>
      <c r="E227" s="20" t="s">
        <v>110</v>
      </c>
      <c r="F227" s="20" t="s">
        <v>194</v>
      </c>
      <c r="G227" s="20" t="s">
        <v>96</v>
      </c>
      <c r="H227" s="15">
        <v>2017</v>
      </c>
      <c r="I227" s="102">
        <v>24.33</v>
      </c>
      <c r="J227" s="15" t="s">
        <v>234</v>
      </c>
      <c r="K227" s="15">
        <v>2</v>
      </c>
      <c r="L227" s="15">
        <v>1</v>
      </c>
      <c r="M227" s="15">
        <v>1</v>
      </c>
      <c r="N227" s="15">
        <v>8</v>
      </c>
      <c r="O227" s="15">
        <v>1</v>
      </c>
      <c r="P227" s="51">
        <v>250</v>
      </c>
      <c r="Q227" s="169">
        <v>0.25</v>
      </c>
      <c r="R227" s="51">
        <f>P227*(1+Q227)</f>
        <v>312.5</v>
      </c>
      <c r="S227" s="15">
        <v>10</v>
      </c>
      <c r="T227" s="15">
        <v>1</v>
      </c>
      <c r="U227" s="15">
        <v>7</v>
      </c>
      <c r="V227" s="21">
        <f>CEILING(R227*O227*I227*EXP(-Definitions!$A$38*Capex!U497)*T227,100)</f>
        <v>7700</v>
      </c>
      <c r="W227" s="184" t="s">
        <v>235</v>
      </c>
      <c r="X227" s="20" t="s">
        <v>239</v>
      </c>
      <c r="Y227" s="67"/>
    </row>
    <row r="228" spans="1:25" s="100" customFormat="1" ht="36" customHeight="1">
      <c r="A228" s="15" t="s">
        <v>1602</v>
      </c>
      <c r="B228" s="20" t="s">
        <v>261</v>
      </c>
      <c r="C228" s="20" t="s">
        <v>2054</v>
      </c>
      <c r="D228" s="20" t="s">
        <v>117</v>
      </c>
      <c r="E228" s="20" t="s">
        <v>112</v>
      </c>
      <c r="F228" s="20" t="s">
        <v>194</v>
      </c>
      <c r="G228" s="20" t="s">
        <v>96</v>
      </c>
      <c r="H228" s="15">
        <v>2017</v>
      </c>
      <c r="I228" s="102">
        <v>24.33</v>
      </c>
      <c r="J228" s="15" t="s">
        <v>234</v>
      </c>
      <c r="K228" s="15">
        <v>2</v>
      </c>
      <c r="L228" s="15">
        <v>1</v>
      </c>
      <c r="M228" s="15">
        <v>1</v>
      </c>
      <c r="N228" s="15">
        <v>8</v>
      </c>
      <c r="O228" s="15">
        <v>1</v>
      </c>
      <c r="P228" s="51">
        <v>250</v>
      </c>
      <c r="Q228" s="169">
        <v>0.25</v>
      </c>
      <c r="R228" s="51">
        <f>P228*(1+Q228)</f>
        <v>312.5</v>
      </c>
      <c r="S228" s="15">
        <v>10</v>
      </c>
      <c r="T228" s="15">
        <v>1</v>
      </c>
      <c r="U228" s="15">
        <v>7</v>
      </c>
      <c r="V228" s="21">
        <f>CEILING(R228*O228*I228*EXP(-Definitions!$A$38*Capex!U534)*T228,100)</f>
        <v>7700</v>
      </c>
      <c r="W228" s="184" t="s">
        <v>235</v>
      </c>
      <c r="X228" s="20" t="s">
        <v>239</v>
      </c>
      <c r="Y228" s="67"/>
    </row>
    <row r="229" spans="1:25" s="100" customFormat="1" ht="35.65" customHeight="1">
      <c r="A229" s="15" t="s">
        <v>1225</v>
      </c>
      <c r="B229" s="20" t="s">
        <v>259</v>
      </c>
      <c r="C229" s="20" t="s">
        <v>2053</v>
      </c>
      <c r="D229" s="20" t="s">
        <v>117</v>
      </c>
      <c r="E229" s="20" t="s">
        <v>106</v>
      </c>
      <c r="F229" s="20" t="s">
        <v>138</v>
      </c>
      <c r="G229" s="20" t="s">
        <v>96</v>
      </c>
      <c r="H229" s="15">
        <v>2017</v>
      </c>
      <c r="I229" s="102">
        <v>25.1</v>
      </c>
      <c r="J229" s="15" t="s">
        <v>234</v>
      </c>
      <c r="K229" s="15">
        <v>2</v>
      </c>
      <c r="L229" s="15">
        <v>1</v>
      </c>
      <c r="M229" s="15">
        <v>1</v>
      </c>
      <c r="N229" s="15">
        <v>8</v>
      </c>
      <c r="O229" s="15">
        <v>1</v>
      </c>
      <c r="P229" s="51">
        <v>250</v>
      </c>
      <c r="Q229" s="169">
        <v>0.25</v>
      </c>
      <c r="R229" s="51">
        <f>P229*(1+Q229)</f>
        <v>312.5</v>
      </c>
      <c r="S229" s="15">
        <v>10</v>
      </c>
      <c r="T229" s="15">
        <v>1</v>
      </c>
      <c r="U229" s="15">
        <v>7</v>
      </c>
      <c r="V229" s="21">
        <f>CEILING(R229*O229*I229*EXP(-Definitions!$A$38*Capex!U157)*T229,100)</f>
        <v>7900</v>
      </c>
      <c r="W229" s="184" t="s">
        <v>235</v>
      </c>
      <c r="X229" s="20" t="s">
        <v>239</v>
      </c>
      <c r="Y229" s="67"/>
    </row>
    <row r="230" spans="1:25" s="100" customFormat="1" ht="35.65" customHeight="1">
      <c r="A230" s="15" t="s">
        <v>1466</v>
      </c>
      <c r="B230" s="20" t="s">
        <v>261</v>
      </c>
      <c r="C230" s="20" t="s">
        <v>2054</v>
      </c>
      <c r="D230" s="20" t="s">
        <v>117</v>
      </c>
      <c r="E230" s="20" t="s">
        <v>106</v>
      </c>
      <c r="F230" s="20" t="s">
        <v>194</v>
      </c>
      <c r="G230" s="20" t="s">
        <v>96</v>
      </c>
      <c r="H230" s="15">
        <v>2017</v>
      </c>
      <c r="I230" s="102">
        <v>25.87</v>
      </c>
      <c r="J230" s="15" t="s">
        <v>234</v>
      </c>
      <c r="K230" s="15">
        <v>2</v>
      </c>
      <c r="L230" s="15">
        <v>1</v>
      </c>
      <c r="M230" s="15">
        <v>1</v>
      </c>
      <c r="N230" s="15">
        <v>8</v>
      </c>
      <c r="O230" s="15">
        <v>1</v>
      </c>
      <c r="P230" s="51">
        <v>250</v>
      </c>
      <c r="Q230" s="169">
        <v>0.25</v>
      </c>
      <c r="R230" s="51">
        <f>P230*(1+Q230)</f>
        <v>312.5</v>
      </c>
      <c r="S230" s="15">
        <v>10</v>
      </c>
      <c r="T230" s="15">
        <v>1</v>
      </c>
      <c r="U230" s="15">
        <v>7</v>
      </c>
      <c r="V230" s="21">
        <f>CEILING(R230*O230*I230*EXP(-Definitions!$A$38*Capex!U398)*T230,100)</f>
        <v>8100</v>
      </c>
      <c r="W230" s="184" t="s">
        <v>235</v>
      </c>
      <c r="X230" s="20" t="s">
        <v>239</v>
      </c>
      <c r="Y230" s="67"/>
    </row>
    <row r="231" spans="1:25" s="100" customFormat="1" ht="36" customHeight="1">
      <c r="A231" s="15" t="s">
        <v>1485</v>
      </c>
      <c r="B231" s="20" t="s">
        <v>261</v>
      </c>
      <c r="C231" s="20" t="s">
        <v>2054</v>
      </c>
      <c r="D231" s="20" t="s">
        <v>117</v>
      </c>
      <c r="E231" s="20" t="s">
        <v>263</v>
      </c>
      <c r="F231" s="20" t="s">
        <v>194</v>
      </c>
      <c r="G231" s="20" t="s">
        <v>96</v>
      </c>
      <c r="H231" s="15">
        <v>2017</v>
      </c>
      <c r="I231" s="102">
        <v>25.87</v>
      </c>
      <c r="J231" s="15" t="s">
        <v>234</v>
      </c>
      <c r="K231" s="15">
        <v>2</v>
      </c>
      <c r="L231" s="15">
        <v>1</v>
      </c>
      <c r="M231" s="15">
        <v>1</v>
      </c>
      <c r="N231" s="15">
        <v>8</v>
      </c>
      <c r="O231" s="15">
        <v>1</v>
      </c>
      <c r="P231" s="51">
        <v>250</v>
      </c>
      <c r="Q231" s="169">
        <v>0.25</v>
      </c>
      <c r="R231" s="51">
        <f>P231*(1+Q231)</f>
        <v>312.5</v>
      </c>
      <c r="S231" s="15">
        <v>10</v>
      </c>
      <c r="T231" s="15">
        <v>1</v>
      </c>
      <c r="U231" s="15">
        <v>7</v>
      </c>
      <c r="V231" s="21">
        <f>CEILING(R231*O231*I231*EXP(-Definitions!$A$38*Capex!U417)*T231,100)</f>
        <v>8100</v>
      </c>
      <c r="W231" s="184" t="s">
        <v>235</v>
      </c>
      <c r="X231" s="20" t="s">
        <v>239</v>
      </c>
      <c r="Y231" s="67"/>
    </row>
    <row r="232" spans="1:25" s="100" customFormat="1" ht="35.65" customHeight="1">
      <c r="A232" s="15" t="s">
        <v>1504</v>
      </c>
      <c r="B232" s="20" t="s">
        <v>261</v>
      </c>
      <c r="C232" s="20" t="s">
        <v>2054</v>
      </c>
      <c r="D232" s="20" t="s">
        <v>117</v>
      </c>
      <c r="E232" s="20" t="s">
        <v>107</v>
      </c>
      <c r="F232" s="20" t="s">
        <v>194</v>
      </c>
      <c r="G232" s="20" t="s">
        <v>96</v>
      </c>
      <c r="H232" s="15">
        <v>2017</v>
      </c>
      <c r="I232" s="102">
        <v>25.87</v>
      </c>
      <c r="J232" s="15" t="s">
        <v>234</v>
      </c>
      <c r="K232" s="15">
        <v>2</v>
      </c>
      <c r="L232" s="15">
        <v>1</v>
      </c>
      <c r="M232" s="15">
        <v>1</v>
      </c>
      <c r="N232" s="15">
        <v>8</v>
      </c>
      <c r="O232" s="15">
        <v>1</v>
      </c>
      <c r="P232" s="51">
        <v>250</v>
      </c>
      <c r="Q232" s="169">
        <v>0.25</v>
      </c>
      <c r="R232" s="51">
        <f>P232*(1+Q232)</f>
        <v>312.5</v>
      </c>
      <c r="S232" s="15">
        <v>10</v>
      </c>
      <c r="T232" s="15">
        <v>1</v>
      </c>
      <c r="U232" s="15">
        <v>7</v>
      </c>
      <c r="V232" s="21">
        <f>CEILING(R232*O232*I232*EXP(-Definitions!$A$38*Capex!U436)*T232,100)</f>
        <v>8100</v>
      </c>
      <c r="W232" s="184" t="s">
        <v>235</v>
      </c>
      <c r="X232" s="20" t="s">
        <v>239</v>
      </c>
      <c r="Y232" s="67"/>
    </row>
    <row r="233" spans="1:25" s="100" customFormat="1" ht="35.65" customHeight="1">
      <c r="A233" s="15" t="s">
        <v>1137</v>
      </c>
      <c r="B233" s="20" t="s">
        <v>257</v>
      </c>
      <c r="C233" s="20" t="s">
        <v>86</v>
      </c>
      <c r="D233" s="20" t="s">
        <v>117</v>
      </c>
      <c r="E233" s="20" t="s">
        <v>86</v>
      </c>
      <c r="F233" s="20" t="s">
        <v>175</v>
      </c>
      <c r="G233" s="20" t="s">
        <v>96</v>
      </c>
      <c r="H233" s="15">
        <v>2017</v>
      </c>
      <c r="I233" s="102">
        <v>26.1</v>
      </c>
      <c r="J233" s="15" t="s">
        <v>234</v>
      </c>
      <c r="K233" s="15">
        <v>2</v>
      </c>
      <c r="L233" s="15">
        <v>1</v>
      </c>
      <c r="M233" s="15">
        <v>1</v>
      </c>
      <c r="N233" s="15">
        <v>8</v>
      </c>
      <c r="O233" s="15">
        <v>1</v>
      </c>
      <c r="P233" s="51">
        <v>250</v>
      </c>
      <c r="Q233" s="169">
        <v>0.25</v>
      </c>
      <c r="R233" s="51">
        <f>P233*(1+Q233)</f>
        <v>312.5</v>
      </c>
      <c r="S233" s="15">
        <v>10</v>
      </c>
      <c r="T233" s="15">
        <v>1</v>
      </c>
      <c r="U233" s="15">
        <v>7</v>
      </c>
      <c r="V233" s="21">
        <f>CEILING(R233*O233*I233*EXP(-Definitions!$A$38*Capex!U69)*T233,100)</f>
        <v>8200</v>
      </c>
      <c r="W233" s="184" t="s">
        <v>235</v>
      </c>
      <c r="X233" s="20" t="s">
        <v>236</v>
      </c>
      <c r="Y233" s="67"/>
    </row>
    <row r="234" spans="1:25" s="100" customFormat="1" ht="36" customHeight="1">
      <c r="A234" s="15" t="s">
        <v>1228</v>
      </c>
      <c r="B234" s="20" t="s">
        <v>259</v>
      </c>
      <c r="C234" s="20" t="s">
        <v>2053</v>
      </c>
      <c r="D234" s="20" t="s">
        <v>117</v>
      </c>
      <c r="E234" s="20" t="s">
        <v>106</v>
      </c>
      <c r="F234" s="20" t="s">
        <v>194</v>
      </c>
      <c r="G234" s="20" t="s">
        <v>96</v>
      </c>
      <c r="H234" s="15">
        <v>2017</v>
      </c>
      <c r="I234" s="102">
        <v>26.1</v>
      </c>
      <c r="J234" s="15" t="s">
        <v>234</v>
      </c>
      <c r="K234" s="15">
        <v>2</v>
      </c>
      <c r="L234" s="15">
        <v>1</v>
      </c>
      <c r="M234" s="15">
        <v>1</v>
      </c>
      <c r="N234" s="15">
        <v>8</v>
      </c>
      <c r="O234" s="15">
        <v>1</v>
      </c>
      <c r="P234" s="51">
        <v>250</v>
      </c>
      <c r="Q234" s="169">
        <v>0.25</v>
      </c>
      <c r="R234" s="51">
        <f>P234*(1+Q234)</f>
        <v>312.5</v>
      </c>
      <c r="S234" s="15">
        <v>10</v>
      </c>
      <c r="T234" s="15">
        <v>1</v>
      </c>
      <c r="U234" s="15">
        <v>7</v>
      </c>
      <c r="V234" s="21">
        <f>CEILING(R234*O234*I234*EXP(-Definitions!$A$38*Capex!U160)*T234,100)</f>
        <v>8200</v>
      </c>
      <c r="W234" s="184" t="s">
        <v>235</v>
      </c>
      <c r="X234" s="20" t="s">
        <v>239</v>
      </c>
      <c r="Y234" s="67"/>
    </row>
    <row r="235" spans="1:25" s="100" customFormat="1" ht="35.65" customHeight="1">
      <c r="A235" s="15" t="s">
        <v>1253</v>
      </c>
      <c r="B235" s="20" t="s">
        <v>259</v>
      </c>
      <c r="C235" s="20" t="s">
        <v>2053</v>
      </c>
      <c r="D235" s="20" t="s">
        <v>117</v>
      </c>
      <c r="E235" s="20" t="s">
        <v>263</v>
      </c>
      <c r="F235" s="20" t="s">
        <v>194</v>
      </c>
      <c r="G235" s="20" t="s">
        <v>96</v>
      </c>
      <c r="H235" s="15">
        <v>2017</v>
      </c>
      <c r="I235" s="102">
        <v>26.1</v>
      </c>
      <c r="J235" s="15" t="s">
        <v>234</v>
      </c>
      <c r="K235" s="15">
        <v>2</v>
      </c>
      <c r="L235" s="15">
        <v>1</v>
      </c>
      <c r="M235" s="15">
        <v>1</v>
      </c>
      <c r="N235" s="15">
        <v>8</v>
      </c>
      <c r="O235" s="15">
        <v>1</v>
      </c>
      <c r="P235" s="51">
        <v>250</v>
      </c>
      <c r="Q235" s="169">
        <v>0.25</v>
      </c>
      <c r="R235" s="51">
        <f>P235*(1+Q235)</f>
        <v>312.5</v>
      </c>
      <c r="S235" s="15">
        <v>10</v>
      </c>
      <c r="T235" s="15">
        <v>1</v>
      </c>
      <c r="U235" s="15">
        <v>7</v>
      </c>
      <c r="V235" s="21">
        <f>CEILING(R235*O235*I235*EXP(-Definitions!$A$38*Capex!U185)*T235,100)</f>
        <v>8200</v>
      </c>
      <c r="W235" s="184" t="s">
        <v>235</v>
      </c>
      <c r="X235" s="20" t="s">
        <v>239</v>
      </c>
      <c r="Y235" s="67"/>
    </row>
    <row r="236" spans="1:25" s="100" customFormat="1" ht="35.65" customHeight="1">
      <c r="A236" s="15" t="s">
        <v>1273</v>
      </c>
      <c r="B236" s="20" t="s">
        <v>259</v>
      </c>
      <c r="C236" s="20" t="s">
        <v>2053</v>
      </c>
      <c r="D236" s="20" t="s">
        <v>117</v>
      </c>
      <c r="E236" s="20" t="s">
        <v>107</v>
      </c>
      <c r="F236" s="20" t="s">
        <v>194</v>
      </c>
      <c r="G236" s="20" t="s">
        <v>96</v>
      </c>
      <c r="H236" s="15">
        <v>2017</v>
      </c>
      <c r="I236" s="102">
        <v>26.1</v>
      </c>
      <c r="J236" s="15" t="s">
        <v>234</v>
      </c>
      <c r="K236" s="15">
        <v>2</v>
      </c>
      <c r="L236" s="15">
        <v>1</v>
      </c>
      <c r="M236" s="15">
        <v>1</v>
      </c>
      <c r="N236" s="15">
        <v>8</v>
      </c>
      <c r="O236" s="15">
        <v>1</v>
      </c>
      <c r="P236" s="51">
        <v>250</v>
      </c>
      <c r="Q236" s="169">
        <v>0.25</v>
      </c>
      <c r="R236" s="51">
        <f>P236*(1+Q236)</f>
        <v>312.5</v>
      </c>
      <c r="S236" s="15">
        <v>10</v>
      </c>
      <c r="T236" s="15">
        <v>1</v>
      </c>
      <c r="U236" s="15">
        <v>7</v>
      </c>
      <c r="V236" s="21">
        <f>CEILING(R236*O236*I236*EXP(-Definitions!$A$38*Capex!U205)*T236,100)</f>
        <v>8200</v>
      </c>
      <c r="W236" s="184" t="s">
        <v>235</v>
      </c>
      <c r="X236" s="20" t="s">
        <v>239</v>
      </c>
      <c r="Y236" s="67"/>
    </row>
    <row r="237" spans="1:25" s="100" customFormat="1" ht="36" customHeight="1">
      <c r="A237" s="15" t="s">
        <v>1293</v>
      </c>
      <c r="B237" s="20" t="s">
        <v>259</v>
      </c>
      <c r="C237" s="20" t="s">
        <v>2053</v>
      </c>
      <c r="D237" s="20" t="s">
        <v>117</v>
      </c>
      <c r="E237" s="20" t="s">
        <v>108</v>
      </c>
      <c r="F237" s="20" t="s">
        <v>194</v>
      </c>
      <c r="G237" s="20" t="s">
        <v>96</v>
      </c>
      <c r="H237" s="15">
        <v>2017</v>
      </c>
      <c r="I237" s="102">
        <v>26.1</v>
      </c>
      <c r="J237" s="15" t="s">
        <v>234</v>
      </c>
      <c r="K237" s="15">
        <v>2</v>
      </c>
      <c r="L237" s="15">
        <v>1</v>
      </c>
      <c r="M237" s="15">
        <v>1</v>
      </c>
      <c r="N237" s="15">
        <v>8</v>
      </c>
      <c r="O237" s="15">
        <v>1</v>
      </c>
      <c r="P237" s="51">
        <v>250</v>
      </c>
      <c r="Q237" s="169">
        <v>0.25</v>
      </c>
      <c r="R237" s="51">
        <f>P237*(1+Q237)</f>
        <v>312.5</v>
      </c>
      <c r="S237" s="15">
        <v>10</v>
      </c>
      <c r="T237" s="15">
        <v>1</v>
      </c>
      <c r="U237" s="15">
        <v>7</v>
      </c>
      <c r="V237" s="21">
        <f>CEILING(R237*O237*I237*EXP(-Definitions!$A$38*Capex!U225)*T237,100)</f>
        <v>8200</v>
      </c>
      <c r="W237" s="184" t="s">
        <v>235</v>
      </c>
      <c r="X237" s="20" t="s">
        <v>239</v>
      </c>
      <c r="Y237" s="67"/>
    </row>
    <row r="238" spans="1:25" s="100" customFormat="1" ht="35.65" customHeight="1">
      <c r="A238" s="15" t="s">
        <v>1358</v>
      </c>
      <c r="B238" s="20" t="s">
        <v>259</v>
      </c>
      <c r="C238" s="20" t="s">
        <v>2053</v>
      </c>
      <c r="D238" s="20" t="s">
        <v>117</v>
      </c>
      <c r="E238" s="20" t="s">
        <v>112</v>
      </c>
      <c r="F238" s="20" t="s">
        <v>194</v>
      </c>
      <c r="G238" s="20" t="s">
        <v>96</v>
      </c>
      <c r="H238" s="15">
        <v>2017</v>
      </c>
      <c r="I238" s="102">
        <v>26.1</v>
      </c>
      <c r="J238" s="15" t="s">
        <v>234</v>
      </c>
      <c r="K238" s="15">
        <v>2</v>
      </c>
      <c r="L238" s="15">
        <v>1</v>
      </c>
      <c r="M238" s="15">
        <v>1</v>
      </c>
      <c r="N238" s="15">
        <v>8</v>
      </c>
      <c r="O238" s="15">
        <v>1</v>
      </c>
      <c r="P238" s="51">
        <v>250</v>
      </c>
      <c r="Q238" s="169">
        <v>0.25</v>
      </c>
      <c r="R238" s="51">
        <f>P238*(1+Q238)</f>
        <v>312.5</v>
      </c>
      <c r="S238" s="15">
        <v>10</v>
      </c>
      <c r="T238" s="15">
        <v>1</v>
      </c>
      <c r="U238" s="15">
        <v>7</v>
      </c>
      <c r="V238" s="21">
        <f>CEILING(R238*O238*I238*EXP(-Definitions!$A$38*Capex!U290)*T238,100)</f>
        <v>8200</v>
      </c>
      <c r="W238" s="184" t="s">
        <v>235</v>
      </c>
      <c r="X238" s="20" t="s">
        <v>239</v>
      </c>
      <c r="Y238" s="67"/>
    </row>
    <row r="239" spans="1:25" s="100" customFormat="1" ht="35.65" customHeight="1">
      <c r="A239" s="15" t="s">
        <v>1378</v>
      </c>
      <c r="B239" s="20" t="s">
        <v>259</v>
      </c>
      <c r="C239" s="20" t="s">
        <v>2053</v>
      </c>
      <c r="D239" s="20" t="s">
        <v>117</v>
      </c>
      <c r="E239" s="20" t="s">
        <v>113</v>
      </c>
      <c r="F239" s="20" t="s">
        <v>194</v>
      </c>
      <c r="G239" s="20" t="s">
        <v>96</v>
      </c>
      <c r="H239" s="15">
        <v>2017</v>
      </c>
      <c r="I239" s="102">
        <v>26.1</v>
      </c>
      <c r="J239" s="15" t="s">
        <v>234</v>
      </c>
      <c r="K239" s="15">
        <v>2</v>
      </c>
      <c r="L239" s="15">
        <v>1</v>
      </c>
      <c r="M239" s="15">
        <v>1</v>
      </c>
      <c r="N239" s="15">
        <v>8</v>
      </c>
      <c r="O239" s="15">
        <v>1</v>
      </c>
      <c r="P239" s="51">
        <v>250</v>
      </c>
      <c r="Q239" s="169">
        <v>0.25</v>
      </c>
      <c r="R239" s="51">
        <f>P239*(1+Q239)</f>
        <v>312.5</v>
      </c>
      <c r="S239" s="15">
        <v>10</v>
      </c>
      <c r="T239" s="15">
        <v>1</v>
      </c>
      <c r="U239" s="15">
        <v>7</v>
      </c>
      <c r="V239" s="21">
        <f>CEILING(R239*O239*I239*EXP(-Definitions!$A$38*Capex!U310)*T239,100)</f>
        <v>8200</v>
      </c>
      <c r="W239" s="184" t="s">
        <v>235</v>
      </c>
      <c r="X239" s="20" t="s">
        <v>239</v>
      </c>
      <c r="Y239" s="67"/>
    </row>
    <row r="240" spans="1:25" s="100" customFormat="1" ht="36" customHeight="1">
      <c r="A240" s="15" t="s">
        <v>1398</v>
      </c>
      <c r="B240" s="20" t="s">
        <v>259</v>
      </c>
      <c r="C240" s="20" t="s">
        <v>2053</v>
      </c>
      <c r="D240" s="20" t="s">
        <v>117</v>
      </c>
      <c r="E240" s="20" t="s">
        <v>114</v>
      </c>
      <c r="F240" s="20" t="s">
        <v>194</v>
      </c>
      <c r="G240" s="20" t="s">
        <v>96</v>
      </c>
      <c r="H240" s="15">
        <v>2017</v>
      </c>
      <c r="I240" s="102">
        <v>26.1</v>
      </c>
      <c r="J240" s="15" t="s">
        <v>234</v>
      </c>
      <c r="K240" s="15">
        <v>2</v>
      </c>
      <c r="L240" s="15">
        <v>1</v>
      </c>
      <c r="M240" s="15">
        <v>1</v>
      </c>
      <c r="N240" s="15">
        <v>8</v>
      </c>
      <c r="O240" s="15">
        <v>1</v>
      </c>
      <c r="P240" s="51">
        <v>250</v>
      </c>
      <c r="Q240" s="169">
        <v>0.25</v>
      </c>
      <c r="R240" s="51">
        <f>P240*(1+Q240)</f>
        <v>312.5</v>
      </c>
      <c r="S240" s="15">
        <v>10</v>
      </c>
      <c r="T240" s="15">
        <v>1</v>
      </c>
      <c r="U240" s="15">
        <v>7</v>
      </c>
      <c r="V240" s="21">
        <f>CEILING(R240*O240*I240*EXP(-Definitions!$A$38*Capex!U330)*T240,100)</f>
        <v>8200</v>
      </c>
      <c r="W240" s="184" t="s">
        <v>235</v>
      </c>
      <c r="X240" s="20" t="s">
        <v>239</v>
      </c>
      <c r="Y240" s="67"/>
    </row>
    <row r="241" spans="1:25" s="100" customFormat="1" ht="35.65" customHeight="1">
      <c r="A241" s="15" t="s">
        <v>1231</v>
      </c>
      <c r="B241" s="20" t="s">
        <v>255</v>
      </c>
      <c r="C241" s="20" t="s">
        <v>2053</v>
      </c>
      <c r="D241" s="20" t="s">
        <v>117</v>
      </c>
      <c r="E241" s="20" t="s">
        <v>106</v>
      </c>
      <c r="F241" s="20" t="s">
        <v>187</v>
      </c>
      <c r="G241" s="20" t="s">
        <v>96</v>
      </c>
      <c r="H241" s="15">
        <v>2017</v>
      </c>
      <c r="I241" s="102">
        <v>26.95</v>
      </c>
      <c r="J241" s="15" t="s">
        <v>234</v>
      </c>
      <c r="K241" s="15">
        <v>2</v>
      </c>
      <c r="L241" s="15">
        <v>1</v>
      </c>
      <c r="M241" s="15">
        <v>1</v>
      </c>
      <c r="N241" s="15">
        <v>8</v>
      </c>
      <c r="O241" s="15">
        <v>1</v>
      </c>
      <c r="P241" s="51">
        <v>250</v>
      </c>
      <c r="Q241" s="169">
        <v>0.25</v>
      </c>
      <c r="R241" s="51">
        <f>P241*(1+Q241)</f>
        <v>312.5</v>
      </c>
      <c r="S241" s="15">
        <v>10</v>
      </c>
      <c r="T241" s="15">
        <v>1</v>
      </c>
      <c r="U241" s="15">
        <v>7</v>
      </c>
      <c r="V241" s="21">
        <f>CEILING(R241*O241*I241*EXP(-Definitions!$A$38*Capex!U163)*T241,100)</f>
        <v>8500</v>
      </c>
      <c r="W241" s="184" t="s">
        <v>235</v>
      </c>
      <c r="X241" s="20" t="s">
        <v>236</v>
      </c>
      <c r="Y241" s="67"/>
    </row>
    <row r="242" spans="1:25" s="100" customFormat="1" ht="35.65" customHeight="1">
      <c r="A242" s="15" t="s">
        <v>1245</v>
      </c>
      <c r="B242" s="20" t="s">
        <v>255</v>
      </c>
      <c r="C242" s="20" t="s">
        <v>2053</v>
      </c>
      <c r="D242" s="20" t="s">
        <v>117</v>
      </c>
      <c r="E242" s="20" t="s">
        <v>263</v>
      </c>
      <c r="F242" s="20" t="s">
        <v>187</v>
      </c>
      <c r="G242" s="20" t="s">
        <v>96</v>
      </c>
      <c r="H242" s="15">
        <v>2017</v>
      </c>
      <c r="I242" s="102">
        <v>26.95</v>
      </c>
      <c r="J242" s="15" t="s">
        <v>234</v>
      </c>
      <c r="K242" s="15">
        <v>2</v>
      </c>
      <c r="L242" s="15">
        <v>1</v>
      </c>
      <c r="M242" s="15">
        <v>1</v>
      </c>
      <c r="N242" s="15">
        <v>8</v>
      </c>
      <c r="O242" s="15">
        <v>1</v>
      </c>
      <c r="P242" s="51">
        <v>250</v>
      </c>
      <c r="Q242" s="169">
        <v>0.25</v>
      </c>
      <c r="R242" s="51">
        <f>P242*(1+Q242)</f>
        <v>312.5</v>
      </c>
      <c r="S242" s="15">
        <v>10</v>
      </c>
      <c r="T242" s="15">
        <v>1</v>
      </c>
      <c r="U242" s="15">
        <v>7</v>
      </c>
      <c r="V242" s="21">
        <f>CEILING(R242*O242*I242*EXP(-Definitions!$A$38*Capex!U177)*T242,100)</f>
        <v>8500</v>
      </c>
      <c r="W242" s="184" t="s">
        <v>235</v>
      </c>
      <c r="X242" s="20" t="s">
        <v>236</v>
      </c>
      <c r="Y242" s="67"/>
    </row>
    <row r="243" spans="1:25" s="100" customFormat="1" ht="36" customHeight="1">
      <c r="A243" s="15" t="s">
        <v>1265</v>
      </c>
      <c r="B243" s="20" t="s">
        <v>255</v>
      </c>
      <c r="C243" s="20" t="s">
        <v>2053</v>
      </c>
      <c r="D243" s="20" t="s">
        <v>117</v>
      </c>
      <c r="E243" s="20" t="s">
        <v>107</v>
      </c>
      <c r="F243" s="20" t="s">
        <v>187</v>
      </c>
      <c r="G243" s="20" t="s">
        <v>96</v>
      </c>
      <c r="H243" s="15">
        <v>2017</v>
      </c>
      <c r="I243" s="102">
        <v>26.95</v>
      </c>
      <c r="J243" s="15" t="s">
        <v>234</v>
      </c>
      <c r="K243" s="15">
        <v>2</v>
      </c>
      <c r="L243" s="15">
        <v>1</v>
      </c>
      <c r="M243" s="15">
        <v>1</v>
      </c>
      <c r="N243" s="15">
        <v>8</v>
      </c>
      <c r="O243" s="15">
        <v>1</v>
      </c>
      <c r="P243" s="51">
        <v>250</v>
      </c>
      <c r="Q243" s="169">
        <v>0.25</v>
      </c>
      <c r="R243" s="51">
        <f>P243*(1+Q243)</f>
        <v>312.5</v>
      </c>
      <c r="S243" s="15">
        <v>10</v>
      </c>
      <c r="T243" s="15">
        <v>1</v>
      </c>
      <c r="U243" s="15">
        <v>7</v>
      </c>
      <c r="V243" s="21">
        <f>CEILING(R243*O243*I243*EXP(-Definitions!$A$38*Capex!U197)*T243,100)</f>
        <v>8500</v>
      </c>
      <c r="W243" s="184" t="s">
        <v>235</v>
      </c>
      <c r="X243" s="20" t="s">
        <v>236</v>
      </c>
      <c r="Y243" s="67"/>
    </row>
    <row r="244" spans="1:25" s="100" customFormat="1" ht="35.65" customHeight="1">
      <c r="A244" s="15" t="s">
        <v>1285</v>
      </c>
      <c r="B244" s="20" t="s">
        <v>255</v>
      </c>
      <c r="C244" s="20" t="s">
        <v>2053</v>
      </c>
      <c r="D244" s="20" t="s">
        <v>117</v>
      </c>
      <c r="E244" s="20" t="s">
        <v>108</v>
      </c>
      <c r="F244" s="20" t="s">
        <v>187</v>
      </c>
      <c r="G244" s="20" t="s">
        <v>96</v>
      </c>
      <c r="H244" s="15">
        <v>2017</v>
      </c>
      <c r="I244" s="102">
        <v>26.95</v>
      </c>
      <c r="J244" s="15" t="s">
        <v>234</v>
      </c>
      <c r="K244" s="15">
        <v>2</v>
      </c>
      <c r="L244" s="15">
        <v>1</v>
      </c>
      <c r="M244" s="15">
        <v>1</v>
      </c>
      <c r="N244" s="15">
        <v>8</v>
      </c>
      <c r="O244" s="15">
        <v>1</v>
      </c>
      <c r="P244" s="51">
        <v>250</v>
      </c>
      <c r="Q244" s="169">
        <v>0.25</v>
      </c>
      <c r="R244" s="51">
        <f>P244*(1+Q244)</f>
        <v>312.5</v>
      </c>
      <c r="S244" s="15">
        <v>10</v>
      </c>
      <c r="T244" s="15">
        <v>1</v>
      </c>
      <c r="U244" s="15">
        <v>7</v>
      </c>
      <c r="V244" s="21">
        <f>CEILING(R244*O244*I244*EXP(-Definitions!$A$38*Capex!U217)*T244,100)</f>
        <v>8500</v>
      </c>
      <c r="W244" s="184" t="s">
        <v>235</v>
      </c>
      <c r="X244" s="20" t="s">
        <v>236</v>
      </c>
      <c r="Y244" s="67"/>
    </row>
    <row r="245" spans="1:25" s="100" customFormat="1" ht="35.65" customHeight="1">
      <c r="A245" s="15" t="s">
        <v>1305</v>
      </c>
      <c r="B245" s="20" t="s">
        <v>255</v>
      </c>
      <c r="C245" s="20" t="s">
        <v>2053</v>
      </c>
      <c r="D245" s="20" t="s">
        <v>117</v>
      </c>
      <c r="E245" s="20" t="s">
        <v>109</v>
      </c>
      <c r="F245" s="20" t="s">
        <v>187</v>
      </c>
      <c r="G245" s="20" t="s">
        <v>96</v>
      </c>
      <c r="H245" s="15">
        <v>2017</v>
      </c>
      <c r="I245" s="102">
        <v>26.95</v>
      </c>
      <c r="J245" s="15" t="s">
        <v>234</v>
      </c>
      <c r="K245" s="15">
        <v>2</v>
      </c>
      <c r="L245" s="15">
        <v>1</v>
      </c>
      <c r="M245" s="15">
        <v>1</v>
      </c>
      <c r="N245" s="15">
        <v>8</v>
      </c>
      <c r="O245" s="15">
        <v>1</v>
      </c>
      <c r="P245" s="51">
        <v>250</v>
      </c>
      <c r="Q245" s="169">
        <v>0.25</v>
      </c>
      <c r="R245" s="51">
        <f>P245*(1+Q245)</f>
        <v>312.5</v>
      </c>
      <c r="S245" s="15">
        <v>10</v>
      </c>
      <c r="T245" s="15">
        <v>1</v>
      </c>
      <c r="U245" s="15">
        <v>7</v>
      </c>
      <c r="V245" s="21">
        <f>CEILING(R245*O245*I245*EXP(-Definitions!$A$38*Capex!U237)*T245,100)</f>
        <v>8500</v>
      </c>
      <c r="W245" s="184" t="s">
        <v>235</v>
      </c>
      <c r="X245" s="20" t="s">
        <v>236</v>
      </c>
      <c r="Y245" s="67"/>
    </row>
    <row r="246" spans="1:25" s="100" customFormat="1" ht="36" customHeight="1">
      <c r="A246" s="15" t="s">
        <v>1320</v>
      </c>
      <c r="B246" s="20" t="s">
        <v>255</v>
      </c>
      <c r="C246" s="20" t="s">
        <v>2053</v>
      </c>
      <c r="D246" s="20" t="s">
        <v>117</v>
      </c>
      <c r="E246" s="20" t="s">
        <v>110</v>
      </c>
      <c r="F246" s="20" t="s">
        <v>187</v>
      </c>
      <c r="G246" s="20" t="s">
        <v>96</v>
      </c>
      <c r="H246" s="15">
        <v>2017</v>
      </c>
      <c r="I246" s="102">
        <v>26.95</v>
      </c>
      <c r="J246" s="15" t="s">
        <v>234</v>
      </c>
      <c r="K246" s="15">
        <v>2</v>
      </c>
      <c r="L246" s="15">
        <v>1</v>
      </c>
      <c r="M246" s="15">
        <v>1</v>
      </c>
      <c r="N246" s="15">
        <v>8</v>
      </c>
      <c r="O246" s="15">
        <v>1</v>
      </c>
      <c r="P246" s="51">
        <v>250</v>
      </c>
      <c r="Q246" s="169">
        <v>0.25</v>
      </c>
      <c r="R246" s="51">
        <f>P246*(1+Q246)</f>
        <v>312.5</v>
      </c>
      <c r="S246" s="15">
        <v>10</v>
      </c>
      <c r="T246" s="15">
        <v>1</v>
      </c>
      <c r="U246" s="15">
        <v>7</v>
      </c>
      <c r="V246" s="21">
        <f>CEILING(R246*O246*I246*EXP(-Definitions!$A$38*Capex!U252)*T246,100)</f>
        <v>8500</v>
      </c>
      <c r="W246" s="184" t="s">
        <v>235</v>
      </c>
      <c r="X246" s="20" t="s">
        <v>236</v>
      </c>
      <c r="Y246" s="67"/>
    </row>
    <row r="247" spans="1:25" s="100" customFormat="1" ht="35.65" customHeight="1">
      <c r="A247" s="15" t="s">
        <v>1335</v>
      </c>
      <c r="B247" s="20" t="s">
        <v>255</v>
      </c>
      <c r="C247" s="20" t="s">
        <v>2053</v>
      </c>
      <c r="D247" s="20" t="s">
        <v>117</v>
      </c>
      <c r="E247" s="20" t="s">
        <v>111</v>
      </c>
      <c r="F247" s="20" t="s">
        <v>187</v>
      </c>
      <c r="G247" s="20" t="s">
        <v>96</v>
      </c>
      <c r="H247" s="15">
        <v>2017</v>
      </c>
      <c r="I247" s="102">
        <v>26.95</v>
      </c>
      <c r="J247" s="15" t="s">
        <v>234</v>
      </c>
      <c r="K247" s="15">
        <v>2</v>
      </c>
      <c r="L247" s="15">
        <v>1</v>
      </c>
      <c r="M247" s="15">
        <v>1</v>
      </c>
      <c r="N247" s="15">
        <v>8</v>
      </c>
      <c r="O247" s="15">
        <v>1</v>
      </c>
      <c r="P247" s="51">
        <v>250</v>
      </c>
      <c r="Q247" s="169">
        <v>0.25</v>
      </c>
      <c r="R247" s="51">
        <f>P247*(1+Q247)</f>
        <v>312.5</v>
      </c>
      <c r="S247" s="15">
        <v>10</v>
      </c>
      <c r="T247" s="15">
        <v>1</v>
      </c>
      <c r="U247" s="15">
        <v>7</v>
      </c>
      <c r="V247" s="21">
        <f>CEILING(R247*O247*I247*EXP(-Definitions!$A$38*Capex!U267)*T247,100)</f>
        <v>8500</v>
      </c>
      <c r="W247" s="184" t="s">
        <v>235</v>
      </c>
      <c r="X247" s="20" t="s">
        <v>236</v>
      </c>
      <c r="Y247" s="67"/>
    </row>
    <row r="248" spans="1:25" s="100" customFormat="1" ht="35.65" customHeight="1">
      <c r="A248" s="15" t="s">
        <v>1350</v>
      </c>
      <c r="B248" s="20" t="s">
        <v>255</v>
      </c>
      <c r="C248" s="20" t="s">
        <v>2053</v>
      </c>
      <c r="D248" s="20" t="s">
        <v>117</v>
      </c>
      <c r="E248" s="20" t="s">
        <v>112</v>
      </c>
      <c r="F248" s="20" t="s">
        <v>187</v>
      </c>
      <c r="G248" s="20" t="s">
        <v>96</v>
      </c>
      <c r="H248" s="15">
        <v>2017</v>
      </c>
      <c r="I248" s="102">
        <v>26.95</v>
      </c>
      <c r="J248" s="15" t="s">
        <v>234</v>
      </c>
      <c r="K248" s="15">
        <v>2</v>
      </c>
      <c r="L248" s="15">
        <v>1</v>
      </c>
      <c r="M248" s="15">
        <v>1</v>
      </c>
      <c r="N248" s="15">
        <v>8</v>
      </c>
      <c r="O248" s="15">
        <v>1</v>
      </c>
      <c r="P248" s="51">
        <v>250</v>
      </c>
      <c r="Q248" s="169">
        <v>0.25</v>
      </c>
      <c r="R248" s="51">
        <f>P248*(1+Q248)</f>
        <v>312.5</v>
      </c>
      <c r="S248" s="15">
        <v>10</v>
      </c>
      <c r="T248" s="15">
        <v>1</v>
      </c>
      <c r="U248" s="15">
        <v>7</v>
      </c>
      <c r="V248" s="21">
        <f>CEILING(R248*O248*I248*EXP(-Definitions!$A$38*Capex!U282)*T248,100)</f>
        <v>8500</v>
      </c>
      <c r="W248" s="184" t="s">
        <v>235</v>
      </c>
      <c r="X248" s="20" t="s">
        <v>236</v>
      </c>
      <c r="Y248" s="67"/>
    </row>
    <row r="249" spans="1:25" s="100" customFormat="1" ht="36" customHeight="1">
      <c r="A249" s="15" t="s">
        <v>1370</v>
      </c>
      <c r="B249" s="20" t="s">
        <v>255</v>
      </c>
      <c r="C249" s="20" t="s">
        <v>2053</v>
      </c>
      <c r="D249" s="20" t="s">
        <v>117</v>
      </c>
      <c r="E249" s="20" t="s">
        <v>113</v>
      </c>
      <c r="F249" s="20" t="s">
        <v>187</v>
      </c>
      <c r="G249" s="20" t="s">
        <v>96</v>
      </c>
      <c r="H249" s="15">
        <v>2017</v>
      </c>
      <c r="I249" s="102">
        <v>26.95</v>
      </c>
      <c r="J249" s="15" t="s">
        <v>234</v>
      </c>
      <c r="K249" s="15">
        <v>2</v>
      </c>
      <c r="L249" s="15">
        <v>1</v>
      </c>
      <c r="M249" s="15">
        <v>1</v>
      </c>
      <c r="N249" s="15">
        <v>8</v>
      </c>
      <c r="O249" s="15">
        <v>1</v>
      </c>
      <c r="P249" s="51">
        <v>250</v>
      </c>
      <c r="Q249" s="169">
        <v>0.25</v>
      </c>
      <c r="R249" s="51">
        <f>P249*(1+Q249)</f>
        <v>312.5</v>
      </c>
      <c r="S249" s="15">
        <v>10</v>
      </c>
      <c r="T249" s="15">
        <v>1</v>
      </c>
      <c r="U249" s="15">
        <v>7</v>
      </c>
      <c r="V249" s="21">
        <f>CEILING(R249*O249*I249*EXP(-Definitions!$A$38*Capex!U302)*T249,100)</f>
        <v>8500</v>
      </c>
      <c r="W249" s="184" t="s">
        <v>235</v>
      </c>
      <c r="X249" s="20" t="s">
        <v>236</v>
      </c>
      <c r="Y249" s="67"/>
    </row>
    <row r="250" spans="1:25" s="100" customFormat="1" ht="35.65" customHeight="1">
      <c r="A250" s="15" t="s">
        <v>1390</v>
      </c>
      <c r="B250" s="20" t="s">
        <v>255</v>
      </c>
      <c r="C250" s="20" t="s">
        <v>2053</v>
      </c>
      <c r="D250" s="20" t="s">
        <v>117</v>
      </c>
      <c r="E250" s="20" t="s">
        <v>114</v>
      </c>
      <c r="F250" s="20" t="s">
        <v>187</v>
      </c>
      <c r="G250" s="20" t="s">
        <v>96</v>
      </c>
      <c r="H250" s="15">
        <v>2017</v>
      </c>
      <c r="I250" s="102">
        <v>26.95</v>
      </c>
      <c r="J250" s="15" t="s">
        <v>234</v>
      </c>
      <c r="K250" s="15">
        <v>2</v>
      </c>
      <c r="L250" s="15">
        <v>1</v>
      </c>
      <c r="M250" s="15">
        <v>1</v>
      </c>
      <c r="N250" s="15">
        <v>8</v>
      </c>
      <c r="O250" s="15">
        <v>1</v>
      </c>
      <c r="P250" s="51">
        <v>250</v>
      </c>
      <c r="Q250" s="169">
        <v>0.25</v>
      </c>
      <c r="R250" s="51">
        <f>P250*(1+Q250)</f>
        <v>312.5</v>
      </c>
      <c r="S250" s="15">
        <v>10</v>
      </c>
      <c r="T250" s="15">
        <v>1</v>
      </c>
      <c r="U250" s="15">
        <v>7</v>
      </c>
      <c r="V250" s="21">
        <f>CEILING(R250*O250*I250*EXP(-Definitions!$A$38*Capex!U322)*T250,100)</f>
        <v>8500</v>
      </c>
      <c r="W250" s="184" t="s">
        <v>235</v>
      </c>
      <c r="X250" s="20" t="s">
        <v>236</v>
      </c>
      <c r="Y250" s="67"/>
    </row>
    <row r="251" spans="1:25" s="100" customFormat="1" ht="35.65" customHeight="1">
      <c r="A251" s="15" t="s">
        <v>1157</v>
      </c>
      <c r="B251" s="20" t="s">
        <v>259</v>
      </c>
      <c r="C251" s="20" t="s">
        <v>86</v>
      </c>
      <c r="D251" s="20" t="s">
        <v>117</v>
      </c>
      <c r="E251" s="20" t="s">
        <v>86</v>
      </c>
      <c r="F251" s="20" t="s">
        <v>186</v>
      </c>
      <c r="G251" s="20" t="s">
        <v>96</v>
      </c>
      <c r="H251" s="15">
        <v>2017</v>
      </c>
      <c r="I251" s="102">
        <v>28</v>
      </c>
      <c r="J251" s="15" t="s">
        <v>234</v>
      </c>
      <c r="K251" s="15">
        <v>2</v>
      </c>
      <c r="L251" s="15">
        <v>1</v>
      </c>
      <c r="M251" s="15">
        <v>1</v>
      </c>
      <c r="N251" s="15">
        <v>8</v>
      </c>
      <c r="O251" s="15">
        <v>1</v>
      </c>
      <c r="P251" s="51">
        <v>250</v>
      </c>
      <c r="Q251" s="169">
        <v>0.25</v>
      </c>
      <c r="R251" s="51">
        <f>P251*(1+Q251)</f>
        <v>312.5</v>
      </c>
      <c r="S251" s="15">
        <v>10</v>
      </c>
      <c r="T251" s="15">
        <v>1</v>
      </c>
      <c r="U251" s="15">
        <v>7</v>
      </c>
      <c r="V251" s="21">
        <f>CEILING(R251*O251*I251*EXP(-Definitions!$A$38*Capex!U89)*T251,100)</f>
        <v>8800</v>
      </c>
      <c r="W251" s="184" t="s">
        <v>235</v>
      </c>
      <c r="X251" s="20" t="s">
        <v>239</v>
      </c>
      <c r="Y251" s="67"/>
    </row>
    <row r="252" spans="1:25" s="100" customFormat="1" ht="36" customHeight="1">
      <c r="A252" s="15" t="s">
        <v>1204</v>
      </c>
      <c r="B252" s="20" t="s">
        <v>241</v>
      </c>
      <c r="C252" s="20" t="s">
        <v>2053</v>
      </c>
      <c r="D252" s="20" t="s">
        <v>117</v>
      </c>
      <c r="E252" s="20" t="s">
        <v>105</v>
      </c>
      <c r="F252" s="20" t="s">
        <v>154</v>
      </c>
      <c r="G252" s="20" t="s">
        <v>96</v>
      </c>
      <c r="H252" s="15">
        <v>2017</v>
      </c>
      <c r="I252" s="102">
        <v>6.63</v>
      </c>
      <c r="J252" s="15" t="s">
        <v>234</v>
      </c>
      <c r="K252" s="15">
        <v>2</v>
      </c>
      <c r="L252" s="15">
        <v>1</v>
      </c>
      <c r="M252" s="15">
        <v>1</v>
      </c>
      <c r="N252" s="15">
        <v>8</v>
      </c>
      <c r="O252" s="15">
        <v>1</v>
      </c>
      <c r="P252" s="51">
        <v>1100</v>
      </c>
      <c r="Q252" s="169">
        <v>0.25</v>
      </c>
      <c r="R252" s="51">
        <f>P252*(1+Q252)</f>
        <v>1375</v>
      </c>
      <c r="S252" s="15">
        <v>10</v>
      </c>
      <c r="T252" s="15">
        <v>1</v>
      </c>
      <c r="U252" s="15">
        <v>7</v>
      </c>
      <c r="V252" s="21">
        <f>CEILING(R252*O252*I252*EXP(-Definitions!$A$38*Capex!U136)*T252,100)</f>
        <v>9200</v>
      </c>
      <c r="W252" s="184" t="s">
        <v>235</v>
      </c>
      <c r="X252" s="20" t="s">
        <v>242</v>
      </c>
      <c r="Y252" s="67"/>
    </row>
    <row r="253" spans="1:25" s="100" customFormat="1" ht="35.65" customHeight="1">
      <c r="A253" s="15" t="s">
        <v>1622</v>
      </c>
      <c r="B253" s="20" t="s">
        <v>255</v>
      </c>
      <c r="C253" s="20" t="s">
        <v>2054</v>
      </c>
      <c r="D253" s="20" t="s">
        <v>117</v>
      </c>
      <c r="E253" s="20" t="s">
        <v>113</v>
      </c>
      <c r="F253" s="20" t="s">
        <v>154</v>
      </c>
      <c r="G253" s="20" t="s">
        <v>96</v>
      </c>
      <c r="H253" s="15">
        <v>2017</v>
      </c>
      <c r="I253" s="102">
        <v>29.97</v>
      </c>
      <c r="J253" s="15" t="s">
        <v>234</v>
      </c>
      <c r="K253" s="15">
        <v>2</v>
      </c>
      <c r="L253" s="15">
        <v>1</v>
      </c>
      <c r="M253" s="15">
        <v>1</v>
      </c>
      <c r="N253" s="15">
        <v>8</v>
      </c>
      <c r="O253" s="15">
        <v>1</v>
      </c>
      <c r="P253" s="51">
        <v>250</v>
      </c>
      <c r="Q253" s="169">
        <v>0.25</v>
      </c>
      <c r="R253" s="51">
        <f>P253*(1+Q253)</f>
        <v>312.5</v>
      </c>
      <c r="S253" s="15">
        <v>10</v>
      </c>
      <c r="T253" s="15">
        <v>1</v>
      </c>
      <c r="U253" s="15">
        <v>7</v>
      </c>
      <c r="V253" s="21">
        <f>CEILING(R253*O253*I253*EXP(-Definitions!$A$38*Capex!U554)*T253,100)</f>
        <v>9400</v>
      </c>
      <c r="W253" s="184" t="s">
        <v>235</v>
      </c>
      <c r="X253" s="20" t="s">
        <v>236</v>
      </c>
      <c r="Y253" s="67"/>
    </row>
    <row r="254" spans="1:25" s="100" customFormat="1" ht="35.65" customHeight="1">
      <c r="A254" s="15" t="s">
        <v>1123</v>
      </c>
      <c r="B254" s="20" t="s">
        <v>246</v>
      </c>
      <c r="C254" s="20" t="s">
        <v>86</v>
      </c>
      <c r="D254" s="20" t="s">
        <v>117</v>
      </c>
      <c r="E254" s="20" t="s">
        <v>86</v>
      </c>
      <c r="F254" s="20" t="s">
        <v>166</v>
      </c>
      <c r="G254" s="20" t="s">
        <v>96</v>
      </c>
      <c r="H254" s="15">
        <v>2017</v>
      </c>
      <c r="I254" s="102">
        <v>30.2</v>
      </c>
      <c r="J254" s="15" t="s">
        <v>234</v>
      </c>
      <c r="K254" s="15">
        <v>2</v>
      </c>
      <c r="L254" s="15">
        <v>1</v>
      </c>
      <c r="M254" s="15">
        <v>1</v>
      </c>
      <c r="N254" s="15">
        <v>8</v>
      </c>
      <c r="O254" s="15">
        <v>1</v>
      </c>
      <c r="P254" s="51">
        <v>250</v>
      </c>
      <c r="Q254" s="169">
        <v>0.25</v>
      </c>
      <c r="R254" s="51">
        <f>P254*(1+Q254)</f>
        <v>312.5</v>
      </c>
      <c r="S254" s="15">
        <v>10</v>
      </c>
      <c r="T254" s="15">
        <v>1</v>
      </c>
      <c r="U254" s="15">
        <v>7</v>
      </c>
      <c r="V254" s="21">
        <f>CEILING(R254*O254*I254*EXP(-Definitions!$A$38*Capex!U55)*T254,100)</f>
        <v>9500</v>
      </c>
      <c r="W254" s="184" t="s">
        <v>235</v>
      </c>
      <c r="X254" s="20" t="s">
        <v>239</v>
      </c>
      <c r="Y254" s="67"/>
    </row>
    <row r="255" spans="1:25" s="100" customFormat="1" ht="36" customHeight="1">
      <c r="A255" s="15" t="s">
        <v>1242</v>
      </c>
      <c r="B255" s="20" t="s">
        <v>255</v>
      </c>
      <c r="C255" s="20" t="s">
        <v>2053</v>
      </c>
      <c r="D255" s="20" t="s">
        <v>117</v>
      </c>
      <c r="E255" s="20" t="s">
        <v>263</v>
      </c>
      <c r="F255" s="20" t="s">
        <v>154</v>
      </c>
      <c r="G255" s="20" t="s">
        <v>96</v>
      </c>
      <c r="H255" s="15">
        <v>2017</v>
      </c>
      <c r="I255" s="102">
        <v>30.96</v>
      </c>
      <c r="J255" s="15" t="s">
        <v>234</v>
      </c>
      <c r="K255" s="15">
        <v>2</v>
      </c>
      <c r="L255" s="15">
        <v>1</v>
      </c>
      <c r="M255" s="15">
        <v>1</v>
      </c>
      <c r="N255" s="15">
        <v>8</v>
      </c>
      <c r="O255" s="15">
        <v>1</v>
      </c>
      <c r="P255" s="51">
        <v>250</v>
      </c>
      <c r="Q255" s="169">
        <v>0.25</v>
      </c>
      <c r="R255" s="51">
        <f>P255*(1+Q255)</f>
        <v>312.5</v>
      </c>
      <c r="S255" s="15">
        <v>10</v>
      </c>
      <c r="T255" s="15">
        <v>1</v>
      </c>
      <c r="U255" s="15">
        <v>7</v>
      </c>
      <c r="V255" s="21">
        <f>CEILING(R255*O255*I255*EXP(-Definitions!$A$38*Capex!U174)*T255,100)</f>
        <v>9700</v>
      </c>
      <c r="W255" s="184" t="s">
        <v>235</v>
      </c>
      <c r="X255" s="20" t="s">
        <v>236</v>
      </c>
      <c r="Y255" s="67"/>
    </row>
    <row r="256" spans="1:25" s="100" customFormat="1" ht="35.65" customHeight="1">
      <c r="A256" s="15" t="s">
        <v>1262</v>
      </c>
      <c r="B256" s="20" t="s">
        <v>255</v>
      </c>
      <c r="C256" s="20" t="s">
        <v>2053</v>
      </c>
      <c r="D256" s="20" t="s">
        <v>117</v>
      </c>
      <c r="E256" s="20" t="s">
        <v>107</v>
      </c>
      <c r="F256" s="20" t="s">
        <v>154</v>
      </c>
      <c r="G256" s="20" t="s">
        <v>96</v>
      </c>
      <c r="H256" s="15">
        <v>2017</v>
      </c>
      <c r="I256" s="102">
        <v>30.96</v>
      </c>
      <c r="J256" s="15" t="s">
        <v>234</v>
      </c>
      <c r="K256" s="15">
        <v>2</v>
      </c>
      <c r="L256" s="15">
        <v>1</v>
      </c>
      <c r="M256" s="15">
        <v>1</v>
      </c>
      <c r="N256" s="15">
        <v>8</v>
      </c>
      <c r="O256" s="15">
        <v>1</v>
      </c>
      <c r="P256" s="51">
        <v>250</v>
      </c>
      <c r="Q256" s="169">
        <v>0.25</v>
      </c>
      <c r="R256" s="51">
        <f>P256*(1+Q256)</f>
        <v>312.5</v>
      </c>
      <c r="S256" s="15">
        <v>10</v>
      </c>
      <c r="T256" s="15">
        <v>1</v>
      </c>
      <c r="U256" s="15">
        <v>7</v>
      </c>
      <c r="V256" s="21">
        <f>CEILING(R256*O256*I256*EXP(-Definitions!$A$38*Capex!U194)*T256,100)</f>
        <v>9700</v>
      </c>
      <c r="W256" s="184" t="s">
        <v>235</v>
      </c>
      <c r="X256" s="20" t="s">
        <v>236</v>
      </c>
      <c r="Y256" s="67"/>
    </row>
    <row r="257" spans="1:25" s="100" customFormat="1" ht="35.65" customHeight="1">
      <c r="A257" s="15" t="s">
        <v>1282</v>
      </c>
      <c r="B257" s="20" t="s">
        <v>255</v>
      </c>
      <c r="C257" s="20" t="s">
        <v>2053</v>
      </c>
      <c r="D257" s="20" t="s">
        <v>117</v>
      </c>
      <c r="E257" s="20" t="s">
        <v>108</v>
      </c>
      <c r="F257" s="20" t="s">
        <v>154</v>
      </c>
      <c r="G257" s="20" t="s">
        <v>96</v>
      </c>
      <c r="H257" s="15">
        <v>2017</v>
      </c>
      <c r="I257" s="102">
        <v>30.96</v>
      </c>
      <c r="J257" s="15" t="s">
        <v>234</v>
      </c>
      <c r="K257" s="15">
        <v>2</v>
      </c>
      <c r="L257" s="15">
        <v>1</v>
      </c>
      <c r="M257" s="15">
        <v>1</v>
      </c>
      <c r="N257" s="15">
        <v>8</v>
      </c>
      <c r="O257" s="15">
        <v>1</v>
      </c>
      <c r="P257" s="51">
        <v>250</v>
      </c>
      <c r="Q257" s="169">
        <v>0.25</v>
      </c>
      <c r="R257" s="51">
        <f>P257*(1+Q257)</f>
        <v>312.5</v>
      </c>
      <c r="S257" s="15">
        <v>10</v>
      </c>
      <c r="T257" s="15">
        <v>1</v>
      </c>
      <c r="U257" s="15">
        <v>7</v>
      </c>
      <c r="V257" s="21">
        <f>CEILING(R257*O257*I257*EXP(-Definitions!$A$38*Capex!U214)*T257,100)</f>
        <v>9700</v>
      </c>
      <c r="W257" s="184" t="s">
        <v>235</v>
      </c>
      <c r="X257" s="20" t="s">
        <v>236</v>
      </c>
      <c r="Y257" s="67"/>
    </row>
    <row r="258" spans="1:25" s="100" customFormat="1" ht="36" customHeight="1">
      <c r="A258" s="15" t="s">
        <v>1302</v>
      </c>
      <c r="B258" s="20" t="s">
        <v>255</v>
      </c>
      <c r="C258" s="20" t="s">
        <v>2053</v>
      </c>
      <c r="D258" s="20" t="s">
        <v>117</v>
      </c>
      <c r="E258" s="20" t="s">
        <v>109</v>
      </c>
      <c r="F258" s="20" t="s">
        <v>154</v>
      </c>
      <c r="G258" s="20" t="s">
        <v>96</v>
      </c>
      <c r="H258" s="15">
        <v>2017</v>
      </c>
      <c r="I258" s="102">
        <v>30.96</v>
      </c>
      <c r="J258" s="15" t="s">
        <v>234</v>
      </c>
      <c r="K258" s="15">
        <v>2</v>
      </c>
      <c r="L258" s="15">
        <v>1</v>
      </c>
      <c r="M258" s="15">
        <v>1</v>
      </c>
      <c r="N258" s="15">
        <v>8</v>
      </c>
      <c r="O258" s="15">
        <v>1</v>
      </c>
      <c r="P258" s="51">
        <v>250</v>
      </c>
      <c r="Q258" s="169">
        <v>0.25</v>
      </c>
      <c r="R258" s="51">
        <f>P258*(1+Q258)</f>
        <v>312.5</v>
      </c>
      <c r="S258" s="15">
        <v>10</v>
      </c>
      <c r="T258" s="15">
        <v>1</v>
      </c>
      <c r="U258" s="15">
        <v>7</v>
      </c>
      <c r="V258" s="21">
        <f>CEILING(R258*O258*I258*EXP(-Definitions!$A$38*Capex!U234)*T258,100)</f>
        <v>9700</v>
      </c>
      <c r="W258" s="184" t="s">
        <v>235</v>
      </c>
      <c r="X258" s="20" t="s">
        <v>236</v>
      </c>
      <c r="Y258" s="67"/>
    </row>
    <row r="259" spans="1:25" s="100" customFormat="1" ht="35.65" customHeight="1">
      <c r="A259" s="15" t="s">
        <v>1317</v>
      </c>
      <c r="B259" s="20" t="s">
        <v>255</v>
      </c>
      <c r="C259" s="20" t="s">
        <v>2053</v>
      </c>
      <c r="D259" s="20" t="s">
        <v>117</v>
      </c>
      <c r="E259" s="20" t="s">
        <v>110</v>
      </c>
      <c r="F259" s="20" t="s">
        <v>154</v>
      </c>
      <c r="G259" s="20" t="s">
        <v>96</v>
      </c>
      <c r="H259" s="15">
        <v>2017</v>
      </c>
      <c r="I259" s="102">
        <v>30.96</v>
      </c>
      <c r="J259" s="15" t="s">
        <v>234</v>
      </c>
      <c r="K259" s="15">
        <v>2</v>
      </c>
      <c r="L259" s="15">
        <v>1</v>
      </c>
      <c r="M259" s="15">
        <v>1</v>
      </c>
      <c r="N259" s="15">
        <v>8</v>
      </c>
      <c r="O259" s="15">
        <v>1</v>
      </c>
      <c r="P259" s="51">
        <v>250</v>
      </c>
      <c r="Q259" s="169">
        <v>0.25</v>
      </c>
      <c r="R259" s="51">
        <f>P259*(1+Q259)</f>
        <v>312.5</v>
      </c>
      <c r="S259" s="15">
        <v>10</v>
      </c>
      <c r="T259" s="15">
        <v>1</v>
      </c>
      <c r="U259" s="15">
        <v>7</v>
      </c>
      <c r="V259" s="21">
        <f>CEILING(R259*O259*I259*EXP(-Definitions!$A$38*Capex!U249)*T259,100)</f>
        <v>9700</v>
      </c>
      <c r="W259" s="184" t="s">
        <v>235</v>
      </c>
      <c r="X259" s="20" t="s">
        <v>236</v>
      </c>
      <c r="Y259" s="67"/>
    </row>
    <row r="260" spans="1:25" s="100" customFormat="1" ht="35.65" customHeight="1">
      <c r="A260" s="15" t="s">
        <v>1332</v>
      </c>
      <c r="B260" s="20" t="s">
        <v>255</v>
      </c>
      <c r="C260" s="20" t="s">
        <v>2053</v>
      </c>
      <c r="D260" s="20" t="s">
        <v>117</v>
      </c>
      <c r="E260" s="20" t="s">
        <v>111</v>
      </c>
      <c r="F260" s="20" t="s">
        <v>154</v>
      </c>
      <c r="G260" s="20" t="s">
        <v>96</v>
      </c>
      <c r="H260" s="15">
        <v>2017</v>
      </c>
      <c r="I260" s="102">
        <v>30.96</v>
      </c>
      <c r="J260" s="15" t="s">
        <v>234</v>
      </c>
      <c r="K260" s="15">
        <v>2</v>
      </c>
      <c r="L260" s="15">
        <v>1</v>
      </c>
      <c r="M260" s="15">
        <v>1</v>
      </c>
      <c r="N260" s="15">
        <v>8</v>
      </c>
      <c r="O260" s="15">
        <v>1</v>
      </c>
      <c r="P260" s="51">
        <v>250</v>
      </c>
      <c r="Q260" s="169">
        <v>0.25</v>
      </c>
      <c r="R260" s="51">
        <f>P260*(1+Q260)</f>
        <v>312.5</v>
      </c>
      <c r="S260" s="15">
        <v>10</v>
      </c>
      <c r="T260" s="15">
        <v>1</v>
      </c>
      <c r="U260" s="15">
        <v>7</v>
      </c>
      <c r="V260" s="21">
        <f>CEILING(R260*O260*I260*EXP(-Definitions!$A$38*Capex!U264)*T260,100)</f>
        <v>9700</v>
      </c>
      <c r="W260" s="184" t="s">
        <v>235</v>
      </c>
      <c r="X260" s="20" t="s">
        <v>236</v>
      </c>
      <c r="Y260" s="67"/>
    </row>
    <row r="261" spans="1:25" s="100" customFormat="1" ht="36" customHeight="1">
      <c r="A261" s="15" t="s">
        <v>1355</v>
      </c>
      <c r="B261" s="20" t="s">
        <v>255</v>
      </c>
      <c r="C261" s="20" t="s">
        <v>2053</v>
      </c>
      <c r="D261" s="20" t="s">
        <v>117</v>
      </c>
      <c r="E261" s="20" t="s">
        <v>112</v>
      </c>
      <c r="F261" s="20" t="s">
        <v>264</v>
      </c>
      <c r="G261" s="20" t="s">
        <v>96</v>
      </c>
      <c r="H261" s="15">
        <v>2017</v>
      </c>
      <c r="I261" s="102">
        <v>30.84</v>
      </c>
      <c r="J261" s="15" t="s">
        <v>234</v>
      </c>
      <c r="K261" s="15">
        <v>2</v>
      </c>
      <c r="L261" s="15">
        <v>1</v>
      </c>
      <c r="M261" s="15">
        <v>1</v>
      </c>
      <c r="N261" s="15">
        <v>8</v>
      </c>
      <c r="O261" s="15">
        <v>1</v>
      </c>
      <c r="P261" s="51">
        <v>250</v>
      </c>
      <c r="Q261" s="169">
        <v>0.25</v>
      </c>
      <c r="R261" s="51">
        <f>P261*(1+Q261)</f>
        <v>312.5</v>
      </c>
      <c r="S261" s="15">
        <v>10</v>
      </c>
      <c r="T261" s="15">
        <v>1</v>
      </c>
      <c r="U261" s="15">
        <v>7</v>
      </c>
      <c r="V261" s="21">
        <f>CEILING(R261*O261*I261*EXP(-Definitions!$A$38*Capex!U287)*T261,100)</f>
        <v>9700</v>
      </c>
      <c r="W261" s="184" t="s">
        <v>235</v>
      </c>
      <c r="X261" s="20" t="s">
        <v>236</v>
      </c>
      <c r="Y261" s="67"/>
    </row>
    <row r="262" spans="1:25" s="100" customFormat="1" ht="35.65" customHeight="1">
      <c r="A262" s="15" t="s">
        <v>1375</v>
      </c>
      <c r="B262" s="20" t="s">
        <v>255</v>
      </c>
      <c r="C262" s="20" t="s">
        <v>2053</v>
      </c>
      <c r="D262" s="20" t="s">
        <v>117</v>
      </c>
      <c r="E262" s="20" t="s">
        <v>113</v>
      </c>
      <c r="F262" s="20" t="s">
        <v>264</v>
      </c>
      <c r="G262" s="20" t="s">
        <v>96</v>
      </c>
      <c r="H262" s="15">
        <v>2017</v>
      </c>
      <c r="I262" s="102">
        <v>30.84</v>
      </c>
      <c r="J262" s="15" t="s">
        <v>234</v>
      </c>
      <c r="K262" s="15">
        <v>2</v>
      </c>
      <c r="L262" s="15">
        <v>1</v>
      </c>
      <c r="M262" s="15">
        <v>1</v>
      </c>
      <c r="N262" s="15">
        <v>8</v>
      </c>
      <c r="O262" s="15">
        <v>1</v>
      </c>
      <c r="P262" s="51">
        <v>250</v>
      </c>
      <c r="Q262" s="169">
        <v>0.25</v>
      </c>
      <c r="R262" s="51">
        <f>P262*(1+Q262)</f>
        <v>312.5</v>
      </c>
      <c r="S262" s="15">
        <v>10</v>
      </c>
      <c r="T262" s="15">
        <v>1</v>
      </c>
      <c r="U262" s="15">
        <v>7</v>
      </c>
      <c r="V262" s="21">
        <f>CEILING(R262*O262*I262*EXP(-Definitions!$A$38*Capex!U307)*T262,100)</f>
        <v>9700</v>
      </c>
      <c r="W262" s="184" t="s">
        <v>235</v>
      </c>
      <c r="X262" s="20" t="s">
        <v>236</v>
      </c>
      <c r="Y262" s="67"/>
    </row>
    <row r="263" spans="1:25" s="100" customFormat="1" ht="35.65" customHeight="1">
      <c r="A263" s="15" t="s">
        <v>1395</v>
      </c>
      <c r="B263" s="20" t="s">
        <v>255</v>
      </c>
      <c r="C263" s="20" t="s">
        <v>2053</v>
      </c>
      <c r="D263" s="20" t="s">
        <v>117</v>
      </c>
      <c r="E263" s="20" t="s">
        <v>114</v>
      </c>
      <c r="F263" s="20" t="s">
        <v>264</v>
      </c>
      <c r="G263" s="20" t="s">
        <v>96</v>
      </c>
      <c r="H263" s="15">
        <v>2017</v>
      </c>
      <c r="I263" s="102">
        <v>30.84</v>
      </c>
      <c r="J263" s="15" t="s">
        <v>234</v>
      </c>
      <c r="K263" s="15">
        <v>2</v>
      </c>
      <c r="L263" s="15">
        <v>1</v>
      </c>
      <c r="M263" s="15">
        <v>1</v>
      </c>
      <c r="N263" s="15">
        <v>8</v>
      </c>
      <c r="O263" s="15">
        <v>1</v>
      </c>
      <c r="P263" s="51">
        <v>250</v>
      </c>
      <c r="Q263" s="169">
        <v>0.25</v>
      </c>
      <c r="R263" s="51">
        <f>P263*(1+Q263)</f>
        <v>312.5</v>
      </c>
      <c r="S263" s="15">
        <v>10</v>
      </c>
      <c r="T263" s="15">
        <v>1</v>
      </c>
      <c r="U263" s="15">
        <v>7</v>
      </c>
      <c r="V263" s="21">
        <f>CEILING(R263*O263*I263*EXP(-Definitions!$A$38*Capex!U327)*T263,100)</f>
        <v>9700</v>
      </c>
      <c r="W263" s="184" t="s">
        <v>235</v>
      </c>
      <c r="X263" s="20" t="s">
        <v>236</v>
      </c>
      <c r="Y263" s="67"/>
    </row>
    <row r="264" spans="1:25" s="100" customFormat="1" ht="36" customHeight="1">
      <c r="A264" s="15" t="s">
        <v>1221</v>
      </c>
      <c r="B264" s="20" t="s">
        <v>255</v>
      </c>
      <c r="C264" s="20" t="s">
        <v>2053</v>
      </c>
      <c r="D264" s="20" t="s">
        <v>117</v>
      </c>
      <c r="E264" s="20" t="s">
        <v>106</v>
      </c>
      <c r="F264" s="20" t="s">
        <v>154</v>
      </c>
      <c r="G264" s="20" t="s">
        <v>96</v>
      </c>
      <c r="H264" s="15">
        <v>2017</v>
      </c>
      <c r="I264" s="102">
        <v>31.19</v>
      </c>
      <c r="J264" s="15" t="s">
        <v>234</v>
      </c>
      <c r="K264" s="15">
        <v>2</v>
      </c>
      <c r="L264" s="15">
        <v>1</v>
      </c>
      <c r="M264" s="15">
        <v>1</v>
      </c>
      <c r="N264" s="15">
        <v>8</v>
      </c>
      <c r="O264" s="15">
        <v>1</v>
      </c>
      <c r="P264" s="51">
        <v>250</v>
      </c>
      <c r="Q264" s="169">
        <v>0.25</v>
      </c>
      <c r="R264" s="51">
        <f>P264*(1+Q264)</f>
        <v>312.5</v>
      </c>
      <c r="S264" s="15">
        <v>10</v>
      </c>
      <c r="T264" s="15">
        <v>1</v>
      </c>
      <c r="U264" s="15">
        <v>7</v>
      </c>
      <c r="V264" s="21">
        <f>CEILING(R264*O264*I264*EXP(-Definitions!$A$38*Capex!U153)*T264,100)</f>
        <v>9800</v>
      </c>
      <c r="W264" s="184" t="s">
        <v>235</v>
      </c>
      <c r="X264" s="20" t="s">
        <v>236</v>
      </c>
      <c r="Y264" s="67"/>
    </row>
    <row r="265" spans="1:25" s="100" customFormat="1" ht="35.65" customHeight="1">
      <c r="A265" s="15" t="s">
        <v>1159</v>
      </c>
      <c r="B265" s="20" t="s">
        <v>255</v>
      </c>
      <c r="C265" s="20" t="s">
        <v>86</v>
      </c>
      <c r="D265" s="20" t="s">
        <v>117</v>
      </c>
      <c r="E265" s="20" t="s">
        <v>86</v>
      </c>
      <c r="F265" s="20" t="s">
        <v>187</v>
      </c>
      <c r="G265" s="20" t="s">
        <v>96</v>
      </c>
      <c r="H265" s="15">
        <v>2017</v>
      </c>
      <c r="I265" s="102">
        <v>31.61</v>
      </c>
      <c r="J265" s="15" t="s">
        <v>234</v>
      </c>
      <c r="K265" s="15">
        <v>2</v>
      </c>
      <c r="L265" s="15">
        <v>1</v>
      </c>
      <c r="M265" s="15">
        <v>1</v>
      </c>
      <c r="N265" s="15">
        <v>8</v>
      </c>
      <c r="O265" s="15">
        <v>1</v>
      </c>
      <c r="P265" s="51">
        <v>250</v>
      </c>
      <c r="Q265" s="169">
        <v>0.25</v>
      </c>
      <c r="R265" s="51">
        <f>P265*(1+Q265)</f>
        <v>312.5</v>
      </c>
      <c r="S265" s="15">
        <v>10</v>
      </c>
      <c r="T265" s="15">
        <v>1</v>
      </c>
      <c r="U265" s="15">
        <v>7</v>
      </c>
      <c r="V265" s="21">
        <f>CEILING(R265*O265*I265*EXP(-Definitions!$A$38*Capex!U91)*T265,100)</f>
        <v>9900</v>
      </c>
      <c r="W265" s="184" t="s">
        <v>235</v>
      </c>
      <c r="X265" s="20" t="s">
        <v>236</v>
      </c>
      <c r="Y265" s="67"/>
    </row>
    <row r="266" spans="1:25" s="100" customFormat="1" ht="35.65" customHeight="1">
      <c r="A266" s="15" t="s">
        <v>1462</v>
      </c>
      <c r="B266" s="20" t="s">
        <v>255</v>
      </c>
      <c r="C266" s="20" t="s">
        <v>2054</v>
      </c>
      <c r="D266" s="20" t="s">
        <v>117</v>
      </c>
      <c r="E266" s="20" t="s">
        <v>106</v>
      </c>
      <c r="F266" s="20" t="s">
        <v>154</v>
      </c>
      <c r="G266" s="20" t="s">
        <v>96</v>
      </c>
      <c r="H266" s="15">
        <v>2017</v>
      </c>
      <c r="I266" s="102">
        <v>31.42</v>
      </c>
      <c r="J266" s="15" t="s">
        <v>234</v>
      </c>
      <c r="K266" s="15">
        <v>2</v>
      </c>
      <c r="L266" s="15">
        <v>1</v>
      </c>
      <c r="M266" s="15">
        <v>1</v>
      </c>
      <c r="N266" s="15">
        <v>8</v>
      </c>
      <c r="O266" s="15">
        <v>1</v>
      </c>
      <c r="P266" s="51">
        <v>250</v>
      </c>
      <c r="Q266" s="169">
        <v>0.25</v>
      </c>
      <c r="R266" s="51">
        <f>P266*(1+Q266)</f>
        <v>312.5</v>
      </c>
      <c r="S266" s="15">
        <v>10</v>
      </c>
      <c r="T266" s="15">
        <v>1</v>
      </c>
      <c r="U266" s="15">
        <v>7</v>
      </c>
      <c r="V266" s="21">
        <f>CEILING(R266*O266*I266*EXP(-Definitions!$A$38*Capex!U394)*T266,100)</f>
        <v>9900</v>
      </c>
      <c r="W266" s="184" t="s">
        <v>235</v>
      </c>
      <c r="X266" s="20" t="s">
        <v>236</v>
      </c>
      <c r="Y266" s="67"/>
    </row>
    <row r="267" spans="1:25" s="100" customFormat="1" ht="36" customHeight="1">
      <c r="A267" s="15" t="s">
        <v>1519</v>
      </c>
      <c r="B267" s="20" t="s">
        <v>255</v>
      </c>
      <c r="C267" s="20" t="s">
        <v>2054</v>
      </c>
      <c r="D267" s="20" t="s">
        <v>117</v>
      </c>
      <c r="E267" s="20" t="s">
        <v>108</v>
      </c>
      <c r="F267" s="20" t="s">
        <v>154</v>
      </c>
      <c r="G267" s="20" t="s">
        <v>96</v>
      </c>
      <c r="H267" s="15">
        <v>2017</v>
      </c>
      <c r="I267" s="102">
        <v>31.38</v>
      </c>
      <c r="J267" s="15" t="s">
        <v>234</v>
      </c>
      <c r="K267" s="15">
        <v>2</v>
      </c>
      <c r="L267" s="15">
        <v>1</v>
      </c>
      <c r="M267" s="15">
        <v>1</v>
      </c>
      <c r="N267" s="15">
        <v>8</v>
      </c>
      <c r="O267" s="15">
        <v>1</v>
      </c>
      <c r="P267" s="51">
        <v>250</v>
      </c>
      <c r="Q267" s="169">
        <v>0.25</v>
      </c>
      <c r="R267" s="51">
        <f>P267*(1+Q267)</f>
        <v>312.5</v>
      </c>
      <c r="S267" s="15">
        <v>10</v>
      </c>
      <c r="T267" s="15">
        <v>1</v>
      </c>
      <c r="U267" s="15">
        <v>7</v>
      </c>
      <c r="V267" s="21">
        <f>CEILING(R267*O267*I267*EXP(-Definitions!$A$38*Capex!U451)*T267,100)</f>
        <v>9900</v>
      </c>
      <c r="W267" s="184" t="s">
        <v>235</v>
      </c>
      <c r="X267" s="20" t="s">
        <v>236</v>
      </c>
      <c r="Y267" s="67"/>
    </row>
    <row r="268" spans="1:25" s="100" customFormat="1" ht="35.65" customHeight="1">
      <c r="A268" s="15" t="s">
        <v>1540</v>
      </c>
      <c r="B268" s="20" t="s">
        <v>255</v>
      </c>
      <c r="C268" s="20" t="s">
        <v>2054</v>
      </c>
      <c r="D268" s="20" t="s">
        <v>117</v>
      </c>
      <c r="E268" s="20" t="s">
        <v>109</v>
      </c>
      <c r="F268" s="20" t="s">
        <v>154</v>
      </c>
      <c r="G268" s="20" t="s">
        <v>96</v>
      </c>
      <c r="H268" s="15">
        <v>2017</v>
      </c>
      <c r="I268" s="102">
        <v>31.38</v>
      </c>
      <c r="J268" s="15" t="s">
        <v>234</v>
      </c>
      <c r="K268" s="15">
        <v>2</v>
      </c>
      <c r="L268" s="15">
        <v>1</v>
      </c>
      <c r="M268" s="15">
        <v>1</v>
      </c>
      <c r="N268" s="15">
        <v>8</v>
      </c>
      <c r="O268" s="15">
        <v>1</v>
      </c>
      <c r="P268" s="51">
        <v>250</v>
      </c>
      <c r="Q268" s="169">
        <v>0.25</v>
      </c>
      <c r="R268" s="51">
        <f>P268*(1+Q268)</f>
        <v>312.5</v>
      </c>
      <c r="S268" s="15">
        <v>10</v>
      </c>
      <c r="T268" s="15">
        <v>1</v>
      </c>
      <c r="U268" s="15">
        <v>7</v>
      </c>
      <c r="V268" s="21">
        <f>CEILING(R268*O268*I268*EXP(-Definitions!$A$38*Capex!U472)*T268,100)</f>
        <v>9900</v>
      </c>
      <c r="W268" s="184" t="s">
        <v>235</v>
      </c>
      <c r="X268" s="20" t="s">
        <v>236</v>
      </c>
      <c r="Y268" s="67"/>
    </row>
    <row r="269" spans="1:25" s="100" customFormat="1" ht="35.65" customHeight="1">
      <c r="A269" s="15" t="s">
        <v>1561</v>
      </c>
      <c r="B269" s="20" t="s">
        <v>255</v>
      </c>
      <c r="C269" s="20" t="s">
        <v>2054</v>
      </c>
      <c r="D269" s="20" t="s">
        <v>117</v>
      </c>
      <c r="E269" s="20" t="s">
        <v>110</v>
      </c>
      <c r="F269" s="20" t="s">
        <v>154</v>
      </c>
      <c r="G269" s="20" t="s">
        <v>96</v>
      </c>
      <c r="H269" s="15">
        <v>2017</v>
      </c>
      <c r="I269" s="102">
        <v>31.38</v>
      </c>
      <c r="J269" s="15" t="s">
        <v>234</v>
      </c>
      <c r="K269" s="15">
        <v>2</v>
      </c>
      <c r="L269" s="15">
        <v>1</v>
      </c>
      <c r="M269" s="15">
        <v>1</v>
      </c>
      <c r="N269" s="15">
        <v>8</v>
      </c>
      <c r="O269" s="15">
        <v>1</v>
      </c>
      <c r="P269" s="51">
        <v>250</v>
      </c>
      <c r="Q269" s="169">
        <v>0.25</v>
      </c>
      <c r="R269" s="51">
        <f>P269*(1+Q269)</f>
        <v>312.5</v>
      </c>
      <c r="S269" s="15">
        <v>10</v>
      </c>
      <c r="T269" s="15">
        <v>1</v>
      </c>
      <c r="U269" s="15">
        <v>7</v>
      </c>
      <c r="V269" s="21">
        <f>CEILING(R269*O269*I269*EXP(-Definitions!$A$38*Capex!U493)*T269,100)</f>
        <v>9900</v>
      </c>
      <c r="W269" s="184" t="s">
        <v>235</v>
      </c>
      <c r="X269" s="20" t="s">
        <v>236</v>
      </c>
      <c r="Y269" s="67"/>
    </row>
    <row r="270" spans="1:25" s="100" customFormat="1" ht="36" customHeight="1">
      <c r="A270" s="15" t="s">
        <v>1582</v>
      </c>
      <c r="B270" s="20" t="s">
        <v>255</v>
      </c>
      <c r="C270" s="20" t="s">
        <v>2054</v>
      </c>
      <c r="D270" s="20" t="s">
        <v>117</v>
      </c>
      <c r="E270" s="20" t="s">
        <v>111</v>
      </c>
      <c r="F270" s="20" t="s">
        <v>154</v>
      </c>
      <c r="G270" s="20" t="s">
        <v>96</v>
      </c>
      <c r="H270" s="15">
        <v>2017</v>
      </c>
      <c r="I270" s="102">
        <v>31.38</v>
      </c>
      <c r="J270" s="15" t="s">
        <v>234</v>
      </c>
      <c r="K270" s="15">
        <v>2</v>
      </c>
      <c r="L270" s="15">
        <v>1</v>
      </c>
      <c r="M270" s="15">
        <v>1</v>
      </c>
      <c r="N270" s="15">
        <v>8</v>
      </c>
      <c r="O270" s="15">
        <v>1</v>
      </c>
      <c r="P270" s="51">
        <v>250</v>
      </c>
      <c r="Q270" s="169">
        <v>0.25</v>
      </c>
      <c r="R270" s="51">
        <f>P270*(1+Q270)</f>
        <v>312.5</v>
      </c>
      <c r="S270" s="15">
        <v>10</v>
      </c>
      <c r="T270" s="15">
        <v>1</v>
      </c>
      <c r="U270" s="15">
        <v>7</v>
      </c>
      <c r="V270" s="21">
        <f>CEILING(R270*O270*I270*EXP(-Definitions!$A$38*Capex!U514)*T270,100)</f>
        <v>9900</v>
      </c>
      <c r="W270" s="184" t="s">
        <v>235</v>
      </c>
      <c r="X270" s="20" t="s">
        <v>236</v>
      </c>
      <c r="Y270" s="67"/>
    </row>
    <row r="271" spans="1:25" s="100" customFormat="1" ht="35.65" customHeight="1">
      <c r="A271" s="15" t="s">
        <v>1598</v>
      </c>
      <c r="B271" s="20" t="s">
        <v>255</v>
      </c>
      <c r="C271" s="20" t="s">
        <v>2054</v>
      </c>
      <c r="D271" s="20" t="s">
        <v>117</v>
      </c>
      <c r="E271" s="20" t="s">
        <v>112</v>
      </c>
      <c r="F271" s="20" t="s">
        <v>154</v>
      </c>
      <c r="G271" s="20" t="s">
        <v>96</v>
      </c>
      <c r="H271" s="15">
        <v>2017</v>
      </c>
      <c r="I271" s="102">
        <v>31.57</v>
      </c>
      <c r="J271" s="15" t="s">
        <v>234</v>
      </c>
      <c r="K271" s="15">
        <v>2</v>
      </c>
      <c r="L271" s="15">
        <v>1</v>
      </c>
      <c r="M271" s="15">
        <v>1</v>
      </c>
      <c r="N271" s="15">
        <v>8</v>
      </c>
      <c r="O271" s="15">
        <v>1</v>
      </c>
      <c r="P271" s="51">
        <v>250</v>
      </c>
      <c r="Q271" s="169">
        <v>0.25</v>
      </c>
      <c r="R271" s="51">
        <f>P271*(1+Q271)</f>
        <v>312.5</v>
      </c>
      <c r="S271" s="15">
        <v>10</v>
      </c>
      <c r="T271" s="15">
        <v>1</v>
      </c>
      <c r="U271" s="15">
        <v>7</v>
      </c>
      <c r="V271" s="21">
        <f>CEILING(R271*O271*I271*EXP(-Definitions!$A$38*Capex!U530)*T271,100)</f>
        <v>9900</v>
      </c>
      <c r="W271" s="184" t="s">
        <v>235</v>
      </c>
      <c r="X271" s="20" t="s">
        <v>236</v>
      </c>
      <c r="Y271" s="67"/>
    </row>
    <row r="272" spans="1:25" s="100" customFormat="1" ht="35.65" customHeight="1">
      <c r="A272" s="15" t="s">
        <v>1139</v>
      </c>
      <c r="B272" s="20" t="s">
        <v>257</v>
      </c>
      <c r="C272" s="20" t="s">
        <v>86</v>
      </c>
      <c r="D272" s="20" t="s">
        <v>117</v>
      </c>
      <c r="E272" s="20" t="s">
        <v>86</v>
      </c>
      <c r="F272" s="20" t="s">
        <v>176</v>
      </c>
      <c r="G272" s="20" t="s">
        <v>96</v>
      </c>
      <c r="H272" s="15">
        <v>2017</v>
      </c>
      <c r="I272" s="102">
        <v>32.380000000000003</v>
      </c>
      <c r="J272" s="15" t="s">
        <v>234</v>
      </c>
      <c r="K272" s="15">
        <v>2</v>
      </c>
      <c r="L272" s="15">
        <v>1</v>
      </c>
      <c r="M272" s="15">
        <v>1</v>
      </c>
      <c r="N272" s="15">
        <v>8</v>
      </c>
      <c r="O272" s="15">
        <v>1</v>
      </c>
      <c r="P272" s="51">
        <v>250</v>
      </c>
      <c r="Q272" s="169">
        <v>0.25</v>
      </c>
      <c r="R272" s="51">
        <f>P272*(1+Q272)</f>
        <v>312.5</v>
      </c>
      <c r="S272" s="15">
        <v>10</v>
      </c>
      <c r="T272" s="15">
        <v>1</v>
      </c>
      <c r="U272" s="15">
        <v>7</v>
      </c>
      <c r="V272" s="21">
        <f>CEILING(R272*O272*I272*EXP(-Definitions!$A$38*Capex!U71)*T272,100)</f>
        <v>10200</v>
      </c>
      <c r="W272" s="184" t="s">
        <v>235</v>
      </c>
      <c r="X272" s="20" t="s">
        <v>236</v>
      </c>
      <c r="Y272" s="67"/>
    </row>
    <row r="273" spans="1:25" s="100" customFormat="1" ht="36" customHeight="1">
      <c r="A273" s="15" t="s">
        <v>1481</v>
      </c>
      <c r="B273" s="20" t="s">
        <v>255</v>
      </c>
      <c r="C273" s="20" t="s">
        <v>2054</v>
      </c>
      <c r="D273" s="20" t="s">
        <v>117</v>
      </c>
      <c r="E273" s="20" t="s">
        <v>263</v>
      </c>
      <c r="F273" s="20" t="s">
        <v>154</v>
      </c>
      <c r="G273" s="20" t="s">
        <v>96</v>
      </c>
      <c r="H273" s="15">
        <v>2017</v>
      </c>
      <c r="I273" s="102">
        <v>32.57</v>
      </c>
      <c r="J273" s="15" t="s">
        <v>234</v>
      </c>
      <c r="K273" s="15">
        <v>2</v>
      </c>
      <c r="L273" s="15">
        <v>1</v>
      </c>
      <c r="M273" s="15">
        <v>1</v>
      </c>
      <c r="N273" s="15">
        <v>8</v>
      </c>
      <c r="O273" s="15">
        <v>1</v>
      </c>
      <c r="P273" s="51">
        <v>250</v>
      </c>
      <c r="Q273" s="169">
        <v>0.25</v>
      </c>
      <c r="R273" s="51">
        <f>P273*(1+Q273)</f>
        <v>312.5</v>
      </c>
      <c r="S273" s="15">
        <v>10</v>
      </c>
      <c r="T273" s="15">
        <v>1</v>
      </c>
      <c r="U273" s="15">
        <v>7</v>
      </c>
      <c r="V273" s="21">
        <f>CEILING(R273*O273*I273*EXP(-Definitions!$A$38*Capex!U413)*T273,100)</f>
        <v>10200</v>
      </c>
      <c r="W273" s="184" t="s">
        <v>235</v>
      </c>
      <c r="X273" s="20" t="s">
        <v>236</v>
      </c>
      <c r="Y273" s="67"/>
    </row>
    <row r="274" spans="1:25" s="100" customFormat="1" ht="35.65" customHeight="1">
      <c r="A274" s="15" t="s">
        <v>1500</v>
      </c>
      <c r="B274" s="20" t="s">
        <v>255</v>
      </c>
      <c r="C274" s="20" t="s">
        <v>2054</v>
      </c>
      <c r="D274" s="20" t="s">
        <v>117</v>
      </c>
      <c r="E274" s="20" t="s">
        <v>107</v>
      </c>
      <c r="F274" s="20" t="s">
        <v>154</v>
      </c>
      <c r="G274" s="20" t="s">
        <v>96</v>
      </c>
      <c r="H274" s="15">
        <v>2017</v>
      </c>
      <c r="I274" s="102">
        <v>32.57</v>
      </c>
      <c r="J274" s="15" t="s">
        <v>234</v>
      </c>
      <c r="K274" s="15">
        <v>2</v>
      </c>
      <c r="L274" s="15">
        <v>1</v>
      </c>
      <c r="M274" s="15">
        <v>1</v>
      </c>
      <c r="N274" s="15">
        <v>8</v>
      </c>
      <c r="O274" s="15">
        <v>1</v>
      </c>
      <c r="P274" s="51">
        <v>250</v>
      </c>
      <c r="Q274" s="169">
        <v>0.25</v>
      </c>
      <c r="R274" s="51">
        <f>P274*(1+Q274)</f>
        <v>312.5</v>
      </c>
      <c r="S274" s="15">
        <v>10</v>
      </c>
      <c r="T274" s="15">
        <v>1</v>
      </c>
      <c r="U274" s="15">
        <v>7</v>
      </c>
      <c r="V274" s="21">
        <f>CEILING(R274*O274*I274*EXP(-Definitions!$A$38*Capex!U432)*T274,100)</f>
        <v>10200</v>
      </c>
      <c r="W274" s="184" t="s">
        <v>235</v>
      </c>
      <c r="X274" s="20" t="s">
        <v>236</v>
      </c>
      <c r="Y274" s="67"/>
    </row>
    <row r="275" spans="1:25" s="100" customFormat="1" ht="35.65" customHeight="1">
      <c r="A275" s="15" t="s">
        <v>1629</v>
      </c>
      <c r="B275" s="20" t="s">
        <v>255</v>
      </c>
      <c r="C275" s="20" t="s">
        <v>2054</v>
      </c>
      <c r="D275" s="20" t="s">
        <v>117</v>
      </c>
      <c r="E275" s="20" t="s">
        <v>113</v>
      </c>
      <c r="F275" s="20" t="s">
        <v>187</v>
      </c>
      <c r="G275" s="20" t="s">
        <v>96</v>
      </c>
      <c r="H275" s="15">
        <v>2017</v>
      </c>
      <c r="I275" s="102">
        <v>32.58</v>
      </c>
      <c r="J275" s="15" t="s">
        <v>234</v>
      </c>
      <c r="K275" s="15">
        <v>2</v>
      </c>
      <c r="L275" s="15">
        <v>1</v>
      </c>
      <c r="M275" s="15">
        <v>1</v>
      </c>
      <c r="N275" s="15">
        <v>8</v>
      </c>
      <c r="O275" s="15">
        <v>1</v>
      </c>
      <c r="P275" s="51">
        <v>250</v>
      </c>
      <c r="Q275" s="169">
        <v>0.25</v>
      </c>
      <c r="R275" s="51">
        <f>P275*(1+Q275)</f>
        <v>312.5</v>
      </c>
      <c r="S275" s="15">
        <v>10</v>
      </c>
      <c r="T275" s="15">
        <v>1</v>
      </c>
      <c r="U275" s="15">
        <v>7</v>
      </c>
      <c r="V275" s="21">
        <f>CEILING(R275*O275*I275*EXP(-Definitions!$A$38*Capex!U561)*T275,100)</f>
        <v>10200</v>
      </c>
      <c r="W275" s="184" t="s">
        <v>235</v>
      </c>
      <c r="X275" s="20" t="s">
        <v>236</v>
      </c>
      <c r="Y275" s="67"/>
    </row>
    <row r="276" spans="1:25" s="100" customFormat="1" ht="36" customHeight="1">
      <c r="A276" s="15" t="s">
        <v>1347</v>
      </c>
      <c r="B276" s="20" t="s">
        <v>255</v>
      </c>
      <c r="C276" s="20" t="s">
        <v>2053</v>
      </c>
      <c r="D276" s="20" t="s">
        <v>117</v>
      </c>
      <c r="E276" s="20" t="s">
        <v>112</v>
      </c>
      <c r="F276" s="20" t="s">
        <v>154</v>
      </c>
      <c r="G276" s="20" t="s">
        <v>96</v>
      </c>
      <c r="H276" s="15">
        <v>2017</v>
      </c>
      <c r="I276" s="102">
        <v>33.11</v>
      </c>
      <c r="J276" s="15" t="s">
        <v>234</v>
      </c>
      <c r="K276" s="15">
        <v>2</v>
      </c>
      <c r="L276" s="15">
        <v>1</v>
      </c>
      <c r="M276" s="15">
        <v>1</v>
      </c>
      <c r="N276" s="15">
        <v>8</v>
      </c>
      <c r="O276" s="15">
        <v>1</v>
      </c>
      <c r="P276" s="51">
        <v>250</v>
      </c>
      <c r="Q276" s="169">
        <v>0.25</v>
      </c>
      <c r="R276" s="51">
        <f>P276*(1+Q276)</f>
        <v>312.5</v>
      </c>
      <c r="S276" s="15">
        <v>10</v>
      </c>
      <c r="T276" s="15">
        <v>1</v>
      </c>
      <c r="U276" s="15">
        <v>7</v>
      </c>
      <c r="V276" s="21">
        <f>CEILING(R276*O276*I276*EXP(-Definitions!$A$38*Capex!U279)*T276,100)</f>
        <v>10400</v>
      </c>
      <c r="W276" s="184" t="s">
        <v>235</v>
      </c>
      <c r="X276" s="20" t="s">
        <v>236</v>
      </c>
      <c r="Y276" s="67"/>
    </row>
    <row r="277" spans="1:25" s="100" customFormat="1" ht="35.65" customHeight="1">
      <c r="A277" s="15" t="s">
        <v>1367</v>
      </c>
      <c r="B277" s="20" t="s">
        <v>255</v>
      </c>
      <c r="C277" s="20" t="s">
        <v>2053</v>
      </c>
      <c r="D277" s="20" t="s">
        <v>117</v>
      </c>
      <c r="E277" s="20" t="s">
        <v>113</v>
      </c>
      <c r="F277" s="20" t="s">
        <v>154</v>
      </c>
      <c r="G277" s="20" t="s">
        <v>96</v>
      </c>
      <c r="H277" s="15">
        <v>2017</v>
      </c>
      <c r="I277" s="102">
        <v>33.11</v>
      </c>
      <c r="J277" s="15" t="s">
        <v>234</v>
      </c>
      <c r="K277" s="15">
        <v>2</v>
      </c>
      <c r="L277" s="15">
        <v>1</v>
      </c>
      <c r="M277" s="15">
        <v>1</v>
      </c>
      <c r="N277" s="15">
        <v>8</v>
      </c>
      <c r="O277" s="15">
        <v>1</v>
      </c>
      <c r="P277" s="51">
        <v>250</v>
      </c>
      <c r="Q277" s="169">
        <v>0.25</v>
      </c>
      <c r="R277" s="51">
        <f>P277*(1+Q277)</f>
        <v>312.5</v>
      </c>
      <c r="S277" s="15">
        <v>10</v>
      </c>
      <c r="T277" s="15">
        <v>1</v>
      </c>
      <c r="U277" s="15">
        <v>7</v>
      </c>
      <c r="V277" s="21">
        <f>CEILING(R277*O277*I277*EXP(-Definitions!$A$38*Capex!U299)*T277,100)</f>
        <v>10400</v>
      </c>
      <c r="W277" s="184" t="s">
        <v>235</v>
      </c>
      <c r="X277" s="20" t="s">
        <v>236</v>
      </c>
      <c r="Y277" s="67"/>
    </row>
    <row r="278" spans="1:25" s="100" customFormat="1" ht="35.65" customHeight="1">
      <c r="A278" s="15" t="s">
        <v>1387</v>
      </c>
      <c r="B278" s="20" t="s">
        <v>255</v>
      </c>
      <c r="C278" s="20" t="s">
        <v>2053</v>
      </c>
      <c r="D278" s="20" t="s">
        <v>117</v>
      </c>
      <c r="E278" s="20" t="s">
        <v>114</v>
      </c>
      <c r="F278" s="20" t="s">
        <v>154</v>
      </c>
      <c r="G278" s="20" t="s">
        <v>96</v>
      </c>
      <c r="H278" s="15">
        <v>2017</v>
      </c>
      <c r="I278" s="102">
        <v>33.11</v>
      </c>
      <c r="J278" s="15" t="s">
        <v>234</v>
      </c>
      <c r="K278" s="15">
        <v>2</v>
      </c>
      <c r="L278" s="15">
        <v>1</v>
      </c>
      <c r="M278" s="15">
        <v>1</v>
      </c>
      <c r="N278" s="15">
        <v>8</v>
      </c>
      <c r="O278" s="15">
        <v>1</v>
      </c>
      <c r="P278" s="51">
        <v>250</v>
      </c>
      <c r="Q278" s="169">
        <v>0.25</v>
      </c>
      <c r="R278" s="51">
        <f>P278*(1+Q278)</f>
        <v>312.5</v>
      </c>
      <c r="S278" s="15">
        <v>10</v>
      </c>
      <c r="T278" s="15">
        <v>1</v>
      </c>
      <c r="U278" s="15">
        <v>7</v>
      </c>
      <c r="V278" s="21">
        <f>CEILING(R278*O278*I278*EXP(-Definitions!$A$38*Capex!U319)*T278,100)</f>
        <v>10400</v>
      </c>
      <c r="W278" s="184" t="s">
        <v>235</v>
      </c>
      <c r="X278" s="20" t="s">
        <v>236</v>
      </c>
      <c r="Y278" s="67"/>
    </row>
    <row r="279" spans="1:25" s="100" customFormat="1" ht="36" customHeight="1">
      <c r="A279" s="15" t="s">
        <v>1446</v>
      </c>
      <c r="B279" s="20" t="s">
        <v>241</v>
      </c>
      <c r="C279" s="20" t="s">
        <v>2054</v>
      </c>
      <c r="D279" s="20" t="s">
        <v>117</v>
      </c>
      <c r="E279" s="20" t="s">
        <v>105</v>
      </c>
      <c r="F279" s="20" t="s">
        <v>154</v>
      </c>
      <c r="G279" s="20" t="s">
        <v>96</v>
      </c>
      <c r="H279" s="15">
        <v>2017</v>
      </c>
      <c r="I279" s="102">
        <v>7.61</v>
      </c>
      <c r="J279" s="15" t="s">
        <v>234</v>
      </c>
      <c r="K279" s="15">
        <v>2</v>
      </c>
      <c r="L279" s="15">
        <v>1</v>
      </c>
      <c r="M279" s="15">
        <v>1</v>
      </c>
      <c r="N279" s="15">
        <v>8</v>
      </c>
      <c r="O279" s="15">
        <v>1</v>
      </c>
      <c r="P279" s="51">
        <v>1100</v>
      </c>
      <c r="Q279" s="169">
        <v>0.25</v>
      </c>
      <c r="R279" s="51">
        <f>P279*(1+Q279)</f>
        <v>1375</v>
      </c>
      <c r="S279" s="15">
        <v>10</v>
      </c>
      <c r="T279" s="15">
        <v>1</v>
      </c>
      <c r="U279" s="15">
        <v>7</v>
      </c>
      <c r="V279" s="21">
        <f>CEILING(R279*O279*I279*EXP(-Definitions!$A$38*Capex!U378)*T279,100)</f>
        <v>10500</v>
      </c>
      <c r="W279" s="184" t="s">
        <v>235</v>
      </c>
      <c r="X279" s="20" t="s">
        <v>242</v>
      </c>
      <c r="Y279" s="67"/>
    </row>
    <row r="280" spans="1:25" s="100" customFormat="1" ht="35.65" customHeight="1">
      <c r="A280" s="15" t="s">
        <v>1229</v>
      </c>
      <c r="B280" s="20" t="s">
        <v>259</v>
      </c>
      <c r="C280" s="20" t="s">
        <v>2053</v>
      </c>
      <c r="D280" s="20" t="s">
        <v>117</v>
      </c>
      <c r="E280" s="20" t="s">
        <v>106</v>
      </c>
      <c r="F280" s="20" t="s">
        <v>193</v>
      </c>
      <c r="G280" s="20" t="s">
        <v>96</v>
      </c>
      <c r="H280" s="15">
        <v>2017</v>
      </c>
      <c r="I280" s="102">
        <v>33.729999999999997</v>
      </c>
      <c r="J280" s="15" t="s">
        <v>234</v>
      </c>
      <c r="K280" s="15">
        <v>2</v>
      </c>
      <c r="L280" s="15">
        <v>1</v>
      </c>
      <c r="M280" s="15">
        <v>1</v>
      </c>
      <c r="N280" s="15">
        <v>8</v>
      </c>
      <c r="O280" s="15">
        <v>1</v>
      </c>
      <c r="P280" s="51">
        <v>250</v>
      </c>
      <c r="Q280" s="169">
        <v>0.25</v>
      </c>
      <c r="R280" s="51">
        <f>P280*(1+Q280)</f>
        <v>312.5</v>
      </c>
      <c r="S280" s="15">
        <v>10</v>
      </c>
      <c r="T280" s="15">
        <v>1</v>
      </c>
      <c r="U280" s="15">
        <v>7</v>
      </c>
      <c r="V280" s="21">
        <f>CEILING(R280*O280*I280*EXP(-Definitions!$A$38*Capex!U161)*T280,100)</f>
        <v>10600</v>
      </c>
      <c r="W280" s="184" t="s">
        <v>235</v>
      </c>
      <c r="X280" s="20" t="s">
        <v>239</v>
      </c>
      <c r="Y280" s="67"/>
    </row>
    <row r="281" spans="1:25" s="100" customFormat="1" ht="35.65" customHeight="1">
      <c r="A281" s="15" t="s">
        <v>1254</v>
      </c>
      <c r="B281" s="20" t="s">
        <v>259</v>
      </c>
      <c r="C281" s="20" t="s">
        <v>2053</v>
      </c>
      <c r="D281" s="20" t="s">
        <v>117</v>
      </c>
      <c r="E281" s="20" t="s">
        <v>263</v>
      </c>
      <c r="F281" s="20" t="s">
        <v>193</v>
      </c>
      <c r="G281" s="20" t="s">
        <v>96</v>
      </c>
      <c r="H281" s="15">
        <v>2017</v>
      </c>
      <c r="I281" s="102">
        <v>33.729999999999997</v>
      </c>
      <c r="J281" s="15" t="s">
        <v>234</v>
      </c>
      <c r="K281" s="15">
        <v>2</v>
      </c>
      <c r="L281" s="15">
        <v>1</v>
      </c>
      <c r="M281" s="15">
        <v>1</v>
      </c>
      <c r="N281" s="15">
        <v>8</v>
      </c>
      <c r="O281" s="15">
        <v>1</v>
      </c>
      <c r="P281" s="51">
        <v>250</v>
      </c>
      <c r="Q281" s="169">
        <v>0.25</v>
      </c>
      <c r="R281" s="51">
        <f>P281*(1+Q281)</f>
        <v>312.5</v>
      </c>
      <c r="S281" s="15">
        <v>10</v>
      </c>
      <c r="T281" s="15">
        <v>1</v>
      </c>
      <c r="U281" s="15">
        <v>7</v>
      </c>
      <c r="V281" s="21">
        <f>CEILING(R281*O281*I281*EXP(-Definitions!$A$38*Capex!U186)*T281,100)</f>
        <v>10600</v>
      </c>
      <c r="W281" s="184" t="s">
        <v>235</v>
      </c>
      <c r="X281" s="20" t="s">
        <v>239</v>
      </c>
      <c r="Y281" s="67"/>
    </row>
    <row r="282" spans="1:25" s="100" customFormat="1" ht="36" customHeight="1">
      <c r="A282" s="15" t="s">
        <v>1274</v>
      </c>
      <c r="B282" s="20" t="s">
        <v>259</v>
      </c>
      <c r="C282" s="20" t="s">
        <v>2053</v>
      </c>
      <c r="D282" s="20" t="s">
        <v>117</v>
      </c>
      <c r="E282" s="20" t="s">
        <v>107</v>
      </c>
      <c r="F282" s="20" t="s">
        <v>193</v>
      </c>
      <c r="G282" s="20" t="s">
        <v>96</v>
      </c>
      <c r="H282" s="15">
        <v>2017</v>
      </c>
      <c r="I282" s="102">
        <v>33.729999999999997</v>
      </c>
      <c r="J282" s="15" t="s">
        <v>234</v>
      </c>
      <c r="K282" s="15">
        <v>2</v>
      </c>
      <c r="L282" s="15">
        <v>1</v>
      </c>
      <c r="M282" s="15">
        <v>1</v>
      </c>
      <c r="N282" s="15">
        <v>8</v>
      </c>
      <c r="O282" s="15">
        <v>1</v>
      </c>
      <c r="P282" s="51">
        <v>250</v>
      </c>
      <c r="Q282" s="169">
        <v>0.25</v>
      </c>
      <c r="R282" s="51">
        <f>P282*(1+Q282)</f>
        <v>312.5</v>
      </c>
      <c r="S282" s="15">
        <v>10</v>
      </c>
      <c r="T282" s="15">
        <v>1</v>
      </c>
      <c r="U282" s="15">
        <v>7</v>
      </c>
      <c r="V282" s="21">
        <f>CEILING(R282*O282*I282*EXP(-Definitions!$A$38*Capex!U206)*T282,100)</f>
        <v>10600</v>
      </c>
      <c r="W282" s="184" t="s">
        <v>235</v>
      </c>
      <c r="X282" s="20" t="s">
        <v>239</v>
      </c>
      <c r="Y282" s="67"/>
    </row>
    <row r="283" spans="1:25" s="100" customFormat="1" ht="35.65" customHeight="1">
      <c r="A283" s="15" t="s">
        <v>1294</v>
      </c>
      <c r="B283" s="20" t="s">
        <v>259</v>
      </c>
      <c r="C283" s="20" t="s">
        <v>2053</v>
      </c>
      <c r="D283" s="20" t="s">
        <v>117</v>
      </c>
      <c r="E283" s="20" t="s">
        <v>108</v>
      </c>
      <c r="F283" s="20" t="s">
        <v>193</v>
      </c>
      <c r="G283" s="20" t="s">
        <v>96</v>
      </c>
      <c r="H283" s="15">
        <v>2017</v>
      </c>
      <c r="I283" s="102">
        <v>33.729999999999997</v>
      </c>
      <c r="J283" s="15" t="s">
        <v>234</v>
      </c>
      <c r="K283" s="15">
        <v>2</v>
      </c>
      <c r="L283" s="15">
        <v>1</v>
      </c>
      <c r="M283" s="15">
        <v>1</v>
      </c>
      <c r="N283" s="15">
        <v>8</v>
      </c>
      <c r="O283" s="15">
        <v>1</v>
      </c>
      <c r="P283" s="51">
        <v>250</v>
      </c>
      <c r="Q283" s="169">
        <v>0.25</v>
      </c>
      <c r="R283" s="51">
        <f>P283*(1+Q283)</f>
        <v>312.5</v>
      </c>
      <c r="S283" s="15">
        <v>10</v>
      </c>
      <c r="T283" s="15">
        <v>1</v>
      </c>
      <c r="U283" s="15">
        <v>7</v>
      </c>
      <c r="V283" s="21">
        <f>CEILING(R283*O283*I283*EXP(-Definitions!$A$38*Capex!U226)*T283,100)</f>
        <v>10600</v>
      </c>
      <c r="W283" s="184" t="s">
        <v>235</v>
      </c>
      <c r="X283" s="20" t="s">
        <v>239</v>
      </c>
      <c r="Y283" s="67"/>
    </row>
    <row r="284" spans="1:25" s="100" customFormat="1" ht="35.65" customHeight="1">
      <c r="A284" s="15" t="s">
        <v>1359</v>
      </c>
      <c r="B284" s="20" t="s">
        <v>259</v>
      </c>
      <c r="C284" s="20" t="s">
        <v>2053</v>
      </c>
      <c r="D284" s="20" t="s">
        <v>117</v>
      </c>
      <c r="E284" s="20" t="s">
        <v>112</v>
      </c>
      <c r="F284" s="20" t="s">
        <v>193</v>
      </c>
      <c r="G284" s="20" t="s">
        <v>96</v>
      </c>
      <c r="H284" s="15">
        <v>2017</v>
      </c>
      <c r="I284" s="102">
        <v>33.729999999999997</v>
      </c>
      <c r="J284" s="15" t="s">
        <v>234</v>
      </c>
      <c r="K284" s="15">
        <v>2</v>
      </c>
      <c r="L284" s="15">
        <v>1</v>
      </c>
      <c r="M284" s="15">
        <v>1</v>
      </c>
      <c r="N284" s="15">
        <v>8</v>
      </c>
      <c r="O284" s="15">
        <v>1</v>
      </c>
      <c r="P284" s="51">
        <v>250</v>
      </c>
      <c r="Q284" s="169">
        <v>0.25</v>
      </c>
      <c r="R284" s="51">
        <f>P284*(1+Q284)</f>
        <v>312.5</v>
      </c>
      <c r="S284" s="15">
        <v>10</v>
      </c>
      <c r="T284" s="15">
        <v>1</v>
      </c>
      <c r="U284" s="15">
        <v>7</v>
      </c>
      <c r="V284" s="21">
        <f>CEILING(R284*O284*I284*EXP(-Definitions!$A$38*Capex!U291)*T284,100)</f>
        <v>10600</v>
      </c>
      <c r="W284" s="184" t="s">
        <v>235</v>
      </c>
      <c r="X284" s="20" t="s">
        <v>239</v>
      </c>
      <c r="Y284" s="67"/>
    </row>
    <row r="285" spans="1:25" s="100" customFormat="1" ht="36" customHeight="1">
      <c r="A285" s="15" t="s">
        <v>1379</v>
      </c>
      <c r="B285" s="20" t="s">
        <v>259</v>
      </c>
      <c r="C285" s="20" t="s">
        <v>2053</v>
      </c>
      <c r="D285" s="20" t="s">
        <v>117</v>
      </c>
      <c r="E285" s="20" t="s">
        <v>113</v>
      </c>
      <c r="F285" s="20" t="s">
        <v>193</v>
      </c>
      <c r="G285" s="20" t="s">
        <v>96</v>
      </c>
      <c r="H285" s="15">
        <v>2017</v>
      </c>
      <c r="I285" s="102">
        <v>33.729999999999997</v>
      </c>
      <c r="J285" s="15" t="s">
        <v>234</v>
      </c>
      <c r="K285" s="15">
        <v>2</v>
      </c>
      <c r="L285" s="15">
        <v>1</v>
      </c>
      <c r="M285" s="15">
        <v>1</v>
      </c>
      <c r="N285" s="15">
        <v>8</v>
      </c>
      <c r="O285" s="15">
        <v>1</v>
      </c>
      <c r="P285" s="51">
        <v>250</v>
      </c>
      <c r="Q285" s="169">
        <v>0.25</v>
      </c>
      <c r="R285" s="51">
        <f>P285*(1+Q285)</f>
        <v>312.5</v>
      </c>
      <c r="S285" s="15">
        <v>10</v>
      </c>
      <c r="T285" s="15">
        <v>1</v>
      </c>
      <c r="U285" s="15">
        <v>7</v>
      </c>
      <c r="V285" s="21">
        <f>CEILING(R285*O285*I285*EXP(-Definitions!$A$38*Capex!U311)*T285,100)</f>
        <v>10600</v>
      </c>
      <c r="W285" s="184" t="s">
        <v>235</v>
      </c>
      <c r="X285" s="20" t="s">
        <v>239</v>
      </c>
      <c r="Y285" s="67"/>
    </row>
    <row r="286" spans="1:25" s="100" customFormat="1" ht="35.65" customHeight="1">
      <c r="A286" s="15" t="s">
        <v>1399</v>
      </c>
      <c r="B286" s="20" t="s">
        <v>259</v>
      </c>
      <c r="C286" s="20" t="s">
        <v>2053</v>
      </c>
      <c r="D286" s="20" t="s">
        <v>117</v>
      </c>
      <c r="E286" s="20" t="s">
        <v>114</v>
      </c>
      <c r="F286" s="20" t="s">
        <v>193</v>
      </c>
      <c r="G286" s="20" t="s">
        <v>96</v>
      </c>
      <c r="H286" s="15">
        <v>2017</v>
      </c>
      <c r="I286" s="102">
        <v>33.729999999999997</v>
      </c>
      <c r="J286" s="15" t="s">
        <v>234</v>
      </c>
      <c r="K286" s="15">
        <v>2</v>
      </c>
      <c r="L286" s="15">
        <v>1</v>
      </c>
      <c r="M286" s="15">
        <v>1</v>
      </c>
      <c r="N286" s="15">
        <v>8</v>
      </c>
      <c r="O286" s="15">
        <v>1</v>
      </c>
      <c r="P286" s="51">
        <v>250</v>
      </c>
      <c r="Q286" s="169">
        <v>0.25</v>
      </c>
      <c r="R286" s="51">
        <f>P286*(1+Q286)</f>
        <v>312.5</v>
      </c>
      <c r="S286" s="15">
        <v>10</v>
      </c>
      <c r="T286" s="15">
        <v>1</v>
      </c>
      <c r="U286" s="15">
        <v>7</v>
      </c>
      <c r="V286" s="21">
        <f>CEILING(R286*O286*I286*EXP(-Definitions!$A$38*Capex!U331)*T286,100)</f>
        <v>10600</v>
      </c>
      <c r="W286" s="184" t="s">
        <v>235</v>
      </c>
      <c r="X286" s="20" t="s">
        <v>239</v>
      </c>
      <c r="Y286" s="67"/>
    </row>
    <row r="287" spans="1:25" s="100" customFormat="1" ht="36" customHeight="1">
      <c r="A287" s="15" t="s">
        <v>1469</v>
      </c>
      <c r="B287" s="20" t="s">
        <v>255</v>
      </c>
      <c r="C287" s="20" t="s">
        <v>2054</v>
      </c>
      <c r="D287" s="20" t="s">
        <v>117</v>
      </c>
      <c r="E287" s="20" t="s">
        <v>106</v>
      </c>
      <c r="F287" s="20" t="s">
        <v>187</v>
      </c>
      <c r="G287" s="20" t="s">
        <v>96</v>
      </c>
      <c r="H287" s="15">
        <v>2017</v>
      </c>
      <c r="I287" s="102">
        <v>33.880000000000003</v>
      </c>
      <c r="J287" s="15" t="s">
        <v>234</v>
      </c>
      <c r="K287" s="15">
        <v>2</v>
      </c>
      <c r="L287" s="15">
        <v>1</v>
      </c>
      <c r="M287" s="15">
        <v>1</v>
      </c>
      <c r="N287" s="15">
        <v>8</v>
      </c>
      <c r="O287" s="15">
        <v>1</v>
      </c>
      <c r="P287" s="51">
        <v>250</v>
      </c>
      <c r="Q287" s="169">
        <v>0.25</v>
      </c>
      <c r="R287" s="51">
        <f>P287*(1+Q287)</f>
        <v>312.5</v>
      </c>
      <c r="S287" s="15">
        <v>10</v>
      </c>
      <c r="T287" s="15">
        <v>1</v>
      </c>
      <c r="U287" s="15">
        <v>7</v>
      </c>
      <c r="V287" s="21">
        <f>CEILING(R287*O287*I287*EXP(-Definitions!$A$38*Capex!U401)*T287,100)</f>
        <v>10600</v>
      </c>
      <c r="W287" s="184" t="s">
        <v>235</v>
      </c>
      <c r="X287" s="20" t="s">
        <v>236</v>
      </c>
      <c r="Y287" s="67"/>
    </row>
    <row r="288" spans="1:25" s="100" customFormat="1" ht="35.65" customHeight="1">
      <c r="A288" s="15" t="s">
        <v>1488</v>
      </c>
      <c r="B288" s="20" t="s">
        <v>255</v>
      </c>
      <c r="C288" s="20" t="s">
        <v>2054</v>
      </c>
      <c r="D288" s="20" t="s">
        <v>117</v>
      </c>
      <c r="E288" s="20" t="s">
        <v>263</v>
      </c>
      <c r="F288" s="20" t="s">
        <v>187</v>
      </c>
      <c r="G288" s="20" t="s">
        <v>96</v>
      </c>
      <c r="H288" s="15">
        <v>2017</v>
      </c>
      <c r="I288" s="102">
        <v>33.880000000000003</v>
      </c>
      <c r="J288" s="15" t="s">
        <v>234</v>
      </c>
      <c r="K288" s="15">
        <v>2</v>
      </c>
      <c r="L288" s="15">
        <v>1</v>
      </c>
      <c r="M288" s="15">
        <v>1</v>
      </c>
      <c r="N288" s="15">
        <v>8</v>
      </c>
      <c r="O288" s="15">
        <v>1</v>
      </c>
      <c r="P288" s="51">
        <v>250</v>
      </c>
      <c r="Q288" s="169">
        <v>0.25</v>
      </c>
      <c r="R288" s="51">
        <f>P288*(1+Q288)</f>
        <v>312.5</v>
      </c>
      <c r="S288" s="15">
        <v>10</v>
      </c>
      <c r="T288" s="15">
        <v>1</v>
      </c>
      <c r="U288" s="15">
        <v>7</v>
      </c>
      <c r="V288" s="21">
        <f>CEILING(R288*O288*I288*EXP(-Definitions!$A$38*Capex!U420)*T288,100)</f>
        <v>10600</v>
      </c>
      <c r="W288" s="184" t="s">
        <v>235</v>
      </c>
      <c r="X288" s="20" t="s">
        <v>236</v>
      </c>
      <c r="Y288" s="67"/>
    </row>
    <row r="289" spans="1:25" s="100" customFormat="1" ht="35.65" customHeight="1">
      <c r="A289" s="15" t="s">
        <v>1507</v>
      </c>
      <c r="B289" s="20" t="s">
        <v>255</v>
      </c>
      <c r="C289" s="20" t="s">
        <v>2054</v>
      </c>
      <c r="D289" s="20" t="s">
        <v>117</v>
      </c>
      <c r="E289" s="20" t="s">
        <v>107</v>
      </c>
      <c r="F289" s="20" t="s">
        <v>187</v>
      </c>
      <c r="G289" s="20" t="s">
        <v>96</v>
      </c>
      <c r="H289" s="15">
        <v>2017</v>
      </c>
      <c r="I289" s="102">
        <v>33.880000000000003</v>
      </c>
      <c r="J289" s="15" t="s">
        <v>234</v>
      </c>
      <c r="K289" s="15">
        <v>2</v>
      </c>
      <c r="L289" s="15">
        <v>1</v>
      </c>
      <c r="M289" s="15">
        <v>1</v>
      </c>
      <c r="N289" s="15">
        <v>8</v>
      </c>
      <c r="O289" s="15">
        <v>1</v>
      </c>
      <c r="P289" s="51">
        <v>250</v>
      </c>
      <c r="Q289" s="169">
        <v>0.25</v>
      </c>
      <c r="R289" s="51">
        <f>P289*(1+Q289)</f>
        <v>312.5</v>
      </c>
      <c r="S289" s="15">
        <v>10</v>
      </c>
      <c r="T289" s="15">
        <v>1</v>
      </c>
      <c r="U289" s="15">
        <v>7</v>
      </c>
      <c r="V289" s="21">
        <f>CEILING(R289*O289*I289*EXP(-Definitions!$A$38*Capex!U439)*T289,100)</f>
        <v>10600</v>
      </c>
      <c r="W289" s="184" t="s">
        <v>235</v>
      </c>
      <c r="X289" s="20" t="s">
        <v>236</v>
      </c>
      <c r="Y289" s="67"/>
    </row>
    <row r="290" spans="1:25" s="100" customFormat="1" ht="35.65" customHeight="1">
      <c r="A290" s="15" t="s">
        <v>1526</v>
      </c>
      <c r="B290" s="20" t="s">
        <v>255</v>
      </c>
      <c r="C290" s="20" t="s">
        <v>2054</v>
      </c>
      <c r="D290" s="20" t="s">
        <v>117</v>
      </c>
      <c r="E290" s="20" t="s">
        <v>108</v>
      </c>
      <c r="F290" s="20" t="s">
        <v>187</v>
      </c>
      <c r="G290" s="20" t="s">
        <v>96</v>
      </c>
      <c r="H290" s="15">
        <v>2017</v>
      </c>
      <c r="I290" s="102">
        <v>33.880000000000003</v>
      </c>
      <c r="J290" s="15" t="s">
        <v>234</v>
      </c>
      <c r="K290" s="15">
        <v>2</v>
      </c>
      <c r="L290" s="15">
        <v>1</v>
      </c>
      <c r="M290" s="15">
        <v>1</v>
      </c>
      <c r="N290" s="15">
        <v>8</v>
      </c>
      <c r="O290" s="15">
        <v>1</v>
      </c>
      <c r="P290" s="51">
        <v>250</v>
      </c>
      <c r="Q290" s="169">
        <v>0.25</v>
      </c>
      <c r="R290" s="51">
        <f>P290*(1+Q290)</f>
        <v>312.5</v>
      </c>
      <c r="S290" s="15">
        <v>10</v>
      </c>
      <c r="T290" s="15">
        <v>1</v>
      </c>
      <c r="U290" s="15">
        <v>7</v>
      </c>
      <c r="V290" s="21">
        <f>CEILING(R290*O290*I290*EXP(-Definitions!$A$38*Capex!U458)*T290,100)</f>
        <v>10600</v>
      </c>
      <c r="W290" s="184" t="s">
        <v>235</v>
      </c>
      <c r="X290" s="20" t="s">
        <v>236</v>
      </c>
      <c r="Y290" s="67"/>
    </row>
    <row r="291" spans="1:25" s="100" customFormat="1" ht="35.65" customHeight="1">
      <c r="A291" s="15" t="s">
        <v>1547</v>
      </c>
      <c r="B291" s="20" t="s">
        <v>255</v>
      </c>
      <c r="C291" s="20" t="s">
        <v>2054</v>
      </c>
      <c r="D291" s="20" t="s">
        <v>117</v>
      </c>
      <c r="E291" s="20" t="s">
        <v>109</v>
      </c>
      <c r="F291" s="20" t="s">
        <v>187</v>
      </c>
      <c r="G291" s="20" t="s">
        <v>96</v>
      </c>
      <c r="H291" s="15">
        <v>2017</v>
      </c>
      <c r="I291" s="102">
        <v>33.880000000000003</v>
      </c>
      <c r="J291" s="15" t="s">
        <v>234</v>
      </c>
      <c r="K291" s="15">
        <v>2</v>
      </c>
      <c r="L291" s="15">
        <v>1</v>
      </c>
      <c r="M291" s="15">
        <v>1</v>
      </c>
      <c r="N291" s="15">
        <v>8</v>
      </c>
      <c r="O291" s="15">
        <v>1</v>
      </c>
      <c r="P291" s="51">
        <v>250</v>
      </c>
      <c r="Q291" s="169">
        <v>0.25</v>
      </c>
      <c r="R291" s="51">
        <f>P291*(1+Q291)</f>
        <v>312.5</v>
      </c>
      <c r="S291" s="15">
        <v>10</v>
      </c>
      <c r="T291" s="15">
        <v>1</v>
      </c>
      <c r="U291" s="15">
        <v>7</v>
      </c>
      <c r="V291" s="21">
        <f>CEILING(R291*O291*I291*EXP(-Definitions!$A$38*Capex!U479)*T291,100)</f>
        <v>10600</v>
      </c>
      <c r="W291" s="184" t="s">
        <v>235</v>
      </c>
      <c r="X291" s="20" t="s">
        <v>236</v>
      </c>
      <c r="Y291" s="67"/>
    </row>
    <row r="292" spans="1:25" s="100" customFormat="1" ht="35.65" customHeight="1">
      <c r="A292" s="15" t="s">
        <v>1568</v>
      </c>
      <c r="B292" s="20" t="s">
        <v>255</v>
      </c>
      <c r="C292" s="20" t="s">
        <v>2054</v>
      </c>
      <c r="D292" s="20" t="s">
        <v>117</v>
      </c>
      <c r="E292" s="20" t="s">
        <v>110</v>
      </c>
      <c r="F292" s="20" t="s">
        <v>187</v>
      </c>
      <c r="G292" s="20" t="s">
        <v>96</v>
      </c>
      <c r="H292" s="15">
        <v>2017</v>
      </c>
      <c r="I292" s="102">
        <v>33.880000000000003</v>
      </c>
      <c r="J292" s="15" t="s">
        <v>234</v>
      </c>
      <c r="K292" s="15">
        <v>2</v>
      </c>
      <c r="L292" s="15">
        <v>1</v>
      </c>
      <c r="M292" s="15">
        <v>1</v>
      </c>
      <c r="N292" s="15">
        <v>8</v>
      </c>
      <c r="O292" s="15">
        <v>1</v>
      </c>
      <c r="P292" s="51">
        <v>250</v>
      </c>
      <c r="Q292" s="169">
        <v>0.25</v>
      </c>
      <c r="R292" s="51">
        <f>P292*(1+Q292)</f>
        <v>312.5</v>
      </c>
      <c r="S292" s="15">
        <v>10</v>
      </c>
      <c r="T292" s="15">
        <v>1</v>
      </c>
      <c r="U292" s="15">
        <v>7</v>
      </c>
      <c r="V292" s="21">
        <f>CEILING(R292*O292*I292*EXP(-Definitions!$A$38*Capex!U500)*T292,100)</f>
        <v>10600</v>
      </c>
      <c r="W292" s="184" t="s">
        <v>235</v>
      </c>
      <c r="X292" s="20" t="s">
        <v>236</v>
      </c>
      <c r="Y292" s="67"/>
    </row>
    <row r="293" spans="1:25" s="100" customFormat="1" ht="36" customHeight="1">
      <c r="A293" s="15" t="s">
        <v>1586</v>
      </c>
      <c r="B293" s="20" t="s">
        <v>255</v>
      </c>
      <c r="C293" s="20" t="s">
        <v>2054</v>
      </c>
      <c r="D293" s="20" t="s">
        <v>117</v>
      </c>
      <c r="E293" s="20" t="s">
        <v>111</v>
      </c>
      <c r="F293" s="20" t="s">
        <v>187</v>
      </c>
      <c r="G293" s="20" t="s">
        <v>96</v>
      </c>
      <c r="H293" s="15">
        <v>2017</v>
      </c>
      <c r="I293" s="102">
        <v>33.880000000000003</v>
      </c>
      <c r="J293" s="15" t="s">
        <v>234</v>
      </c>
      <c r="K293" s="15">
        <v>2</v>
      </c>
      <c r="L293" s="15">
        <v>1</v>
      </c>
      <c r="M293" s="15">
        <v>1</v>
      </c>
      <c r="N293" s="15">
        <v>8</v>
      </c>
      <c r="O293" s="15">
        <v>1</v>
      </c>
      <c r="P293" s="51">
        <v>250</v>
      </c>
      <c r="Q293" s="169">
        <v>0.25</v>
      </c>
      <c r="R293" s="51">
        <f>P293*(1+Q293)</f>
        <v>312.5</v>
      </c>
      <c r="S293" s="15">
        <v>10</v>
      </c>
      <c r="T293" s="15">
        <v>1</v>
      </c>
      <c r="U293" s="15">
        <v>7</v>
      </c>
      <c r="V293" s="21">
        <f>CEILING(R293*O293*I293*EXP(-Definitions!$A$38*Capex!U518)*T293,100)</f>
        <v>10600</v>
      </c>
      <c r="W293" s="184" t="s">
        <v>235</v>
      </c>
      <c r="X293" s="20" t="s">
        <v>236</v>
      </c>
      <c r="Y293" s="67"/>
    </row>
    <row r="294" spans="1:25" s="100" customFormat="1" ht="35.65" customHeight="1">
      <c r="A294" s="15" t="s">
        <v>1605</v>
      </c>
      <c r="B294" s="20" t="s">
        <v>255</v>
      </c>
      <c r="C294" s="20" t="s">
        <v>2054</v>
      </c>
      <c r="D294" s="20" t="s">
        <v>117</v>
      </c>
      <c r="E294" s="20" t="s">
        <v>112</v>
      </c>
      <c r="F294" s="20" t="s">
        <v>187</v>
      </c>
      <c r="G294" s="20" t="s">
        <v>96</v>
      </c>
      <c r="H294" s="15">
        <v>2017</v>
      </c>
      <c r="I294" s="102">
        <v>33.880000000000003</v>
      </c>
      <c r="J294" s="15" t="s">
        <v>234</v>
      </c>
      <c r="K294" s="15">
        <v>2</v>
      </c>
      <c r="L294" s="15">
        <v>1</v>
      </c>
      <c r="M294" s="15">
        <v>1</v>
      </c>
      <c r="N294" s="15">
        <v>8</v>
      </c>
      <c r="O294" s="15">
        <v>1</v>
      </c>
      <c r="P294" s="51">
        <v>250</v>
      </c>
      <c r="Q294" s="169">
        <v>0.25</v>
      </c>
      <c r="R294" s="51">
        <f>P294*(1+Q294)</f>
        <v>312.5</v>
      </c>
      <c r="S294" s="15">
        <v>10</v>
      </c>
      <c r="T294" s="15">
        <v>1</v>
      </c>
      <c r="U294" s="15">
        <v>7</v>
      </c>
      <c r="V294" s="21">
        <f>CEILING(R294*O294*I294*EXP(-Definitions!$A$38*Capex!U537)*T294,100)</f>
        <v>10600</v>
      </c>
      <c r="W294" s="184" t="s">
        <v>235</v>
      </c>
      <c r="X294" s="20" t="s">
        <v>236</v>
      </c>
      <c r="Y294" s="67"/>
    </row>
    <row r="295" spans="1:25" s="100" customFormat="1" ht="35.65" customHeight="1">
      <c r="A295" s="15" t="s">
        <v>1146</v>
      </c>
      <c r="B295" s="20" t="s">
        <v>241</v>
      </c>
      <c r="C295" s="20" t="s">
        <v>86</v>
      </c>
      <c r="D295" s="20" t="s">
        <v>117</v>
      </c>
      <c r="E295" s="20" t="s">
        <v>86</v>
      </c>
      <c r="F295" s="20" t="s">
        <v>178</v>
      </c>
      <c r="G295" s="20" t="s">
        <v>96</v>
      </c>
      <c r="H295" s="15">
        <v>2017</v>
      </c>
      <c r="I295" s="102">
        <v>7.76</v>
      </c>
      <c r="J295" s="15" t="s">
        <v>234</v>
      </c>
      <c r="K295" s="15">
        <v>2</v>
      </c>
      <c r="L295" s="15">
        <v>1</v>
      </c>
      <c r="M295" s="15">
        <v>1</v>
      </c>
      <c r="N295" s="15">
        <v>8</v>
      </c>
      <c r="O295" s="15">
        <v>1</v>
      </c>
      <c r="P295" s="51">
        <v>1100</v>
      </c>
      <c r="Q295" s="169">
        <v>0.25</v>
      </c>
      <c r="R295" s="51">
        <f>P295*(1+Q295)</f>
        <v>1375</v>
      </c>
      <c r="S295" s="15">
        <v>10</v>
      </c>
      <c r="T295" s="15">
        <v>1</v>
      </c>
      <c r="U295" s="15">
        <v>7</v>
      </c>
      <c r="V295" s="21">
        <f>CEILING(R295*O295*I295*EXP(-Definitions!$A$38*Capex!U78)*T295,100)</f>
        <v>10700</v>
      </c>
      <c r="W295" s="184" t="s">
        <v>235</v>
      </c>
      <c r="X295" s="20" t="s">
        <v>242</v>
      </c>
      <c r="Y295" s="67"/>
    </row>
    <row r="296" spans="1:25" s="100" customFormat="1" ht="36" customHeight="1">
      <c r="A296" s="15" t="s">
        <v>1608</v>
      </c>
      <c r="B296" s="20" t="s">
        <v>261</v>
      </c>
      <c r="C296" s="20" t="s">
        <v>2054</v>
      </c>
      <c r="D296" s="20" t="s">
        <v>117</v>
      </c>
      <c r="E296" s="20" t="s">
        <v>112</v>
      </c>
      <c r="F296" s="20" t="s">
        <v>266</v>
      </c>
      <c r="G296" s="20" t="s">
        <v>96</v>
      </c>
      <c r="H296" s="15">
        <v>2017</v>
      </c>
      <c r="I296" s="102">
        <v>34.5</v>
      </c>
      <c r="J296" s="15" t="s">
        <v>234</v>
      </c>
      <c r="K296" s="15">
        <v>2</v>
      </c>
      <c r="L296" s="15">
        <v>1</v>
      </c>
      <c r="M296" s="15">
        <v>1</v>
      </c>
      <c r="N296" s="15">
        <v>8</v>
      </c>
      <c r="O296" s="15">
        <v>1</v>
      </c>
      <c r="P296" s="51">
        <v>250</v>
      </c>
      <c r="Q296" s="169">
        <v>0.25</v>
      </c>
      <c r="R296" s="51">
        <f>P296*(1+Q296)</f>
        <v>312.5</v>
      </c>
      <c r="S296" s="15">
        <v>10</v>
      </c>
      <c r="T296" s="15">
        <v>1</v>
      </c>
      <c r="U296" s="15">
        <v>7</v>
      </c>
      <c r="V296" s="21">
        <f>CEILING(R296*O296*I296*EXP(-Definitions!$A$38*Capex!U540)*T296,100)</f>
        <v>10800</v>
      </c>
      <c r="W296" s="184" t="s">
        <v>235</v>
      </c>
      <c r="X296" s="20" t="s">
        <v>239</v>
      </c>
      <c r="Y296" s="67"/>
    </row>
    <row r="297" spans="1:25" s="100" customFormat="1" ht="35.65" customHeight="1">
      <c r="A297" s="15" t="s">
        <v>1455</v>
      </c>
      <c r="B297" s="20" t="s">
        <v>261</v>
      </c>
      <c r="C297" s="20" t="s">
        <v>2054</v>
      </c>
      <c r="D297" s="20" t="s">
        <v>117</v>
      </c>
      <c r="E297" s="20" t="s">
        <v>105</v>
      </c>
      <c r="F297" s="20" t="s">
        <v>264</v>
      </c>
      <c r="G297" s="20" t="s">
        <v>96</v>
      </c>
      <c r="H297" s="15">
        <v>2017</v>
      </c>
      <c r="I297" s="102">
        <v>34.732999999999997</v>
      </c>
      <c r="J297" s="15" t="s">
        <v>234</v>
      </c>
      <c r="K297" s="15">
        <v>2</v>
      </c>
      <c r="L297" s="15">
        <v>1</v>
      </c>
      <c r="M297" s="15">
        <v>1</v>
      </c>
      <c r="N297" s="15">
        <v>8</v>
      </c>
      <c r="O297" s="15">
        <v>1</v>
      </c>
      <c r="P297" s="51">
        <v>250</v>
      </c>
      <c r="Q297" s="169">
        <v>0.25</v>
      </c>
      <c r="R297" s="51">
        <f>P297*(1+Q297)</f>
        <v>312.5</v>
      </c>
      <c r="S297" s="15">
        <v>10</v>
      </c>
      <c r="T297" s="15">
        <v>1</v>
      </c>
      <c r="U297" s="15">
        <v>7</v>
      </c>
      <c r="V297" s="21">
        <f>CEILING(R297*O297*I297*EXP(-Definitions!$A$38*Capex!U387)*T297,100)</f>
        <v>10900</v>
      </c>
      <c r="W297" s="184" t="s">
        <v>235</v>
      </c>
      <c r="X297" s="20" t="s">
        <v>239</v>
      </c>
      <c r="Y297" s="67"/>
    </row>
    <row r="298" spans="1:25" s="100" customFormat="1" ht="35.65" customHeight="1">
      <c r="A298" s="15" t="s">
        <v>1467</v>
      </c>
      <c r="B298" s="20" t="s">
        <v>261</v>
      </c>
      <c r="C298" s="20" t="s">
        <v>2054</v>
      </c>
      <c r="D298" s="20" t="s">
        <v>117</v>
      </c>
      <c r="E298" s="20" t="s">
        <v>106</v>
      </c>
      <c r="F298" s="20" t="s">
        <v>193</v>
      </c>
      <c r="G298" s="20" t="s">
        <v>96</v>
      </c>
      <c r="H298" s="15">
        <v>2017</v>
      </c>
      <c r="I298" s="102">
        <v>34.630000000000003</v>
      </c>
      <c r="J298" s="15" t="s">
        <v>234</v>
      </c>
      <c r="K298" s="15">
        <v>2</v>
      </c>
      <c r="L298" s="15">
        <v>1</v>
      </c>
      <c r="M298" s="15">
        <v>1</v>
      </c>
      <c r="N298" s="15">
        <v>8</v>
      </c>
      <c r="O298" s="15">
        <v>1</v>
      </c>
      <c r="P298" s="51">
        <v>250</v>
      </c>
      <c r="Q298" s="169">
        <v>0.25</v>
      </c>
      <c r="R298" s="51">
        <f>P298*(1+Q298)</f>
        <v>312.5</v>
      </c>
      <c r="S298" s="15">
        <v>10</v>
      </c>
      <c r="T298" s="15">
        <v>1</v>
      </c>
      <c r="U298" s="15">
        <v>7</v>
      </c>
      <c r="V298" s="21">
        <f>CEILING(R298*O298*I298*EXP(-Definitions!$A$38*Capex!U399)*T298,100)</f>
        <v>10900</v>
      </c>
      <c r="W298" s="184" t="s">
        <v>235</v>
      </c>
      <c r="X298" s="20" t="s">
        <v>239</v>
      </c>
      <c r="Y298" s="67"/>
    </row>
    <row r="299" spans="1:25" s="100" customFormat="1" ht="36" customHeight="1">
      <c r="A299" s="15" t="s">
        <v>1486</v>
      </c>
      <c r="B299" s="20" t="s">
        <v>261</v>
      </c>
      <c r="C299" s="20" t="s">
        <v>2054</v>
      </c>
      <c r="D299" s="20" t="s">
        <v>117</v>
      </c>
      <c r="E299" s="20" t="s">
        <v>263</v>
      </c>
      <c r="F299" s="20" t="s">
        <v>193</v>
      </c>
      <c r="G299" s="20" t="s">
        <v>96</v>
      </c>
      <c r="H299" s="15">
        <v>2017</v>
      </c>
      <c r="I299" s="102">
        <v>34.630000000000003</v>
      </c>
      <c r="J299" s="15" t="s">
        <v>234</v>
      </c>
      <c r="K299" s="15">
        <v>2</v>
      </c>
      <c r="L299" s="15">
        <v>1</v>
      </c>
      <c r="M299" s="15">
        <v>1</v>
      </c>
      <c r="N299" s="15">
        <v>8</v>
      </c>
      <c r="O299" s="15">
        <v>1</v>
      </c>
      <c r="P299" s="51">
        <v>250</v>
      </c>
      <c r="Q299" s="169">
        <v>0.25</v>
      </c>
      <c r="R299" s="51">
        <f>P299*(1+Q299)</f>
        <v>312.5</v>
      </c>
      <c r="S299" s="15">
        <v>10</v>
      </c>
      <c r="T299" s="15">
        <v>1</v>
      </c>
      <c r="U299" s="15">
        <v>7</v>
      </c>
      <c r="V299" s="21">
        <f>CEILING(R299*O299*I299*EXP(-Definitions!$A$38*Capex!U418)*T299,100)</f>
        <v>10900</v>
      </c>
      <c r="W299" s="184" t="s">
        <v>235</v>
      </c>
      <c r="X299" s="20" t="s">
        <v>239</v>
      </c>
      <c r="Y299" s="67"/>
    </row>
    <row r="300" spans="1:25" s="100" customFormat="1" ht="35.65" customHeight="1">
      <c r="A300" s="15" t="s">
        <v>1505</v>
      </c>
      <c r="B300" s="20" t="s">
        <v>261</v>
      </c>
      <c r="C300" s="20" t="s">
        <v>2054</v>
      </c>
      <c r="D300" s="20" t="s">
        <v>117</v>
      </c>
      <c r="E300" s="20" t="s">
        <v>107</v>
      </c>
      <c r="F300" s="20" t="s">
        <v>193</v>
      </c>
      <c r="G300" s="20" t="s">
        <v>96</v>
      </c>
      <c r="H300" s="15">
        <v>2017</v>
      </c>
      <c r="I300" s="102">
        <v>34.630000000000003</v>
      </c>
      <c r="J300" s="15" t="s">
        <v>234</v>
      </c>
      <c r="K300" s="15">
        <v>2</v>
      </c>
      <c r="L300" s="15">
        <v>1</v>
      </c>
      <c r="M300" s="15">
        <v>1</v>
      </c>
      <c r="N300" s="15">
        <v>8</v>
      </c>
      <c r="O300" s="15">
        <v>1</v>
      </c>
      <c r="P300" s="51">
        <v>250</v>
      </c>
      <c r="Q300" s="169">
        <v>0.25</v>
      </c>
      <c r="R300" s="51">
        <f>P300*(1+Q300)</f>
        <v>312.5</v>
      </c>
      <c r="S300" s="15">
        <v>10</v>
      </c>
      <c r="T300" s="15">
        <v>1</v>
      </c>
      <c r="U300" s="15">
        <v>7</v>
      </c>
      <c r="V300" s="21">
        <f>CEILING(R300*O300*I300*EXP(-Definitions!$A$38*Capex!U437)*T300,100)</f>
        <v>10900</v>
      </c>
      <c r="W300" s="184" t="s">
        <v>235</v>
      </c>
      <c r="X300" s="20" t="s">
        <v>239</v>
      </c>
      <c r="Y300" s="67"/>
    </row>
    <row r="301" spans="1:25" s="100" customFormat="1" ht="35.65" customHeight="1">
      <c r="A301" s="15" t="s">
        <v>1524</v>
      </c>
      <c r="B301" s="20" t="s">
        <v>261</v>
      </c>
      <c r="C301" s="20" t="s">
        <v>2054</v>
      </c>
      <c r="D301" s="20" t="s">
        <v>117</v>
      </c>
      <c r="E301" s="20" t="s">
        <v>108</v>
      </c>
      <c r="F301" s="20" t="s">
        <v>193</v>
      </c>
      <c r="G301" s="20" t="s">
        <v>96</v>
      </c>
      <c r="H301" s="15">
        <v>2017</v>
      </c>
      <c r="I301" s="102">
        <v>34.700000000000003</v>
      </c>
      <c r="J301" s="15" t="s">
        <v>234</v>
      </c>
      <c r="K301" s="15">
        <v>2</v>
      </c>
      <c r="L301" s="15">
        <v>1</v>
      </c>
      <c r="M301" s="15">
        <v>1</v>
      </c>
      <c r="N301" s="15">
        <v>8</v>
      </c>
      <c r="O301" s="15">
        <v>1</v>
      </c>
      <c r="P301" s="51">
        <v>250</v>
      </c>
      <c r="Q301" s="169">
        <v>0.25</v>
      </c>
      <c r="R301" s="51">
        <f>P301*(1+Q301)</f>
        <v>312.5</v>
      </c>
      <c r="S301" s="15">
        <v>10</v>
      </c>
      <c r="T301" s="15">
        <v>1</v>
      </c>
      <c r="U301" s="15">
        <v>7</v>
      </c>
      <c r="V301" s="21">
        <f>CEILING(R301*O301*I301*EXP(-Definitions!$A$38*Capex!U456)*T301,100)</f>
        <v>10900</v>
      </c>
      <c r="W301" s="184" t="s">
        <v>235</v>
      </c>
      <c r="X301" s="20" t="s">
        <v>239</v>
      </c>
      <c r="Y301" s="67"/>
    </row>
    <row r="302" spans="1:25" s="100" customFormat="1" ht="36" customHeight="1">
      <c r="A302" s="15" t="s">
        <v>1545</v>
      </c>
      <c r="B302" s="20" t="s">
        <v>261</v>
      </c>
      <c r="C302" s="20" t="s">
        <v>2054</v>
      </c>
      <c r="D302" s="20" t="s">
        <v>117</v>
      </c>
      <c r="E302" s="20" t="s">
        <v>109</v>
      </c>
      <c r="F302" s="20" t="s">
        <v>193</v>
      </c>
      <c r="G302" s="20" t="s">
        <v>96</v>
      </c>
      <c r="H302" s="15">
        <v>2017</v>
      </c>
      <c r="I302" s="102">
        <v>34.700000000000003</v>
      </c>
      <c r="J302" s="15" t="s">
        <v>234</v>
      </c>
      <c r="K302" s="15">
        <v>2</v>
      </c>
      <c r="L302" s="15">
        <v>1</v>
      </c>
      <c r="M302" s="15">
        <v>1</v>
      </c>
      <c r="N302" s="15">
        <v>8</v>
      </c>
      <c r="O302" s="15">
        <v>1</v>
      </c>
      <c r="P302" s="51">
        <v>250</v>
      </c>
      <c r="Q302" s="169">
        <v>0.25</v>
      </c>
      <c r="R302" s="51">
        <f>P302*(1+Q302)</f>
        <v>312.5</v>
      </c>
      <c r="S302" s="15">
        <v>10</v>
      </c>
      <c r="T302" s="15">
        <v>1</v>
      </c>
      <c r="U302" s="15">
        <v>7</v>
      </c>
      <c r="V302" s="21">
        <f>CEILING(R302*O302*I302*EXP(-Definitions!$A$38*Capex!U477)*T302,100)</f>
        <v>10900</v>
      </c>
      <c r="W302" s="184" t="s">
        <v>235</v>
      </c>
      <c r="X302" s="20" t="s">
        <v>239</v>
      </c>
      <c r="Y302" s="67"/>
    </row>
    <row r="303" spans="1:25" s="100" customFormat="1" ht="35.65" customHeight="1">
      <c r="A303" s="15" t="s">
        <v>1566</v>
      </c>
      <c r="B303" s="20" t="s">
        <v>261</v>
      </c>
      <c r="C303" s="20" t="s">
        <v>2054</v>
      </c>
      <c r="D303" s="20" t="s">
        <v>117</v>
      </c>
      <c r="E303" s="20" t="s">
        <v>110</v>
      </c>
      <c r="F303" s="20" t="s">
        <v>193</v>
      </c>
      <c r="G303" s="20" t="s">
        <v>96</v>
      </c>
      <c r="H303" s="15">
        <v>2017</v>
      </c>
      <c r="I303" s="102">
        <v>34.700000000000003</v>
      </c>
      <c r="J303" s="15" t="s">
        <v>234</v>
      </c>
      <c r="K303" s="15">
        <v>2</v>
      </c>
      <c r="L303" s="15">
        <v>1</v>
      </c>
      <c r="M303" s="15">
        <v>1</v>
      </c>
      <c r="N303" s="15">
        <v>8</v>
      </c>
      <c r="O303" s="15">
        <v>1</v>
      </c>
      <c r="P303" s="51">
        <v>250</v>
      </c>
      <c r="Q303" s="169">
        <v>0.25</v>
      </c>
      <c r="R303" s="51">
        <f>P303*(1+Q303)</f>
        <v>312.5</v>
      </c>
      <c r="S303" s="15">
        <v>10</v>
      </c>
      <c r="T303" s="15">
        <v>1</v>
      </c>
      <c r="U303" s="15">
        <v>7</v>
      </c>
      <c r="V303" s="21">
        <f>CEILING(R303*O303*I303*EXP(-Definitions!$A$38*Capex!U498)*T303,100)</f>
        <v>10900</v>
      </c>
      <c r="W303" s="184" t="s">
        <v>235</v>
      </c>
      <c r="X303" s="20" t="s">
        <v>239</v>
      </c>
      <c r="Y303" s="67"/>
    </row>
    <row r="304" spans="1:25" s="100" customFormat="1" ht="35.65" customHeight="1">
      <c r="A304" s="15" t="s">
        <v>1603</v>
      </c>
      <c r="B304" s="20" t="s">
        <v>261</v>
      </c>
      <c r="C304" s="20" t="s">
        <v>2054</v>
      </c>
      <c r="D304" s="20" t="s">
        <v>117</v>
      </c>
      <c r="E304" s="20" t="s">
        <v>112</v>
      </c>
      <c r="F304" s="20" t="s">
        <v>193</v>
      </c>
      <c r="G304" s="20" t="s">
        <v>96</v>
      </c>
      <c r="H304" s="15">
        <v>2017</v>
      </c>
      <c r="I304" s="102">
        <v>34.700000000000003</v>
      </c>
      <c r="J304" s="15" t="s">
        <v>234</v>
      </c>
      <c r="K304" s="15">
        <v>2</v>
      </c>
      <c r="L304" s="15">
        <v>1</v>
      </c>
      <c r="M304" s="15">
        <v>1</v>
      </c>
      <c r="N304" s="15">
        <v>8</v>
      </c>
      <c r="O304" s="15">
        <v>1</v>
      </c>
      <c r="P304" s="51">
        <v>250</v>
      </c>
      <c r="Q304" s="169">
        <v>0.25</v>
      </c>
      <c r="R304" s="51">
        <f>P304*(1+Q304)</f>
        <v>312.5</v>
      </c>
      <c r="S304" s="15">
        <v>10</v>
      </c>
      <c r="T304" s="15">
        <v>1</v>
      </c>
      <c r="U304" s="15">
        <v>7</v>
      </c>
      <c r="V304" s="21">
        <f>CEILING(R304*O304*I304*EXP(-Definitions!$A$38*Capex!U535)*T304,100)</f>
        <v>10900</v>
      </c>
      <c r="W304" s="184" t="s">
        <v>235</v>
      </c>
      <c r="X304" s="20" t="s">
        <v>239</v>
      </c>
      <c r="Y304" s="67"/>
    </row>
    <row r="305" spans="1:25" s="100" customFormat="1" ht="36" customHeight="1">
      <c r="A305" s="15" t="s">
        <v>1529</v>
      </c>
      <c r="B305" s="20" t="s">
        <v>261</v>
      </c>
      <c r="C305" s="20" t="s">
        <v>2054</v>
      </c>
      <c r="D305" s="20" t="s">
        <v>117</v>
      </c>
      <c r="E305" s="20" t="s">
        <v>108</v>
      </c>
      <c r="F305" s="20" t="s">
        <v>266</v>
      </c>
      <c r="G305" s="20" t="s">
        <v>96</v>
      </c>
      <c r="H305" s="15">
        <v>2017</v>
      </c>
      <c r="I305" s="102">
        <v>35.159999999999997</v>
      </c>
      <c r="J305" s="15" t="s">
        <v>234</v>
      </c>
      <c r="K305" s="15">
        <v>2</v>
      </c>
      <c r="L305" s="15">
        <v>1</v>
      </c>
      <c r="M305" s="15">
        <v>1</v>
      </c>
      <c r="N305" s="15">
        <v>8</v>
      </c>
      <c r="O305" s="15">
        <v>1</v>
      </c>
      <c r="P305" s="51">
        <v>250</v>
      </c>
      <c r="Q305" s="169">
        <v>0.25</v>
      </c>
      <c r="R305" s="51">
        <f>P305*(1+Q305)</f>
        <v>312.5</v>
      </c>
      <c r="S305" s="15">
        <v>10</v>
      </c>
      <c r="T305" s="15">
        <v>1</v>
      </c>
      <c r="U305" s="15">
        <v>7</v>
      </c>
      <c r="V305" s="21">
        <f>CEILING(R305*O305*I305*EXP(-Definitions!$A$38*Capex!U461)*T305,100)</f>
        <v>11000</v>
      </c>
      <c r="W305" s="184" t="s">
        <v>235</v>
      </c>
      <c r="X305" s="20" t="s">
        <v>239</v>
      </c>
      <c r="Y305" s="67"/>
    </row>
    <row r="306" spans="1:25" s="100" customFormat="1" ht="35.65" customHeight="1">
      <c r="A306" s="15" t="s">
        <v>1550</v>
      </c>
      <c r="B306" s="20" t="s">
        <v>261</v>
      </c>
      <c r="C306" s="20" t="s">
        <v>2054</v>
      </c>
      <c r="D306" s="20" t="s">
        <v>117</v>
      </c>
      <c r="E306" s="20" t="s">
        <v>109</v>
      </c>
      <c r="F306" s="20" t="s">
        <v>266</v>
      </c>
      <c r="G306" s="20" t="s">
        <v>96</v>
      </c>
      <c r="H306" s="15">
        <v>2017</v>
      </c>
      <c r="I306" s="102">
        <v>35.159999999999997</v>
      </c>
      <c r="J306" s="15" t="s">
        <v>234</v>
      </c>
      <c r="K306" s="15">
        <v>2</v>
      </c>
      <c r="L306" s="15">
        <v>1</v>
      </c>
      <c r="M306" s="15">
        <v>1</v>
      </c>
      <c r="N306" s="15">
        <v>8</v>
      </c>
      <c r="O306" s="15">
        <v>1</v>
      </c>
      <c r="P306" s="51">
        <v>250</v>
      </c>
      <c r="Q306" s="169">
        <v>0.25</v>
      </c>
      <c r="R306" s="51">
        <f>P306*(1+Q306)</f>
        <v>312.5</v>
      </c>
      <c r="S306" s="15">
        <v>10</v>
      </c>
      <c r="T306" s="15">
        <v>1</v>
      </c>
      <c r="U306" s="15">
        <v>7</v>
      </c>
      <c r="V306" s="21">
        <f>CEILING(R306*O306*I306*EXP(-Definitions!$A$38*Capex!U482)*T306,100)</f>
        <v>11000</v>
      </c>
      <c r="W306" s="184" t="s">
        <v>235</v>
      </c>
      <c r="X306" s="20" t="s">
        <v>239</v>
      </c>
      <c r="Y306" s="67"/>
    </row>
    <row r="307" spans="1:25" s="100" customFormat="1" ht="36" customHeight="1">
      <c r="A307" s="15" t="s">
        <v>1571</v>
      </c>
      <c r="B307" s="20" t="s">
        <v>261</v>
      </c>
      <c r="C307" s="20" t="s">
        <v>2054</v>
      </c>
      <c r="D307" s="20" t="s">
        <v>117</v>
      </c>
      <c r="E307" s="20" t="s">
        <v>110</v>
      </c>
      <c r="F307" s="20" t="s">
        <v>266</v>
      </c>
      <c r="G307" s="20" t="s">
        <v>96</v>
      </c>
      <c r="H307" s="15">
        <v>2017</v>
      </c>
      <c r="I307" s="102">
        <v>35.159999999999997</v>
      </c>
      <c r="J307" s="15" t="s">
        <v>234</v>
      </c>
      <c r="K307" s="15">
        <v>2</v>
      </c>
      <c r="L307" s="15">
        <v>1</v>
      </c>
      <c r="M307" s="15">
        <v>1</v>
      </c>
      <c r="N307" s="15">
        <v>8</v>
      </c>
      <c r="O307" s="15">
        <v>1</v>
      </c>
      <c r="P307" s="51">
        <v>250</v>
      </c>
      <c r="Q307" s="169">
        <v>0.25</v>
      </c>
      <c r="R307" s="51">
        <f>P307*(1+Q307)</f>
        <v>312.5</v>
      </c>
      <c r="S307" s="15">
        <v>10</v>
      </c>
      <c r="T307" s="15">
        <v>1</v>
      </c>
      <c r="U307" s="15">
        <v>7</v>
      </c>
      <c r="V307" s="21">
        <f>CEILING(R307*O307*I307*EXP(-Definitions!$A$38*Capex!U503)*T307,100)</f>
        <v>11000</v>
      </c>
      <c r="W307" s="184" t="s">
        <v>235</v>
      </c>
      <c r="X307" s="20" t="s">
        <v>239</v>
      </c>
      <c r="Y307" s="67"/>
    </row>
    <row r="308" spans="1:25" s="100" customFormat="1" ht="35.65" customHeight="1">
      <c r="A308" s="15" t="s">
        <v>1589</v>
      </c>
      <c r="B308" s="20" t="s">
        <v>261</v>
      </c>
      <c r="C308" s="20" t="s">
        <v>2054</v>
      </c>
      <c r="D308" s="20" t="s">
        <v>117</v>
      </c>
      <c r="E308" s="20" t="s">
        <v>111</v>
      </c>
      <c r="F308" s="20" t="s">
        <v>266</v>
      </c>
      <c r="G308" s="20" t="s">
        <v>96</v>
      </c>
      <c r="H308" s="15">
        <v>2017</v>
      </c>
      <c r="I308" s="102">
        <v>35.159999999999997</v>
      </c>
      <c r="J308" s="15" t="s">
        <v>234</v>
      </c>
      <c r="K308" s="15">
        <v>2</v>
      </c>
      <c r="L308" s="15">
        <v>1</v>
      </c>
      <c r="M308" s="15">
        <v>1</v>
      </c>
      <c r="N308" s="15">
        <v>8</v>
      </c>
      <c r="O308" s="15">
        <v>1</v>
      </c>
      <c r="P308" s="51">
        <v>250</v>
      </c>
      <c r="Q308" s="169">
        <v>0.25</v>
      </c>
      <c r="R308" s="51">
        <f>P308*(1+Q308)</f>
        <v>312.5</v>
      </c>
      <c r="S308" s="15">
        <v>10</v>
      </c>
      <c r="T308" s="15">
        <v>1</v>
      </c>
      <c r="U308" s="15">
        <v>7</v>
      </c>
      <c r="V308" s="21">
        <f>CEILING(R308*O308*I308*EXP(-Definitions!$A$38*Capex!U521)*T308,100)</f>
        <v>11000</v>
      </c>
      <c r="W308" s="184" t="s">
        <v>235</v>
      </c>
      <c r="X308" s="20" t="s">
        <v>239</v>
      </c>
      <c r="Y308" s="67"/>
    </row>
    <row r="309" spans="1:25" s="100" customFormat="1" ht="35.65" customHeight="1">
      <c r="A309" s="15" t="s">
        <v>1356</v>
      </c>
      <c r="B309" s="20" t="s">
        <v>259</v>
      </c>
      <c r="C309" s="20" t="s">
        <v>2053</v>
      </c>
      <c r="D309" s="20" t="s">
        <v>117</v>
      </c>
      <c r="E309" s="20" t="s">
        <v>112</v>
      </c>
      <c r="F309" s="20" t="s">
        <v>264</v>
      </c>
      <c r="G309" s="20" t="s">
        <v>96</v>
      </c>
      <c r="H309" s="15">
        <v>2017</v>
      </c>
      <c r="I309" s="102">
        <v>35.32</v>
      </c>
      <c r="J309" s="15" t="s">
        <v>234</v>
      </c>
      <c r="K309" s="15">
        <v>2</v>
      </c>
      <c r="L309" s="15">
        <v>1</v>
      </c>
      <c r="M309" s="15">
        <v>1</v>
      </c>
      <c r="N309" s="15">
        <v>8</v>
      </c>
      <c r="O309" s="15">
        <v>1</v>
      </c>
      <c r="P309" s="51">
        <v>250</v>
      </c>
      <c r="Q309" s="169">
        <v>0.25</v>
      </c>
      <c r="R309" s="51">
        <f>P309*(1+Q309)</f>
        <v>312.5</v>
      </c>
      <c r="S309" s="15">
        <v>10</v>
      </c>
      <c r="T309" s="15">
        <v>1</v>
      </c>
      <c r="U309" s="15">
        <v>7</v>
      </c>
      <c r="V309" s="21">
        <f>CEILING(R309*O309*I309*EXP(-Definitions!$A$38*Capex!U288)*T309,100)</f>
        <v>11100</v>
      </c>
      <c r="W309" s="184" t="s">
        <v>235</v>
      </c>
      <c r="X309" s="20" t="s">
        <v>239</v>
      </c>
      <c r="Y309" s="67"/>
    </row>
    <row r="310" spans="1:25" s="100" customFormat="1" ht="35.65" customHeight="1">
      <c r="A310" s="15" t="s">
        <v>1376</v>
      </c>
      <c r="B310" s="20" t="s">
        <v>259</v>
      </c>
      <c r="C310" s="20" t="s">
        <v>2053</v>
      </c>
      <c r="D310" s="20" t="s">
        <v>117</v>
      </c>
      <c r="E310" s="20" t="s">
        <v>113</v>
      </c>
      <c r="F310" s="20" t="s">
        <v>264</v>
      </c>
      <c r="G310" s="20" t="s">
        <v>96</v>
      </c>
      <c r="H310" s="15">
        <v>2017</v>
      </c>
      <c r="I310" s="102">
        <v>35.32</v>
      </c>
      <c r="J310" s="15" t="s">
        <v>234</v>
      </c>
      <c r="K310" s="15">
        <v>2</v>
      </c>
      <c r="L310" s="15">
        <v>1</v>
      </c>
      <c r="M310" s="15">
        <v>1</v>
      </c>
      <c r="N310" s="15">
        <v>8</v>
      </c>
      <c r="O310" s="15">
        <v>1</v>
      </c>
      <c r="P310" s="51">
        <v>250</v>
      </c>
      <c r="Q310" s="169">
        <v>0.25</v>
      </c>
      <c r="R310" s="51">
        <f>P310*(1+Q310)</f>
        <v>312.5</v>
      </c>
      <c r="S310" s="15">
        <v>10</v>
      </c>
      <c r="T310" s="15">
        <v>1</v>
      </c>
      <c r="U310" s="15">
        <v>7</v>
      </c>
      <c r="V310" s="21">
        <f>CEILING(R310*O310*I310*EXP(-Definitions!$A$38*Capex!U308)*T310,100)</f>
        <v>11100</v>
      </c>
      <c r="W310" s="184" t="s">
        <v>235</v>
      </c>
      <c r="X310" s="20" t="s">
        <v>239</v>
      </c>
      <c r="Y310" s="67"/>
    </row>
    <row r="311" spans="1:25" s="100" customFormat="1" ht="35.65" customHeight="1">
      <c r="A311" s="15" t="s">
        <v>1396</v>
      </c>
      <c r="B311" s="20" t="s">
        <v>259</v>
      </c>
      <c r="C311" s="20" t="s">
        <v>2053</v>
      </c>
      <c r="D311" s="20" t="s">
        <v>117</v>
      </c>
      <c r="E311" s="20" t="s">
        <v>114</v>
      </c>
      <c r="F311" s="20" t="s">
        <v>264</v>
      </c>
      <c r="G311" s="20" t="s">
        <v>96</v>
      </c>
      <c r="H311" s="15">
        <v>2017</v>
      </c>
      <c r="I311" s="102">
        <v>35.32</v>
      </c>
      <c r="J311" s="15" t="s">
        <v>234</v>
      </c>
      <c r="K311" s="15">
        <v>2</v>
      </c>
      <c r="L311" s="15">
        <v>1</v>
      </c>
      <c r="M311" s="15">
        <v>1</v>
      </c>
      <c r="N311" s="15">
        <v>8</v>
      </c>
      <c r="O311" s="15">
        <v>1</v>
      </c>
      <c r="P311" s="51">
        <v>250</v>
      </c>
      <c r="Q311" s="169">
        <v>0.25</v>
      </c>
      <c r="R311" s="51">
        <f>P311*(1+Q311)</f>
        <v>312.5</v>
      </c>
      <c r="S311" s="15">
        <v>10</v>
      </c>
      <c r="T311" s="15">
        <v>1</v>
      </c>
      <c r="U311" s="15">
        <v>7</v>
      </c>
      <c r="V311" s="21">
        <f>CEILING(R311*O311*I311*EXP(-Definitions!$A$38*Capex!U328)*T311,100)</f>
        <v>11100</v>
      </c>
      <c r="W311" s="184" t="s">
        <v>235</v>
      </c>
      <c r="X311" s="20" t="s">
        <v>239</v>
      </c>
      <c r="Y311" s="67"/>
    </row>
    <row r="312" spans="1:25" s="100" customFormat="1" ht="35.65" customHeight="1">
      <c r="A312" s="15" t="s">
        <v>1472</v>
      </c>
      <c r="B312" s="20" t="s">
        <v>261</v>
      </c>
      <c r="C312" s="20" t="s">
        <v>2054</v>
      </c>
      <c r="D312" s="20" t="s">
        <v>117</v>
      </c>
      <c r="E312" s="20" t="s">
        <v>106</v>
      </c>
      <c r="F312" s="20" t="s">
        <v>266</v>
      </c>
      <c r="G312" s="20" t="s">
        <v>96</v>
      </c>
      <c r="H312" s="15">
        <v>2017</v>
      </c>
      <c r="I312" s="102">
        <v>35.28</v>
      </c>
      <c r="J312" s="15" t="s">
        <v>234</v>
      </c>
      <c r="K312" s="15">
        <v>2</v>
      </c>
      <c r="L312" s="15">
        <v>1</v>
      </c>
      <c r="M312" s="15">
        <v>1</v>
      </c>
      <c r="N312" s="15">
        <v>8</v>
      </c>
      <c r="O312" s="15">
        <v>1</v>
      </c>
      <c r="P312" s="51">
        <v>250</v>
      </c>
      <c r="Q312" s="169">
        <v>0.25</v>
      </c>
      <c r="R312" s="51">
        <f>P312*(1+Q312)</f>
        <v>312.5</v>
      </c>
      <c r="S312" s="15">
        <v>10</v>
      </c>
      <c r="T312" s="15">
        <v>1</v>
      </c>
      <c r="U312" s="15">
        <v>7</v>
      </c>
      <c r="V312" s="21">
        <f>CEILING(R312*O312*I312*EXP(-Definitions!$A$38*Capex!U404)*T312,100)</f>
        <v>11100</v>
      </c>
      <c r="W312" s="184" t="s">
        <v>235</v>
      </c>
      <c r="X312" s="20" t="s">
        <v>239</v>
      </c>
      <c r="Y312" s="67"/>
    </row>
    <row r="313" spans="1:25" s="100" customFormat="1" ht="36" customHeight="1">
      <c r="A313" s="15" t="s">
        <v>1491</v>
      </c>
      <c r="B313" s="20" t="s">
        <v>261</v>
      </c>
      <c r="C313" s="20" t="s">
        <v>2054</v>
      </c>
      <c r="D313" s="20" t="s">
        <v>117</v>
      </c>
      <c r="E313" s="20" t="s">
        <v>263</v>
      </c>
      <c r="F313" s="20" t="s">
        <v>266</v>
      </c>
      <c r="G313" s="20" t="s">
        <v>96</v>
      </c>
      <c r="H313" s="15">
        <v>2017</v>
      </c>
      <c r="I313" s="102">
        <v>35.25</v>
      </c>
      <c r="J313" s="15" t="s">
        <v>234</v>
      </c>
      <c r="K313" s="15">
        <v>2</v>
      </c>
      <c r="L313" s="15">
        <v>1</v>
      </c>
      <c r="M313" s="15">
        <v>1</v>
      </c>
      <c r="N313" s="15">
        <v>8</v>
      </c>
      <c r="O313" s="15">
        <v>1</v>
      </c>
      <c r="P313" s="51">
        <v>250</v>
      </c>
      <c r="Q313" s="169">
        <v>0.25</v>
      </c>
      <c r="R313" s="51">
        <f>P313*(1+Q313)</f>
        <v>312.5</v>
      </c>
      <c r="S313" s="15">
        <v>10</v>
      </c>
      <c r="T313" s="15">
        <v>1</v>
      </c>
      <c r="U313" s="15">
        <v>7</v>
      </c>
      <c r="V313" s="21">
        <f>CEILING(R313*O313*I313*EXP(-Definitions!$A$38*Capex!U423)*T313,100)</f>
        <v>11100</v>
      </c>
      <c r="W313" s="184" t="s">
        <v>235</v>
      </c>
      <c r="X313" s="20" t="s">
        <v>239</v>
      </c>
      <c r="Y313" s="67"/>
    </row>
    <row r="314" spans="1:25" s="100" customFormat="1" ht="35.65" customHeight="1">
      <c r="A314" s="15" t="s">
        <v>1510</v>
      </c>
      <c r="B314" s="20" t="s">
        <v>261</v>
      </c>
      <c r="C314" s="20" t="s">
        <v>2054</v>
      </c>
      <c r="D314" s="20" t="s">
        <v>117</v>
      </c>
      <c r="E314" s="20" t="s">
        <v>107</v>
      </c>
      <c r="F314" s="20" t="s">
        <v>266</v>
      </c>
      <c r="G314" s="20" t="s">
        <v>96</v>
      </c>
      <c r="H314" s="15">
        <v>2017</v>
      </c>
      <c r="I314" s="102">
        <v>35.409999999999997</v>
      </c>
      <c r="J314" s="15" t="s">
        <v>234</v>
      </c>
      <c r="K314" s="15">
        <v>2</v>
      </c>
      <c r="L314" s="15">
        <v>1</v>
      </c>
      <c r="M314" s="15">
        <v>1</v>
      </c>
      <c r="N314" s="15">
        <v>8</v>
      </c>
      <c r="O314" s="15">
        <v>1</v>
      </c>
      <c r="P314" s="51">
        <v>250</v>
      </c>
      <c r="Q314" s="169">
        <v>0.25</v>
      </c>
      <c r="R314" s="51">
        <f>P314*(1+Q314)</f>
        <v>312.5</v>
      </c>
      <c r="S314" s="15">
        <v>10</v>
      </c>
      <c r="T314" s="15">
        <v>1</v>
      </c>
      <c r="U314" s="15">
        <v>7</v>
      </c>
      <c r="V314" s="21">
        <f>CEILING(R314*O314*I314*EXP(-Definitions!$A$38*Capex!U442)*T314,100)</f>
        <v>11100</v>
      </c>
      <c r="W314" s="184" t="s">
        <v>235</v>
      </c>
      <c r="X314" s="20" t="s">
        <v>239</v>
      </c>
      <c r="Y314" s="67"/>
    </row>
    <row r="315" spans="1:25" s="100" customFormat="1" ht="35.65" customHeight="1">
      <c r="A315" s="15" t="s">
        <v>1251</v>
      </c>
      <c r="B315" s="20" t="s">
        <v>259</v>
      </c>
      <c r="C315" s="20" t="s">
        <v>2053</v>
      </c>
      <c r="D315" s="20" t="s">
        <v>117</v>
      </c>
      <c r="E315" s="20" t="s">
        <v>263</v>
      </c>
      <c r="F315" s="20" t="s">
        <v>264</v>
      </c>
      <c r="G315" s="20" t="s">
        <v>96</v>
      </c>
      <c r="H315" s="15">
        <v>2017</v>
      </c>
      <c r="I315" s="102">
        <v>35.53</v>
      </c>
      <c r="J315" s="15" t="s">
        <v>234</v>
      </c>
      <c r="K315" s="15">
        <v>2</v>
      </c>
      <c r="L315" s="15">
        <v>1</v>
      </c>
      <c r="M315" s="15">
        <v>1</v>
      </c>
      <c r="N315" s="15">
        <v>8</v>
      </c>
      <c r="O315" s="15">
        <v>1</v>
      </c>
      <c r="P315" s="51">
        <v>250</v>
      </c>
      <c r="Q315" s="169">
        <v>0.25</v>
      </c>
      <c r="R315" s="51">
        <f>P315*(1+Q315)</f>
        <v>312.5</v>
      </c>
      <c r="S315" s="15">
        <v>10</v>
      </c>
      <c r="T315" s="15">
        <v>1</v>
      </c>
      <c r="U315" s="15">
        <v>7</v>
      </c>
      <c r="V315" s="21">
        <f>CEILING(R315*O315*I315*EXP(-Definitions!$A$38*Capex!U183)*T315,100)</f>
        <v>11200</v>
      </c>
      <c r="W315" s="184" t="s">
        <v>235</v>
      </c>
      <c r="X315" s="20" t="s">
        <v>239</v>
      </c>
      <c r="Y315" s="67"/>
    </row>
    <row r="316" spans="1:25" s="100" customFormat="1" ht="36" customHeight="1">
      <c r="A316" s="15" t="s">
        <v>1271</v>
      </c>
      <c r="B316" s="20" t="s">
        <v>259</v>
      </c>
      <c r="C316" s="20" t="s">
        <v>2053</v>
      </c>
      <c r="D316" s="20" t="s">
        <v>117</v>
      </c>
      <c r="E316" s="20" t="s">
        <v>107</v>
      </c>
      <c r="F316" s="20" t="s">
        <v>264</v>
      </c>
      <c r="G316" s="20" t="s">
        <v>96</v>
      </c>
      <c r="H316" s="15">
        <v>2017</v>
      </c>
      <c r="I316" s="102">
        <v>35.53</v>
      </c>
      <c r="J316" s="15" t="s">
        <v>234</v>
      </c>
      <c r="K316" s="15">
        <v>2</v>
      </c>
      <c r="L316" s="15">
        <v>1</v>
      </c>
      <c r="M316" s="15">
        <v>1</v>
      </c>
      <c r="N316" s="15">
        <v>8</v>
      </c>
      <c r="O316" s="15">
        <v>1</v>
      </c>
      <c r="P316" s="51">
        <v>250</v>
      </c>
      <c r="Q316" s="169">
        <v>0.25</v>
      </c>
      <c r="R316" s="51">
        <f>P316*(1+Q316)</f>
        <v>312.5</v>
      </c>
      <c r="S316" s="15">
        <v>10</v>
      </c>
      <c r="T316" s="15">
        <v>1</v>
      </c>
      <c r="U316" s="15">
        <v>7</v>
      </c>
      <c r="V316" s="21">
        <f>CEILING(R316*O316*I316*EXP(-Definitions!$A$38*Capex!U203)*T316,100)</f>
        <v>11200</v>
      </c>
      <c r="W316" s="184" t="s">
        <v>235</v>
      </c>
      <c r="X316" s="20" t="s">
        <v>239</v>
      </c>
      <c r="Y316" s="67"/>
    </row>
    <row r="317" spans="1:25" s="100" customFormat="1" ht="35.65" customHeight="1">
      <c r="A317" s="15" t="s">
        <v>1291</v>
      </c>
      <c r="B317" s="20" t="s">
        <v>259</v>
      </c>
      <c r="C317" s="20" t="s">
        <v>2053</v>
      </c>
      <c r="D317" s="20" t="s">
        <v>117</v>
      </c>
      <c r="E317" s="20" t="s">
        <v>108</v>
      </c>
      <c r="F317" s="20" t="s">
        <v>264</v>
      </c>
      <c r="G317" s="20" t="s">
        <v>96</v>
      </c>
      <c r="H317" s="15">
        <v>2017</v>
      </c>
      <c r="I317" s="102">
        <v>35.53</v>
      </c>
      <c r="J317" s="15" t="s">
        <v>234</v>
      </c>
      <c r="K317" s="15">
        <v>2</v>
      </c>
      <c r="L317" s="15">
        <v>1</v>
      </c>
      <c r="M317" s="15">
        <v>1</v>
      </c>
      <c r="N317" s="15">
        <v>8</v>
      </c>
      <c r="O317" s="15">
        <v>1</v>
      </c>
      <c r="P317" s="51">
        <v>250</v>
      </c>
      <c r="Q317" s="169">
        <v>0.25</v>
      </c>
      <c r="R317" s="51">
        <f>P317*(1+Q317)</f>
        <v>312.5</v>
      </c>
      <c r="S317" s="15">
        <v>10</v>
      </c>
      <c r="T317" s="15">
        <v>1</v>
      </c>
      <c r="U317" s="15">
        <v>7</v>
      </c>
      <c r="V317" s="21">
        <f>CEILING(R317*O317*I317*EXP(-Definitions!$A$38*Capex!U223)*T317,100)</f>
        <v>11200</v>
      </c>
      <c r="W317" s="184" t="s">
        <v>235</v>
      </c>
      <c r="X317" s="20" t="s">
        <v>239</v>
      </c>
      <c r="Y317" s="67"/>
    </row>
    <row r="318" spans="1:25" s="100" customFormat="1" ht="35.65" customHeight="1">
      <c r="A318" s="15" t="s">
        <v>1309</v>
      </c>
      <c r="B318" s="20" t="s">
        <v>259</v>
      </c>
      <c r="C318" s="20" t="s">
        <v>2053</v>
      </c>
      <c r="D318" s="20" t="s">
        <v>117</v>
      </c>
      <c r="E318" s="20" t="s">
        <v>109</v>
      </c>
      <c r="F318" s="20" t="s">
        <v>264</v>
      </c>
      <c r="G318" s="20" t="s">
        <v>96</v>
      </c>
      <c r="H318" s="15">
        <v>2017</v>
      </c>
      <c r="I318" s="102">
        <v>35.53</v>
      </c>
      <c r="J318" s="15" t="s">
        <v>234</v>
      </c>
      <c r="K318" s="15">
        <v>2</v>
      </c>
      <c r="L318" s="15">
        <v>1</v>
      </c>
      <c r="M318" s="15">
        <v>1</v>
      </c>
      <c r="N318" s="15">
        <v>8</v>
      </c>
      <c r="O318" s="15">
        <v>1</v>
      </c>
      <c r="P318" s="51">
        <v>250</v>
      </c>
      <c r="Q318" s="169">
        <v>0.25</v>
      </c>
      <c r="R318" s="51">
        <f>P318*(1+Q318)</f>
        <v>312.5</v>
      </c>
      <c r="S318" s="15">
        <v>10</v>
      </c>
      <c r="T318" s="15">
        <v>1</v>
      </c>
      <c r="U318" s="15">
        <v>7</v>
      </c>
      <c r="V318" s="21">
        <f>CEILING(R318*O318*I318*EXP(-Definitions!$A$38*Capex!U241)*T318,100)</f>
        <v>11200</v>
      </c>
      <c r="W318" s="184" t="s">
        <v>235</v>
      </c>
      <c r="X318" s="20" t="s">
        <v>239</v>
      </c>
      <c r="Y318" s="67"/>
    </row>
    <row r="319" spans="1:25" s="100" customFormat="1" ht="36" customHeight="1">
      <c r="A319" s="15" t="s">
        <v>1324</v>
      </c>
      <c r="B319" s="20" t="s">
        <v>259</v>
      </c>
      <c r="C319" s="20" t="s">
        <v>2053</v>
      </c>
      <c r="D319" s="20" t="s">
        <v>117</v>
      </c>
      <c r="E319" s="20" t="s">
        <v>110</v>
      </c>
      <c r="F319" s="20" t="s">
        <v>264</v>
      </c>
      <c r="G319" s="20" t="s">
        <v>96</v>
      </c>
      <c r="H319" s="15">
        <v>2017</v>
      </c>
      <c r="I319" s="102">
        <v>35.53</v>
      </c>
      <c r="J319" s="15" t="s">
        <v>234</v>
      </c>
      <c r="K319" s="15">
        <v>2</v>
      </c>
      <c r="L319" s="15">
        <v>1</v>
      </c>
      <c r="M319" s="15">
        <v>1</v>
      </c>
      <c r="N319" s="15">
        <v>8</v>
      </c>
      <c r="O319" s="15">
        <v>1</v>
      </c>
      <c r="P319" s="51">
        <v>250</v>
      </c>
      <c r="Q319" s="169">
        <v>0.25</v>
      </c>
      <c r="R319" s="51">
        <f>P319*(1+Q319)</f>
        <v>312.5</v>
      </c>
      <c r="S319" s="15">
        <v>10</v>
      </c>
      <c r="T319" s="15">
        <v>1</v>
      </c>
      <c r="U319" s="15">
        <v>7</v>
      </c>
      <c r="V319" s="21">
        <f>CEILING(R319*O319*I319*EXP(-Definitions!$A$38*Capex!U256)*T319,100)</f>
        <v>11200</v>
      </c>
      <c r="W319" s="184" t="s">
        <v>235</v>
      </c>
      <c r="X319" s="20" t="s">
        <v>239</v>
      </c>
      <c r="Y319" s="67"/>
    </row>
    <row r="320" spans="1:25" s="100" customFormat="1" ht="35.65" customHeight="1">
      <c r="A320" s="15" t="s">
        <v>1339</v>
      </c>
      <c r="B320" s="20" t="s">
        <v>259</v>
      </c>
      <c r="C320" s="20" t="s">
        <v>2053</v>
      </c>
      <c r="D320" s="20" t="s">
        <v>117</v>
      </c>
      <c r="E320" s="20" t="s">
        <v>111</v>
      </c>
      <c r="F320" s="20" t="s">
        <v>264</v>
      </c>
      <c r="G320" s="20" t="s">
        <v>96</v>
      </c>
      <c r="H320" s="15">
        <v>2017</v>
      </c>
      <c r="I320" s="102">
        <v>35.53</v>
      </c>
      <c r="J320" s="15" t="s">
        <v>234</v>
      </c>
      <c r="K320" s="15">
        <v>2</v>
      </c>
      <c r="L320" s="15">
        <v>1</v>
      </c>
      <c r="M320" s="15">
        <v>1</v>
      </c>
      <c r="N320" s="15">
        <v>8</v>
      </c>
      <c r="O320" s="15">
        <v>1</v>
      </c>
      <c r="P320" s="51">
        <v>250</v>
      </c>
      <c r="Q320" s="169">
        <v>0.25</v>
      </c>
      <c r="R320" s="51">
        <f>P320*(1+Q320)</f>
        <v>312.5</v>
      </c>
      <c r="S320" s="15">
        <v>10</v>
      </c>
      <c r="T320" s="15">
        <v>1</v>
      </c>
      <c r="U320" s="15">
        <v>7</v>
      </c>
      <c r="V320" s="21">
        <f>CEILING(R320*O320*I320*EXP(-Definitions!$A$38*Capex!U271)*T320,100)</f>
        <v>11200</v>
      </c>
      <c r="W320" s="184" t="s">
        <v>235</v>
      </c>
      <c r="X320" s="20" t="s">
        <v>239</v>
      </c>
      <c r="Y320" s="67"/>
    </row>
    <row r="321" spans="1:25" s="100" customFormat="1" ht="35.65" customHeight="1">
      <c r="A321" s="168" t="s">
        <v>1403</v>
      </c>
      <c r="B321" s="185" t="s">
        <v>241</v>
      </c>
      <c r="C321" s="185" t="s">
        <v>2053</v>
      </c>
      <c r="D321" s="185" t="s">
        <v>117</v>
      </c>
      <c r="E321" s="185" t="s">
        <v>115</v>
      </c>
      <c r="F321" s="185" t="s">
        <v>152</v>
      </c>
      <c r="G321" s="185" t="s">
        <v>96</v>
      </c>
      <c r="H321" s="168">
        <v>2017</v>
      </c>
      <c r="I321" s="186">
        <v>8.1999999999999993</v>
      </c>
      <c r="J321" s="168" t="s">
        <v>234</v>
      </c>
      <c r="K321" s="168">
        <v>2</v>
      </c>
      <c r="L321" s="168">
        <v>1</v>
      </c>
      <c r="M321" s="168">
        <v>1</v>
      </c>
      <c r="N321" s="168">
        <v>8</v>
      </c>
      <c r="O321" s="168">
        <v>1</v>
      </c>
      <c r="P321" s="170">
        <v>1100</v>
      </c>
      <c r="Q321" s="169">
        <v>0.25</v>
      </c>
      <c r="R321" s="170">
        <f>P321*(1+Q321)</f>
        <v>1375</v>
      </c>
      <c r="S321" s="168">
        <v>10</v>
      </c>
      <c r="T321" s="168">
        <v>1</v>
      </c>
      <c r="U321" s="168">
        <v>7</v>
      </c>
      <c r="V321" s="21">
        <f>CEILING(R321*O321*I321*EXP(-Definitions!$A$38*Capex!U335)*T321,100)</f>
        <v>11300</v>
      </c>
      <c r="W321" s="187" t="s">
        <v>235</v>
      </c>
      <c r="X321" s="185" t="s">
        <v>242</v>
      </c>
      <c r="Y321" s="103"/>
    </row>
    <row r="322" spans="1:25" s="100" customFormat="1" ht="36" customHeight="1">
      <c r="A322" s="15" t="s">
        <v>1454</v>
      </c>
      <c r="B322" s="20" t="s">
        <v>259</v>
      </c>
      <c r="C322" s="20" t="s">
        <v>2054</v>
      </c>
      <c r="D322" s="20" t="s">
        <v>117</v>
      </c>
      <c r="E322" s="20" t="s">
        <v>105</v>
      </c>
      <c r="F322" s="20" t="s">
        <v>264</v>
      </c>
      <c r="G322" s="20" t="s">
        <v>96</v>
      </c>
      <c r="H322" s="15">
        <v>2017</v>
      </c>
      <c r="I322" s="102">
        <v>35.89</v>
      </c>
      <c r="J322" s="15" t="s">
        <v>234</v>
      </c>
      <c r="K322" s="15">
        <v>2</v>
      </c>
      <c r="L322" s="15">
        <v>1</v>
      </c>
      <c r="M322" s="15">
        <v>1</v>
      </c>
      <c r="N322" s="15">
        <v>8</v>
      </c>
      <c r="O322" s="15">
        <v>1</v>
      </c>
      <c r="P322" s="51">
        <v>250</v>
      </c>
      <c r="Q322" s="169">
        <v>0.25</v>
      </c>
      <c r="R322" s="51">
        <f>P322*(1+Q322)</f>
        <v>312.5</v>
      </c>
      <c r="S322" s="15">
        <v>10</v>
      </c>
      <c r="T322" s="15">
        <v>1</v>
      </c>
      <c r="U322" s="15">
        <v>7</v>
      </c>
      <c r="V322" s="21">
        <f>CEILING(R322*O322*I322*EXP(-Definitions!$A$38*Capex!U386)*T322,100)</f>
        <v>11300</v>
      </c>
      <c r="W322" s="184" t="s">
        <v>235</v>
      </c>
      <c r="X322" s="20" t="s">
        <v>239</v>
      </c>
      <c r="Y322" s="67"/>
    </row>
    <row r="323" spans="1:25" s="100" customFormat="1" ht="35.65" customHeight="1">
      <c r="A323" s="15" t="s">
        <v>1448</v>
      </c>
      <c r="B323" s="20" t="s">
        <v>259</v>
      </c>
      <c r="C323" s="20" t="s">
        <v>2054</v>
      </c>
      <c r="D323" s="20" t="s">
        <v>117</v>
      </c>
      <c r="E323" s="20" t="s">
        <v>105</v>
      </c>
      <c r="F323" s="20" t="s">
        <v>190</v>
      </c>
      <c r="G323" s="20" t="s">
        <v>96</v>
      </c>
      <c r="H323" s="15">
        <v>2017</v>
      </c>
      <c r="I323" s="102">
        <v>37.11</v>
      </c>
      <c r="J323" s="15" t="s">
        <v>234</v>
      </c>
      <c r="K323" s="15">
        <v>2</v>
      </c>
      <c r="L323" s="15">
        <v>1</v>
      </c>
      <c r="M323" s="15">
        <v>1</v>
      </c>
      <c r="N323" s="15">
        <v>8</v>
      </c>
      <c r="O323" s="15">
        <v>1</v>
      </c>
      <c r="P323" s="51">
        <v>250</v>
      </c>
      <c r="Q323" s="169">
        <v>0.25</v>
      </c>
      <c r="R323" s="51">
        <f>P323*(1+Q323)</f>
        <v>312.5</v>
      </c>
      <c r="S323" s="15">
        <v>10</v>
      </c>
      <c r="T323" s="15">
        <v>1</v>
      </c>
      <c r="U323" s="15">
        <v>7</v>
      </c>
      <c r="V323" s="21">
        <f>CEILING(R323*O323*I323*EXP(-Definitions!$A$38*Capex!U380)*T323,100)</f>
        <v>11600</v>
      </c>
      <c r="W323" s="184" t="s">
        <v>235</v>
      </c>
      <c r="X323" s="20" t="s">
        <v>239</v>
      </c>
      <c r="Y323" s="67"/>
    </row>
    <row r="324" spans="1:25" s="100" customFormat="1" ht="35.65" customHeight="1">
      <c r="A324" s="15" t="s">
        <v>1148</v>
      </c>
      <c r="B324" s="20" t="s">
        <v>255</v>
      </c>
      <c r="C324" s="20" t="s">
        <v>86</v>
      </c>
      <c r="D324" s="20" t="s">
        <v>117</v>
      </c>
      <c r="E324" s="20" t="s">
        <v>86</v>
      </c>
      <c r="F324" s="20" t="s">
        <v>181</v>
      </c>
      <c r="G324" s="20" t="s">
        <v>96</v>
      </c>
      <c r="H324" s="15">
        <v>2017</v>
      </c>
      <c r="I324" s="102">
        <v>37.880000000000003</v>
      </c>
      <c r="J324" s="15" t="s">
        <v>234</v>
      </c>
      <c r="K324" s="15">
        <v>2</v>
      </c>
      <c r="L324" s="15">
        <v>1</v>
      </c>
      <c r="M324" s="15">
        <v>1</v>
      </c>
      <c r="N324" s="15">
        <v>8</v>
      </c>
      <c r="O324" s="15">
        <v>1</v>
      </c>
      <c r="P324" s="51">
        <v>250</v>
      </c>
      <c r="Q324" s="169">
        <v>0.25</v>
      </c>
      <c r="R324" s="51">
        <f>P324*(1+Q324)</f>
        <v>312.5</v>
      </c>
      <c r="S324" s="15">
        <v>10</v>
      </c>
      <c r="T324" s="15">
        <v>1</v>
      </c>
      <c r="U324" s="15">
        <v>7</v>
      </c>
      <c r="V324" s="21">
        <f>CEILING(R324*O324*I324*EXP(-Definitions!$A$38*Capex!U80)*T324,100)</f>
        <v>11900</v>
      </c>
      <c r="W324" s="184" t="s">
        <v>235</v>
      </c>
      <c r="X324" s="20" t="s">
        <v>236</v>
      </c>
      <c r="Y324" s="67"/>
    </row>
    <row r="325" spans="1:25" s="100" customFormat="1" ht="36" customHeight="1">
      <c r="A325" s="15" t="s">
        <v>1149</v>
      </c>
      <c r="B325" s="20" t="s">
        <v>255</v>
      </c>
      <c r="C325" s="20" t="s">
        <v>86</v>
      </c>
      <c r="D325" s="20" t="s">
        <v>117</v>
      </c>
      <c r="E325" s="20" t="s">
        <v>86</v>
      </c>
      <c r="F325" s="20" t="s">
        <v>182</v>
      </c>
      <c r="G325" s="20" t="s">
        <v>96</v>
      </c>
      <c r="H325" s="15">
        <v>2017</v>
      </c>
      <c r="I325" s="102">
        <v>37.880000000000003</v>
      </c>
      <c r="J325" s="15" t="s">
        <v>234</v>
      </c>
      <c r="K325" s="15">
        <v>2</v>
      </c>
      <c r="L325" s="15">
        <v>1</v>
      </c>
      <c r="M325" s="15">
        <v>1</v>
      </c>
      <c r="N325" s="15">
        <v>8</v>
      </c>
      <c r="O325" s="15">
        <v>1</v>
      </c>
      <c r="P325" s="51">
        <v>250</v>
      </c>
      <c r="Q325" s="169">
        <v>0.25</v>
      </c>
      <c r="R325" s="51">
        <f>P325*(1+Q325)</f>
        <v>312.5</v>
      </c>
      <c r="S325" s="15">
        <v>10</v>
      </c>
      <c r="T325" s="15">
        <v>1</v>
      </c>
      <c r="U325" s="15">
        <v>7</v>
      </c>
      <c r="V325" s="21">
        <f>CEILING(R325*O325*I325*EXP(-Definitions!$A$38*Capex!U81)*T325,100)</f>
        <v>11900</v>
      </c>
      <c r="W325" s="184" t="s">
        <v>235</v>
      </c>
      <c r="X325" s="20" t="s">
        <v>236</v>
      </c>
      <c r="Y325" s="67"/>
    </row>
    <row r="326" spans="1:25" s="100" customFormat="1" ht="35.65" customHeight="1">
      <c r="A326" s="15" t="s">
        <v>1209</v>
      </c>
      <c r="B326" s="20" t="s">
        <v>259</v>
      </c>
      <c r="C326" s="20" t="s">
        <v>2053</v>
      </c>
      <c r="D326" s="20" t="s">
        <v>117</v>
      </c>
      <c r="E326" s="20" t="s">
        <v>105</v>
      </c>
      <c r="F326" s="20" t="s">
        <v>190</v>
      </c>
      <c r="G326" s="20" t="s">
        <v>96</v>
      </c>
      <c r="H326" s="15">
        <v>2017</v>
      </c>
      <c r="I326" s="102">
        <v>37.840000000000003</v>
      </c>
      <c r="J326" s="15" t="s">
        <v>234</v>
      </c>
      <c r="K326" s="15">
        <v>2</v>
      </c>
      <c r="L326" s="15">
        <v>1</v>
      </c>
      <c r="M326" s="15">
        <v>1</v>
      </c>
      <c r="N326" s="15">
        <v>8</v>
      </c>
      <c r="O326" s="15">
        <v>1</v>
      </c>
      <c r="P326" s="51">
        <v>250</v>
      </c>
      <c r="Q326" s="169">
        <v>0.25</v>
      </c>
      <c r="R326" s="51">
        <f>P326*(1+Q326)</f>
        <v>312.5</v>
      </c>
      <c r="S326" s="15">
        <v>10</v>
      </c>
      <c r="T326" s="15">
        <v>1</v>
      </c>
      <c r="U326" s="15">
        <v>7</v>
      </c>
      <c r="V326" s="21">
        <f>CEILING(R326*O326*I326*EXP(-Definitions!$A$38*Capex!U141)*T326,100)</f>
        <v>11900</v>
      </c>
      <c r="W326" s="184" t="s">
        <v>235</v>
      </c>
      <c r="X326" s="20" t="s">
        <v>239</v>
      </c>
      <c r="Y326" s="67"/>
    </row>
    <row r="327" spans="1:25" s="100" customFormat="1" ht="36" customHeight="1">
      <c r="A327" s="15" t="s">
        <v>1211</v>
      </c>
      <c r="B327" s="20" t="s">
        <v>259</v>
      </c>
      <c r="C327" s="20" t="s">
        <v>2053</v>
      </c>
      <c r="D327" s="20" t="s">
        <v>117</v>
      </c>
      <c r="E327" s="20" t="s">
        <v>105</v>
      </c>
      <c r="F327" s="20" t="s">
        <v>191</v>
      </c>
      <c r="G327" s="20" t="s">
        <v>96</v>
      </c>
      <c r="H327" s="15">
        <v>2017</v>
      </c>
      <c r="I327" s="102">
        <v>37.840000000000003</v>
      </c>
      <c r="J327" s="15" t="s">
        <v>234</v>
      </c>
      <c r="K327" s="15">
        <v>2</v>
      </c>
      <c r="L327" s="15">
        <v>1</v>
      </c>
      <c r="M327" s="15">
        <v>1</v>
      </c>
      <c r="N327" s="15">
        <v>8</v>
      </c>
      <c r="O327" s="15">
        <v>1</v>
      </c>
      <c r="P327" s="51">
        <v>250</v>
      </c>
      <c r="Q327" s="169">
        <v>0.25</v>
      </c>
      <c r="R327" s="51">
        <f>P327*(1+Q327)</f>
        <v>312.5</v>
      </c>
      <c r="S327" s="15">
        <v>10</v>
      </c>
      <c r="T327" s="15">
        <v>1</v>
      </c>
      <c r="U327" s="15">
        <v>7</v>
      </c>
      <c r="V327" s="21">
        <f>CEILING(R327*O327*I327*EXP(-Definitions!$A$38*Capex!U143)*T327,100)</f>
        <v>11900</v>
      </c>
      <c r="W327" s="184" t="s">
        <v>235</v>
      </c>
      <c r="X327" s="20" t="s">
        <v>239</v>
      </c>
      <c r="Y327" s="67"/>
    </row>
    <row r="328" spans="1:25" s="100" customFormat="1" ht="35.65" customHeight="1">
      <c r="A328" s="15" t="s">
        <v>1435</v>
      </c>
      <c r="B328" s="20" t="s">
        <v>255</v>
      </c>
      <c r="C328" s="20" t="s">
        <v>2054</v>
      </c>
      <c r="D328" s="20" t="s">
        <v>117</v>
      </c>
      <c r="E328" s="20" t="s">
        <v>105</v>
      </c>
      <c r="F328" s="20" t="s">
        <v>187</v>
      </c>
      <c r="G328" s="20" t="s">
        <v>96</v>
      </c>
      <c r="H328" s="15">
        <v>2017</v>
      </c>
      <c r="I328" s="102">
        <v>38.06</v>
      </c>
      <c r="J328" s="15" t="s">
        <v>234</v>
      </c>
      <c r="K328" s="15">
        <v>2</v>
      </c>
      <c r="L328" s="15">
        <v>1</v>
      </c>
      <c r="M328" s="15">
        <v>1</v>
      </c>
      <c r="N328" s="15">
        <v>8</v>
      </c>
      <c r="O328" s="15">
        <v>1</v>
      </c>
      <c r="P328" s="51">
        <v>250</v>
      </c>
      <c r="Q328" s="169">
        <v>0.25</v>
      </c>
      <c r="R328" s="51">
        <f>P328*(1+Q328)</f>
        <v>312.5</v>
      </c>
      <c r="S328" s="15">
        <v>10</v>
      </c>
      <c r="T328" s="15">
        <v>1</v>
      </c>
      <c r="U328" s="15">
        <v>7</v>
      </c>
      <c r="V328" s="21">
        <f>CEILING(R328*O328*I328*EXP(-Definitions!$A$38*Capex!U367)*T328,100)</f>
        <v>11900</v>
      </c>
      <c r="W328" s="184" t="s">
        <v>235</v>
      </c>
      <c r="X328" s="20" t="s">
        <v>236</v>
      </c>
      <c r="Y328" s="67"/>
    </row>
    <row r="329" spans="1:25" s="100" customFormat="1" ht="35.65" customHeight="1">
      <c r="A329" s="15" t="s">
        <v>1145</v>
      </c>
      <c r="B329" s="20" t="s">
        <v>245</v>
      </c>
      <c r="C329" s="20" t="s">
        <v>86</v>
      </c>
      <c r="D329" s="20" t="s">
        <v>117</v>
      </c>
      <c r="E329" s="20" t="s">
        <v>86</v>
      </c>
      <c r="F329" s="20" t="s">
        <v>178</v>
      </c>
      <c r="G329" s="20" t="s">
        <v>96</v>
      </c>
      <c r="H329" s="15">
        <v>2017</v>
      </c>
      <c r="I329" s="102">
        <v>38.676000000000002</v>
      </c>
      <c r="J329" s="15" t="s">
        <v>234</v>
      </c>
      <c r="K329" s="15">
        <v>2</v>
      </c>
      <c r="L329" s="15">
        <v>1</v>
      </c>
      <c r="M329" s="15">
        <v>1</v>
      </c>
      <c r="N329" s="15">
        <v>8</v>
      </c>
      <c r="O329" s="15">
        <v>1</v>
      </c>
      <c r="P329" s="51">
        <v>250</v>
      </c>
      <c r="Q329" s="169">
        <v>0.25</v>
      </c>
      <c r="R329" s="51">
        <f>P329*(1+Q329)</f>
        <v>312.5</v>
      </c>
      <c r="S329" s="15">
        <v>10</v>
      </c>
      <c r="T329" s="15">
        <v>1</v>
      </c>
      <c r="U329" s="15">
        <v>7</v>
      </c>
      <c r="V329" s="21">
        <f>CEILING(R329*O329*I329*EXP(-Definitions!$A$38*Capex!U77)*T329,100)</f>
        <v>12100</v>
      </c>
      <c r="W329" s="184" t="s">
        <v>235</v>
      </c>
      <c r="X329" s="20" t="s">
        <v>236</v>
      </c>
      <c r="Y329" s="67"/>
    </row>
    <row r="330" spans="1:25" s="100" customFormat="1" ht="35.65" customHeight="1">
      <c r="A330" s="15" t="s">
        <v>1131</v>
      </c>
      <c r="B330" s="20" t="s">
        <v>255</v>
      </c>
      <c r="C330" s="20" t="s">
        <v>86</v>
      </c>
      <c r="D330" s="20" t="s">
        <v>117</v>
      </c>
      <c r="E330" s="20" t="s">
        <v>86</v>
      </c>
      <c r="F330" s="20" t="s">
        <v>170</v>
      </c>
      <c r="G330" s="20" t="s">
        <v>96</v>
      </c>
      <c r="H330" s="15">
        <v>2017</v>
      </c>
      <c r="I330" s="102">
        <v>39.32</v>
      </c>
      <c r="J330" s="15" t="s">
        <v>234</v>
      </c>
      <c r="K330" s="15">
        <v>2</v>
      </c>
      <c r="L330" s="15">
        <v>1</v>
      </c>
      <c r="M330" s="15">
        <v>1</v>
      </c>
      <c r="N330" s="15">
        <v>8</v>
      </c>
      <c r="O330" s="15">
        <v>1</v>
      </c>
      <c r="P330" s="51">
        <v>250</v>
      </c>
      <c r="Q330" s="169">
        <v>0.25</v>
      </c>
      <c r="R330" s="51">
        <f>P330*(1+Q330)</f>
        <v>312.5</v>
      </c>
      <c r="S330" s="15">
        <v>10</v>
      </c>
      <c r="T330" s="15">
        <v>1</v>
      </c>
      <c r="U330" s="15">
        <v>7</v>
      </c>
      <c r="V330" s="21">
        <f>CEILING(R330*O330*I330*EXP(-Definitions!$A$38*Capex!U63)*T330,100)</f>
        <v>12300</v>
      </c>
      <c r="W330" s="184" t="s">
        <v>235</v>
      </c>
      <c r="X330" s="20" t="s">
        <v>236</v>
      </c>
      <c r="Y330" s="67"/>
    </row>
    <row r="331" spans="1:25" s="100" customFormat="1" ht="35.65" customHeight="1">
      <c r="A331" s="15" t="s">
        <v>1132</v>
      </c>
      <c r="B331" s="20" t="s">
        <v>255</v>
      </c>
      <c r="C331" s="20" t="s">
        <v>86</v>
      </c>
      <c r="D331" s="20" t="s">
        <v>117</v>
      </c>
      <c r="E331" s="20" t="s">
        <v>86</v>
      </c>
      <c r="F331" s="20" t="s">
        <v>171</v>
      </c>
      <c r="G331" s="20" t="s">
        <v>96</v>
      </c>
      <c r="H331" s="15">
        <v>2017</v>
      </c>
      <c r="I331" s="102">
        <v>39.32</v>
      </c>
      <c r="J331" s="15" t="s">
        <v>234</v>
      </c>
      <c r="K331" s="15">
        <v>2</v>
      </c>
      <c r="L331" s="15">
        <v>1</v>
      </c>
      <c r="M331" s="15">
        <v>1</v>
      </c>
      <c r="N331" s="15">
        <v>8</v>
      </c>
      <c r="O331" s="15">
        <v>1</v>
      </c>
      <c r="P331" s="51">
        <v>250</v>
      </c>
      <c r="Q331" s="169">
        <v>0.25</v>
      </c>
      <c r="R331" s="51">
        <f>P331*(1+Q331)</f>
        <v>312.5</v>
      </c>
      <c r="S331" s="15">
        <v>10</v>
      </c>
      <c r="T331" s="15">
        <v>1</v>
      </c>
      <c r="U331" s="15">
        <v>7</v>
      </c>
      <c r="V331" s="21">
        <f>CEILING(R331*O331*I331*EXP(-Definitions!$A$38*Capex!U64)*T331,100)</f>
        <v>12300</v>
      </c>
      <c r="W331" s="184" t="s">
        <v>235</v>
      </c>
      <c r="X331" s="20" t="s">
        <v>236</v>
      </c>
      <c r="Y331" s="67"/>
    </row>
    <row r="332" spans="1:25" s="100" customFormat="1" ht="35.65" customHeight="1">
      <c r="A332" s="15" t="s">
        <v>1136</v>
      </c>
      <c r="B332" s="20" t="s">
        <v>257</v>
      </c>
      <c r="C332" s="20" t="s">
        <v>86</v>
      </c>
      <c r="D332" s="20" t="s">
        <v>117</v>
      </c>
      <c r="E332" s="20" t="s">
        <v>86</v>
      </c>
      <c r="F332" s="20" t="s">
        <v>174</v>
      </c>
      <c r="G332" s="20" t="s">
        <v>96</v>
      </c>
      <c r="H332" s="15">
        <v>2017</v>
      </c>
      <c r="I332" s="102">
        <v>39.32</v>
      </c>
      <c r="J332" s="15" t="s">
        <v>234</v>
      </c>
      <c r="K332" s="15">
        <v>2</v>
      </c>
      <c r="L332" s="15">
        <v>1</v>
      </c>
      <c r="M332" s="15">
        <v>1</v>
      </c>
      <c r="N332" s="15">
        <v>8</v>
      </c>
      <c r="O332" s="15">
        <v>1</v>
      </c>
      <c r="P332" s="51">
        <v>250</v>
      </c>
      <c r="Q332" s="169">
        <v>0.25</v>
      </c>
      <c r="R332" s="51">
        <f>P332*(1+Q332)</f>
        <v>312.5</v>
      </c>
      <c r="S332" s="15">
        <v>10</v>
      </c>
      <c r="T332" s="15">
        <v>1</v>
      </c>
      <c r="U332" s="15">
        <v>7</v>
      </c>
      <c r="V332" s="21">
        <f>CEILING(R332*O332*I332*EXP(-Definitions!$A$38*Capex!U68)*T332,100)</f>
        <v>12300</v>
      </c>
      <c r="W332" s="184" t="s">
        <v>235</v>
      </c>
      <c r="X332" s="20" t="s">
        <v>236</v>
      </c>
      <c r="Y332" s="67"/>
    </row>
    <row r="333" spans="1:25" s="100" customFormat="1" ht="36" customHeight="1">
      <c r="A333" s="15" t="s">
        <v>1432</v>
      </c>
      <c r="B333" s="20" t="s">
        <v>255</v>
      </c>
      <c r="C333" s="20" t="s">
        <v>2054</v>
      </c>
      <c r="D333" s="20" t="s">
        <v>117</v>
      </c>
      <c r="E333" s="20" t="s">
        <v>104</v>
      </c>
      <c r="F333" s="20" t="s">
        <v>198</v>
      </c>
      <c r="G333" s="20" t="s">
        <v>96</v>
      </c>
      <c r="H333" s="15">
        <v>2017</v>
      </c>
      <c r="I333" s="102">
        <v>39.619999999999997</v>
      </c>
      <c r="J333" s="15" t="s">
        <v>234</v>
      </c>
      <c r="K333" s="15">
        <v>2</v>
      </c>
      <c r="L333" s="15">
        <v>1</v>
      </c>
      <c r="M333" s="15">
        <v>1</v>
      </c>
      <c r="N333" s="15">
        <v>8</v>
      </c>
      <c r="O333" s="15">
        <v>1</v>
      </c>
      <c r="P333" s="51">
        <v>250</v>
      </c>
      <c r="Q333" s="169">
        <v>0.25</v>
      </c>
      <c r="R333" s="51">
        <f>P333*(1+Q333)</f>
        <v>312.5</v>
      </c>
      <c r="S333" s="15">
        <v>10</v>
      </c>
      <c r="T333" s="15">
        <v>1</v>
      </c>
      <c r="U333" s="15">
        <v>7</v>
      </c>
      <c r="V333" s="21">
        <f>CEILING(R333*O333*I333*EXP(-Definitions!$A$38*Capex!U364)*T333,100)</f>
        <v>12400</v>
      </c>
      <c r="W333" s="184" t="s">
        <v>235</v>
      </c>
      <c r="X333" s="20" t="s">
        <v>242</v>
      </c>
      <c r="Y333" s="67"/>
    </row>
    <row r="334" spans="1:25" s="100" customFormat="1" ht="35.65" customHeight="1">
      <c r="A334" s="15" t="s">
        <v>1134</v>
      </c>
      <c r="B334" s="20" t="s">
        <v>255</v>
      </c>
      <c r="C334" s="20" t="s">
        <v>86</v>
      </c>
      <c r="D334" s="20" t="s">
        <v>117</v>
      </c>
      <c r="E334" s="20" t="s">
        <v>86</v>
      </c>
      <c r="F334" s="20" t="s">
        <v>172</v>
      </c>
      <c r="G334" s="20" t="s">
        <v>96</v>
      </c>
      <c r="H334" s="15">
        <v>2017</v>
      </c>
      <c r="I334" s="102">
        <v>39.979999999999997</v>
      </c>
      <c r="J334" s="15" t="s">
        <v>234</v>
      </c>
      <c r="K334" s="15">
        <v>2</v>
      </c>
      <c r="L334" s="15">
        <v>1</v>
      </c>
      <c r="M334" s="15">
        <v>1</v>
      </c>
      <c r="N334" s="15">
        <v>8</v>
      </c>
      <c r="O334" s="15">
        <v>1</v>
      </c>
      <c r="P334" s="51">
        <v>250</v>
      </c>
      <c r="Q334" s="169">
        <v>0.25</v>
      </c>
      <c r="R334" s="51">
        <f>P334*(1+Q334)</f>
        <v>312.5</v>
      </c>
      <c r="S334" s="15">
        <v>10</v>
      </c>
      <c r="T334" s="15">
        <v>1</v>
      </c>
      <c r="U334" s="15">
        <v>7</v>
      </c>
      <c r="V334" s="21">
        <f>CEILING(R334*O334*I334*EXP(-Definitions!$A$38*Capex!U66)*T334,100)</f>
        <v>12500</v>
      </c>
      <c r="W334" s="184" t="s">
        <v>235</v>
      </c>
      <c r="X334" s="20" t="s">
        <v>236</v>
      </c>
      <c r="Y334" s="67"/>
    </row>
    <row r="335" spans="1:25" s="100" customFormat="1" ht="35.65" customHeight="1">
      <c r="A335" s="15" t="s">
        <v>1190</v>
      </c>
      <c r="B335" s="20" t="s">
        <v>255</v>
      </c>
      <c r="C335" s="20" t="s">
        <v>2053</v>
      </c>
      <c r="D335" s="20" t="s">
        <v>117</v>
      </c>
      <c r="E335" s="20" t="s">
        <v>104</v>
      </c>
      <c r="F335" s="20" t="s">
        <v>198</v>
      </c>
      <c r="G335" s="20" t="s">
        <v>96</v>
      </c>
      <c r="H335" s="15">
        <v>2017</v>
      </c>
      <c r="I335" s="102">
        <v>39.94</v>
      </c>
      <c r="J335" s="15" t="s">
        <v>234</v>
      </c>
      <c r="K335" s="15">
        <v>2</v>
      </c>
      <c r="L335" s="15">
        <v>1</v>
      </c>
      <c r="M335" s="15">
        <v>1</v>
      </c>
      <c r="N335" s="15">
        <v>8</v>
      </c>
      <c r="O335" s="15">
        <v>1</v>
      </c>
      <c r="P335" s="51">
        <v>250</v>
      </c>
      <c r="Q335" s="169">
        <v>0.25</v>
      </c>
      <c r="R335" s="51">
        <f>P335*(1+Q335)</f>
        <v>312.5</v>
      </c>
      <c r="S335" s="15">
        <v>10</v>
      </c>
      <c r="T335" s="15">
        <v>1</v>
      </c>
      <c r="U335" s="15">
        <v>7</v>
      </c>
      <c r="V335" s="21">
        <f>CEILING(R335*O335*I335*EXP(-Definitions!$A$38*Capex!U122)*T335,100)</f>
        <v>12500</v>
      </c>
      <c r="W335" s="184" t="s">
        <v>235</v>
      </c>
      <c r="X335" s="20" t="s">
        <v>242</v>
      </c>
      <c r="Y335" s="67"/>
    </row>
    <row r="336" spans="1:25" s="100" customFormat="1" ht="36" customHeight="1">
      <c r="A336" s="168" t="s">
        <v>1161</v>
      </c>
      <c r="B336" s="185" t="s">
        <v>241</v>
      </c>
      <c r="C336" s="185" t="s">
        <v>86</v>
      </c>
      <c r="D336" s="185" t="s">
        <v>117</v>
      </c>
      <c r="E336" s="185" t="s">
        <v>86</v>
      </c>
      <c r="F336" s="185" t="s">
        <v>187</v>
      </c>
      <c r="G336" s="185" t="s">
        <v>96</v>
      </c>
      <c r="H336" s="168">
        <v>2017</v>
      </c>
      <c r="I336" s="186">
        <v>9.3800000000000008</v>
      </c>
      <c r="J336" s="168" t="s">
        <v>234</v>
      </c>
      <c r="K336" s="168">
        <v>2</v>
      </c>
      <c r="L336" s="168">
        <v>1</v>
      </c>
      <c r="M336" s="168">
        <v>1</v>
      </c>
      <c r="N336" s="168">
        <v>8</v>
      </c>
      <c r="O336" s="168">
        <v>1</v>
      </c>
      <c r="P336" s="170">
        <v>1100</v>
      </c>
      <c r="Q336" s="169">
        <v>0.25</v>
      </c>
      <c r="R336" s="170">
        <f>P336*(1+Q336)</f>
        <v>1375</v>
      </c>
      <c r="S336" s="168">
        <v>10</v>
      </c>
      <c r="T336" s="168">
        <v>1</v>
      </c>
      <c r="U336" s="168">
        <v>7</v>
      </c>
      <c r="V336" s="21">
        <f>CEILING(R336*O336*I336*EXP(-Definitions!$A$38*Capex!U93)*T336,100)</f>
        <v>12900</v>
      </c>
      <c r="W336" s="187" t="s">
        <v>235</v>
      </c>
      <c r="X336" s="185" t="s">
        <v>242</v>
      </c>
      <c r="Y336" s="103"/>
    </row>
    <row r="337" spans="1:25" s="100" customFormat="1" ht="35.65" customHeight="1">
      <c r="A337" s="15" t="s">
        <v>1612</v>
      </c>
      <c r="B337" s="20" t="s">
        <v>255</v>
      </c>
      <c r="C337" s="20" t="s">
        <v>2054</v>
      </c>
      <c r="D337" s="20" t="s">
        <v>117</v>
      </c>
      <c r="E337" s="20" t="s">
        <v>112</v>
      </c>
      <c r="F337" s="20" t="s">
        <v>262</v>
      </c>
      <c r="G337" s="20" t="s">
        <v>96</v>
      </c>
      <c r="H337" s="15">
        <v>2017</v>
      </c>
      <c r="I337" s="102">
        <v>42.93</v>
      </c>
      <c r="J337" s="15" t="s">
        <v>234</v>
      </c>
      <c r="K337" s="15">
        <v>2</v>
      </c>
      <c r="L337" s="15">
        <v>1</v>
      </c>
      <c r="M337" s="15">
        <v>1</v>
      </c>
      <c r="N337" s="15">
        <v>8</v>
      </c>
      <c r="O337" s="15">
        <v>1</v>
      </c>
      <c r="P337" s="51">
        <v>250</v>
      </c>
      <c r="Q337" s="169">
        <v>0.25</v>
      </c>
      <c r="R337" s="51">
        <f>P337*(1+Q337)</f>
        <v>312.5</v>
      </c>
      <c r="S337" s="15">
        <v>10</v>
      </c>
      <c r="T337" s="15">
        <v>1</v>
      </c>
      <c r="U337" s="15">
        <v>7</v>
      </c>
      <c r="V337" s="21">
        <f>CEILING(R337*O337*I337*EXP(-Definitions!$A$38*Capex!U544)*T337,100)</f>
        <v>13500</v>
      </c>
      <c r="W337" s="184" t="s">
        <v>235</v>
      </c>
      <c r="X337" s="20" t="s">
        <v>242</v>
      </c>
      <c r="Y337" s="67"/>
    </row>
    <row r="338" spans="1:25" s="100" customFormat="1" ht="35.65" customHeight="1">
      <c r="A338" s="15" t="s">
        <v>1618</v>
      </c>
      <c r="B338" s="20" t="s">
        <v>241</v>
      </c>
      <c r="C338" s="20" t="s">
        <v>2054</v>
      </c>
      <c r="D338" s="20" t="s">
        <v>117</v>
      </c>
      <c r="E338" s="20" t="s">
        <v>113</v>
      </c>
      <c r="F338" s="20" t="s">
        <v>148</v>
      </c>
      <c r="G338" s="20" t="s">
        <v>96</v>
      </c>
      <c r="H338" s="15">
        <v>2017</v>
      </c>
      <c r="I338" s="102">
        <v>9.9600000000000009</v>
      </c>
      <c r="J338" s="15" t="s">
        <v>234</v>
      </c>
      <c r="K338" s="15">
        <v>2</v>
      </c>
      <c r="L338" s="15">
        <v>1</v>
      </c>
      <c r="M338" s="15">
        <v>1</v>
      </c>
      <c r="N338" s="15">
        <v>8</v>
      </c>
      <c r="O338" s="15">
        <v>1</v>
      </c>
      <c r="P338" s="51">
        <v>1100</v>
      </c>
      <c r="Q338" s="169">
        <v>0.25</v>
      </c>
      <c r="R338" s="51">
        <f>P338*(1+Q338)</f>
        <v>1375</v>
      </c>
      <c r="S338" s="15">
        <v>10</v>
      </c>
      <c r="T338" s="15">
        <v>1</v>
      </c>
      <c r="U338" s="15">
        <v>7</v>
      </c>
      <c r="V338" s="21">
        <f>CEILING(R338*O338*I338*EXP(-Definitions!$A$38*Capex!U550)*T338,100)</f>
        <v>13700</v>
      </c>
      <c r="W338" s="184" t="s">
        <v>235</v>
      </c>
      <c r="X338" s="20" t="s">
        <v>242</v>
      </c>
      <c r="Y338" s="67"/>
    </row>
    <row r="339" spans="1:25" s="100" customFormat="1" ht="36" customHeight="1">
      <c r="A339" s="15" t="s">
        <v>1101</v>
      </c>
      <c r="B339" s="20" t="s">
        <v>245</v>
      </c>
      <c r="C339" s="20" t="s">
        <v>86</v>
      </c>
      <c r="D339" s="20" t="s">
        <v>117</v>
      </c>
      <c r="E339" s="20" t="s">
        <v>86</v>
      </c>
      <c r="F339" s="20" t="s">
        <v>159</v>
      </c>
      <c r="G339" s="20" t="s">
        <v>96</v>
      </c>
      <c r="H339" s="15">
        <v>2017</v>
      </c>
      <c r="I339" s="102">
        <v>44.77</v>
      </c>
      <c r="J339" s="15" t="s">
        <v>234</v>
      </c>
      <c r="K339" s="15">
        <v>2</v>
      </c>
      <c r="L339" s="15">
        <v>1</v>
      </c>
      <c r="M339" s="15">
        <v>1</v>
      </c>
      <c r="N339" s="15">
        <v>8</v>
      </c>
      <c r="O339" s="15">
        <v>1</v>
      </c>
      <c r="P339" s="51">
        <v>250</v>
      </c>
      <c r="Q339" s="169">
        <v>0.25</v>
      </c>
      <c r="R339" s="51">
        <f>P339*(1+Q339)</f>
        <v>312.5</v>
      </c>
      <c r="S339" s="15">
        <v>10</v>
      </c>
      <c r="T339" s="15">
        <v>1</v>
      </c>
      <c r="U339" s="15">
        <v>7</v>
      </c>
      <c r="V339" s="21">
        <f>CEILING(R339*O339*I339*EXP(-Definitions!$A$38*Capex!U33)*T339,100)</f>
        <v>14000</v>
      </c>
      <c r="W339" s="184" t="s">
        <v>235</v>
      </c>
      <c r="X339" s="20" t="s">
        <v>236</v>
      </c>
      <c r="Y339" s="67"/>
    </row>
    <row r="340" spans="1:25" s="100" customFormat="1" ht="35.65" customHeight="1">
      <c r="A340" s="15" t="s">
        <v>1102</v>
      </c>
      <c r="B340" s="20" t="s">
        <v>241</v>
      </c>
      <c r="C340" s="20" t="s">
        <v>86</v>
      </c>
      <c r="D340" s="20" t="s">
        <v>117</v>
      </c>
      <c r="E340" s="20" t="s">
        <v>86</v>
      </c>
      <c r="F340" s="20" t="s">
        <v>159</v>
      </c>
      <c r="G340" s="20" t="s">
        <v>96</v>
      </c>
      <c r="H340" s="15">
        <v>2017</v>
      </c>
      <c r="I340" s="102">
        <v>10.3</v>
      </c>
      <c r="J340" s="15" t="s">
        <v>234</v>
      </c>
      <c r="K340" s="15">
        <v>2</v>
      </c>
      <c r="L340" s="15">
        <v>1</v>
      </c>
      <c r="M340" s="15">
        <v>1</v>
      </c>
      <c r="N340" s="15">
        <v>8</v>
      </c>
      <c r="O340" s="15">
        <v>1</v>
      </c>
      <c r="P340" s="51">
        <v>1100</v>
      </c>
      <c r="Q340" s="169">
        <v>0.25</v>
      </c>
      <c r="R340" s="51">
        <f>P340*(1+Q340)</f>
        <v>1375</v>
      </c>
      <c r="S340" s="15">
        <v>10</v>
      </c>
      <c r="T340" s="15">
        <v>1</v>
      </c>
      <c r="U340" s="15">
        <v>7</v>
      </c>
      <c r="V340" s="21">
        <f>CEILING(R340*O340*I340*EXP(-Definitions!$A$38*Capex!U34)*T340,100)</f>
        <v>14200</v>
      </c>
      <c r="W340" s="184" t="s">
        <v>235</v>
      </c>
      <c r="X340" s="20" t="s">
        <v>242</v>
      </c>
      <c r="Y340" s="67"/>
    </row>
    <row r="341" spans="1:25" s="100" customFormat="1" ht="35.65" customHeight="1">
      <c r="A341" s="15" t="s">
        <v>1181</v>
      </c>
      <c r="B341" s="20" t="s">
        <v>255</v>
      </c>
      <c r="C341" s="20" t="s">
        <v>2053</v>
      </c>
      <c r="D341" s="20" t="s">
        <v>117</v>
      </c>
      <c r="E341" s="20" t="s">
        <v>104</v>
      </c>
      <c r="F341" s="20" t="s">
        <v>187</v>
      </c>
      <c r="G341" s="20" t="s">
        <v>96</v>
      </c>
      <c r="H341" s="15">
        <v>2017</v>
      </c>
      <c r="I341" s="102">
        <v>45.55</v>
      </c>
      <c r="J341" s="15" t="s">
        <v>234</v>
      </c>
      <c r="K341" s="15">
        <v>2</v>
      </c>
      <c r="L341" s="15">
        <v>1</v>
      </c>
      <c r="M341" s="15">
        <v>1</v>
      </c>
      <c r="N341" s="15">
        <v>8</v>
      </c>
      <c r="O341" s="15">
        <v>1</v>
      </c>
      <c r="P341" s="51">
        <v>250</v>
      </c>
      <c r="Q341" s="169">
        <v>0.25</v>
      </c>
      <c r="R341" s="51">
        <f>P341*(1+Q341)</f>
        <v>312.5</v>
      </c>
      <c r="S341" s="15">
        <v>10</v>
      </c>
      <c r="T341" s="15">
        <v>1</v>
      </c>
      <c r="U341" s="15">
        <v>7</v>
      </c>
      <c r="V341" s="21">
        <f>CEILING(R341*O341*I341*EXP(-Definitions!$A$38*Capex!U113)*T341,100)</f>
        <v>14300</v>
      </c>
      <c r="W341" s="184" t="s">
        <v>235</v>
      </c>
      <c r="X341" s="20" t="s">
        <v>236</v>
      </c>
      <c r="Y341" s="67"/>
    </row>
    <row r="342" spans="1:25" s="100" customFormat="1" ht="36" customHeight="1">
      <c r="A342" s="15" t="s">
        <v>1426</v>
      </c>
      <c r="B342" s="20" t="s">
        <v>255</v>
      </c>
      <c r="C342" s="20" t="s">
        <v>2054</v>
      </c>
      <c r="D342" s="20" t="s">
        <v>117</v>
      </c>
      <c r="E342" s="20" t="s">
        <v>104</v>
      </c>
      <c r="F342" s="20" t="s">
        <v>187</v>
      </c>
      <c r="G342" s="20" t="s">
        <v>96</v>
      </c>
      <c r="H342" s="15">
        <v>2017</v>
      </c>
      <c r="I342" s="102">
        <v>45.55</v>
      </c>
      <c r="J342" s="15" t="s">
        <v>234</v>
      </c>
      <c r="K342" s="15">
        <v>2</v>
      </c>
      <c r="L342" s="15">
        <v>1</v>
      </c>
      <c r="M342" s="15">
        <v>1</v>
      </c>
      <c r="N342" s="15">
        <v>8</v>
      </c>
      <c r="O342" s="15">
        <v>1</v>
      </c>
      <c r="P342" s="51">
        <v>250</v>
      </c>
      <c r="Q342" s="169">
        <v>0.25</v>
      </c>
      <c r="R342" s="51">
        <f>P342*(1+Q342)</f>
        <v>312.5</v>
      </c>
      <c r="S342" s="15">
        <v>10</v>
      </c>
      <c r="T342" s="15">
        <v>1</v>
      </c>
      <c r="U342" s="15">
        <v>7</v>
      </c>
      <c r="V342" s="21">
        <f>CEILING(R342*O342*I342*EXP(-Definitions!$A$38*Capex!U358)*T342,100)</f>
        <v>14300</v>
      </c>
      <c r="W342" s="184" t="s">
        <v>235</v>
      </c>
      <c r="X342" s="20" t="s">
        <v>236</v>
      </c>
      <c r="Y342" s="67"/>
    </row>
    <row r="343" spans="1:25" s="100" customFormat="1" ht="35.65" customHeight="1">
      <c r="A343" s="15" t="s">
        <v>1135</v>
      </c>
      <c r="B343" s="20" t="s">
        <v>257</v>
      </c>
      <c r="C343" s="20" t="s">
        <v>86</v>
      </c>
      <c r="D343" s="20" t="s">
        <v>117</v>
      </c>
      <c r="E343" s="20" t="s">
        <v>86</v>
      </c>
      <c r="F343" s="20" t="s">
        <v>173</v>
      </c>
      <c r="G343" s="20" t="s">
        <v>96</v>
      </c>
      <c r="H343" s="15">
        <v>2017</v>
      </c>
      <c r="I343" s="102">
        <v>46.62</v>
      </c>
      <c r="J343" s="15" t="s">
        <v>234</v>
      </c>
      <c r="K343" s="15">
        <v>2</v>
      </c>
      <c r="L343" s="15">
        <v>1</v>
      </c>
      <c r="M343" s="15">
        <v>1</v>
      </c>
      <c r="N343" s="15">
        <v>8</v>
      </c>
      <c r="O343" s="15">
        <v>1</v>
      </c>
      <c r="P343" s="51">
        <v>250</v>
      </c>
      <c r="Q343" s="169">
        <v>0.25</v>
      </c>
      <c r="R343" s="51">
        <f>P343*(1+Q343)</f>
        <v>312.5</v>
      </c>
      <c r="S343" s="15">
        <v>10</v>
      </c>
      <c r="T343" s="15">
        <v>1</v>
      </c>
      <c r="U343" s="15">
        <v>7</v>
      </c>
      <c r="V343" s="21">
        <f>CEILING(R343*O343*I343*EXP(-Definitions!$A$38*Capex!U67)*T343,100)</f>
        <v>14600</v>
      </c>
      <c r="W343" s="184" t="s">
        <v>235</v>
      </c>
      <c r="X343" s="20" t="s">
        <v>236</v>
      </c>
      <c r="Y343" s="67"/>
    </row>
    <row r="344" spans="1:25" s="100" customFormat="1" ht="35.65" customHeight="1">
      <c r="A344" s="15" t="s">
        <v>1634</v>
      </c>
      <c r="B344" s="20" t="s">
        <v>255</v>
      </c>
      <c r="C344" s="20" t="s">
        <v>2054</v>
      </c>
      <c r="D344" s="20" t="s">
        <v>117</v>
      </c>
      <c r="E344" s="20" t="s">
        <v>113</v>
      </c>
      <c r="F344" s="20" t="s">
        <v>262</v>
      </c>
      <c r="G344" s="20" t="s">
        <v>96</v>
      </c>
      <c r="H344" s="15">
        <v>2017</v>
      </c>
      <c r="I344" s="102">
        <v>46.85</v>
      </c>
      <c r="J344" s="15" t="s">
        <v>234</v>
      </c>
      <c r="K344" s="15">
        <v>2</v>
      </c>
      <c r="L344" s="15">
        <v>1</v>
      </c>
      <c r="M344" s="15">
        <v>1</v>
      </c>
      <c r="N344" s="15">
        <v>8</v>
      </c>
      <c r="O344" s="15">
        <v>1</v>
      </c>
      <c r="P344" s="51">
        <v>250</v>
      </c>
      <c r="Q344" s="169">
        <v>0.25</v>
      </c>
      <c r="R344" s="51">
        <f>P344*(1+Q344)</f>
        <v>312.5</v>
      </c>
      <c r="S344" s="15">
        <v>10</v>
      </c>
      <c r="T344" s="15">
        <v>1</v>
      </c>
      <c r="U344" s="15">
        <v>7</v>
      </c>
      <c r="V344" s="21">
        <f>CEILING(R344*O344*I344*EXP(-Definitions!$A$38*Capex!U566)*T344,100)</f>
        <v>14700</v>
      </c>
      <c r="W344" s="184" t="s">
        <v>235</v>
      </c>
      <c r="X344" s="20" t="s">
        <v>242</v>
      </c>
      <c r="Y344" s="67"/>
    </row>
    <row r="345" spans="1:25" s="100" customFormat="1" ht="36" customHeight="1">
      <c r="A345" s="15" t="s">
        <v>1444</v>
      </c>
      <c r="B345" s="20" t="s">
        <v>255</v>
      </c>
      <c r="C345" s="20" t="s">
        <v>2054</v>
      </c>
      <c r="D345" s="20" t="s">
        <v>117</v>
      </c>
      <c r="E345" s="20" t="s">
        <v>105</v>
      </c>
      <c r="F345" s="20" t="s">
        <v>154</v>
      </c>
      <c r="G345" s="20" t="s">
        <v>96</v>
      </c>
      <c r="H345" s="15">
        <v>2017</v>
      </c>
      <c r="I345" s="102">
        <v>48.04</v>
      </c>
      <c r="J345" s="15" t="s">
        <v>234</v>
      </c>
      <c r="K345" s="15">
        <v>2</v>
      </c>
      <c r="L345" s="15">
        <v>1</v>
      </c>
      <c r="M345" s="15">
        <v>1</v>
      </c>
      <c r="N345" s="15">
        <v>8</v>
      </c>
      <c r="O345" s="15">
        <v>1</v>
      </c>
      <c r="P345" s="51">
        <v>250</v>
      </c>
      <c r="Q345" s="169">
        <v>0.25</v>
      </c>
      <c r="R345" s="51">
        <f>P345*(1+Q345)</f>
        <v>312.5</v>
      </c>
      <c r="S345" s="15">
        <v>10</v>
      </c>
      <c r="T345" s="15">
        <v>1</v>
      </c>
      <c r="U345" s="15">
        <v>7</v>
      </c>
      <c r="V345" s="21">
        <f>CEILING(R345*O345*I345*EXP(-Definitions!$A$38*Capex!U376)*T345,100)</f>
        <v>15100</v>
      </c>
      <c r="W345" s="184" t="s">
        <v>235</v>
      </c>
      <c r="X345" s="20" t="s">
        <v>236</v>
      </c>
      <c r="Y345" s="67"/>
    </row>
    <row r="346" spans="1:25" s="100" customFormat="1" ht="35.65" customHeight="1">
      <c r="A346" s="15" t="s">
        <v>1616</v>
      </c>
      <c r="B346" s="20" t="s">
        <v>255</v>
      </c>
      <c r="C346" s="20" t="s">
        <v>2054</v>
      </c>
      <c r="D346" s="20" t="s">
        <v>117</v>
      </c>
      <c r="E346" s="20" t="s">
        <v>113</v>
      </c>
      <c r="F346" s="20" t="s">
        <v>148</v>
      </c>
      <c r="G346" s="20" t="s">
        <v>96</v>
      </c>
      <c r="H346" s="15">
        <v>2017</v>
      </c>
      <c r="I346" s="102">
        <v>48.1</v>
      </c>
      <c r="J346" s="15" t="s">
        <v>234</v>
      </c>
      <c r="K346" s="15">
        <v>2</v>
      </c>
      <c r="L346" s="15">
        <v>1</v>
      </c>
      <c r="M346" s="15">
        <v>1</v>
      </c>
      <c r="N346" s="15">
        <v>8</v>
      </c>
      <c r="O346" s="15">
        <v>1</v>
      </c>
      <c r="P346" s="51">
        <v>250</v>
      </c>
      <c r="Q346" s="169">
        <v>0.25</v>
      </c>
      <c r="R346" s="51">
        <f>P346*(1+Q346)</f>
        <v>312.5</v>
      </c>
      <c r="S346" s="15">
        <v>10</v>
      </c>
      <c r="T346" s="15">
        <v>1</v>
      </c>
      <c r="U346" s="15">
        <v>7</v>
      </c>
      <c r="V346" s="21">
        <f>CEILING(R346*O346*I346*EXP(-Definitions!$A$38*Capex!U548)*T346,100)</f>
        <v>15100</v>
      </c>
      <c r="W346" s="184" t="s">
        <v>235</v>
      </c>
      <c r="X346" s="20" t="s">
        <v>236</v>
      </c>
      <c r="Y346" s="67"/>
    </row>
    <row r="347" spans="1:25" s="100" customFormat="1" ht="35.65" customHeight="1">
      <c r="A347" s="15" t="s">
        <v>1176</v>
      </c>
      <c r="B347" s="20" t="s">
        <v>241</v>
      </c>
      <c r="C347" s="20" t="s">
        <v>2053</v>
      </c>
      <c r="D347" s="20" t="s">
        <v>117</v>
      </c>
      <c r="E347" s="20" t="s">
        <v>104</v>
      </c>
      <c r="F347" s="20" t="s">
        <v>154</v>
      </c>
      <c r="G347" s="20" t="s">
        <v>96</v>
      </c>
      <c r="H347" s="15">
        <v>2017</v>
      </c>
      <c r="I347" s="102">
        <v>11.8</v>
      </c>
      <c r="J347" s="15" t="s">
        <v>234</v>
      </c>
      <c r="K347" s="15">
        <v>2</v>
      </c>
      <c r="L347" s="15">
        <v>1</v>
      </c>
      <c r="M347" s="15">
        <v>1</v>
      </c>
      <c r="N347" s="15">
        <v>8</v>
      </c>
      <c r="O347" s="15">
        <v>1</v>
      </c>
      <c r="P347" s="51">
        <v>1100</v>
      </c>
      <c r="Q347" s="169">
        <v>0.25</v>
      </c>
      <c r="R347" s="51">
        <f>P347*(1+Q347)</f>
        <v>1375</v>
      </c>
      <c r="S347" s="15">
        <v>10</v>
      </c>
      <c r="T347" s="15">
        <v>1</v>
      </c>
      <c r="U347" s="15">
        <v>7</v>
      </c>
      <c r="V347" s="21">
        <f>CEILING(R347*O347*I347*EXP(-Definitions!$A$38*Capex!U108)*T347,100)</f>
        <v>16300</v>
      </c>
      <c r="W347" s="184" t="s">
        <v>235</v>
      </c>
      <c r="X347" s="20" t="s">
        <v>242</v>
      </c>
      <c r="Y347" s="67"/>
    </row>
    <row r="348" spans="1:25" s="100" customFormat="1" ht="36" customHeight="1">
      <c r="A348" s="15" t="s">
        <v>1140</v>
      </c>
      <c r="B348" s="20" t="s">
        <v>257</v>
      </c>
      <c r="C348" s="20" t="s">
        <v>86</v>
      </c>
      <c r="D348" s="20" t="s">
        <v>117</v>
      </c>
      <c r="E348" s="20" t="s">
        <v>86</v>
      </c>
      <c r="F348" s="20" t="s">
        <v>177</v>
      </c>
      <c r="G348" s="20" t="s">
        <v>96</v>
      </c>
      <c r="H348" s="15">
        <v>2017</v>
      </c>
      <c r="I348" s="102">
        <v>52.2</v>
      </c>
      <c r="J348" s="15" t="s">
        <v>234</v>
      </c>
      <c r="K348" s="15">
        <v>2</v>
      </c>
      <c r="L348" s="15">
        <v>1</v>
      </c>
      <c r="M348" s="15">
        <v>1</v>
      </c>
      <c r="N348" s="15">
        <v>8</v>
      </c>
      <c r="O348" s="15">
        <v>1</v>
      </c>
      <c r="P348" s="51">
        <v>250</v>
      </c>
      <c r="Q348" s="169">
        <v>0.25</v>
      </c>
      <c r="R348" s="51">
        <f>P348*(1+Q348)</f>
        <v>312.5</v>
      </c>
      <c r="S348" s="15">
        <v>10</v>
      </c>
      <c r="T348" s="15">
        <v>1</v>
      </c>
      <c r="U348" s="15">
        <v>7</v>
      </c>
      <c r="V348" s="21">
        <f>CEILING(R348*O348*I348*EXP(-Definitions!$A$38*Capex!U72)*T348,100)</f>
        <v>16400</v>
      </c>
      <c r="W348" s="184" t="s">
        <v>235</v>
      </c>
      <c r="X348" s="20" t="s">
        <v>236</v>
      </c>
      <c r="Y348" s="67"/>
    </row>
    <row r="349" spans="1:25" s="100" customFormat="1" ht="35.65" customHeight="1">
      <c r="A349" s="15" t="s">
        <v>1103</v>
      </c>
      <c r="B349" s="20" t="s">
        <v>245</v>
      </c>
      <c r="C349" s="20" t="s">
        <v>86</v>
      </c>
      <c r="D349" s="20" t="s">
        <v>117</v>
      </c>
      <c r="E349" s="20" t="s">
        <v>86</v>
      </c>
      <c r="F349" s="20" t="s">
        <v>160</v>
      </c>
      <c r="G349" s="20" t="s">
        <v>96</v>
      </c>
      <c r="H349" s="15">
        <v>2017</v>
      </c>
      <c r="I349" s="102">
        <v>53.04</v>
      </c>
      <c r="J349" s="15" t="s">
        <v>234</v>
      </c>
      <c r="K349" s="15">
        <v>2</v>
      </c>
      <c r="L349" s="15">
        <v>1</v>
      </c>
      <c r="M349" s="15">
        <v>1</v>
      </c>
      <c r="N349" s="15">
        <v>8</v>
      </c>
      <c r="O349" s="15">
        <v>1</v>
      </c>
      <c r="P349" s="51">
        <v>250</v>
      </c>
      <c r="Q349" s="169">
        <v>0.25</v>
      </c>
      <c r="R349" s="51">
        <f>P349*(1+Q349)</f>
        <v>312.5</v>
      </c>
      <c r="S349" s="15">
        <v>10</v>
      </c>
      <c r="T349" s="15">
        <v>1</v>
      </c>
      <c r="U349" s="15">
        <v>7</v>
      </c>
      <c r="V349" s="21">
        <f>CEILING(R349*O349*I349*EXP(-Definitions!$A$38*Capex!U35)*T349,100)</f>
        <v>16600</v>
      </c>
      <c r="W349" s="184" t="s">
        <v>235</v>
      </c>
      <c r="X349" s="20" t="s">
        <v>236</v>
      </c>
      <c r="Y349" s="67"/>
    </row>
    <row r="350" spans="1:25" s="100" customFormat="1" ht="35.65" customHeight="1">
      <c r="A350" s="15" t="s">
        <v>1186</v>
      </c>
      <c r="B350" s="20" t="s">
        <v>255</v>
      </c>
      <c r="C350" s="20" t="s">
        <v>2053</v>
      </c>
      <c r="D350" s="20" t="s">
        <v>117</v>
      </c>
      <c r="E350" s="20" t="s">
        <v>104</v>
      </c>
      <c r="F350" s="20" t="s">
        <v>262</v>
      </c>
      <c r="G350" s="20" t="s">
        <v>96</v>
      </c>
      <c r="H350" s="15">
        <v>2017</v>
      </c>
      <c r="I350" s="102">
        <v>53.04</v>
      </c>
      <c r="J350" s="15" t="s">
        <v>234</v>
      </c>
      <c r="K350" s="15">
        <v>2</v>
      </c>
      <c r="L350" s="15">
        <v>1</v>
      </c>
      <c r="M350" s="15">
        <v>1</v>
      </c>
      <c r="N350" s="15">
        <v>8</v>
      </c>
      <c r="O350" s="15">
        <v>1</v>
      </c>
      <c r="P350" s="51">
        <v>250</v>
      </c>
      <c r="Q350" s="169">
        <v>0.25</v>
      </c>
      <c r="R350" s="51">
        <f>P350*(1+Q350)</f>
        <v>312.5</v>
      </c>
      <c r="S350" s="15">
        <v>10</v>
      </c>
      <c r="T350" s="15">
        <v>1</v>
      </c>
      <c r="U350" s="15">
        <v>7</v>
      </c>
      <c r="V350" s="21">
        <f>CEILING(R350*O350*I350*EXP(-Definitions!$A$38*Capex!U118)*T350,100)</f>
        <v>16600</v>
      </c>
      <c r="W350" s="184" t="s">
        <v>235</v>
      </c>
      <c r="X350" s="20" t="s">
        <v>242</v>
      </c>
      <c r="Y350" s="67"/>
    </row>
    <row r="351" spans="1:25" s="100" customFormat="1" ht="36" customHeight="1">
      <c r="A351" s="15" t="s">
        <v>1202</v>
      </c>
      <c r="B351" s="20" t="s">
        <v>255</v>
      </c>
      <c r="C351" s="20" t="s">
        <v>2053</v>
      </c>
      <c r="D351" s="20" t="s">
        <v>117</v>
      </c>
      <c r="E351" s="20" t="s">
        <v>105</v>
      </c>
      <c r="F351" s="20" t="s">
        <v>154</v>
      </c>
      <c r="G351" s="20" t="s">
        <v>96</v>
      </c>
      <c r="H351" s="15">
        <v>2017</v>
      </c>
      <c r="I351" s="102">
        <v>53.07</v>
      </c>
      <c r="J351" s="15" t="s">
        <v>234</v>
      </c>
      <c r="K351" s="15">
        <v>2</v>
      </c>
      <c r="L351" s="15">
        <v>1</v>
      </c>
      <c r="M351" s="15">
        <v>1</v>
      </c>
      <c r="N351" s="15">
        <v>8</v>
      </c>
      <c r="O351" s="15">
        <v>1</v>
      </c>
      <c r="P351" s="51">
        <v>250</v>
      </c>
      <c r="Q351" s="169">
        <v>0.25</v>
      </c>
      <c r="R351" s="51">
        <f>P351*(1+Q351)</f>
        <v>312.5</v>
      </c>
      <c r="S351" s="15">
        <v>10</v>
      </c>
      <c r="T351" s="15">
        <v>1</v>
      </c>
      <c r="U351" s="15">
        <v>7</v>
      </c>
      <c r="V351" s="21">
        <f>CEILING(R351*O351*I351*EXP(-Definitions!$A$38*Capex!U134)*T351,100)</f>
        <v>16600</v>
      </c>
      <c r="W351" s="184" t="s">
        <v>235</v>
      </c>
      <c r="X351" s="20" t="s">
        <v>236</v>
      </c>
      <c r="Y351" s="67"/>
    </row>
    <row r="352" spans="1:25" s="100" customFormat="1" ht="35.65" customHeight="1">
      <c r="A352" s="15" t="s">
        <v>1421</v>
      </c>
      <c r="B352" s="20" t="s">
        <v>241</v>
      </c>
      <c r="C352" s="20" t="s">
        <v>2054</v>
      </c>
      <c r="D352" s="20" t="s">
        <v>117</v>
      </c>
      <c r="E352" s="20" t="s">
        <v>104</v>
      </c>
      <c r="F352" s="20" t="s">
        <v>154</v>
      </c>
      <c r="G352" s="20" t="s">
        <v>96</v>
      </c>
      <c r="H352" s="15">
        <v>2017</v>
      </c>
      <c r="I352" s="102">
        <v>12.03</v>
      </c>
      <c r="J352" s="15" t="s">
        <v>234</v>
      </c>
      <c r="K352" s="15">
        <v>2</v>
      </c>
      <c r="L352" s="15">
        <v>1</v>
      </c>
      <c r="M352" s="15">
        <v>1</v>
      </c>
      <c r="N352" s="15">
        <v>8</v>
      </c>
      <c r="O352" s="15">
        <v>1</v>
      </c>
      <c r="P352" s="51">
        <v>1100</v>
      </c>
      <c r="Q352" s="169">
        <v>0.25</v>
      </c>
      <c r="R352" s="51">
        <f>P352*(1+Q352)</f>
        <v>1375</v>
      </c>
      <c r="S352" s="15">
        <v>10</v>
      </c>
      <c r="T352" s="15">
        <v>1</v>
      </c>
      <c r="U352" s="15">
        <v>7</v>
      </c>
      <c r="V352" s="21">
        <f>CEILING(R352*O352*I352*EXP(-Definitions!$A$38*Capex!U353)*T352,100)</f>
        <v>16600</v>
      </c>
      <c r="W352" s="184" t="s">
        <v>235</v>
      </c>
      <c r="X352" s="20" t="s">
        <v>242</v>
      </c>
      <c r="Y352" s="67"/>
    </row>
    <row r="353" spans="1:25" s="100" customFormat="1" ht="35.65" customHeight="1">
      <c r="A353" s="168" t="s">
        <v>1401</v>
      </c>
      <c r="B353" s="185" t="s">
        <v>255</v>
      </c>
      <c r="C353" s="185" t="s">
        <v>2053</v>
      </c>
      <c r="D353" s="185" t="s">
        <v>117</v>
      </c>
      <c r="E353" s="185" t="s">
        <v>115</v>
      </c>
      <c r="F353" s="185" t="s">
        <v>152</v>
      </c>
      <c r="G353" s="185" t="s">
        <v>96</v>
      </c>
      <c r="H353" s="168">
        <v>2017</v>
      </c>
      <c r="I353" s="186">
        <v>54.6</v>
      </c>
      <c r="J353" s="168" t="s">
        <v>234</v>
      </c>
      <c r="K353" s="168">
        <v>2</v>
      </c>
      <c r="L353" s="168">
        <v>1</v>
      </c>
      <c r="M353" s="168">
        <v>1</v>
      </c>
      <c r="N353" s="168">
        <v>8</v>
      </c>
      <c r="O353" s="168">
        <v>1</v>
      </c>
      <c r="P353" s="170">
        <v>250</v>
      </c>
      <c r="Q353" s="169">
        <v>0.25</v>
      </c>
      <c r="R353" s="170">
        <f>P353*(1+Q353)</f>
        <v>312.5</v>
      </c>
      <c r="S353" s="168">
        <v>10</v>
      </c>
      <c r="T353" s="168">
        <v>1</v>
      </c>
      <c r="U353" s="168">
        <v>7</v>
      </c>
      <c r="V353" s="21">
        <f>CEILING(R353*O353*I353*EXP(-Definitions!$A$38*Capex!U333)*T353,100)</f>
        <v>17100</v>
      </c>
      <c r="W353" s="187" t="s">
        <v>235</v>
      </c>
      <c r="X353" s="185" t="s">
        <v>236</v>
      </c>
      <c r="Y353" s="103"/>
    </row>
    <row r="354" spans="1:25" s="100" customFormat="1" ht="35.65" customHeight="1">
      <c r="A354" s="15" t="s">
        <v>1150</v>
      </c>
      <c r="B354" s="20" t="s">
        <v>255</v>
      </c>
      <c r="C354" s="20" t="s">
        <v>86</v>
      </c>
      <c r="D354" s="20" t="s">
        <v>117</v>
      </c>
      <c r="E354" s="20" t="s">
        <v>86</v>
      </c>
      <c r="F354" s="20" t="s">
        <v>183</v>
      </c>
      <c r="G354" s="20" t="s">
        <v>96</v>
      </c>
      <c r="H354" s="15">
        <v>2017</v>
      </c>
      <c r="I354" s="102">
        <v>55.1</v>
      </c>
      <c r="J354" s="15" t="s">
        <v>234</v>
      </c>
      <c r="K354" s="15">
        <v>2</v>
      </c>
      <c r="L354" s="15">
        <v>1</v>
      </c>
      <c r="M354" s="15">
        <v>1</v>
      </c>
      <c r="N354" s="15">
        <v>8</v>
      </c>
      <c r="O354" s="15">
        <v>1</v>
      </c>
      <c r="P354" s="51">
        <v>250</v>
      </c>
      <c r="Q354" s="169">
        <v>0.25</v>
      </c>
      <c r="R354" s="51">
        <f>P354*(1+Q354)</f>
        <v>312.5</v>
      </c>
      <c r="S354" s="15">
        <v>10</v>
      </c>
      <c r="T354" s="15">
        <v>1</v>
      </c>
      <c r="U354" s="15">
        <v>7</v>
      </c>
      <c r="V354" s="21">
        <f>CEILING(R354*O354*I354*EXP(-Definitions!$A$38*Capex!U82)*T354,100)</f>
        <v>17300</v>
      </c>
      <c r="W354" s="184" t="s">
        <v>235</v>
      </c>
      <c r="X354" s="20" t="s">
        <v>236</v>
      </c>
      <c r="Y354" s="67"/>
    </row>
    <row r="355" spans="1:25" s="100" customFormat="1" ht="35.65" customHeight="1">
      <c r="A355" s="15" t="s">
        <v>1142</v>
      </c>
      <c r="B355" s="20" t="s">
        <v>245</v>
      </c>
      <c r="C355" s="20" t="s">
        <v>86</v>
      </c>
      <c r="D355" s="20" t="s">
        <v>117</v>
      </c>
      <c r="E355" s="20" t="s">
        <v>86</v>
      </c>
      <c r="F355" s="20" t="s">
        <v>179</v>
      </c>
      <c r="G355" s="20" t="s">
        <v>96</v>
      </c>
      <c r="H355" s="15">
        <v>2017</v>
      </c>
      <c r="I355" s="102">
        <v>55.8</v>
      </c>
      <c r="J355" s="15" t="s">
        <v>234</v>
      </c>
      <c r="K355" s="15">
        <v>2</v>
      </c>
      <c r="L355" s="15">
        <v>1</v>
      </c>
      <c r="M355" s="15">
        <v>1</v>
      </c>
      <c r="N355" s="15">
        <v>8</v>
      </c>
      <c r="O355" s="15">
        <v>1</v>
      </c>
      <c r="P355" s="51">
        <v>250</v>
      </c>
      <c r="Q355" s="169">
        <v>0.25</v>
      </c>
      <c r="R355" s="51">
        <f>P355*(1+Q355)</f>
        <v>312.5</v>
      </c>
      <c r="S355" s="15">
        <v>10</v>
      </c>
      <c r="T355" s="15">
        <v>1</v>
      </c>
      <c r="U355" s="15">
        <v>7</v>
      </c>
      <c r="V355" s="21">
        <f>CEILING(R355*O355*I355*EXP(-Definitions!$A$38*Capex!U74)*T355,100)</f>
        <v>17500</v>
      </c>
      <c r="W355" s="184" t="s">
        <v>235</v>
      </c>
      <c r="X355" s="20" t="s">
        <v>236</v>
      </c>
      <c r="Y355" s="67"/>
    </row>
    <row r="356" spans="1:25" s="100" customFormat="1" ht="35.65" customHeight="1">
      <c r="A356" s="15" t="s">
        <v>1128</v>
      </c>
      <c r="B356" s="20" t="s">
        <v>255</v>
      </c>
      <c r="C356" s="20" t="s">
        <v>86</v>
      </c>
      <c r="D356" s="20" t="s">
        <v>117</v>
      </c>
      <c r="E356" s="20" t="s">
        <v>86</v>
      </c>
      <c r="F356" s="20" t="s">
        <v>169</v>
      </c>
      <c r="G356" s="20" t="s">
        <v>96</v>
      </c>
      <c r="H356" s="15">
        <v>2017</v>
      </c>
      <c r="I356" s="102">
        <v>58.82</v>
      </c>
      <c r="J356" s="15" t="s">
        <v>234</v>
      </c>
      <c r="K356" s="15">
        <v>2</v>
      </c>
      <c r="L356" s="15">
        <v>1</v>
      </c>
      <c r="M356" s="15">
        <v>1</v>
      </c>
      <c r="N356" s="15">
        <v>8</v>
      </c>
      <c r="O356" s="15">
        <v>1</v>
      </c>
      <c r="P356" s="51">
        <v>250</v>
      </c>
      <c r="Q356" s="169">
        <v>0.25</v>
      </c>
      <c r="R356" s="51">
        <f>P356*(1+Q356)</f>
        <v>312.5</v>
      </c>
      <c r="S356" s="15">
        <v>10</v>
      </c>
      <c r="T356" s="15">
        <v>1</v>
      </c>
      <c r="U356" s="15">
        <v>7</v>
      </c>
      <c r="V356" s="21">
        <f>CEILING(R356*O356*I356*EXP(-Definitions!$A$38*Capex!U60)*T356,100)</f>
        <v>18400</v>
      </c>
      <c r="W356" s="184" t="s">
        <v>235</v>
      </c>
      <c r="X356" s="20" t="s">
        <v>236</v>
      </c>
      <c r="Y356" s="67"/>
    </row>
    <row r="357" spans="1:25" s="100" customFormat="1" ht="35.65" customHeight="1">
      <c r="A357" s="64" t="s">
        <v>1077</v>
      </c>
      <c r="B357" s="67" t="s">
        <v>238</v>
      </c>
      <c r="C357" s="67" t="s">
        <v>86</v>
      </c>
      <c r="D357" s="67" t="s">
        <v>117</v>
      </c>
      <c r="E357" s="67" t="s">
        <v>86</v>
      </c>
      <c r="F357" s="67" t="s">
        <v>150</v>
      </c>
      <c r="G357" s="67" t="s">
        <v>96</v>
      </c>
      <c r="H357" s="64">
        <v>2017</v>
      </c>
      <c r="I357" s="99">
        <v>62.05</v>
      </c>
      <c r="J357" s="64" t="s">
        <v>234</v>
      </c>
      <c r="K357" s="64">
        <v>2</v>
      </c>
      <c r="L357" s="64">
        <v>1</v>
      </c>
      <c r="M357" s="64">
        <v>1</v>
      </c>
      <c r="N357" s="64">
        <v>8</v>
      </c>
      <c r="O357" s="64">
        <v>1</v>
      </c>
      <c r="P357" s="91">
        <v>250</v>
      </c>
      <c r="Q357" s="109">
        <v>0.25</v>
      </c>
      <c r="R357" s="91">
        <f>P357*(1+Q357)</f>
        <v>312.5</v>
      </c>
      <c r="S357" s="64">
        <v>10</v>
      </c>
      <c r="T357" s="64">
        <v>1</v>
      </c>
      <c r="U357" s="64">
        <v>7</v>
      </c>
      <c r="V357" s="66">
        <f>CEILING(R357*O357*I357*EXP(-Definitions!$A$38*Capex!U9)*T357,100)</f>
        <v>19400</v>
      </c>
      <c r="W357" s="101" t="s">
        <v>235</v>
      </c>
      <c r="X357" s="67" t="s">
        <v>239</v>
      </c>
      <c r="Y357" s="67"/>
    </row>
    <row r="358" spans="1:25" s="100" customFormat="1" ht="36" customHeight="1">
      <c r="A358" s="15" t="s">
        <v>1151</v>
      </c>
      <c r="B358" s="20" t="s">
        <v>241</v>
      </c>
      <c r="C358" s="20" t="s">
        <v>86</v>
      </c>
      <c r="D358" s="20" t="s">
        <v>117</v>
      </c>
      <c r="E358" s="20" t="s">
        <v>86</v>
      </c>
      <c r="F358" s="20" t="s">
        <v>183</v>
      </c>
      <c r="G358" s="20" t="s">
        <v>96</v>
      </c>
      <c r="H358" s="15">
        <v>2017</v>
      </c>
      <c r="I358" s="102">
        <v>14.47</v>
      </c>
      <c r="J358" s="15" t="s">
        <v>234</v>
      </c>
      <c r="K358" s="15">
        <v>2</v>
      </c>
      <c r="L358" s="15">
        <v>1</v>
      </c>
      <c r="M358" s="15">
        <v>1</v>
      </c>
      <c r="N358" s="15">
        <v>8</v>
      </c>
      <c r="O358" s="15">
        <v>1</v>
      </c>
      <c r="P358" s="51">
        <v>1100</v>
      </c>
      <c r="Q358" s="169">
        <v>0.25</v>
      </c>
      <c r="R358" s="51">
        <f>P358*(1+Q358)</f>
        <v>1375</v>
      </c>
      <c r="S358" s="15">
        <v>10</v>
      </c>
      <c r="T358" s="15">
        <v>1</v>
      </c>
      <c r="U358" s="15">
        <v>7</v>
      </c>
      <c r="V358" s="21">
        <f>CEILING(R358*O358*I358*EXP(-Definitions!$A$38*Capex!U83)*T358,100)</f>
        <v>19900</v>
      </c>
      <c r="W358" s="184" t="s">
        <v>235</v>
      </c>
      <c r="X358" s="20" t="s">
        <v>242</v>
      </c>
      <c r="Y358" s="67"/>
    </row>
    <row r="359" spans="1:25" s="100" customFormat="1" ht="35.65" customHeight="1">
      <c r="A359" s="15" t="s">
        <v>1144</v>
      </c>
      <c r="B359" s="20" t="s">
        <v>241</v>
      </c>
      <c r="C359" s="20" t="s">
        <v>86</v>
      </c>
      <c r="D359" s="20" t="s">
        <v>117</v>
      </c>
      <c r="E359" s="20" t="s">
        <v>86</v>
      </c>
      <c r="F359" s="20" t="s">
        <v>179</v>
      </c>
      <c r="G359" s="20" t="s">
        <v>96</v>
      </c>
      <c r="H359" s="15">
        <v>2017</v>
      </c>
      <c r="I359" s="102">
        <v>14.52</v>
      </c>
      <c r="J359" s="15" t="s">
        <v>234</v>
      </c>
      <c r="K359" s="15">
        <v>2</v>
      </c>
      <c r="L359" s="15">
        <v>1</v>
      </c>
      <c r="M359" s="15">
        <v>1</v>
      </c>
      <c r="N359" s="15">
        <v>8</v>
      </c>
      <c r="O359" s="15">
        <v>1</v>
      </c>
      <c r="P359" s="51">
        <v>1100</v>
      </c>
      <c r="Q359" s="169">
        <v>0.25</v>
      </c>
      <c r="R359" s="51">
        <f>P359*(1+Q359)</f>
        <v>1375</v>
      </c>
      <c r="S359" s="15">
        <v>10</v>
      </c>
      <c r="T359" s="15">
        <v>1</v>
      </c>
      <c r="U359" s="15">
        <v>7</v>
      </c>
      <c r="V359" s="21">
        <f>CEILING(R359*O359*I359*EXP(-Definitions!$A$38*Capex!U76)*T359,100)</f>
        <v>20000</v>
      </c>
      <c r="W359" s="184" t="s">
        <v>235</v>
      </c>
      <c r="X359" s="20" t="s">
        <v>242</v>
      </c>
      <c r="Y359" s="67"/>
    </row>
    <row r="360" spans="1:25" s="100" customFormat="1" ht="35.65" customHeight="1">
      <c r="A360" s="15" t="s">
        <v>1533</v>
      </c>
      <c r="B360" s="20" t="s">
        <v>255</v>
      </c>
      <c r="C360" s="20" t="s">
        <v>2054</v>
      </c>
      <c r="D360" s="20" t="s">
        <v>117</v>
      </c>
      <c r="E360" s="20" t="s">
        <v>108</v>
      </c>
      <c r="F360" s="20" t="s">
        <v>262</v>
      </c>
      <c r="G360" s="20" t="s">
        <v>96</v>
      </c>
      <c r="H360" s="15">
        <v>2017</v>
      </c>
      <c r="I360" s="102">
        <v>64.22</v>
      </c>
      <c r="J360" s="15" t="s">
        <v>234</v>
      </c>
      <c r="K360" s="15">
        <v>2</v>
      </c>
      <c r="L360" s="15">
        <v>1</v>
      </c>
      <c r="M360" s="15">
        <v>1</v>
      </c>
      <c r="N360" s="15">
        <v>8</v>
      </c>
      <c r="O360" s="15">
        <v>1</v>
      </c>
      <c r="P360" s="51">
        <v>250</v>
      </c>
      <c r="Q360" s="169">
        <v>0.25</v>
      </c>
      <c r="R360" s="51">
        <f>P360*(1+Q360)</f>
        <v>312.5</v>
      </c>
      <c r="S360" s="15">
        <v>10</v>
      </c>
      <c r="T360" s="15">
        <v>1</v>
      </c>
      <c r="U360" s="15">
        <v>7</v>
      </c>
      <c r="V360" s="21">
        <f>CEILING(R360*O360*I360*EXP(-Definitions!$A$38*Capex!U465)*T360,100)</f>
        <v>20100</v>
      </c>
      <c r="W360" s="184" t="s">
        <v>235</v>
      </c>
      <c r="X360" s="20" t="s">
        <v>242</v>
      </c>
      <c r="Y360" s="67"/>
    </row>
    <row r="361" spans="1:25" s="100" customFormat="1" ht="35.65" customHeight="1">
      <c r="A361" s="15" t="s">
        <v>1554</v>
      </c>
      <c r="B361" s="20" t="s">
        <v>255</v>
      </c>
      <c r="C361" s="20" t="s">
        <v>2054</v>
      </c>
      <c r="D361" s="20" t="s">
        <v>117</v>
      </c>
      <c r="E361" s="20" t="s">
        <v>109</v>
      </c>
      <c r="F361" s="20" t="s">
        <v>262</v>
      </c>
      <c r="G361" s="20" t="s">
        <v>96</v>
      </c>
      <c r="H361" s="15">
        <v>2017</v>
      </c>
      <c r="I361" s="102">
        <v>64.22</v>
      </c>
      <c r="J361" s="15" t="s">
        <v>234</v>
      </c>
      <c r="K361" s="15">
        <v>2</v>
      </c>
      <c r="L361" s="15">
        <v>1</v>
      </c>
      <c r="M361" s="15">
        <v>1</v>
      </c>
      <c r="N361" s="15">
        <v>8</v>
      </c>
      <c r="O361" s="15">
        <v>1</v>
      </c>
      <c r="P361" s="51">
        <v>250</v>
      </c>
      <c r="Q361" s="169">
        <v>0.25</v>
      </c>
      <c r="R361" s="51">
        <f>P361*(1+Q361)</f>
        <v>312.5</v>
      </c>
      <c r="S361" s="15">
        <v>10</v>
      </c>
      <c r="T361" s="15">
        <v>1</v>
      </c>
      <c r="U361" s="15">
        <v>7</v>
      </c>
      <c r="V361" s="21">
        <f>CEILING(R361*O361*I361*EXP(-Definitions!$A$38*Capex!U486)*T361,100)</f>
        <v>20100</v>
      </c>
      <c r="W361" s="184" t="s">
        <v>235</v>
      </c>
      <c r="X361" s="20" t="s">
        <v>242</v>
      </c>
      <c r="Y361" s="67"/>
    </row>
    <row r="362" spans="1:25" s="100" customFormat="1" ht="35.65" customHeight="1">
      <c r="A362" s="15" t="s">
        <v>1575</v>
      </c>
      <c r="B362" s="20" t="s">
        <v>255</v>
      </c>
      <c r="C362" s="20" t="s">
        <v>2054</v>
      </c>
      <c r="D362" s="20" t="s">
        <v>117</v>
      </c>
      <c r="E362" s="20" t="s">
        <v>110</v>
      </c>
      <c r="F362" s="20" t="s">
        <v>262</v>
      </c>
      <c r="G362" s="20" t="s">
        <v>96</v>
      </c>
      <c r="H362" s="15">
        <v>2017</v>
      </c>
      <c r="I362" s="102">
        <v>64.22</v>
      </c>
      <c r="J362" s="15" t="s">
        <v>234</v>
      </c>
      <c r="K362" s="15">
        <v>2</v>
      </c>
      <c r="L362" s="15">
        <v>1</v>
      </c>
      <c r="M362" s="15">
        <v>1</v>
      </c>
      <c r="N362" s="15">
        <v>8</v>
      </c>
      <c r="O362" s="15">
        <v>1</v>
      </c>
      <c r="P362" s="51">
        <v>250</v>
      </c>
      <c r="Q362" s="169">
        <v>0.25</v>
      </c>
      <c r="R362" s="51">
        <f>P362*(1+Q362)</f>
        <v>312.5</v>
      </c>
      <c r="S362" s="15">
        <v>10</v>
      </c>
      <c r="T362" s="15">
        <v>1</v>
      </c>
      <c r="U362" s="15">
        <v>7</v>
      </c>
      <c r="V362" s="21">
        <f>CEILING(R362*O362*I362*EXP(-Definitions!$A$38*Capex!U507)*T362,100)</f>
        <v>20100</v>
      </c>
      <c r="W362" s="184" t="s">
        <v>235</v>
      </c>
      <c r="X362" s="20" t="s">
        <v>242</v>
      </c>
      <c r="Y362" s="67"/>
    </row>
    <row r="363" spans="1:25" s="100" customFormat="1" ht="35.65" customHeight="1">
      <c r="A363" s="15" t="s">
        <v>1591</v>
      </c>
      <c r="B363" s="20" t="s">
        <v>255</v>
      </c>
      <c r="C363" s="20" t="s">
        <v>2054</v>
      </c>
      <c r="D363" s="20" t="s">
        <v>117</v>
      </c>
      <c r="E363" s="20" t="s">
        <v>111</v>
      </c>
      <c r="F363" s="20" t="s">
        <v>262</v>
      </c>
      <c r="G363" s="20" t="s">
        <v>96</v>
      </c>
      <c r="H363" s="15">
        <v>2017</v>
      </c>
      <c r="I363" s="102">
        <v>64.22</v>
      </c>
      <c r="J363" s="15" t="s">
        <v>234</v>
      </c>
      <c r="K363" s="15">
        <v>2</v>
      </c>
      <c r="L363" s="15">
        <v>1</v>
      </c>
      <c r="M363" s="15">
        <v>1</v>
      </c>
      <c r="N363" s="15">
        <v>8</v>
      </c>
      <c r="O363" s="15">
        <v>1</v>
      </c>
      <c r="P363" s="51">
        <v>250</v>
      </c>
      <c r="Q363" s="169">
        <v>0.25</v>
      </c>
      <c r="R363" s="51">
        <f>P363*(1+Q363)</f>
        <v>312.5</v>
      </c>
      <c r="S363" s="15">
        <v>10</v>
      </c>
      <c r="T363" s="15">
        <v>1</v>
      </c>
      <c r="U363" s="15">
        <v>7</v>
      </c>
      <c r="V363" s="21">
        <f>CEILING(R363*O363*I363*EXP(-Definitions!$A$38*Capex!U523)*T363,100)</f>
        <v>20100</v>
      </c>
      <c r="W363" s="184" t="s">
        <v>235</v>
      </c>
      <c r="X363" s="20" t="s">
        <v>242</v>
      </c>
      <c r="Y363" s="67"/>
    </row>
    <row r="364" spans="1:25" s="100" customFormat="1" ht="35.65" customHeight="1">
      <c r="A364" s="64" t="s">
        <v>244</v>
      </c>
      <c r="B364" s="67" t="s">
        <v>238</v>
      </c>
      <c r="C364" s="67" t="s">
        <v>86</v>
      </c>
      <c r="D364" s="67" t="s">
        <v>117</v>
      </c>
      <c r="E364" s="67" t="s">
        <v>86</v>
      </c>
      <c r="F364" s="67" t="s">
        <v>148</v>
      </c>
      <c r="G364" s="67" t="s">
        <v>96</v>
      </c>
      <c r="H364" s="64">
        <v>2017</v>
      </c>
      <c r="I364" s="99">
        <v>64.89</v>
      </c>
      <c r="J364" s="64" t="s">
        <v>234</v>
      </c>
      <c r="K364" s="64">
        <v>2</v>
      </c>
      <c r="L364" s="64">
        <v>1</v>
      </c>
      <c r="M364" s="64">
        <v>1</v>
      </c>
      <c r="N364" s="64">
        <v>8</v>
      </c>
      <c r="O364" s="64">
        <v>1</v>
      </c>
      <c r="P364" s="91">
        <v>250</v>
      </c>
      <c r="Q364" s="109">
        <v>0.25</v>
      </c>
      <c r="R364" s="91">
        <f>P364*(1+Q364)</f>
        <v>312.5</v>
      </c>
      <c r="S364" s="64">
        <v>10</v>
      </c>
      <c r="T364" s="64">
        <v>1</v>
      </c>
      <c r="U364" s="64">
        <v>7</v>
      </c>
      <c r="V364" s="66">
        <f>CEILING(R364*O364*I364*EXP(-Definitions!$A$38*Capex!U6)*T364,100)</f>
        <v>20300</v>
      </c>
      <c r="W364" s="101" t="s">
        <v>235</v>
      </c>
      <c r="X364" s="67" t="s">
        <v>239</v>
      </c>
      <c r="Y364" s="67"/>
    </row>
    <row r="365" spans="1:25" s="100" customFormat="1" ht="35.65" customHeight="1">
      <c r="A365" s="15" t="s">
        <v>1201</v>
      </c>
      <c r="B365" s="20" t="s">
        <v>241</v>
      </c>
      <c r="C365" s="20" t="s">
        <v>2053</v>
      </c>
      <c r="D365" s="20" t="s">
        <v>117</v>
      </c>
      <c r="E365" s="20" t="s">
        <v>105</v>
      </c>
      <c r="F365" s="20" t="s">
        <v>152</v>
      </c>
      <c r="G365" s="20" t="s">
        <v>96</v>
      </c>
      <c r="H365" s="15">
        <v>2017</v>
      </c>
      <c r="I365" s="102">
        <v>15.48</v>
      </c>
      <c r="J365" s="15" t="s">
        <v>234</v>
      </c>
      <c r="K365" s="15">
        <v>2</v>
      </c>
      <c r="L365" s="15">
        <v>1</v>
      </c>
      <c r="M365" s="15">
        <v>1</v>
      </c>
      <c r="N365" s="15">
        <v>8</v>
      </c>
      <c r="O365" s="15">
        <v>1</v>
      </c>
      <c r="P365" s="51">
        <v>1100</v>
      </c>
      <c r="Q365" s="169">
        <v>0.25</v>
      </c>
      <c r="R365" s="51">
        <f>P365*(1+Q365)</f>
        <v>1375</v>
      </c>
      <c r="S365" s="15">
        <v>10</v>
      </c>
      <c r="T365" s="15">
        <v>1</v>
      </c>
      <c r="U365" s="15">
        <v>7</v>
      </c>
      <c r="V365" s="21">
        <f>CEILING(R365*O365*I365*EXP(-Definitions!$A$38*Capex!U133)*T365,100)</f>
        <v>21300</v>
      </c>
      <c r="W365" s="184" t="s">
        <v>235</v>
      </c>
      <c r="X365" s="20" t="s">
        <v>242</v>
      </c>
      <c r="Y365" s="67"/>
    </row>
    <row r="366" spans="1:25" s="100" customFormat="1" ht="35.65" customHeight="1">
      <c r="A366" s="15" t="s">
        <v>1440</v>
      </c>
      <c r="B366" s="20" t="s">
        <v>241</v>
      </c>
      <c r="C366" s="20" t="s">
        <v>2054</v>
      </c>
      <c r="D366" s="20" t="s">
        <v>117</v>
      </c>
      <c r="E366" s="20" t="s">
        <v>105</v>
      </c>
      <c r="F366" s="20" t="s">
        <v>148</v>
      </c>
      <c r="G366" s="20" t="s">
        <v>96</v>
      </c>
      <c r="H366" s="15">
        <v>2017</v>
      </c>
      <c r="I366" s="102">
        <v>15.53</v>
      </c>
      <c r="J366" s="15" t="s">
        <v>234</v>
      </c>
      <c r="K366" s="15">
        <v>2</v>
      </c>
      <c r="L366" s="15">
        <v>1</v>
      </c>
      <c r="M366" s="15">
        <v>1</v>
      </c>
      <c r="N366" s="15">
        <v>8</v>
      </c>
      <c r="O366" s="15">
        <v>1</v>
      </c>
      <c r="P366" s="51">
        <v>1100</v>
      </c>
      <c r="Q366" s="169">
        <v>0.25</v>
      </c>
      <c r="R366" s="51">
        <f>P366*(1+Q366)</f>
        <v>1375</v>
      </c>
      <c r="S366" s="15">
        <v>10</v>
      </c>
      <c r="T366" s="15">
        <v>1</v>
      </c>
      <c r="U366" s="15">
        <v>7</v>
      </c>
      <c r="V366" s="21">
        <f>CEILING(R366*O366*I366*EXP(-Definitions!$A$38*Capex!U372)*T366,100)</f>
        <v>21400</v>
      </c>
      <c r="W366" s="184" t="s">
        <v>235</v>
      </c>
      <c r="X366" s="20" t="s">
        <v>242</v>
      </c>
      <c r="Y366" s="67"/>
    </row>
    <row r="367" spans="1:25" s="100" customFormat="1" ht="36" customHeight="1">
      <c r="A367" s="15" t="s">
        <v>1415</v>
      </c>
      <c r="B367" s="20" t="s">
        <v>241</v>
      </c>
      <c r="C367" s="20" t="s">
        <v>2054</v>
      </c>
      <c r="D367" s="20" t="s">
        <v>117</v>
      </c>
      <c r="E367" s="20" t="s">
        <v>104</v>
      </c>
      <c r="F367" s="20" t="s">
        <v>148</v>
      </c>
      <c r="G367" s="20" t="s">
        <v>96</v>
      </c>
      <c r="H367" s="15">
        <v>2017</v>
      </c>
      <c r="I367" s="102">
        <v>15.68</v>
      </c>
      <c r="J367" s="15" t="s">
        <v>234</v>
      </c>
      <c r="K367" s="15">
        <v>2</v>
      </c>
      <c r="L367" s="15">
        <v>1</v>
      </c>
      <c r="M367" s="15">
        <v>1</v>
      </c>
      <c r="N367" s="15">
        <v>8</v>
      </c>
      <c r="O367" s="15">
        <v>1</v>
      </c>
      <c r="P367" s="51">
        <v>1100</v>
      </c>
      <c r="Q367" s="169">
        <v>0.25</v>
      </c>
      <c r="R367" s="51">
        <f>P367*(1+Q367)</f>
        <v>1375</v>
      </c>
      <c r="S367" s="15">
        <v>10</v>
      </c>
      <c r="T367" s="15">
        <v>1</v>
      </c>
      <c r="U367" s="15">
        <v>7</v>
      </c>
      <c r="V367" s="21">
        <f>CEILING(R367*O367*I367*EXP(-Definitions!$A$38*Capex!U347)*T367,100)</f>
        <v>21600</v>
      </c>
      <c r="W367" s="184" t="s">
        <v>235</v>
      </c>
      <c r="X367" s="20" t="s">
        <v>242</v>
      </c>
      <c r="Y367" s="67"/>
    </row>
    <row r="368" spans="1:25" s="100" customFormat="1" ht="35.65" customHeight="1">
      <c r="A368" s="15" t="s">
        <v>1418</v>
      </c>
      <c r="B368" s="20" t="s">
        <v>241</v>
      </c>
      <c r="C368" s="20" t="s">
        <v>2054</v>
      </c>
      <c r="D368" s="20" t="s">
        <v>117</v>
      </c>
      <c r="E368" s="20" t="s">
        <v>104</v>
      </c>
      <c r="F368" s="20" t="s">
        <v>152</v>
      </c>
      <c r="G368" s="20" t="s">
        <v>96</v>
      </c>
      <c r="H368" s="15">
        <v>2017</v>
      </c>
      <c r="I368" s="102">
        <v>15.68</v>
      </c>
      <c r="J368" s="15" t="s">
        <v>234</v>
      </c>
      <c r="K368" s="15">
        <v>2</v>
      </c>
      <c r="L368" s="15">
        <v>1</v>
      </c>
      <c r="M368" s="15">
        <v>1</v>
      </c>
      <c r="N368" s="15">
        <v>8</v>
      </c>
      <c r="O368" s="15">
        <v>1</v>
      </c>
      <c r="P368" s="51">
        <v>1100</v>
      </c>
      <c r="Q368" s="169">
        <v>0.25</v>
      </c>
      <c r="R368" s="51">
        <f>P368*(1+Q368)</f>
        <v>1375</v>
      </c>
      <c r="S368" s="15">
        <v>10</v>
      </c>
      <c r="T368" s="15">
        <v>1</v>
      </c>
      <c r="U368" s="15">
        <v>7</v>
      </c>
      <c r="V368" s="21">
        <f>CEILING(R368*O368*I368*EXP(-Definitions!$A$38*Capex!U350)*T368,100)</f>
        <v>21600</v>
      </c>
      <c r="W368" s="184" t="s">
        <v>235</v>
      </c>
      <c r="X368" s="20" t="s">
        <v>242</v>
      </c>
      <c r="Y368" s="67"/>
    </row>
    <row r="369" spans="1:25" s="100" customFormat="1" ht="35.65" customHeight="1">
      <c r="A369" s="15" t="s">
        <v>1173</v>
      </c>
      <c r="B369" s="20" t="s">
        <v>241</v>
      </c>
      <c r="C369" s="20" t="s">
        <v>2053</v>
      </c>
      <c r="D369" s="20" t="s">
        <v>117</v>
      </c>
      <c r="E369" s="20" t="s">
        <v>104</v>
      </c>
      <c r="F369" s="20" t="s">
        <v>152</v>
      </c>
      <c r="G369" s="20" t="s">
        <v>96</v>
      </c>
      <c r="H369" s="15">
        <v>2017</v>
      </c>
      <c r="I369" s="102">
        <v>15.77</v>
      </c>
      <c r="J369" s="15" t="s">
        <v>234</v>
      </c>
      <c r="K369" s="15">
        <v>2</v>
      </c>
      <c r="L369" s="15">
        <v>1</v>
      </c>
      <c r="M369" s="15">
        <v>1</v>
      </c>
      <c r="N369" s="15">
        <v>8</v>
      </c>
      <c r="O369" s="15">
        <v>1</v>
      </c>
      <c r="P369" s="51">
        <v>1100</v>
      </c>
      <c r="Q369" s="169">
        <v>0.25</v>
      </c>
      <c r="R369" s="51">
        <f>P369*(1+Q369)</f>
        <v>1375</v>
      </c>
      <c r="S369" s="15">
        <v>10</v>
      </c>
      <c r="T369" s="15">
        <v>1</v>
      </c>
      <c r="U369" s="15">
        <v>7</v>
      </c>
      <c r="V369" s="21">
        <f>CEILING(R369*O369*I369*EXP(-Definitions!$A$38*Capex!U105)*T369,100)</f>
        <v>21700</v>
      </c>
      <c r="W369" s="184" t="s">
        <v>235</v>
      </c>
      <c r="X369" s="20" t="s">
        <v>242</v>
      </c>
      <c r="Y369" s="67"/>
    </row>
    <row r="370" spans="1:25" s="100" customFormat="1" ht="36" customHeight="1">
      <c r="A370" s="15" t="s">
        <v>1155</v>
      </c>
      <c r="B370" s="20" t="s">
        <v>255</v>
      </c>
      <c r="C370" s="20" t="s">
        <v>86</v>
      </c>
      <c r="D370" s="20" t="s">
        <v>117</v>
      </c>
      <c r="E370" s="20" t="s">
        <v>86</v>
      </c>
      <c r="F370" s="20" t="s">
        <v>185</v>
      </c>
      <c r="G370" s="20" t="s">
        <v>96</v>
      </c>
      <c r="H370" s="15">
        <v>2017</v>
      </c>
      <c r="I370" s="102">
        <v>69.569999999999993</v>
      </c>
      <c r="J370" s="15" t="s">
        <v>234</v>
      </c>
      <c r="K370" s="15">
        <v>2</v>
      </c>
      <c r="L370" s="15">
        <v>1</v>
      </c>
      <c r="M370" s="15">
        <v>1</v>
      </c>
      <c r="N370" s="15">
        <v>8</v>
      </c>
      <c r="O370" s="15">
        <v>1</v>
      </c>
      <c r="P370" s="51">
        <v>250</v>
      </c>
      <c r="Q370" s="169">
        <v>0.25</v>
      </c>
      <c r="R370" s="51">
        <f>P370*(1+Q370)</f>
        <v>312.5</v>
      </c>
      <c r="S370" s="15">
        <v>10</v>
      </c>
      <c r="T370" s="15">
        <v>1</v>
      </c>
      <c r="U370" s="15">
        <v>7</v>
      </c>
      <c r="V370" s="21">
        <f>CEILING(R370*O370*I370*EXP(-Definitions!$A$38*Capex!U87)*T370,100)</f>
        <v>21800</v>
      </c>
      <c r="W370" s="184" t="s">
        <v>235</v>
      </c>
      <c r="X370" s="20" t="s">
        <v>236</v>
      </c>
      <c r="Y370" s="67"/>
    </row>
    <row r="371" spans="1:25" s="100" customFormat="1" ht="35.65" customHeight="1">
      <c r="A371" s="15" t="s">
        <v>1198</v>
      </c>
      <c r="B371" s="20" t="s">
        <v>241</v>
      </c>
      <c r="C371" s="20" t="s">
        <v>2053</v>
      </c>
      <c r="D371" s="20" t="s">
        <v>117</v>
      </c>
      <c r="E371" s="20" t="s">
        <v>105</v>
      </c>
      <c r="F371" s="20" t="s">
        <v>148</v>
      </c>
      <c r="G371" s="20" t="s">
        <v>96</v>
      </c>
      <c r="H371" s="15">
        <v>2017</v>
      </c>
      <c r="I371" s="102">
        <v>15.95</v>
      </c>
      <c r="J371" s="15" t="s">
        <v>234</v>
      </c>
      <c r="K371" s="15">
        <v>2</v>
      </c>
      <c r="L371" s="15">
        <v>1</v>
      </c>
      <c r="M371" s="15">
        <v>1</v>
      </c>
      <c r="N371" s="15">
        <v>8</v>
      </c>
      <c r="O371" s="15">
        <v>1</v>
      </c>
      <c r="P371" s="51">
        <v>1100</v>
      </c>
      <c r="Q371" s="169">
        <v>0.25</v>
      </c>
      <c r="R371" s="51">
        <f>P371*(1+Q371)</f>
        <v>1375</v>
      </c>
      <c r="S371" s="15">
        <v>10</v>
      </c>
      <c r="T371" s="15">
        <v>1</v>
      </c>
      <c r="U371" s="15">
        <v>7</v>
      </c>
      <c r="V371" s="21">
        <f>CEILING(R371*O371*I371*EXP(-Definitions!$A$38*Capex!U130)*T371,100)</f>
        <v>22000</v>
      </c>
      <c r="W371" s="184" t="s">
        <v>235</v>
      </c>
      <c r="X371" s="20" t="s">
        <v>242</v>
      </c>
      <c r="Y371" s="67"/>
    </row>
    <row r="372" spans="1:25" s="100" customFormat="1" ht="35.65" customHeight="1">
      <c r="A372" s="15" t="s">
        <v>1443</v>
      </c>
      <c r="B372" s="20" t="s">
        <v>241</v>
      </c>
      <c r="C372" s="20" t="s">
        <v>2054</v>
      </c>
      <c r="D372" s="20" t="s">
        <v>117</v>
      </c>
      <c r="E372" s="20" t="s">
        <v>105</v>
      </c>
      <c r="F372" s="20" t="s">
        <v>152</v>
      </c>
      <c r="G372" s="20" t="s">
        <v>96</v>
      </c>
      <c r="H372" s="15">
        <v>2017</v>
      </c>
      <c r="I372" s="102">
        <v>15.98</v>
      </c>
      <c r="J372" s="15" t="s">
        <v>234</v>
      </c>
      <c r="K372" s="15">
        <v>2</v>
      </c>
      <c r="L372" s="15">
        <v>1</v>
      </c>
      <c r="M372" s="15">
        <v>1</v>
      </c>
      <c r="N372" s="15">
        <v>8</v>
      </c>
      <c r="O372" s="15">
        <v>1</v>
      </c>
      <c r="P372" s="51">
        <v>1100</v>
      </c>
      <c r="Q372" s="169">
        <v>0.25</v>
      </c>
      <c r="R372" s="51">
        <f>P372*(1+Q372)</f>
        <v>1375</v>
      </c>
      <c r="S372" s="15">
        <v>10</v>
      </c>
      <c r="T372" s="15">
        <v>1</v>
      </c>
      <c r="U372" s="15">
        <v>7</v>
      </c>
      <c r="V372" s="21">
        <f>CEILING(R372*O372*I372*EXP(-Definitions!$A$38*Capex!U375)*T372,100)</f>
        <v>22000</v>
      </c>
      <c r="W372" s="184" t="s">
        <v>235</v>
      </c>
      <c r="X372" s="20" t="s">
        <v>242</v>
      </c>
      <c r="Y372" s="67"/>
    </row>
    <row r="373" spans="1:25" s="100" customFormat="1" ht="36" customHeight="1">
      <c r="A373" s="15" t="s">
        <v>1170</v>
      </c>
      <c r="B373" s="20" t="s">
        <v>241</v>
      </c>
      <c r="C373" s="20" t="s">
        <v>2053</v>
      </c>
      <c r="D373" s="20" t="s">
        <v>117</v>
      </c>
      <c r="E373" s="20" t="s">
        <v>104</v>
      </c>
      <c r="F373" s="20" t="s">
        <v>148</v>
      </c>
      <c r="G373" s="20" t="s">
        <v>96</v>
      </c>
      <c r="H373" s="15">
        <v>2017</v>
      </c>
      <c r="I373" s="102">
        <v>16.04</v>
      </c>
      <c r="J373" s="15" t="s">
        <v>234</v>
      </c>
      <c r="K373" s="15">
        <v>2</v>
      </c>
      <c r="L373" s="15">
        <v>1</v>
      </c>
      <c r="M373" s="15">
        <v>1</v>
      </c>
      <c r="N373" s="15">
        <v>8</v>
      </c>
      <c r="O373" s="15">
        <v>1</v>
      </c>
      <c r="P373" s="51">
        <v>1100</v>
      </c>
      <c r="Q373" s="169">
        <v>0.25</v>
      </c>
      <c r="R373" s="51">
        <f>P373*(1+Q373)</f>
        <v>1375</v>
      </c>
      <c r="S373" s="15">
        <v>10</v>
      </c>
      <c r="T373" s="15">
        <v>1</v>
      </c>
      <c r="U373" s="15">
        <v>7</v>
      </c>
      <c r="V373" s="21">
        <f>CEILING(R373*O373*I373*EXP(-Definitions!$A$38*Capex!U102)*T373,100)</f>
        <v>22100</v>
      </c>
      <c r="W373" s="184" t="s">
        <v>235</v>
      </c>
      <c r="X373" s="20" t="s">
        <v>242</v>
      </c>
      <c r="Y373" s="67"/>
    </row>
    <row r="374" spans="1:25" s="100" customFormat="1" ht="35.65" customHeight="1">
      <c r="A374" s="15" t="s">
        <v>1250</v>
      </c>
      <c r="B374" s="20" t="s">
        <v>255</v>
      </c>
      <c r="C374" s="20" t="s">
        <v>2053</v>
      </c>
      <c r="D374" s="20" t="s">
        <v>117</v>
      </c>
      <c r="E374" s="20" t="s">
        <v>263</v>
      </c>
      <c r="F374" s="20" t="s">
        <v>264</v>
      </c>
      <c r="G374" s="20" t="s">
        <v>96</v>
      </c>
      <c r="H374" s="15">
        <v>2017</v>
      </c>
      <c r="I374" s="102">
        <v>71.69</v>
      </c>
      <c r="J374" s="15" t="s">
        <v>234</v>
      </c>
      <c r="K374" s="15">
        <v>2</v>
      </c>
      <c r="L374" s="15">
        <v>1</v>
      </c>
      <c r="M374" s="15">
        <v>1</v>
      </c>
      <c r="N374" s="15">
        <v>8</v>
      </c>
      <c r="O374" s="15">
        <v>1</v>
      </c>
      <c r="P374" s="51">
        <v>250</v>
      </c>
      <c r="Q374" s="169">
        <v>0.25</v>
      </c>
      <c r="R374" s="51">
        <f>P374*(1+Q374)</f>
        <v>312.5</v>
      </c>
      <c r="S374" s="15">
        <v>10</v>
      </c>
      <c r="T374" s="15">
        <v>1</v>
      </c>
      <c r="U374" s="15">
        <v>7</v>
      </c>
      <c r="V374" s="21">
        <f>CEILING(R374*O374*I374*EXP(-Definitions!$A$38*Capex!U182)*T374,100)</f>
        <v>22500</v>
      </c>
      <c r="W374" s="184" t="s">
        <v>235</v>
      </c>
      <c r="X374" s="20" t="s">
        <v>236</v>
      </c>
      <c r="Y374" s="67"/>
    </row>
    <row r="375" spans="1:25" s="100" customFormat="1" ht="35.65" customHeight="1">
      <c r="A375" s="15" t="s">
        <v>1270</v>
      </c>
      <c r="B375" s="20" t="s">
        <v>255</v>
      </c>
      <c r="C375" s="20" t="s">
        <v>2053</v>
      </c>
      <c r="D375" s="20" t="s">
        <v>117</v>
      </c>
      <c r="E375" s="20" t="s">
        <v>107</v>
      </c>
      <c r="F375" s="20" t="s">
        <v>264</v>
      </c>
      <c r="G375" s="20" t="s">
        <v>96</v>
      </c>
      <c r="H375" s="15">
        <v>2017</v>
      </c>
      <c r="I375" s="102">
        <v>71.69</v>
      </c>
      <c r="J375" s="15" t="s">
        <v>234</v>
      </c>
      <c r="K375" s="15">
        <v>2</v>
      </c>
      <c r="L375" s="15">
        <v>1</v>
      </c>
      <c r="M375" s="15">
        <v>1</v>
      </c>
      <c r="N375" s="15">
        <v>8</v>
      </c>
      <c r="O375" s="15">
        <v>1</v>
      </c>
      <c r="P375" s="51">
        <v>250</v>
      </c>
      <c r="Q375" s="169">
        <v>0.25</v>
      </c>
      <c r="R375" s="51">
        <f>P375*(1+Q375)</f>
        <v>312.5</v>
      </c>
      <c r="S375" s="15">
        <v>10</v>
      </c>
      <c r="T375" s="15">
        <v>1</v>
      </c>
      <c r="U375" s="15">
        <v>7</v>
      </c>
      <c r="V375" s="21">
        <f>CEILING(R375*O375*I375*EXP(-Definitions!$A$38*Capex!U202)*T375,100)</f>
        <v>22500</v>
      </c>
      <c r="W375" s="184" t="s">
        <v>235</v>
      </c>
      <c r="X375" s="20" t="s">
        <v>236</v>
      </c>
      <c r="Y375" s="67"/>
    </row>
    <row r="376" spans="1:25" s="100" customFormat="1" ht="36" customHeight="1">
      <c r="A376" s="15" t="s">
        <v>1290</v>
      </c>
      <c r="B376" s="20" t="s">
        <v>255</v>
      </c>
      <c r="C376" s="20" t="s">
        <v>2053</v>
      </c>
      <c r="D376" s="20" t="s">
        <v>117</v>
      </c>
      <c r="E376" s="20" t="s">
        <v>108</v>
      </c>
      <c r="F376" s="20" t="s">
        <v>264</v>
      </c>
      <c r="G376" s="20" t="s">
        <v>96</v>
      </c>
      <c r="H376" s="15">
        <v>2017</v>
      </c>
      <c r="I376" s="102">
        <v>71.69</v>
      </c>
      <c r="J376" s="15" t="s">
        <v>234</v>
      </c>
      <c r="K376" s="15">
        <v>2</v>
      </c>
      <c r="L376" s="15">
        <v>1</v>
      </c>
      <c r="M376" s="15">
        <v>1</v>
      </c>
      <c r="N376" s="15">
        <v>8</v>
      </c>
      <c r="O376" s="15">
        <v>1</v>
      </c>
      <c r="P376" s="51">
        <v>250</v>
      </c>
      <c r="Q376" s="169">
        <v>0.25</v>
      </c>
      <c r="R376" s="51">
        <f>P376*(1+Q376)</f>
        <v>312.5</v>
      </c>
      <c r="S376" s="15">
        <v>10</v>
      </c>
      <c r="T376" s="15">
        <v>1</v>
      </c>
      <c r="U376" s="15">
        <v>7</v>
      </c>
      <c r="V376" s="21">
        <f>CEILING(R376*O376*I376*EXP(-Definitions!$A$38*Capex!U222)*T376,100)</f>
        <v>22500</v>
      </c>
      <c r="W376" s="184" t="s">
        <v>235</v>
      </c>
      <c r="X376" s="20" t="s">
        <v>236</v>
      </c>
      <c r="Y376" s="67"/>
    </row>
    <row r="377" spans="1:25" s="100" customFormat="1" ht="35.65" customHeight="1">
      <c r="A377" s="15" t="s">
        <v>1308</v>
      </c>
      <c r="B377" s="20" t="s">
        <v>255</v>
      </c>
      <c r="C377" s="20" t="s">
        <v>2053</v>
      </c>
      <c r="D377" s="20" t="s">
        <v>117</v>
      </c>
      <c r="E377" s="20" t="s">
        <v>109</v>
      </c>
      <c r="F377" s="20" t="s">
        <v>264</v>
      </c>
      <c r="G377" s="20" t="s">
        <v>96</v>
      </c>
      <c r="H377" s="15">
        <v>2017</v>
      </c>
      <c r="I377" s="102">
        <v>71.69</v>
      </c>
      <c r="J377" s="15" t="s">
        <v>234</v>
      </c>
      <c r="K377" s="15">
        <v>2</v>
      </c>
      <c r="L377" s="15">
        <v>1</v>
      </c>
      <c r="M377" s="15">
        <v>1</v>
      </c>
      <c r="N377" s="15">
        <v>8</v>
      </c>
      <c r="O377" s="15">
        <v>1</v>
      </c>
      <c r="P377" s="51">
        <v>250</v>
      </c>
      <c r="Q377" s="169">
        <v>0.25</v>
      </c>
      <c r="R377" s="51">
        <f>P377*(1+Q377)</f>
        <v>312.5</v>
      </c>
      <c r="S377" s="15">
        <v>10</v>
      </c>
      <c r="T377" s="15">
        <v>1</v>
      </c>
      <c r="U377" s="15">
        <v>7</v>
      </c>
      <c r="V377" s="21">
        <f>CEILING(R377*O377*I377*EXP(-Definitions!$A$38*Capex!U240)*T377,100)</f>
        <v>22500</v>
      </c>
      <c r="W377" s="184" t="s">
        <v>235</v>
      </c>
      <c r="X377" s="20" t="s">
        <v>236</v>
      </c>
      <c r="Y377" s="67"/>
    </row>
    <row r="378" spans="1:25" s="100" customFormat="1" ht="35.65" customHeight="1">
      <c r="A378" s="15" t="s">
        <v>1323</v>
      </c>
      <c r="B378" s="20" t="s">
        <v>255</v>
      </c>
      <c r="C378" s="20" t="s">
        <v>2053</v>
      </c>
      <c r="D378" s="20" t="s">
        <v>117</v>
      </c>
      <c r="E378" s="20" t="s">
        <v>110</v>
      </c>
      <c r="F378" s="20" t="s">
        <v>264</v>
      </c>
      <c r="G378" s="20" t="s">
        <v>96</v>
      </c>
      <c r="H378" s="15">
        <v>2017</v>
      </c>
      <c r="I378" s="102">
        <v>71.69</v>
      </c>
      <c r="J378" s="15" t="s">
        <v>234</v>
      </c>
      <c r="K378" s="15">
        <v>2</v>
      </c>
      <c r="L378" s="15">
        <v>1</v>
      </c>
      <c r="M378" s="15">
        <v>1</v>
      </c>
      <c r="N378" s="15">
        <v>8</v>
      </c>
      <c r="O378" s="15">
        <v>1</v>
      </c>
      <c r="P378" s="51">
        <v>250</v>
      </c>
      <c r="Q378" s="169">
        <v>0.25</v>
      </c>
      <c r="R378" s="51">
        <f>P378*(1+Q378)</f>
        <v>312.5</v>
      </c>
      <c r="S378" s="15">
        <v>10</v>
      </c>
      <c r="T378" s="15">
        <v>1</v>
      </c>
      <c r="U378" s="15">
        <v>7</v>
      </c>
      <c r="V378" s="21">
        <f>CEILING(R378*O378*I378*EXP(-Definitions!$A$38*Capex!U255)*T378,100)</f>
        <v>22500</v>
      </c>
      <c r="W378" s="184" t="s">
        <v>235</v>
      </c>
      <c r="X378" s="20" t="s">
        <v>236</v>
      </c>
      <c r="Y378" s="67"/>
    </row>
    <row r="379" spans="1:25" s="100" customFormat="1" ht="36" customHeight="1">
      <c r="A379" s="15" t="s">
        <v>1338</v>
      </c>
      <c r="B379" s="20" t="s">
        <v>255</v>
      </c>
      <c r="C379" s="20" t="s">
        <v>2053</v>
      </c>
      <c r="D379" s="20" t="s">
        <v>117</v>
      </c>
      <c r="E379" s="20" t="s">
        <v>111</v>
      </c>
      <c r="F379" s="20" t="s">
        <v>264</v>
      </c>
      <c r="G379" s="20" t="s">
        <v>96</v>
      </c>
      <c r="H379" s="15">
        <v>2017</v>
      </c>
      <c r="I379" s="102">
        <v>71.69</v>
      </c>
      <c r="J379" s="15" t="s">
        <v>234</v>
      </c>
      <c r="K379" s="15">
        <v>2</v>
      </c>
      <c r="L379" s="15">
        <v>1</v>
      </c>
      <c r="M379" s="15">
        <v>1</v>
      </c>
      <c r="N379" s="15">
        <v>8</v>
      </c>
      <c r="O379" s="15">
        <v>1</v>
      </c>
      <c r="P379" s="51">
        <v>250</v>
      </c>
      <c r="Q379" s="169">
        <v>0.25</v>
      </c>
      <c r="R379" s="51">
        <f>P379*(1+Q379)</f>
        <v>312.5</v>
      </c>
      <c r="S379" s="15">
        <v>10</v>
      </c>
      <c r="T379" s="15">
        <v>1</v>
      </c>
      <c r="U379" s="15">
        <v>7</v>
      </c>
      <c r="V379" s="21">
        <f>CEILING(R379*O379*I379*EXP(-Definitions!$A$38*Capex!U270)*T379,100)</f>
        <v>22500</v>
      </c>
      <c r="W379" s="184" t="s">
        <v>235</v>
      </c>
      <c r="X379" s="20" t="s">
        <v>236</v>
      </c>
      <c r="Y379" s="67"/>
    </row>
    <row r="380" spans="1:25" s="100" customFormat="1" ht="35.65" customHeight="1">
      <c r="A380" s="15" t="s">
        <v>1207</v>
      </c>
      <c r="B380" s="20" t="s">
        <v>241</v>
      </c>
      <c r="C380" s="20" t="s">
        <v>2053</v>
      </c>
      <c r="D380" s="20" t="s">
        <v>117</v>
      </c>
      <c r="E380" s="20" t="s">
        <v>105</v>
      </c>
      <c r="F380" s="20" t="s">
        <v>167</v>
      </c>
      <c r="G380" s="20" t="s">
        <v>96</v>
      </c>
      <c r="H380" s="15">
        <v>2017</v>
      </c>
      <c r="I380" s="102">
        <v>16.399999999999999</v>
      </c>
      <c r="J380" s="15" t="s">
        <v>234</v>
      </c>
      <c r="K380" s="15">
        <v>2</v>
      </c>
      <c r="L380" s="15">
        <v>1</v>
      </c>
      <c r="M380" s="15">
        <v>1</v>
      </c>
      <c r="N380" s="15">
        <v>8</v>
      </c>
      <c r="O380" s="15">
        <v>1</v>
      </c>
      <c r="P380" s="51">
        <v>1100</v>
      </c>
      <c r="Q380" s="169">
        <v>0.25</v>
      </c>
      <c r="R380" s="51">
        <f>P380*(1+Q380)</f>
        <v>1375</v>
      </c>
      <c r="S380" s="15">
        <v>10</v>
      </c>
      <c r="T380" s="15">
        <v>1</v>
      </c>
      <c r="U380" s="15">
        <v>7</v>
      </c>
      <c r="V380" s="21">
        <f>CEILING(R380*O380*I380*EXP(-Definitions!$A$38*Capex!U139)*T380,100)</f>
        <v>22600</v>
      </c>
      <c r="W380" s="184" t="s">
        <v>235</v>
      </c>
      <c r="X380" s="20" t="s">
        <v>242</v>
      </c>
      <c r="Y380" s="67"/>
    </row>
    <row r="381" spans="1:25" s="100" customFormat="1" ht="35.65" customHeight="1">
      <c r="A381" s="15" t="s">
        <v>1642</v>
      </c>
      <c r="B381" s="20" t="s">
        <v>259</v>
      </c>
      <c r="C381" s="20" t="s">
        <v>2054</v>
      </c>
      <c r="D381" s="20" t="s">
        <v>117</v>
      </c>
      <c r="E381" s="20" t="s">
        <v>115</v>
      </c>
      <c r="F381" s="20" t="s">
        <v>140</v>
      </c>
      <c r="G381" s="20" t="s">
        <v>96</v>
      </c>
      <c r="H381" s="15">
        <v>2017</v>
      </c>
      <c r="I381" s="102">
        <v>72.31</v>
      </c>
      <c r="J381" s="15" t="s">
        <v>234</v>
      </c>
      <c r="K381" s="15">
        <v>2</v>
      </c>
      <c r="L381" s="15">
        <v>1</v>
      </c>
      <c r="M381" s="15">
        <v>1</v>
      </c>
      <c r="N381" s="15">
        <v>8</v>
      </c>
      <c r="O381" s="15">
        <v>1</v>
      </c>
      <c r="P381" s="51">
        <v>250</v>
      </c>
      <c r="Q381" s="169">
        <v>0.25</v>
      </c>
      <c r="R381" s="51">
        <f>P381*(1+Q381)</f>
        <v>312.5</v>
      </c>
      <c r="S381" s="15">
        <v>10</v>
      </c>
      <c r="T381" s="15">
        <v>1</v>
      </c>
      <c r="U381" s="15">
        <v>7</v>
      </c>
      <c r="V381" s="21">
        <f>CEILING(R381*O381*I381*EXP(-Definitions!$A$38*Capex!U574)*T381,100)</f>
        <v>22600</v>
      </c>
      <c r="W381" s="184" t="s">
        <v>235</v>
      </c>
      <c r="X381" s="20" t="s">
        <v>239</v>
      </c>
      <c r="Y381" s="67"/>
    </row>
    <row r="382" spans="1:25" s="100" customFormat="1" ht="35.65" customHeight="1">
      <c r="A382" s="15" t="s">
        <v>1174</v>
      </c>
      <c r="B382" s="20" t="s">
        <v>255</v>
      </c>
      <c r="C382" s="20" t="s">
        <v>2053</v>
      </c>
      <c r="D382" s="20" t="s">
        <v>117</v>
      </c>
      <c r="E382" s="20" t="s">
        <v>104</v>
      </c>
      <c r="F382" s="20" t="s">
        <v>154</v>
      </c>
      <c r="G382" s="20" t="s">
        <v>96</v>
      </c>
      <c r="H382" s="15">
        <v>2017</v>
      </c>
      <c r="I382" s="102">
        <v>73.58</v>
      </c>
      <c r="J382" s="15" t="s">
        <v>234</v>
      </c>
      <c r="K382" s="15">
        <v>2</v>
      </c>
      <c r="L382" s="15">
        <v>1</v>
      </c>
      <c r="M382" s="15">
        <v>1</v>
      </c>
      <c r="N382" s="15">
        <v>8</v>
      </c>
      <c r="O382" s="15">
        <v>1</v>
      </c>
      <c r="P382" s="51">
        <v>250</v>
      </c>
      <c r="Q382" s="169">
        <v>0.25</v>
      </c>
      <c r="R382" s="51">
        <f>P382*(1+Q382)</f>
        <v>312.5</v>
      </c>
      <c r="S382" s="15">
        <v>10</v>
      </c>
      <c r="T382" s="15">
        <v>1</v>
      </c>
      <c r="U382" s="15">
        <v>7</v>
      </c>
      <c r="V382" s="21">
        <f>CEILING(R382*O382*I382*EXP(-Definitions!$A$38*Capex!U106)*T382,100)</f>
        <v>23000</v>
      </c>
      <c r="W382" s="184" t="s">
        <v>235</v>
      </c>
      <c r="X382" s="20" t="s">
        <v>236</v>
      </c>
      <c r="Y382" s="67"/>
    </row>
    <row r="383" spans="1:25" s="100" customFormat="1" ht="35.65" customHeight="1">
      <c r="A383" s="15" t="s">
        <v>1126</v>
      </c>
      <c r="B383" s="20" t="s">
        <v>241</v>
      </c>
      <c r="C383" s="20" t="s">
        <v>86</v>
      </c>
      <c r="D383" s="20" t="s">
        <v>117</v>
      </c>
      <c r="E383" s="20" t="s">
        <v>86</v>
      </c>
      <c r="F383" s="20" t="s">
        <v>168</v>
      </c>
      <c r="G383" s="20" t="s">
        <v>96</v>
      </c>
      <c r="H383" s="15">
        <v>2017</v>
      </c>
      <c r="I383" s="102">
        <v>16.8</v>
      </c>
      <c r="J383" s="15" t="s">
        <v>234</v>
      </c>
      <c r="K383" s="15">
        <v>2</v>
      </c>
      <c r="L383" s="15">
        <v>1</v>
      </c>
      <c r="M383" s="15">
        <v>1</v>
      </c>
      <c r="N383" s="15">
        <v>8</v>
      </c>
      <c r="O383" s="15">
        <v>1</v>
      </c>
      <c r="P383" s="51">
        <v>1100</v>
      </c>
      <c r="Q383" s="169">
        <v>0.25</v>
      </c>
      <c r="R383" s="51">
        <f>P383*(1+Q383)</f>
        <v>1375</v>
      </c>
      <c r="S383" s="15">
        <v>10</v>
      </c>
      <c r="T383" s="15">
        <v>1</v>
      </c>
      <c r="U383" s="15">
        <v>7</v>
      </c>
      <c r="V383" s="21">
        <f>CEILING(R383*O383*I383*EXP(-Definitions!$A$38*Capex!U58)*T383,100)</f>
        <v>23100</v>
      </c>
      <c r="W383" s="184" t="s">
        <v>235</v>
      </c>
      <c r="X383" s="20" t="s">
        <v>242</v>
      </c>
      <c r="Y383" s="67"/>
    </row>
    <row r="384" spans="1:25" s="100" customFormat="1" ht="35.65" customHeight="1">
      <c r="A384" s="15" t="s">
        <v>1419</v>
      </c>
      <c r="B384" s="20" t="s">
        <v>255</v>
      </c>
      <c r="C384" s="20" t="s">
        <v>2054</v>
      </c>
      <c r="D384" s="20" t="s">
        <v>117</v>
      </c>
      <c r="E384" s="20" t="s">
        <v>104</v>
      </c>
      <c r="F384" s="20" t="s">
        <v>154</v>
      </c>
      <c r="G384" s="20" t="s">
        <v>96</v>
      </c>
      <c r="H384" s="15">
        <v>2017</v>
      </c>
      <c r="I384" s="102">
        <v>74.2</v>
      </c>
      <c r="J384" s="15" t="s">
        <v>234</v>
      </c>
      <c r="K384" s="15">
        <v>2</v>
      </c>
      <c r="L384" s="15">
        <v>1</v>
      </c>
      <c r="M384" s="15">
        <v>1</v>
      </c>
      <c r="N384" s="15">
        <v>8</v>
      </c>
      <c r="O384" s="15">
        <v>1</v>
      </c>
      <c r="P384" s="51">
        <v>250</v>
      </c>
      <c r="Q384" s="169">
        <v>0.25</v>
      </c>
      <c r="R384" s="51">
        <f>P384*(1+Q384)</f>
        <v>312.5</v>
      </c>
      <c r="S384" s="15">
        <v>10</v>
      </c>
      <c r="T384" s="15">
        <v>1</v>
      </c>
      <c r="U384" s="15">
        <v>7</v>
      </c>
      <c r="V384" s="21">
        <f>CEILING(R384*O384*I384*EXP(-Definitions!$A$38*Capex!U351)*T384,100)</f>
        <v>23200</v>
      </c>
      <c r="W384" s="184" t="s">
        <v>235</v>
      </c>
      <c r="X384" s="20" t="s">
        <v>236</v>
      </c>
      <c r="Y384" s="67"/>
    </row>
    <row r="385" spans="1:25" s="100" customFormat="1" ht="35.65" customHeight="1">
      <c r="A385" s="64" t="s">
        <v>1089</v>
      </c>
      <c r="B385" s="67" t="s">
        <v>241</v>
      </c>
      <c r="C385" s="67" t="s">
        <v>86</v>
      </c>
      <c r="D385" s="67" t="s">
        <v>117</v>
      </c>
      <c r="E385" s="67" t="s">
        <v>86</v>
      </c>
      <c r="F385" s="67" t="s">
        <v>154</v>
      </c>
      <c r="G385" s="67" t="s">
        <v>96</v>
      </c>
      <c r="H385" s="64">
        <v>2017</v>
      </c>
      <c r="I385" s="99">
        <v>16.940000000000001</v>
      </c>
      <c r="J385" s="64" t="s">
        <v>234</v>
      </c>
      <c r="K385" s="64">
        <v>2</v>
      </c>
      <c r="L385" s="64">
        <v>1</v>
      </c>
      <c r="M385" s="64">
        <v>1</v>
      </c>
      <c r="N385" s="64">
        <v>8</v>
      </c>
      <c r="O385" s="64">
        <v>1</v>
      </c>
      <c r="P385" s="91">
        <v>1100</v>
      </c>
      <c r="Q385" s="109">
        <v>0.25</v>
      </c>
      <c r="R385" s="91">
        <f>P385*(1+Q385)</f>
        <v>1375</v>
      </c>
      <c r="S385" s="64">
        <v>10</v>
      </c>
      <c r="T385" s="64">
        <v>1</v>
      </c>
      <c r="U385" s="64">
        <v>7</v>
      </c>
      <c r="V385" s="66">
        <f>CEILING(R385*O385*I385*EXP(-Definitions!$A$38*Capex!U21)*T385,100)</f>
        <v>23300</v>
      </c>
      <c r="W385" s="101" t="s">
        <v>235</v>
      </c>
      <c r="X385" s="67" t="s">
        <v>242</v>
      </c>
      <c r="Y385" s="67"/>
    </row>
    <row r="386" spans="1:25" s="100" customFormat="1" ht="35.65" customHeight="1">
      <c r="A386" s="15" t="s">
        <v>1156</v>
      </c>
      <c r="B386" s="20" t="s">
        <v>255</v>
      </c>
      <c r="C386" s="20" t="s">
        <v>86</v>
      </c>
      <c r="D386" s="20" t="s">
        <v>117</v>
      </c>
      <c r="E386" s="20" t="s">
        <v>86</v>
      </c>
      <c r="F386" s="20" t="s">
        <v>186</v>
      </c>
      <c r="G386" s="20" t="s">
        <v>96</v>
      </c>
      <c r="H386" s="15">
        <v>2017</v>
      </c>
      <c r="I386" s="102">
        <v>76.459999999999994</v>
      </c>
      <c r="J386" s="15" t="s">
        <v>234</v>
      </c>
      <c r="K386" s="15">
        <v>2</v>
      </c>
      <c r="L386" s="15">
        <v>1</v>
      </c>
      <c r="M386" s="15">
        <v>1</v>
      </c>
      <c r="N386" s="15">
        <v>8</v>
      </c>
      <c r="O386" s="15">
        <v>1</v>
      </c>
      <c r="P386" s="51">
        <v>250</v>
      </c>
      <c r="Q386" s="169">
        <v>0.25</v>
      </c>
      <c r="R386" s="51">
        <f>P386*(1+Q386)</f>
        <v>312.5</v>
      </c>
      <c r="S386" s="15">
        <v>10</v>
      </c>
      <c r="T386" s="15">
        <v>1</v>
      </c>
      <c r="U386" s="15">
        <v>7</v>
      </c>
      <c r="V386" s="21">
        <f>CEILING(R386*O386*I386*EXP(-Definitions!$A$38*Capex!U88)*T386,100)</f>
        <v>23900</v>
      </c>
      <c r="W386" s="184" t="s">
        <v>235</v>
      </c>
      <c r="X386" s="20" t="s">
        <v>236</v>
      </c>
      <c r="Y386" s="67"/>
    </row>
    <row r="387" spans="1:25" s="100" customFormat="1" ht="35.65" customHeight="1">
      <c r="A387" s="15" t="s">
        <v>1343</v>
      </c>
      <c r="B387" s="20" t="s">
        <v>241</v>
      </c>
      <c r="C387" s="20" t="s">
        <v>2053</v>
      </c>
      <c r="D387" s="20" t="s">
        <v>117</v>
      </c>
      <c r="E387" s="20" t="s">
        <v>112</v>
      </c>
      <c r="F387" s="20" t="s">
        <v>148</v>
      </c>
      <c r="G387" s="20" t="s">
        <v>96</v>
      </c>
      <c r="H387" s="15">
        <v>2017</v>
      </c>
      <c r="I387" s="102">
        <v>17.38</v>
      </c>
      <c r="J387" s="15" t="s">
        <v>234</v>
      </c>
      <c r="K387" s="15">
        <v>2</v>
      </c>
      <c r="L387" s="15">
        <v>1</v>
      </c>
      <c r="M387" s="15">
        <v>1</v>
      </c>
      <c r="N387" s="15">
        <v>8</v>
      </c>
      <c r="O387" s="15">
        <v>1</v>
      </c>
      <c r="P387" s="51">
        <v>1100</v>
      </c>
      <c r="Q387" s="169">
        <v>0.25</v>
      </c>
      <c r="R387" s="51">
        <f>P387*(1+Q387)</f>
        <v>1375</v>
      </c>
      <c r="S387" s="15">
        <v>10</v>
      </c>
      <c r="T387" s="15">
        <v>1</v>
      </c>
      <c r="U387" s="15">
        <v>7</v>
      </c>
      <c r="V387" s="21">
        <f>CEILING(R387*O387*I387*EXP(-Definitions!$A$38*Capex!U275)*T387,100)</f>
        <v>23900</v>
      </c>
      <c r="W387" s="184" t="s">
        <v>235</v>
      </c>
      <c r="X387" s="20" t="s">
        <v>242</v>
      </c>
      <c r="Y387" s="67"/>
    </row>
    <row r="388" spans="1:25" s="100" customFormat="1" ht="36" customHeight="1">
      <c r="A388" s="15" t="s">
        <v>1363</v>
      </c>
      <c r="B388" s="20" t="s">
        <v>241</v>
      </c>
      <c r="C388" s="20" t="s">
        <v>2053</v>
      </c>
      <c r="D388" s="20" t="s">
        <v>117</v>
      </c>
      <c r="E388" s="20" t="s">
        <v>113</v>
      </c>
      <c r="F388" s="20" t="s">
        <v>148</v>
      </c>
      <c r="G388" s="20" t="s">
        <v>96</v>
      </c>
      <c r="H388" s="15">
        <v>2017</v>
      </c>
      <c r="I388" s="102">
        <v>17.38</v>
      </c>
      <c r="J388" s="15" t="s">
        <v>234</v>
      </c>
      <c r="K388" s="15">
        <v>2</v>
      </c>
      <c r="L388" s="15">
        <v>1</v>
      </c>
      <c r="M388" s="15">
        <v>1</v>
      </c>
      <c r="N388" s="15">
        <v>8</v>
      </c>
      <c r="O388" s="15">
        <v>1</v>
      </c>
      <c r="P388" s="51">
        <v>1100</v>
      </c>
      <c r="Q388" s="169">
        <v>0.25</v>
      </c>
      <c r="R388" s="51">
        <f>P388*(1+Q388)</f>
        <v>1375</v>
      </c>
      <c r="S388" s="15">
        <v>10</v>
      </c>
      <c r="T388" s="15">
        <v>1</v>
      </c>
      <c r="U388" s="15">
        <v>7</v>
      </c>
      <c r="V388" s="21">
        <f>CEILING(R388*O388*I388*EXP(-Definitions!$A$38*Capex!U295)*T388,100)</f>
        <v>23900</v>
      </c>
      <c r="W388" s="184" t="s">
        <v>235</v>
      </c>
      <c r="X388" s="20" t="s">
        <v>242</v>
      </c>
      <c r="Y388" s="67"/>
    </row>
    <row r="389" spans="1:25" s="100" customFormat="1" ht="35.65" customHeight="1">
      <c r="A389" s="15" t="s">
        <v>1383</v>
      </c>
      <c r="B389" s="20" t="s">
        <v>241</v>
      </c>
      <c r="C389" s="20" t="s">
        <v>2053</v>
      </c>
      <c r="D389" s="20" t="s">
        <v>117</v>
      </c>
      <c r="E389" s="20" t="s">
        <v>114</v>
      </c>
      <c r="F389" s="20" t="s">
        <v>148</v>
      </c>
      <c r="G389" s="20" t="s">
        <v>96</v>
      </c>
      <c r="H389" s="15">
        <v>2017</v>
      </c>
      <c r="I389" s="102">
        <v>17.38</v>
      </c>
      <c r="J389" s="15" t="s">
        <v>234</v>
      </c>
      <c r="K389" s="15">
        <v>2</v>
      </c>
      <c r="L389" s="15">
        <v>1</v>
      </c>
      <c r="M389" s="15">
        <v>1</v>
      </c>
      <c r="N389" s="15">
        <v>8</v>
      </c>
      <c r="O389" s="15">
        <v>1</v>
      </c>
      <c r="P389" s="51">
        <v>1100</v>
      </c>
      <c r="Q389" s="169">
        <v>0.25</v>
      </c>
      <c r="R389" s="51">
        <f>P389*(1+Q389)</f>
        <v>1375</v>
      </c>
      <c r="S389" s="15">
        <v>10</v>
      </c>
      <c r="T389" s="15">
        <v>1</v>
      </c>
      <c r="U389" s="15">
        <v>7</v>
      </c>
      <c r="V389" s="21">
        <f>CEILING(R389*O389*I389*EXP(-Definitions!$A$38*Capex!U315)*T389,100)</f>
        <v>23900</v>
      </c>
      <c r="W389" s="184" t="s">
        <v>235</v>
      </c>
      <c r="X389" s="20" t="s">
        <v>242</v>
      </c>
      <c r="Y389" s="67"/>
    </row>
    <row r="390" spans="1:25" s="100" customFormat="1" ht="35.65" customHeight="1">
      <c r="A390" s="15" t="s">
        <v>1461</v>
      </c>
      <c r="B390" s="20" t="s">
        <v>241</v>
      </c>
      <c r="C390" s="20" t="s">
        <v>2054</v>
      </c>
      <c r="D390" s="20" t="s">
        <v>117</v>
      </c>
      <c r="E390" s="20" t="s">
        <v>106</v>
      </c>
      <c r="F390" s="20" t="s">
        <v>152</v>
      </c>
      <c r="G390" s="20" t="s">
        <v>96</v>
      </c>
      <c r="H390" s="15">
        <v>2017</v>
      </c>
      <c r="I390" s="102">
        <v>17.41</v>
      </c>
      <c r="J390" s="15" t="s">
        <v>234</v>
      </c>
      <c r="K390" s="15">
        <v>2</v>
      </c>
      <c r="L390" s="15">
        <v>1</v>
      </c>
      <c r="M390" s="15">
        <v>1</v>
      </c>
      <c r="N390" s="15">
        <v>8</v>
      </c>
      <c r="O390" s="15">
        <v>1</v>
      </c>
      <c r="P390" s="51">
        <v>1100</v>
      </c>
      <c r="Q390" s="169">
        <v>0.25</v>
      </c>
      <c r="R390" s="51">
        <f>P390*(1+Q390)</f>
        <v>1375</v>
      </c>
      <c r="S390" s="15">
        <v>10</v>
      </c>
      <c r="T390" s="15">
        <v>1</v>
      </c>
      <c r="U390" s="15">
        <v>7</v>
      </c>
      <c r="V390" s="21">
        <f>CEILING(R390*O390*I390*EXP(-Definitions!$A$38*Capex!U393)*T390,100)</f>
        <v>24000</v>
      </c>
      <c r="W390" s="184" t="s">
        <v>235</v>
      </c>
      <c r="X390" s="20" t="s">
        <v>242</v>
      </c>
      <c r="Y390" s="67"/>
    </row>
    <row r="391" spans="1:25" s="100" customFormat="1" ht="36" customHeight="1">
      <c r="A391" s="15" t="s">
        <v>1241</v>
      </c>
      <c r="B391" s="20" t="s">
        <v>241</v>
      </c>
      <c r="C391" s="20" t="s">
        <v>2053</v>
      </c>
      <c r="D391" s="20" t="s">
        <v>117</v>
      </c>
      <c r="E391" s="20" t="s">
        <v>263</v>
      </c>
      <c r="F391" s="20" t="s">
        <v>152</v>
      </c>
      <c r="G391" s="20" t="s">
        <v>96</v>
      </c>
      <c r="H391" s="15">
        <v>2017</v>
      </c>
      <c r="I391" s="102">
        <v>17.510000000000002</v>
      </c>
      <c r="J391" s="15" t="s">
        <v>234</v>
      </c>
      <c r="K391" s="15">
        <v>2</v>
      </c>
      <c r="L391" s="15">
        <v>1</v>
      </c>
      <c r="M391" s="15">
        <v>1</v>
      </c>
      <c r="N391" s="15">
        <v>8</v>
      </c>
      <c r="O391" s="15">
        <v>1</v>
      </c>
      <c r="P391" s="51">
        <v>1100</v>
      </c>
      <c r="Q391" s="169">
        <v>0.25</v>
      </c>
      <c r="R391" s="51">
        <f>P391*(1+Q391)</f>
        <v>1375</v>
      </c>
      <c r="S391" s="15">
        <v>10</v>
      </c>
      <c r="T391" s="15">
        <v>1</v>
      </c>
      <c r="U391" s="15">
        <v>7</v>
      </c>
      <c r="V391" s="21">
        <f>CEILING(R391*O391*I391*EXP(-Definitions!$A$38*Capex!U173)*T391,100)</f>
        <v>24100</v>
      </c>
      <c r="W391" s="184" t="s">
        <v>235</v>
      </c>
      <c r="X391" s="20" t="s">
        <v>242</v>
      </c>
      <c r="Y391" s="67"/>
    </row>
    <row r="392" spans="1:25" s="100" customFormat="1" ht="35.65" customHeight="1">
      <c r="A392" s="15" t="s">
        <v>1261</v>
      </c>
      <c r="B392" s="20" t="s">
        <v>241</v>
      </c>
      <c r="C392" s="20" t="s">
        <v>2053</v>
      </c>
      <c r="D392" s="20" t="s">
        <v>117</v>
      </c>
      <c r="E392" s="20" t="s">
        <v>107</v>
      </c>
      <c r="F392" s="20" t="s">
        <v>152</v>
      </c>
      <c r="G392" s="20" t="s">
        <v>96</v>
      </c>
      <c r="H392" s="15">
        <v>2017</v>
      </c>
      <c r="I392" s="102">
        <v>17.510000000000002</v>
      </c>
      <c r="J392" s="15" t="s">
        <v>234</v>
      </c>
      <c r="K392" s="15">
        <v>2</v>
      </c>
      <c r="L392" s="15">
        <v>1</v>
      </c>
      <c r="M392" s="15">
        <v>1</v>
      </c>
      <c r="N392" s="15">
        <v>8</v>
      </c>
      <c r="O392" s="15">
        <v>1</v>
      </c>
      <c r="P392" s="51">
        <v>1100</v>
      </c>
      <c r="Q392" s="169">
        <v>0.25</v>
      </c>
      <c r="R392" s="51">
        <f>P392*(1+Q392)</f>
        <v>1375</v>
      </c>
      <c r="S392" s="15">
        <v>10</v>
      </c>
      <c r="T392" s="15">
        <v>1</v>
      </c>
      <c r="U392" s="15">
        <v>7</v>
      </c>
      <c r="V392" s="21">
        <f>CEILING(R392*O392*I392*EXP(-Definitions!$A$38*Capex!U193)*T392,100)</f>
        <v>24100</v>
      </c>
      <c r="W392" s="184" t="s">
        <v>235</v>
      </c>
      <c r="X392" s="20" t="s">
        <v>242</v>
      </c>
      <c r="Y392" s="67"/>
    </row>
    <row r="393" spans="1:25" s="100" customFormat="1" ht="35.65" customHeight="1">
      <c r="A393" s="15" t="s">
        <v>1281</v>
      </c>
      <c r="B393" s="20" t="s">
        <v>241</v>
      </c>
      <c r="C393" s="20" t="s">
        <v>2053</v>
      </c>
      <c r="D393" s="20" t="s">
        <v>117</v>
      </c>
      <c r="E393" s="20" t="s">
        <v>108</v>
      </c>
      <c r="F393" s="20" t="s">
        <v>152</v>
      </c>
      <c r="G393" s="20" t="s">
        <v>96</v>
      </c>
      <c r="H393" s="15">
        <v>2017</v>
      </c>
      <c r="I393" s="102">
        <v>17.510000000000002</v>
      </c>
      <c r="J393" s="15" t="s">
        <v>234</v>
      </c>
      <c r="K393" s="15">
        <v>2</v>
      </c>
      <c r="L393" s="15">
        <v>1</v>
      </c>
      <c r="M393" s="15">
        <v>1</v>
      </c>
      <c r="N393" s="15">
        <v>8</v>
      </c>
      <c r="O393" s="15">
        <v>1</v>
      </c>
      <c r="P393" s="51">
        <v>1100</v>
      </c>
      <c r="Q393" s="169">
        <v>0.25</v>
      </c>
      <c r="R393" s="51">
        <f>P393*(1+Q393)</f>
        <v>1375</v>
      </c>
      <c r="S393" s="15">
        <v>10</v>
      </c>
      <c r="T393" s="15">
        <v>1</v>
      </c>
      <c r="U393" s="15">
        <v>7</v>
      </c>
      <c r="V393" s="21">
        <f>CEILING(R393*O393*I393*EXP(-Definitions!$A$38*Capex!U213)*T393,100)</f>
        <v>24100</v>
      </c>
      <c r="W393" s="184" t="s">
        <v>235</v>
      </c>
      <c r="X393" s="20" t="s">
        <v>242</v>
      </c>
      <c r="Y393" s="67"/>
    </row>
    <row r="394" spans="1:25" s="100" customFormat="1" ht="36" customHeight="1">
      <c r="A394" s="15" t="s">
        <v>1301</v>
      </c>
      <c r="B394" s="20" t="s">
        <v>241</v>
      </c>
      <c r="C394" s="20" t="s">
        <v>2053</v>
      </c>
      <c r="D394" s="20" t="s">
        <v>117</v>
      </c>
      <c r="E394" s="20" t="s">
        <v>109</v>
      </c>
      <c r="F394" s="20" t="s">
        <v>152</v>
      </c>
      <c r="G394" s="20" t="s">
        <v>96</v>
      </c>
      <c r="H394" s="15">
        <v>2017</v>
      </c>
      <c r="I394" s="102">
        <v>17.510000000000002</v>
      </c>
      <c r="J394" s="15" t="s">
        <v>234</v>
      </c>
      <c r="K394" s="15">
        <v>2</v>
      </c>
      <c r="L394" s="15">
        <v>1</v>
      </c>
      <c r="M394" s="15">
        <v>1</v>
      </c>
      <c r="N394" s="15">
        <v>8</v>
      </c>
      <c r="O394" s="15">
        <v>1</v>
      </c>
      <c r="P394" s="51">
        <v>1100</v>
      </c>
      <c r="Q394" s="169">
        <v>0.25</v>
      </c>
      <c r="R394" s="51">
        <f>P394*(1+Q394)</f>
        <v>1375</v>
      </c>
      <c r="S394" s="15">
        <v>10</v>
      </c>
      <c r="T394" s="15">
        <v>1</v>
      </c>
      <c r="U394" s="15">
        <v>7</v>
      </c>
      <c r="V394" s="21">
        <f>CEILING(R394*O394*I394*EXP(-Definitions!$A$38*Capex!U233)*T394,100)</f>
        <v>24100</v>
      </c>
      <c r="W394" s="184" t="s">
        <v>235</v>
      </c>
      <c r="X394" s="20" t="s">
        <v>242</v>
      </c>
      <c r="Y394" s="67"/>
    </row>
    <row r="395" spans="1:25" s="100" customFormat="1" ht="35.65" customHeight="1">
      <c r="A395" s="15" t="s">
        <v>1316</v>
      </c>
      <c r="B395" s="20" t="s">
        <v>241</v>
      </c>
      <c r="C395" s="20" t="s">
        <v>2053</v>
      </c>
      <c r="D395" s="20" t="s">
        <v>117</v>
      </c>
      <c r="E395" s="20" t="s">
        <v>110</v>
      </c>
      <c r="F395" s="20" t="s">
        <v>152</v>
      </c>
      <c r="G395" s="20" t="s">
        <v>96</v>
      </c>
      <c r="H395" s="15">
        <v>2017</v>
      </c>
      <c r="I395" s="102">
        <v>17.510000000000002</v>
      </c>
      <c r="J395" s="15" t="s">
        <v>234</v>
      </c>
      <c r="K395" s="15">
        <v>2</v>
      </c>
      <c r="L395" s="15">
        <v>1</v>
      </c>
      <c r="M395" s="15">
        <v>1</v>
      </c>
      <c r="N395" s="15">
        <v>8</v>
      </c>
      <c r="O395" s="15">
        <v>1</v>
      </c>
      <c r="P395" s="51">
        <v>1100</v>
      </c>
      <c r="Q395" s="169">
        <v>0.25</v>
      </c>
      <c r="R395" s="51">
        <f>P395*(1+Q395)</f>
        <v>1375</v>
      </c>
      <c r="S395" s="15">
        <v>10</v>
      </c>
      <c r="T395" s="15">
        <v>1</v>
      </c>
      <c r="U395" s="15">
        <v>7</v>
      </c>
      <c r="V395" s="21">
        <f>CEILING(R395*O395*I395*EXP(-Definitions!$A$38*Capex!U248)*T395,100)</f>
        <v>24100</v>
      </c>
      <c r="W395" s="184" t="s">
        <v>235</v>
      </c>
      <c r="X395" s="20" t="s">
        <v>242</v>
      </c>
      <c r="Y395" s="67"/>
    </row>
    <row r="396" spans="1:25" s="100" customFormat="1" ht="35.65" customHeight="1">
      <c r="A396" s="15" t="s">
        <v>1331</v>
      </c>
      <c r="B396" s="20" t="s">
        <v>241</v>
      </c>
      <c r="C396" s="20" t="s">
        <v>2053</v>
      </c>
      <c r="D396" s="20" t="s">
        <v>117</v>
      </c>
      <c r="E396" s="20" t="s">
        <v>111</v>
      </c>
      <c r="F396" s="20" t="s">
        <v>152</v>
      </c>
      <c r="G396" s="20" t="s">
        <v>96</v>
      </c>
      <c r="H396" s="15">
        <v>2017</v>
      </c>
      <c r="I396" s="102">
        <v>17.510000000000002</v>
      </c>
      <c r="J396" s="15" t="s">
        <v>234</v>
      </c>
      <c r="K396" s="15">
        <v>2</v>
      </c>
      <c r="L396" s="15">
        <v>1</v>
      </c>
      <c r="M396" s="15">
        <v>1</v>
      </c>
      <c r="N396" s="15">
        <v>8</v>
      </c>
      <c r="O396" s="15">
        <v>1</v>
      </c>
      <c r="P396" s="51">
        <v>1100</v>
      </c>
      <c r="Q396" s="169">
        <v>0.25</v>
      </c>
      <c r="R396" s="51">
        <f>P396*(1+Q396)</f>
        <v>1375</v>
      </c>
      <c r="S396" s="15">
        <v>10</v>
      </c>
      <c r="T396" s="15">
        <v>1</v>
      </c>
      <c r="U396" s="15">
        <v>7</v>
      </c>
      <c r="V396" s="21">
        <f>CEILING(R396*O396*I396*EXP(-Definitions!$A$38*Capex!U263)*T396,100)</f>
        <v>24100</v>
      </c>
      <c r="W396" s="184" t="s">
        <v>235</v>
      </c>
      <c r="X396" s="20" t="s">
        <v>242</v>
      </c>
      <c r="Y396" s="67"/>
    </row>
    <row r="397" spans="1:25" s="100" customFormat="1" ht="35.65" customHeight="1">
      <c r="A397" s="15" t="s">
        <v>1477</v>
      </c>
      <c r="B397" s="20" t="s">
        <v>241</v>
      </c>
      <c r="C397" s="20" t="s">
        <v>2054</v>
      </c>
      <c r="D397" s="20" t="s">
        <v>117</v>
      </c>
      <c r="E397" s="20" t="s">
        <v>263</v>
      </c>
      <c r="F397" s="20" t="s">
        <v>148</v>
      </c>
      <c r="G397" s="20" t="s">
        <v>96</v>
      </c>
      <c r="H397" s="15">
        <v>2017</v>
      </c>
      <c r="I397" s="102">
        <v>17.47</v>
      </c>
      <c r="J397" s="15" t="s">
        <v>234</v>
      </c>
      <c r="K397" s="15">
        <v>2</v>
      </c>
      <c r="L397" s="15">
        <v>1</v>
      </c>
      <c r="M397" s="15">
        <v>1</v>
      </c>
      <c r="N397" s="15">
        <v>8</v>
      </c>
      <c r="O397" s="15">
        <v>1</v>
      </c>
      <c r="P397" s="51">
        <v>1100</v>
      </c>
      <c r="Q397" s="169">
        <v>0.25</v>
      </c>
      <c r="R397" s="51">
        <f>P397*(1+Q397)</f>
        <v>1375</v>
      </c>
      <c r="S397" s="15">
        <v>10</v>
      </c>
      <c r="T397" s="15">
        <v>1</v>
      </c>
      <c r="U397" s="15">
        <v>7</v>
      </c>
      <c r="V397" s="21">
        <f>CEILING(R397*O397*I397*EXP(-Definitions!$A$38*Capex!U409)*T397,100)</f>
        <v>24100</v>
      </c>
      <c r="W397" s="184" t="s">
        <v>235</v>
      </c>
      <c r="X397" s="20" t="s">
        <v>242</v>
      </c>
      <c r="Y397" s="67"/>
    </row>
    <row r="398" spans="1:25" s="100" customFormat="1" ht="35.65" customHeight="1">
      <c r="A398" s="15" t="s">
        <v>1496</v>
      </c>
      <c r="B398" s="20" t="s">
        <v>241</v>
      </c>
      <c r="C398" s="20" t="s">
        <v>2054</v>
      </c>
      <c r="D398" s="20" t="s">
        <v>117</v>
      </c>
      <c r="E398" s="20" t="s">
        <v>107</v>
      </c>
      <c r="F398" s="20" t="s">
        <v>148</v>
      </c>
      <c r="G398" s="20" t="s">
        <v>96</v>
      </c>
      <c r="H398" s="15">
        <v>2017</v>
      </c>
      <c r="I398" s="102">
        <v>17.47</v>
      </c>
      <c r="J398" s="15" t="s">
        <v>234</v>
      </c>
      <c r="K398" s="15">
        <v>2</v>
      </c>
      <c r="L398" s="15">
        <v>1</v>
      </c>
      <c r="M398" s="15">
        <v>1</v>
      </c>
      <c r="N398" s="15">
        <v>8</v>
      </c>
      <c r="O398" s="15">
        <v>1</v>
      </c>
      <c r="P398" s="51">
        <v>1100</v>
      </c>
      <c r="Q398" s="169">
        <v>0.25</v>
      </c>
      <c r="R398" s="51">
        <f>P398*(1+Q398)</f>
        <v>1375</v>
      </c>
      <c r="S398" s="15">
        <v>10</v>
      </c>
      <c r="T398" s="15">
        <v>1</v>
      </c>
      <c r="U398" s="15">
        <v>7</v>
      </c>
      <c r="V398" s="21">
        <f>CEILING(R398*O398*I398*EXP(-Definitions!$A$38*Capex!U428)*T398,100)</f>
        <v>24100</v>
      </c>
      <c r="W398" s="184" t="s">
        <v>235</v>
      </c>
      <c r="X398" s="20" t="s">
        <v>242</v>
      </c>
      <c r="Y398" s="67"/>
    </row>
    <row r="399" spans="1:25" s="100" customFormat="1" ht="35.65" customHeight="1">
      <c r="A399" s="15" t="s">
        <v>1594</v>
      </c>
      <c r="B399" s="20" t="s">
        <v>241</v>
      </c>
      <c r="C399" s="20" t="s">
        <v>2054</v>
      </c>
      <c r="D399" s="20" t="s">
        <v>117</v>
      </c>
      <c r="E399" s="20" t="s">
        <v>112</v>
      </c>
      <c r="F399" s="20" t="s">
        <v>148</v>
      </c>
      <c r="G399" s="20" t="s">
        <v>96</v>
      </c>
      <c r="H399" s="15">
        <v>2017</v>
      </c>
      <c r="I399" s="102">
        <v>17.46</v>
      </c>
      <c r="J399" s="15" t="s">
        <v>234</v>
      </c>
      <c r="K399" s="15">
        <v>2</v>
      </c>
      <c r="L399" s="15">
        <v>1</v>
      </c>
      <c r="M399" s="15">
        <v>1</v>
      </c>
      <c r="N399" s="15">
        <v>8</v>
      </c>
      <c r="O399" s="15">
        <v>1</v>
      </c>
      <c r="P399" s="51">
        <v>1100</v>
      </c>
      <c r="Q399" s="169">
        <v>0.25</v>
      </c>
      <c r="R399" s="51">
        <f>P399*(1+Q399)</f>
        <v>1375</v>
      </c>
      <c r="S399" s="15">
        <v>10</v>
      </c>
      <c r="T399" s="15">
        <v>1</v>
      </c>
      <c r="U399" s="15">
        <v>7</v>
      </c>
      <c r="V399" s="21">
        <f>CEILING(R399*O399*I399*EXP(-Definitions!$A$38*Capex!U526)*T399,100)</f>
        <v>24100</v>
      </c>
      <c r="W399" s="184" t="s">
        <v>235</v>
      </c>
      <c r="X399" s="20" t="s">
        <v>242</v>
      </c>
      <c r="Y399" s="67"/>
    </row>
    <row r="400" spans="1:25" s="100" customFormat="1" ht="35.65" customHeight="1">
      <c r="A400" s="15" t="s">
        <v>1597</v>
      </c>
      <c r="B400" s="20" t="s">
        <v>241</v>
      </c>
      <c r="C400" s="20" t="s">
        <v>2054</v>
      </c>
      <c r="D400" s="20" t="s">
        <v>117</v>
      </c>
      <c r="E400" s="20" t="s">
        <v>112</v>
      </c>
      <c r="F400" s="20" t="s">
        <v>152</v>
      </c>
      <c r="G400" s="20" t="s">
        <v>96</v>
      </c>
      <c r="H400" s="15">
        <v>2017</v>
      </c>
      <c r="I400" s="102">
        <v>17.46</v>
      </c>
      <c r="J400" s="15" t="s">
        <v>234</v>
      </c>
      <c r="K400" s="15">
        <v>2</v>
      </c>
      <c r="L400" s="15">
        <v>1</v>
      </c>
      <c r="M400" s="15">
        <v>1</v>
      </c>
      <c r="N400" s="15">
        <v>8</v>
      </c>
      <c r="O400" s="15">
        <v>1</v>
      </c>
      <c r="P400" s="51">
        <v>1100</v>
      </c>
      <c r="Q400" s="169">
        <v>0.25</v>
      </c>
      <c r="R400" s="51">
        <f>P400*(1+Q400)</f>
        <v>1375</v>
      </c>
      <c r="S400" s="15">
        <v>10</v>
      </c>
      <c r="T400" s="15">
        <v>1</v>
      </c>
      <c r="U400" s="15">
        <v>7</v>
      </c>
      <c r="V400" s="21">
        <f>CEILING(R400*O400*I400*EXP(-Definitions!$A$38*Capex!U529)*T400,100)</f>
        <v>24100</v>
      </c>
      <c r="W400" s="184" t="s">
        <v>235</v>
      </c>
      <c r="X400" s="20" t="s">
        <v>242</v>
      </c>
      <c r="Y400" s="67"/>
    </row>
    <row r="401" spans="1:25" s="100" customFormat="1" ht="36" customHeight="1">
      <c r="A401" s="15" t="s">
        <v>1238</v>
      </c>
      <c r="B401" s="20" t="s">
        <v>241</v>
      </c>
      <c r="C401" s="20" t="s">
        <v>2053</v>
      </c>
      <c r="D401" s="20" t="s">
        <v>117</v>
      </c>
      <c r="E401" s="20" t="s">
        <v>263</v>
      </c>
      <c r="F401" s="20" t="s">
        <v>148</v>
      </c>
      <c r="G401" s="20" t="s">
        <v>96</v>
      </c>
      <c r="H401" s="15">
        <v>2017</v>
      </c>
      <c r="I401" s="102">
        <v>17.600000000000001</v>
      </c>
      <c r="J401" s="15" t="s">
        <v>234</v>
      </c>
      <c r="K401" s="15">
        <v>2</v>
      </c>
      <c r="L401" s="15">
        <v>1</v>
      </c>
      <c r="M401" s="15">
        <v>1</v>
      </c>
      <c r="N401" s="15">
        <v>8</v>
      </c>
      <c r="O401" s="15">
        <v>1</v>
      </c>
      <c r="P401" s="51">
        <v>1100</v>
      </c>
      <c r="Q401" s="169">
        <v>0.25</v>
      </c>
      <c r="R401" s="51">
        <f>P401*(1+Q401)</f>
        <v>1375</v>
      </c>
      <c r="S401" s="15">
        <v>10</v>
      </c>
      <c r="T401" s="15">
        <v>1</v>
      </c>
      <c r="U401" s="15">
        <v>7</v>
      </c>
      <c r="V401" s="21">
        <f>CEILING(R401*O401*I401*EXP(-Definitions!$A$38*Capex!U170)*T401,100)</f>
        <v>24200</v>
      </c>
      <c r="W401" s="184" t="s">
        <v>235</v>
      </c>
      <c r="X401" s="20" t="s">
        <v>242</v>
      </c>
      <c r="Y401" s="67"/>
    </row>
    <row r="402" spans="1:25" s="100" customFormat="1" ht="35.65" customHeight="1">
      <c r="A402" s="15" t="s">
        <v>1258</v>
      </c>
      <c r="B402" s="20" t="s">
        <v>241</v>
      </c>
      <c r="C402" s="20" t="s">
        <v>2053</v>
      </c>
      <c r="D402" s="20" t="s">
        <v>117</v>
      </c>
      <c r="E402" s="20" t="s">
        <v>107</v>
      </c>
      <c r="F402" s="20" t="s">
        <v>148</v>
      </c>
      <c r="G402" s="20" t="s">
        <v>96</v>
      </c>
      <c r="H402" s="15">
        <v>2017</v>
      </c>
      <c r="I402" s="102">
        <v>17.600000000000001</v>
      </c>
      <c r="J402" s="15" t="s">
        <v>234</v>
      </c>
      <c r="K402" s="15">
        <v>2</v>
      </c>
      <c r="L402" s="15">
        <v>1</v>
      </c>
      <c r="M402" s="15">
        <v>1</v>
      </c>
      <c r="N402" s="15">
        <v>8</v>
      </c>
      <c r="O402" s="15">
        <v>1</v>
      </c>
      <c r="P402" s="51">
        <v>1100</v>
      </c>
      <c r="Q402" s="169">
        <v>0.25</v>
      </c>
      <c r="R402" s="51">
        <f>P402*(1+Q402)</f>
        <v>1375</v>
      </c>
      <c r="S402" s="15">
        <v>10</v>
      </c>
      <c r="T402" s="15">
        <v>1</v>
      </c>
      <c r="U402" s="15">
        <v>7</v>
      </c>
      <c r="V402" s="21">
        <f>CEILING(R402*O402*I402*EXP(-Definitions!$A$38*Capex!U190)*T402,100)</f>
        <v>24200</v>
      </c>
      <c r="W402" s="184" t="s">
        <v>235</v>
      </c>
      <c r="X402" s="20" t="s">
        <v>242</v>
      </c>
      <c r="Y402" s="67"/>
    </row>
    <row r="403" spans="1:25" s="100" customFormat="1" ht="35.65" customHeight="1">
      <c r="A403" s="15" t="s">
        <v>1278</v>
      </c>
      <c r="B403" s="20" t="s">
        <v>241</v>
      </c>
      <c r="C403" s="20" t="s">
        <v>2053</v>
      </c>
      <c r="D403" s="20" t="s">
        <v>117</v>
      </c>
      <c r="E403" s="20" t="s">
        <v>108</v>
      </c>
      <c r="F403" s="20" t="s">
        <v>148</v>
      </c>
      <c r="G403" s="20" t="s">
        <v>96</v>
      </c>
      <c r="H403" s="15">
        <v>2017</v>
      </c>
      <c r="I403" s="102">
        <v>17.600000000000001</v>
      </c>
      <c r="J403" s="15" t="s">
        <v>234</v>
      </c>
      <c r="K403" s="15">
        <v>2</v>
      </c>
      <c r="L403" s="15">
        <v>1</v>
      </c>
      <c r="M403" s="15">
        <v>1</v>
      </c>
      <c r="N403" s="15">
        <v>8</v>
      </c>
      <c r="O403" s="15">
        <v>1</v>
      </c>
      <c r="P403" s="51">
        <v>1100</v>
      </c>
      <c r="Q403" s="169">
        <v>0.25</v>
      </c>
      <c r="R403" s="51">
        <f>P403*(1+Q403)</f>
        <v>1375</v>
      </c>
      <c r="S403" s="15">
        <v>10</v>
      </c>
      <c r="T403" s="15">
        <v>1</v>
      </c>
      <c r="U403" s="15">
        <v>7</v>
      </c>
      <c r="V403" s="21">
        <f>CEILING(R403*O403*I403*EXP(-Definitions!$A$38*Capex!U210)*T403,100)</f>
        <v>24200</v>
      </c>
      <c r="W403" s="184" t="s">
        <v>235</v>
      </c>
      <c r="X403" s="20" t="s">
        <v>242</v>
      </c>
      <c r="Y403" s="67"/>
    </row>
    <row r="404" spans="1:25" s="100" customFormat="1" ht="35.65" customHeight="1">
      <c r="A404" s="15" t="s">
        <v>1298</v>
      </c>
      <c r="B404" s="20" t="s">
        <v>241</v>
      </c>
      <c r="C404" s="20" t="s">
        <v>2053</v>
      </c>
      <c r="D404" s="20" t="s">
        <v>117</v>
      </c>
      <c r="E404" s="20" t="s">
        <v>109</v>
      </c>
      <c r="F404" s="20" t="s">
        <v>148</v>
      </c>
      <c r="G404" s="20" t="s">
        <v>96</v>
      </c>
      <c r="H404" s="15">
        <v>2017</v>
      </c>
      <c r="I404" s="102">
        <v>17.600000000000001</v>
      </c>
      <c r="J404" s="15" t="s">
        <v>234</v>
      </c>
      <c r="K404" s="15">
        <v>2</v>
      </c>
      <c r="L404" s="15">
        <v>1</v>
      </c>
      <c r="M404" s="15">
        <v>1</v>
      </c>
      <c r="N404" s="15">
        <v>8</v>
      </c>
      <c r="O404" s="15">
        <v>1</v>
      </c>
      <c r="P404" s="51">
        <v>1100</v>
      </c>
      <c r="Q404" s="169">
        <v>0.25</v>
      </c>
      <c r="R404" s="51">
        <f>P404*(1+Q404)</f>
        <v>1375</v>
      </c>
      <c r="S404" s="15">
        <v>10</v>
      </c>
      <c r="T404" s="15">
        <v>1</v>
      </c>
      <c r="U404" s="15">
        <v>7</v>
      </c>
      <c r="V404" s="21">
        <f>CEILING(R404*O404*I404*EXP(-Definitions!$A$38*Capex!U230)*T404,100)</f>
        <v>24200</v>
      </c>
      <c r="W404" s="184" t="s">
        <v>235</v>
      </c>
      <c r="X404" s="20" t="s">
        <v>242</v>
      </c>
      <c r="Y404" s="67"/>
    </row>
    <row r="405" spans="1:25" s="100" customFormat="1" ht="35.65" customHeight="1">
      <c r="A405" s="15" t="s">
        <v>1313</v>
      </c>
      <c r="B405" s="20" t="s">
        <v>241</v>
      </c>
      <c r="C405" s="20" t="s">
        <v>2053</v>
      </c>
      <c r="D405" s="20" t="s">
        <v>117</v>
      </c>
      <c r="E405" s="20" t="s">
        <v>110</v>
      </c>
      <c r="F405" s="20" t="s">
        <v>148</v>
      </c>
      <c r="G405" s="20" t="s">
        <v>96</v>
      </c>
      <c r="H405" s="15">
        <v>2017</v>
      </c>
      <c r="I405" s="102">
        <v>17.600000000000001</v>
      </c>
      <c r="J405" s="15" t="s">
        <v>234</v>
      </c>
      <c r="K405" s="15">
        <v>2</v>
      </c>
      <c r="L405" s="15">
        <v>1</v>
      </c>
      <c r="M405" s="15">
        <v>1</v>
      </c>
      <c r="N405" s="15">
        <v>8</v>
      </c>
      <c r="O405" s="15">
        <v>1</v>
      </c>
      <c r="P405" s="51">
        <v>1100</v>
      </c>
      <c r="Q405" s="169">
        <v>0.25</v>
      </c>
      <c r="R405" s="51">
        <f>P405*(1+Q405)</f>
        <v>1375</v>
      </c>
      <c r="S405" s="15">
        <v>10</v>
      </c>
      <c r="T405" s="15">
        <v>1</v>
      </c>
      <c r="U405" s="15">
        <v>7</v>
      </c>
      <c r="V405" s="21">
        <f>CEILING(R405*O405*I405*EXP(-Definitions!$A$38*Capex!U245)*T405,100)</f>
        <v>24200</v>
      </c>
      <c r="W405" s="184" t="s">
        <v>235</v>
      </c>
      <c r="X405" s="20" t="s">
        <v>242</v>
      </c>
      <c r="Y405" s="67"/>
    </row>
    <row r="406" spans="1:25" s="100" customFormat="1" ht="35.65" customHeight="1">
      <c r="A406" s="15" t="s">
        <v>1328</v>
      </c>
      <c r="B406" s="20" t="s">
        <v>241</v>
      </c>
      <c r="C406" s="20" t="s">
        <v>2053</v>
      </c>
      <c r="D406" s="20" t="s">
        <v>117</v>
      </c>
      <c r="E406" s="20" t="s">
        <v>111</v>
      </c>
      <c r="F406" s="20" t="s">
        <v>148</v>
      </c>
      <c r="G406" s="20" t="s">
        <v>96</v>
      </c>
      <c r="H406" s="15">
        <v>2017</v>
      </c>
      <c r="I406" s="102">
        <v>17.600000000000001</v>
      </c>
      <c r="J406" s="15" t="s">
        <v>234</v>
      </c>
      <c r="K406" s="15">
        <v>2</v>
      </c>
      <c r="L406" s="15">
        <v>1</v>
      </c>
      <c r="M406" s="15">
        <v>1</v>
      </c>
      <c r="N406" s="15">
        <v>8</v>
      </c>
      <c r="O406" s="15">
        <v>1</v>
      </c>
      <c r="P406" s="51">
        <v>1100</v>
      </c>
      <c r="Q406" s="169">
        <v>0.25</v>
      </c>
      <c r="R406" s="51">
        <f>P406*(1+Q406)</f>
        <v>1375</v>
      </c>
      <c r="S406" s="15">
        <v>10</v>
      </c>
      <c r="T406" s="15">
        <v>1</v>
      </c>
      <c r="U406" s="15">
        <v>7</v>
      </c>
      <c r="V406" s="21">
        <f>CEILING(R406*O406*I406*EXP(-Definitions!$A$38*Capex!U260)*T406,100)</f>
        <v>24200</v>
      </c>
      <c r="W406" s="184" t="s">
        <v>235</v>
      </c>
      <c r="X406" s="20" t="s">
        <v>242</v>
      </c>
      <c r="Y406" s="67"/>
    </row>
    <row r="407" spans="1:25" s="100" customFormat="1" ht="36" customHeight="1">
      <c r="A407" s="15" t="s">
        <v>1515</v>
      </c>
      <c r="B407" s="20" t="s">
        <v>241</v>
      </c>
      <c r="C407" s="20" t="s">
        <v>2054</v>
      </c>
      <c r="D407" s="20" t="s">
        <v>117</v>
      </c>
      <c r="E407" s="20" t="s">
        <v>108</v>
      </c>
      <c r="F407" s="20" t="s">
        <v>148</v>
      </c>
      <c r="G407" s="20" t="s">
        <v>96</v>
      </c>
      <c r="H407" s="15">
        <v>2017</v>
      </c>
      <c r="I407" s="102">
        <v>17.600000000000001</v>
      </c>
      <c r="J407" s="15" t="s">
        <v>234</v>
      </c>
      <c r="K407" s="15">
        <v>2</v>
      </c>
      <c r="L407" s="15">
        <v>1</v>
      </c>
      <c r="M407" s="15">
        <v>1</v>
      </c>
      <c r="N407" s="15">
        <v>8</v>
      </c>
      <c r="O407" s="15">
        <v>1</v>
      </c>
      <c r="P407" s="51">
        <v>1100</v>
      </c>
      <c r="Q407" s="169">
        <v>0.25</v>
      </c>
      <c r="R407" s="51">
        <f>P407*(1+Q407)</f>
        <v>1375</v>
      </c>
      <c r="S407" s="15">
        <v>10</v>
      </c>
      <c r="T407" s="15">
        <v>1</v>
      </c>
      <c r="U407" s="15">
        <v>7</v>
      </c>
      <c r="V407" s="21">
        <f>CEILING(R407*O407*I407*EXP(-Definitions!$A$38*Capex!U447)*T407,100)</f>
        <v>24200</v>
      </c>
      <c r="W407" s="184" t="s">
        <v>235</v>
      </c>
      <c r="X407" s="20" t="s">
        <v>242</v>
      </c>
      <c r="Y407" s="67"/>
    </row>
    <row r="408" spans="1:25" s="100" customFormat="1" ht="35.65" customHeight="1">
      <c r="A408" s="15" t="s">
        <v>1536</v>
      </c>
      <c r="B408" s="20" t="s">
        <v>241</v>
      </c>
      <c r="C408" s="20" t="s">
        <v>2054</v>
      </c>
      <c r="D408" s="20" t="s">
        <v>117</v>
      </c>
      <c r="E408" s="20" t="s">
        <v>109</v>
      </c>
      <c r="F408" s="20" t="s">
        <v>148</v>
      </c>
      <c r="G408" s="20" t="s">
        <v>96</v>
      </c>
      <c r="H408" s="15">
        <v>2017</v>
      </c>
      <c r="I408" s="102">
        <v>17.600000000000001</v>
      </c>
      <c r="J408" s="15" t="s">
        <v>234</v>
      </c>
      <c r="K408" s="15">
        <v>2</v>
      </c>
      <c r="L408" s="15">
        <v>1</v>
      </c>
      <c r="M408" s="15">
        <v>1</v>
      </c>
      <c r="N408" s="15">
        <v>8</v>
      </c>
      <c r="O408" s="15">
        <v>1</v>
      </c>
      <c r="P408" s="51">
        <v>1100</v>
      </c>
      <c r="Q408" s="169">
        <v>0.25</v>
      </c>
      <c r="R408" s="51">
        <f>P408*(1+Q408)</f>
        <v>1375</v>
      </c>
      <c r="S408" s="15">
        <v>10</v>
      </c>
      <c r="T408" s="15">
        <v>1</v>
      </c>
      <c r="U408" s="15">
        <v>7</v>
      </c>
      <c r="V408" s="21">
        <f>CEILING(R408*O408*I408*EXP(-Definitions!$A$38*Capex!U468)*T408,100)</f>
        <v>24200</v>
      </c>
      <c r="W408" s="184" t="s">
        <v>235</v>
      </c>
      <c r="X408" s="20" t="s">
        <v>242</v>
      </c>
      <c r="Y408" s="67"/>
    </row>
    <row r="409" spans="1:25" s="100" customFormat="1" ht="35.65" customHeight="1">
      <c r="A409" s="15" t="s">
        <v>1557</v>
      </c>
      <c r="B409" s="20" t="s">
        <v>241</v>
      </c>
      <c r="C409" s="20" t="s">
        <v>2054</v>
      </c>
      <c r="D409" s="20" t="s">
        <v>117</v>
      </c>
      <c r="E409" s="20" t="s">
        <v>110</v>
      </c>
      <c r="F409" s="20" t="s">
        <v>148</v>
      </c>
      <c r="G409" s="20" t="s">
        <v>96</v>
      </c>
      <c r="H409" s="15">
        <v>2017</v>
      </c>
      <c r="I409" s="102">
        <v>17.600000000000001</v>
      </c>
      <c r="J409" s="15" t="s">
        <v>234</v>
      </c>
      <c r="K409" s="15">
        <v>2</v>
      </c>
      <c r="L409" s="15">
        <v>1</v>
      </c>
      <c r="M409" s="15">
        <v>1</v>
      </c>
      <c r="N409" s="15">
        <v>8</v>
      </c>
      <c r="O409" s="15">
        <v>1</v>
      </c>
      <c r="P409" s="51">
        <v>1100</v>
      </c>
      <c r="Q409" s="169">
        <v>0.25</v>
      </c>
      <c r="R409" s="51">
        <f>P409*(1+Q409)</f>
        <v>1375</v>
      </c>
      <c r="S409" s="15">
        <v>10</v>
      </c>
      <c r="T409" s="15">
        <v>1</v>
      </c>
      <c r="U409" s="15">
        <v>7</v>
      </c>
      <c r="V409" s="21">
        <f>CEILING(R409*O409*I409*EXP(-Definitions!$A$38*Capex!U489)*T409,100)</f>
        <v>24200</v>
      </c>
      <c r="W409" s="184" t="s">
        <v>235</v>
      </c>
      <c r="X409" s="20" t="s">
        <v>242</v>
      </c>
      <c r="Y409" s="67"/>
    </row>
    <row r="410" spans="1:25" s="100" customFormat="1" ht="36" customHeight="1">
      <c r="A410" s="15" t="s">
        <v>1578</v>
      </c>
      <c r="B410" s="20" t="s">
        <v>241</v>
      </c>
      <c r="C410" s="20" t="s">
        <v>2054</v>
      </c>
      <c r="D410" s="20" t="s">
        <v>117</v>
      </c>
      <c r="E410" s="20" t="s">
        <v>111</v>
      </c>
      <c r="F410" s="20" t="s">
        <v>148</v>
      </c>
      <c r="G410" s="20" t="s">
        <v>96</v>
      </c>
      <c r="H410" s="15">
        <v>2017</v>
      </c>
      <c r="I410" s="102">
        <v>17.600000000000001</v>
      </c>
      <c r="J410" s="15" t="s">
        <v>234</v>
      </c>
      <c r="K410" s="15">
        <v>2</v>
      </c>
      <c r="L410" s="15">
        <v>1</v>
      </c>
      <c r="M410" s="15">
        <v>1</v>
      </c>
      <c r="N410" s="15">
        <v>8</v>
      </c>
      <c r="O410" s="15">
        <v>1</v>
      </c>
      <c r="P410" s="51">
        <v>1100</v>
      </c>
      <c r="Q410" s="169">
        <v>0.25</v>
      </c>
      <c r="R410" s="51">
        <f>P410*(1+Q410)</f>
        <v>1375</v>
      </c>
      <c r="S410" s="15">
        <v>10</v>
      </c>
      <c r="T410" s="15">
        <v>1</v>
      </c>
      <c r="U410" s="15">
        <v>7</v>
      </c>
      <c r="V410" s="21">
        <f>CEILING(R410*O410*I410*EXP(-Definitions!$A$38*Capex!U510)*T410,100)</f>
        <v>24200</v>
      </c>
      <c r="W410" s="184" t="s">
        <v>235</v>
      </c>
      <c r="X410" s="20" t="s">
        <v>242</v>
      </c>
      <c r="Y410" s="67"/>
    </row>
    <row r="411" spans="1:25" s="100" customFormat="1" ht="35.65" customHeight="1">
      <c r="A411" s="15" t="s">
        <v>1480</v>
      </c>
      <c r="B411" s="20" t="s">
        <v>241</v>
      </c>
      <c r="C411" s="20" t="s">
        <v>2054</v>
      </c>
      <c r="D411" s="20" t="s">
        <v>117</v>
      </c>
      <c r="E411" s="20" t="s">
        <v>263</v>
      </c>
      <c r="F411" s="20" t="s">
        <v>152</v>
      </c>
      <c r="G411" s="20" t="s">
        <v>96</v>
      </c>
      <c r="H411" s="15">
        <v>2017</v>
      </c>
      <c r="I411" s="102">
        <v>17.66</v>
      </c>
      <c r="J411" s="15" t="s">
        <v>234</v>
      </c>
      <c r="K411" s="15">
        <v>2</v>
      </c>
      <c r="L411" s="15">
        <v>1</v>
      </c>
      <c r="M411" s="15">
        <v>1</v>
      </c>
      <c r="N411" s="15">
        <v>8</v>
      </c>
      <c r="O411" s="15">
        <v>1</v>
      </c>
      <c r="P411" s="51">
        <v>1100</v>
      </c>
      <c r="Q411" s="169">
        <v>0.25</v>
      </c>
      <c r="R411" s="51">
        <f>P411*(1+Q411)</f>
        <v>1375</v>
      </c>
      <c r="S411" s="15">
        <v>10</v>
      </c>
      <c r="T411" s="15">
        <v>1</v>
      </c>
      <c r="U411" s="15">
        <v>7</v>
      </c>
      <c r="V411" s="21">
        <f>CEILING(R411*O411*I411*EXP(-Definitions!$A$38*Capex!U412)*T411,100)</f>
        <v>24300</v>
      </c>
      <c r="W411" s="184" t="s">
        <v>235</v>
      </c>
      <c r="X411" s="20" t="s">
        <v>242</v>
      </c>
      <c r="Y411" s="67"/>
    </row>
    <row r="412" spans="1:25" s="100" customFormat="1" ht="35.65" customHeight="1">
      <c r="A412" s="15" t="s">
        <v>1499</v>
      </c>
      <c r="B412" s="20" t="s">
        <v>241</v>
      </c>
      <c r="C412" s="20" t="s">
        <v>2054</v>
      </c>
      <c r="D412" s="20" t="s">
        <v>117</v>
      </c>
      <c r="E412" s="20" t="s">
        <v>107</v>
      </c>
      <c r="F412" s="20" t="s">
        <v>152</v>
      </c>
      <c r="G412" s="20" t="s">
        <v>96</v>
      </c>
      <c r="H412" s="15">
        <v>2017</v>
      </c>
      <c r="I412" s="102">
        <v>17.66</v>
      </c>
      <c r="J412" s="15" t="s">
        <v>234</v>
      </c>
      <c r="K412" s="15">
        <v>2</v>
      </c>
      <c r="L412" s="15">
        <v>1</v>
      </c>
      <c r="M412" s="15">
        <v>1</v>
      </c>
      <c r="N412" s="15">
        <v>8</v>
      </c>
      <c r="O412" s="15">
        <v>1</v>
      </c>
      <c r="P412" s="51">
        <v>1100</v>
      </c>
      <c r="Q412" s="169">
        <v>0.25</v>
      </c>
      <c r="R412" s="51">
        <f>P412*(1+Q412)</f>
        <v>1375</v>
      </c>
      <c r="S412" s="15">
        <v>10</v>
      </c>
      <c r="T412" s="15">
        <v>1</v>
      </c>
      <c r="U412" s="15">
        <v>7</v>
      </c>
      <c r="V412" s="21">
        <f>CEILING(R412*O412*I412*EXP(-Definitions!$A$38*Capex!U431)*T412,100)</f>
        <v>24300</v>
      </c>
      <c r="W412" s="184" t="s">
        <v>235</v>
      </c>
      <c r="X412" s="20" t="s">
        <v>242</v>
      </c>
      <c r="Y412" s="67"/>
    </row>
    <row r="413" spans="1:25" s="100" customFormat="1" ht="36" customHeight="1">
      <c r="A413" s="15" t="s">
        <v>1518</v>
      </c>
      <c r="B413" s="20" t="s">
        <v>241</v>
      </c>
      <c r="C413" s="20" t="s">
        <v>2054</v>
      </c>
      <c r="D413" s="20" t="s">
        <v>117</v>
      </c>
      <c r="E413" s="20" t="s">
        <v>108</v>
      </c>
      <c r="F413" s="20" t="s">
        <v>152</v>
      </c>
      <c r="G413" s="20" t="s">
        <v>96</v>
      </c>
      <c r="H413" s="15">
        <v>2017</v>
      </c>
      <c r="I413" s="102">
        <v>17.670000000000002</v>
      </c>
      <c r="J413" s="15" t="s">
        <v>234</v>
      </c>
      <c r="K413" s="15">
        <v>2</v>
      </c>
      <c r="L413" s="15">
        <v>1</v>
      </c>
      <c r="M413" s="15">
        <v>1</v>
      </c>
      <c r="N413" s="15">
        <v>8</v>
      </c>
      <c r="O413" s="15">
        <v>1</v>
      </c>
      <c r="P413" s="51">
        <v>1100</v>
      </c>
      <c r="Q413" s="169">
        <v>0.25</v>
      </c>
      <c r="R413" s="51">
        <f>P413*(1+Q413)</f>
        <v>1375</v>
      </c>
      <c r="S413" s="15">
        <v>10</v>
      </c>
      <c r="T413" s="15">
        <v>1</v>
      </c>
      <c r="U413" s="15">
        <v>7</v>
      </c>
      <c r="V413" s="21">
        <f>CEILING(R413*O413*I413*EXP(-Definitions!$A$38*Capex!U450)*T413,100)</f>
        <v>24300</v>
      </c>
      <c r="W413" s="184" t="s">
        <v>235</v>
      </c>
      <c r="X413" s="20" t="s">
        <v>242</v>
      </c>
      <c r="Y413" s="67"/>
    </row>
    <row r="414" spans="1:25" s="100" customFormat="1" ht="35.65" customHeight="1">
      <c r="A414" s="15" t="s">
        <v>1539</v>
      </c>
      <c r="B414" s="20" t="s">
        <v>241</v>
      </c>
      <c r="C414" s="20" t="s">
        <v>2054</v>
      </c>
      <c r="D414" s="20" t="s">
        <v>117</v>
      </c>
      <c r="E414" s="20" t="s">
        <v>109</v>
      </c>
      <c r="F414" s="20" t="s">
        <v>152</v>
      </c>
      <c r="G414" s="20" t="s">
        <v>96</v>
      </c>
      <c r="H414" s="15">
        <v>2017</v>
      </c>
      <c r="I414" s="102">
        <v>17.670000000000002</v>
      </c>
      <c r="J414" s="15" t="s">
        <v>234</v>
      </c>
      <c r="K414" s="15">
        <v>2</v>
      </c>
      <c r="L414" s="15">
        <v>1</v>
      </c>
      <c r="M414" s="15">
        <v>1</v>
      </c>
      <c r="N414" s="15">
        <v>8</v>
      </c>
      <c r="O414" s="15">
        <v>1</v>
      </c>
      <c r="P414" s="51">
        <v>1100</v>
      </c>
      <c r="Q414" s="169">
        <v>0.25</v>
      </c>
      <c r="R414" s="51">
        <f>P414*(1+Q414)</f>
        <v>1375</v>
      </c>
      <c r="S414" s="15">
        <v>10</v>
      </c>
      <c r="T414" s="15">
        <v>1</v>
      </c>
      <c r="U414" s="15">
        <v>7</v>
      </c>
      <c r="V414" s="21">
        <f>CEILING(R414*O414*I414*EXP(-Definitions!$A$38*Capex!U471)*T414,100)</f>
        <v>24300</v>
      </c>
      <c r="W414" s="184" t="s">
        <v>235</v>
      </c>
      <c r="X414" s="20" t="s">
        <v>242</v>
      </c>
      <c r="Y414" s="67"/>
    </row>
    <row r="415" spans="1:25" s="100" customFormat="1" ht="35.65" customHeight="1">
      <c r="A415" s="15" t="s">
        <v>1560</v>
      </c>
      <c r="B415" s="20" t="s">
        <v>241</v>
      </c>
      <c r="C415" s="20" t="s">
        <v>2054</v>
      </c>
      <c r="D415" s="20" t="s">
        <v>117</v>
      </c>
      <c r="E415" s="20" t="s">
        <v>110</v>
      </c>
      <c r="F415" s="20" t="s">
        <v>152</v>
      </c>
      <c r="G415" s="20" t="s">
        <v>96</v>
      </c>
      <c r="H415" s="15">
        <v>2017</v>
      </c>
      <c r="I415" s="102">
        <v>17.670000000000002</v>
      </c>
      <c r="J415" s="15" t="s">
        <v>234</v>
      </c>
      <c r="K415" s="15">
        <v>2</v>
      </c>
      <c r="L415" s="15">
        <v>1</v>
      </c>
      <c r="M415" s="15">
        <v>1</v>
      </c>
      <c r="N415" s="15">
        <v>8</v>
      </c>
      <c r="O415" s="15">
        <v>1</v>
      </c>
      <c r="P415" s="51">
        <v>1100</v>
      </c>
      <c r="Q415" s="169">
        <v>0.25</v>
      </c>
      <c r="R415" s="51">
        <f>P415*(1+Q415)</f>
        <v>1375</v>
      </c>
      <c r="S415" s="15">
        <v>10</v>
      </c>
      <c r="T415" s="15">
        <v>1</v>
      </c>
      <c r="U415" s="15">
        <v>7</v>
      </c>
      <c r="V415" s="21">
        <f>CEILING(R415*O415*I415*EXP(-Definitions!$A$38*Capex!U492)*T415,100)</f>
        <v>24300</v>
      </c>
      <c r="W415" s="184" t="s">
        <v>235</v>
      </c>
      <c r="X415" s="20" t="s">
        <v>242</v>
      </c>
      <c r="Y415" s="67"/>
    </row>
    <row r="416" spans="1:25" s="100" customFormat="1" ht="35.65" customHeight="1">
      <c r="A416" s="15" t="s">
        <v>1581</v>
      </c>
      <c r="B416" s="20" t="s">
        <v>241</v>
      </c>
      <c r="C416" s="20" t="s">
        <v>2054</v>
      </c>
      <c r="D416" s="20" t="s">
        <v>117</v>
      </c>
      <c r="E416" s="20" t="s">
        <v>111</v>
      </c>
      <c r="F416" s="20" t="s">
        <v>152</v>
      </c>
      <c r="G416" s="20" t="s">
        <v>96</v>
      </c>
      <c r="H416" s="15">
        <v>2017</v>
      </c>
      <c r="I416" s="102">
        <v>17.670000000000002</v>
      </c>
      <c r="J416" s="15" t="s">
        <v>234</v>
      </c>
      <c r="K416" s="15">
        <v>2</v>
      </c>
      <c r="L416" s="15">
        <v>1</v>
      </c>
      <c r="M416" s="15">
        <v>1</v>
      </c>
      <c r="N416" s="15">
        <v>8</v>
      </c>
      <c r="O416" s="15">
        <v>1</v>
      </c>
      <c r="P416" s="51">
        <v>1100</v>
      </c>
      <c r="Q416" s="169">
        <v>0.25</v>
      </c>
      <c r="R416" s="51">
        <f>P416*(1+Q416)</f>
        <v>1375</v>
      </c>
      <c r="S416" s="15">
        <v>10</v>
      </c>
      <c r="T416" s="15">
        <v>1</v>
      </c>
      <c r="U416" s="15">
        <v>7</v>
      </c>
      <c r="V416" s="21">
        <f>CEILING(R416*O416*I416*EXP(-Definitions!$A$38*Capex!U513)*T416,100)</f>
        <v>24300</v>
      </c>
      <c r="W416" s="184" t="s">
        <v>235</v>
      </c>
      <c r="X416" s="20" t="s">
        <v>242</v>
      </c>
      <c r="Y416" s="67"/>
    </row>
    <row r="417" spans="1:25" s="100" customFormat="1" ht="35.65" customHeight="1">
      <c r="A417" s="15" t="s">
        <v>1346</v>
      </c>
      <c r="B417" s="20" t="s">
        <v>241</v>
      </c>
      <c r="C417" s="20" t="s">
        <v>2053</v>
      </c>
      <c r="D417" s="20" t="s">
        <v>117</v>
      </c>
      <c r="E417" s="20" t="s">
        <v>112</v>
      </c>
      <c r="F417" s="20" t="s">
        <v>152</v>
      </c>
      <c r="G417" s="20" t="s">
        <v>96</v>
      </c>
      <c r="H417" s="15">
        <v>2017</v>
      </c>
      <c r="I417" s="102">
        <v>17.739999999999998</v>
      </c>
      <c r="J417" s="15" t="s">
        <v>234</v>
      </c>
      <c r="K417" s="15">
        <v>2</v>
      </c>
      <c r="L417" s="15">
        <v>1</v>
      </c>
      <c r="M417" s="15">
        <v>1</v>
      </c>
      <c r="N417" s="15">
        <v>8</v>
      </c>
      <c r="O417" s="15">
        <v>1</v>
      </c>
      <c r="P417" s="51">
        <v>1100</v>
      </c>
      <c r="Q417" s="169">
        <v>0.25</v>
      </c>
      <c r="R417" s="51">
        <f>P417*(1+Q417)</f>
        <v>1375</v>
      </c>
      <c r="S417" s="15">
        <v>10</v>
      </c>
      <c r="T417" s="15">
        <v>1</v>
      </c>
      <c r="U417" s="15">
        <v>7</v>
      </c>
      <c r="V417" s="21">
        <f>CEILING(R417*O417*I417*EXP(-Definitions!$A$38*Capex!U278)*T417,100)</f>
        <v>24400</v>
      </c>
      <c r="W417" s="184" t="s">
        <v>235</v>
      </c>
      <c r="X417" s="20" t="s">
        <v>242</v>
      </c>
      <c r="Y417" s="67"/>
    </row>
    <row r="418" spans="1:25" s="100" customFormat="1" ht="35.65" customHeight="1">
      <c r="A418" s="15" t="s">
        <v>1366</v>
      </c>
      <c r="B418" s="20" t="s">
        <v>241</v>
      </c>
      <c r="C418" s="20" t="s">
        <v>2053</v>
      </c>
      <c r="D418" s="20" t="s">
        <v>117</v>
      </c>
      <c r="E418" s="20" t="s">
        <v>113</v>
      </c>
      <c r="F418" s="20" t="s">
        <v>152</v>
      </c>
      <c r="G418" s="20" t="s">
        <v>96</v>
      </c>
      <c r="H418" s="15">
        <v>2017</v>
      </c>
      <c r="I418" s="102">
        <v>17.739999999999998</v>
      </c>
      <c r="J418" s="15" t="s">
        <v>234</v>
      </c>
      <c r="K418" s="15">
        <v>2</v>
      </c>
      <c r="L418" s="15">
        <v>1</v>
      </c>
      <c r="M418" s="15">
        <v>1</v>
      </c>
      <c r="N418" s="15">
        <v>8</v>
      </c>
      <c r="O418" s="15">
        <v>1</v>
      </c>
      <c r="P418" s="51">
        <v>1100</v>
      </c>
      <c r="Q418" s="169">
        <v>0.25</v>
      </c>
      <c r="R418" s="51">
        <f>P418*(1+Q418)</f>
        <v>1375</v>
      </c>
      <c r="S418" s="15">
        <v>10</v>
      </c>
      <c r="T418" s="15">
        <v>1</v>
      </c>
      <c r="U418" s="15">
        <v>7</v>
      </c>
      <c r="V418" s="21">
        <f>CEILING(R418*O418*I418*EXP(-Definitions!$A$38*Capex!U298)*T418,100)</f>
        <v>24400</v>
      </c>
      <c r="W418" s="184" t="s">
        <v>235</v>
      </c>
      <c r="X418" s="20" t="s">
        <v>242</v>
      </c>
      <c r="Y418" s="67"/>
    </row>
    <row r="419" spans="1:25" s="100" customFormat="1" ht="35.65" customHeight="1">
      <c r="A419" s="15" t="s">
        <v>1386</v>
      </c>
      <c r="B419" s="20" t="s">
        <v>241</v>
      </c>
      <c r="C419" s="20" t="s">
        <v>2053</v>
      </c>
      <c r="D419" s="20" t="s">
        <v>117</v>
      </c>
      <c r="E419" s="20" t="s">
        <v>114</v>
      </c>
      <c r="F419" s="20" t="s">
        <v>152</v>
      </c>
      <c r="G419" s="20" t="s">
        <v>96</v>
      </c>
      <c r="H419" s="15">
        <v>2017</v>
      </c>
      <c r="I419" s="102">
        <v>17.739999999999998</v>
      </c>
      <c r="J419" s="15" t="s">
        <v>234</v>
      </c>
      <c r="K419" s="15">
        <v>2</v>
      </c>
      <c r="L419" s="15">
        <v>1</v>
      </c>
      <c r="M419" s="15">
        <v>1</v>
      </c>
      <c r="N419" s="15">
        <v>8</v>
      </c>
      <c r="O419" s="15">
        <v>1</v>
      </c>
      <c r="P419" s="51">
        <v>1100</v>
      </c>
      <c r="Q419" s="169">
        <v>0.25</v>
      </c>
      <c r="R419" s="51">
        <f>P419*(1+Q419)</f>
        <v>1375</v>
      </c>
      <c r="S419" s="15">
        <v>10</v>
      </c>
      <c r="T419" s="15">
        <v>1</v>
      </c>
      <c r="U419" s="15">
        <v>7</v>
      </c>
      <c r="V419" s="21">
        <f>CEILING(R419*O419*I419*EXP(-Definitions!$A$38*Capex!U318)*T419,100)</f>
        <v>24400</v>
      </c>
      <c r="W419" s="184" t="s">
        <v>235</v>
      </c>
      <c r="X419" s="20" t="s">
        <v>242</v>
      </c>
      <c r="Y419" s="67"/>
    </row>
    <row r="420" spans="1:25" s="100" customFormat="1" ht="36" customHeight="1">
      <c r="A420" s="15" t="s">
        <v>1458</v>
      </c>
      <c r="B420" s="20" t="s">
        <v>241</v>
      </c>
      <c r="C420" s="20" t="s">
        <v>2054</v>
      </c>
      <c r="D420" s="20" t="s">
        <v>117</v>
      </c>
      <c r="E420" s="20" t="s">
        <v>106</v>
      </c>
      <c r="F420" s="20" t="s">
        <v>148</v>
      </c>
      <c r="G420" s="20" t="s">
        <v>96</v>
      </c>
      <c r="H420" s="15">
        <v>2017</v>
      </c>
      <c r="I420" s="102">
        <v>17.7</v>
      </c>
      <c r="J420" s="15" t="s">
        <v>234</v>
      </c>
      <c r="K420" s="15">
        <v>2</v>
      </c>
      <c r="L420" s="15">
        <v>1</v>
      </c>
      <c r="M420" s="15">
        <v>1</v>
      </c>
      <c r="N420" s="15">
        <v>8</v>
      </c>
      <c r="O420" s="15">
        <v>1</v>
      </c>
      <c r="P420" s="51">
        <v>1100</v>
      </c>
      <c r="Q420" s="169">
        <v>0.25</v>
      </c>
      <c r="R420" s="51">
        <f>P420*(1+Q420)</f>
        <v>1375</v>
      </c>
      <c r="S420" s="15">
        <v>10</v>
      </c>
      <c r="T420" s="15">
        <v>1</v>
      </c>
      <c r="U420" s="15">
        <v>7</v>
      </c>
      <c r="V420" s="21">
        <f>CEILING(R420*O420*I420*EXP(-Definitions!$A$38*Capex!U390)*T420,100)</f>
        <v>24400</v>
      </c>
      <c r="W420" s="184" t="s">
        <v>235</v>
      </c>
      <c r="X420" s="20" t="s">
        <v>242</v>
      </c>
      <c r="Y420" s="67"/>
    </row>
    <row r="421" spans="1:25" s="100" customFormat="1" ht="35.65" customHeight="1">
      <c r="A421" s="15" t="s">
        <v>1621</v>
      </c>
      <c r="B421" s="20" t="s">
        <v>241</v>
      </c>
      <c r="C421" s="20" t="s">
        <v>2054</v>
      </c>
      <c r="D421" s="20" t="s">
        <v>117</v>
      </c>
      <c r="E421" s="20" t="s">
        <v>113</v>
      </c>
      <c r="F421" s="20" t="s">
        <v>152</v>
      </c>
      <c r="G421" s="20" t="s">
        <v>96</v>
      </c>
      <c r="H421" s="15">
        <v>2017</v>
      </c>
      <c r="I421" s="102">
        <v>17.72</v>
      </c>
      <c r="J421" s="15" t="s">
        <v>234</v>
      </c>
      <c r="K421" s="15">
        <v>2</v>
      </c>
      <c r="L421" s="15">
        <v>1</v>
      </c>
      <c r="M421" s="15">
        <v>1</v>
      </c>
      <c r="N421" s="15">
        <v>8</v>
      </c>
      <c r="O421" s="15">
        <v>1</v>
      </c>
      <c r="P421" s="51">
        <v>1100</v>
      </c>
      <c r="Q421" s="169">
        <v>0.25</v>
      </c>
      <c r="R421" s="51">
        <f>P421*(1+Q421)</f>
        <v>1375</v>
      </c>
      <c r="S421" s="15">
        <v>10</v>
      </c>
      <c r="T421" s="15">
        <v>1</v>
      </c>
      <c r="U421" s="15">
        <v>7</v>
      </c>
      <c r="V421" s="21">
        <f>CEILING(R421*O421*I421*EXP(-Definitions!$A$38*Capex!U553)*T421,100)</f>
        <v>24400</v>
      </c>
      <c r="W421" s="184" t="s">
        <v>235</v>
      </c>
      <c r="X421" s="20" t="s">
        <v>242</v>
      </c>
      <c r="Y421" s="67"/>
    </row>
    <row r="422" spans="1:25" s="100" customFormat="1" ht="35.65" customHeight="1">
      <c r="A422" s="15" t="s">
        <v>1220</v>
      </c>
      <c r="B422" s="20" t="s">
        <v>241</v>
      </c>
      <c r="C422" s="20" t="s">
        <v>2053</v>
      </c>
      <c r="D422" s="20" t="s">
        <v>117</v>
      </c>
      <c r="E422" s="20" t="s">
        <v>106</v>
      </c>
      <c r="F422" s="20" t="s">
        <v>152</v>
      </c>
      <c r="G422" s="20" t="s">
        <v>96</v>
      </c>
      <c r="H422" s="15">
        <v>2017</v>
      </c>
      <c r="I422" s="102">
        <v>17.8</v>
      </c>
      <c r="J422" s="15" t="s">
        <v>234</v>
      </c>
      <c r="K422" s="15">
        <v>2</v>
      </c>
      <c r="L422" s="15">
        <v>1</v>
      </c>
      <c r="M422" s="15">
        <v>1</v>
      </c>
      <c r="N422" s="15">
        <v>8</v>
      </c>
      <c r="O422" s="15">
        <v>1</v>
      </c>
      <c r="P422" s="51">
        <v>1100</v>
      </c>
      <c r="Q422" s="169">
        <v>0.25</v>
      </c>
      <c r="R422" s="51">
        <f>P422*(1+Q422)</f>
        <v>1375</v>
      </c>
      <c r="S422" s="15">
        <v>10</v>
      </c>
      <c r="T422" s="15">
        <v>1</v>
      </c>
      <c r="U422" s="15">
        <v>7</v>
      </c>
      <c r="V422" s="21">
        <f>CEILING(R422*O422*I422*EXP(-Definitions!$A$38*Capex!U152)*T422,100)</f>
        <v>24500</v>
      </c>
      <c r="W422" s="184" t="s">
        <v>235</v>
      </c>
      <c r="X422" s="20" t="s">
        <v>242</v>
      </c>
      <c r="Y422" s="67"/>
    </row>
    <row r="423" spans="1:25" s="100" customFormat="1" ht="35.65" customHeight="1">
      <c r="A423" s="64" t="s">
        <v>1083</v>
      </c>
      <c r="B423" s="67" t="s">
        <v>238</v>
      </c>
      <c r="C423" s="67" t="s">
        <v>86</v>
      </c>
      <c r="D423" s="67" t="s">
        <v>117</v>
      </c>
      <c r="E423" s="67" t="s">
        <v>86</v>
      </c>
      <c r="F423" s="67" t="s">
        <v>152</v>
      </c>
      <c r="G423" s="67" t="s">
        <v>96</v>
      </c>
      <c r="H423" s="64">
        <v>2017</v>
      </c>
      <c r="I423" s="99">
        <v>78.42</v>
      </c>
      <c r="J423" s="64" t="s">
        <v>234</v>
      </c>
      <c r="K423" s="64">
        <v>2</v>
      </c>
      <c r="L423" s="64">
        <v>1</v>
      </c>
      <c r="M423" s="64">
        <v>1</v>
      </c>
      <c r="N423" s="64">
        <v>8</v>
      </c>
      <c r="O423" s="64">
        <v>1</v>
      </c>
      <c r="P423" s="91">
        <v>250</v>
      </c>
      <c r="Q423" s="109">
        <v>0.25</v>
      </c>
      <c r="R423" s="91">
        <f>P423*(1+Q423)</f>
        <v>312.5</v>
      </c>
      <c r="S423" s="64">
        <v>10</v>
      </c>
      <c r="T423" s="64">
        <v>1</v>
      </c>
      <c r="U423" s="64">
        <v>7</v>
      </c>
      <c r="V423" s="66">
        <f>CEILING(R423*O423*I423*EXP(-Definitions!$A$38*Capex!U15)*T423,100)</f>
        <v>24600</v>
      </c>
      <c r="W423" s="101" t="s">
        <v>235</v>
      </c>
      <c r="X423" s="67" t="s">
        <v>239</v>
      </c>
      <c r="Y423" s="67"/>
    </row>
    <row r="424" spans="1:25" s="100" customFormat="1" ht="35.65" customHeight="1">
      <c r="A424" s="15" t="s">
        <v>1217</v>
      </c>
      <c r="B424" s="20" t="s">
        <v>241</v>
      </c>
      <c r="C424" s="20" t="s">
        <v>2053</v>
      </c>
      <c r="D424" s="20" t="s">
        <v>117</v>
      </c>
      <c r="E424" s="20" t="s">
        <v>106</v>
      </c>
      <c r="F424" s="20" t="s">
        <v>148</v>
      </c>
      <c r="G424" s="20" t="s">
        <v>96</v>
      </c>
      <c r="H424" s="15">
        <v>2017</v>
      </c>
      <c r="I424" s="102">
        <v>17.899999999999999</v>
      </c>
      <c r="J424" s="15" t="s">
        <v>234</v>
      </c>
      <c r="K424" s="15">
        <v>2</v>
      </c>
      <c r="L424" s="15">
        <v>1</v>
      </c>
      <c r="M424" s="15">
        <v>1</v>
      </c>
      <c r="N424" s="15">
        <v>8</v>
      </c>
      <c r="O424" s="15">
        <v>1</v>
      </c>
      <c r="P424" s="51">
        <v>1100</v>
      </c>
      <c r="Q424" s="169">
        <v>0.25</v>
      </c>
      <c r="R424" s="51">
        <f>P424*(1+Q424)</f>
        <v>1375</v>
      </c>
      <c r="S424" s="15">
        <v>10</v>
      </c>
      <c r="T424" s="15">
        <v>1</v>
      </c>
      <c r="U424" s="15">
        <v>7</v>
      </c>
      <c r="V424" s="21">
        <f>CEILING(R424*O424*I424*EXP(-Definitions!$A$38*Capex!U149)*T424,100)</f>
        <v>24700</v>
      </c>
      <c r="W424" s="184" t="s">
        <v>235</v>
      </c>
      <c r="X424" s="20" t="s">
        <v>242</v>
      </c>
      <c r="Y424" s="67"/>
    </row>
    <row r="425" spans="1:25" s="100" customFormat="1" ht="35.65" customHeight="1">
      <c r="A425" s="15" t="s">
        <v>1405</v>
      </c>
      <c r="B425" s="20" t="s">
        <v>259</v>
      </c>
      <c r="C425" s="20" t="s">
        <v>2053</v>
      </c>
      <c r="D425" s="20" t="s">
        <v>117</v>
      </c>
      <c r="E425" s="20" t="s">
        <v>115</v>
      </c>
      <c r="F425" s="20" t="s">
        <v>140</v>
      </c>
      <c r="G425" s="20" t="s">
        <v>96</v>
      </c>
      <c r="H425" s="15">
        <v>2017</v>
      </c>
      <c r="I425" s="102">
        <v>79.45</v>
      </c>
      <c r="J425" s="15" t="s">
        <v>234</v>
      </c>
      <c r="K425" s="15">
        <v>2</v>
      </c>
      <c r="L425" s="15">
        <v>1</v>
      </c>
      <c r="M425" s="15">
        <v>1</v>
      </c>
      <c r="N425" s="15">
        <v>8</v>
      </c>
      <c r="O425" s="15">
        <v>1</v>
      </c>
      <c r="P425" s="51">
        <v>250</v>
      </c>
      <c r="Q425" s="169">
        <v>0.25</v>
      </c>
      <c r="R425" s="51">
        <f>P425*(1+Q425)</f>
        <v>312.5</v>
      </c>
      <c r="S425" s="15">
        <v>10</v>
      </c>
      <c r="T425" s="15">
        <v>1</v>
      </c>
      <c r="U425" s="15">
        <v>7</v>
      </c>
      <c r="V425" s="21">
        <f>CEILING(R425*O425*I425*EXP(-Definitions!$A$38*Capex!U337)*T425,100)</f>
        <v>24900</v>
      </c>
      <c r="W425" s="184" t="s">
        <v>235</v>
      </c>
      <c r="X425" s="20" t="s">
        <v>239</v>
      </c>
      <c r="Y425" s="67"/>
    </row>
    <row r="426" spans="1:25" s="100" customFormat="1" ht="36" customHeight="1">
      <c r="A426" s="64" t="s">
        <v>1079</v>
      </c>
      <c r="B426" s="67" t="s">
        <v>233</v>
      </c>
      <c r="C426" s="67" t="s">
        <v>86</v>
      </c>
      <c r="D426" s="67" t="s">
        <v>117</v>
      </c>
      <c r="E426" s="67" t="s">
        <v>86</v>
      </c>
      <c r="F426" s="67" t="s">
        <v>151</v>
      </c>
      <c r="G426" s="67" t="s">
        <v>96</v>
      </c>
      <c r="H426" s="64">
        <v>2017</v>
      </c>
      <c r="I426" s="99">
        <v>83.87</v>
      </c>
      <c r="J426" s="64" t="s">
        <v>234</v>
      </c>
      <c r="K426" s="64">
        <v>2</v>
      </c>
      <c r="L426" s="64">
        <v>1</v>
      </c>
      <c r="M426" s="64">
        <v>1</v>
      </c>
      <c r="N426" s="64">
        <v>8</v>
      </c>
      <c r="O426" s="64">
        <v>1</v>
      </c>
      <c r="P426" s="91">
        <v>250</v>
      </c>
      <c r="Q426" s="109">
        <v>0.25</v>
      </c>
      <c r="R426" s="91">
        <f>P426*(1+Q426)</f>
        <v>312.5</v>
      </c>
      <c r="S426" s="64">
        <v>10</v>
      </c>
      <c r="T426" s="64">
        <v>1</v>
      </c>
      <c r="U426" s="64">
        <v>7</v>
      </c>
      <c r="V426" s="66">
        <f>CEILING(R426*O426*I426*EXP(-Definitions!$A$38*Capex!U11)*T426,100)</f>
        <v>26300</v>
      </c>
      <c r="W426" s="101" t="s">
        <v>235</v>
      </c>
      <c r="X426" s="67" t="s">
        <v>236</v>
      </c>
      <c r="Y426" s="67"/>
    </row>
    <row r="427" spans="1:25" s="100" customFormat="1" ht="35.65" customHeight="1">
      <c r="A427" s="15" t="s">
        <v>1619</v>
      </c>
      <c r="B427" s="20" t="s">
        <v>255</v>
      </c>
      <c r="C427" s="20" t="s">
        <v>2054</v>
      </c>
      <c r="D427" s="20" t="s">
        <v>117</v>
      </c>
      <c r="E427" s="20" t="s">
        <v>113</v>
      </c>
      <c r="F427" s="20" t="s">
        <v>152</v>
      </c>
      <c r="G427" s="20" t="s">
        <v>96</v>
      </c>
      <c r="H427" s="15">
        <v>2017</v>
      </c>
      <c r="I427" s="102">
        <v>91.8</v>
      </c>
      <c r="J427" s="15" t="s">
        <v>234</v>
      </c>
      <c r="K427" s="15">
        <v>2</v>
      </c>
      <c r="L427" s="15">
        <v>1</v>
      </c>
      <c r="M427" s="15">
        <v>1</v>
      </c>
      <c r="N427" s="15">
        <v>8</v>
      </c>
      <c r="O427" s="15">
        <v>1</v>
      </c>
      <c r="P427" s="51">
        <v>250</v>
      </c>
      <c r="Q427" s="169">
        <v>0.25</v>
      </c>
      <c r="R427" s="51">
        <f>P427*(1+Q427)</f>
        <v>312.5</v>
      </c>
      <c r="S427" s="15">
        <v>10</v>
      </c>
      <c r="T427" s="15">
        <v>1</v>
      </c>
      <c r="U427" s="15">
        <v>7</v>
      </c>
      <c r="V427" s="21">
        <f>CEILING(R427*O427*I427*EXP(-Definitions!$A$38*Capex!U551)*T427,100)</f>
        <v>28700</v>
      </c>
      <c r="W427" s="184" t="s">
        <v>235</v>
      </c>
      <c r="X427" s="20" t="s">
        <v>236</v>
      </c>
      <c r="Y427" s="67"/>
    </row>
    <row r="428" spans="1:25" s="100" customFormat="1" ht="35.65" customHeight="1">
      <c r="A428" s="15" t="s">
        <v>1236</v>
      </c>
      <c r="B428" s="20" t="s">
        <v>255</v>
      </c>
      <c r="C428" s="20" t="s">
        <v>2053</v>
      </c>
      <c r="D428" s="20" t="s">
        <v>117</v>
      </c>
      <c r="E428" s="20" t="s">
        <v>263</v>
      </c>
      <c r="F428" s="20" t="s">
        <v>148</v>
      </c>
      <c r="G428" s="20" t="s">
        <v>96</v>
      </c>
      <c r="H428" s="15">
        <v>2017</v>
      </c>
      <c r="I428" s="102">
        <v>93.4</v>
      </c>
      <c r="J428" s="15" t="s">
        <v>234</v>
      </c>
      <c r="K428" s="15">
        <v>2</v>
      </c>
      <c r="L428" s="15">
        <v>1</v>
      </c>
      <c r="M428" s="15">
        <v>1</v>
      </c>
      <c r="N428" s="15">
        <v>8</v>
      </c>
      <c r="O428" s="15">
        <v>1</v>
      </c>
      <c r="P428" s="51">
        <v>250</v>
      </c>
      <c r="Q428" s="169">
        <v>0.25</v>
      </c>
      <c r="R428" s="51">
        <f>P428*(1+Q428)</f>
        <v>312.5</v>
      </c>
      <c r="S428" s="15">
        <v>10</v>
      </c>
      <c r="T428" s="15">
        <v>1</v>
      </c>
      <c r="U428" s="15">
        <v>7</v>
      </c>
      <c r="V428" s="21">
        <f>CEILING(R428*O428*I428*EXP(-Definitions!$A$38*Capex!U168)*T428,100)</f>
        <v>29200</v>
      </c>
      <c r="W428" s="184" t="s">
        <v>235</v>
      </c>
      <c r="X428" s="20" t="s">
        <v>236</v>
      </c>
      <c r="Y428" s="67"/>
    </row>
    <row r="429" spans="1:25" s="100" customFormat="1" ht="36" customHeight="1">
      <c r="A429" s="15" t="s">
        <v>1256</v>
      </c>
      <c r="B429" s="20" t="s">
        <v>255</v>
      </c>
      <c r="C429" s="20" t="s">
        <v>2053</v>
      </c>
      <c r="D429" s="20" t="s">
        <v>117</v>
      </c>
      <c r="E429" s="20" t="s">
        <v>107</v>
      </c>
      <c r="F429" s="20" t="s">
        <v>148</v>
      </c>
      <c r="G429" s="20" t="s">
        <v>96</v>
      </c>
      <c r="H429" s="15">
        <v>2017</v>
      </c>
      <c r="I429" s="102">
        <v>93.4</v>
      </c>
      <c r="J429" s="15" t="s">
        <v>234</v>
      </c>
      <c r="K429" s="15">
        <v>2</v>
      </c>
      <c r="L429" s="15">
        <v>1</v>
      </c>
      <c r="M429" s="15">
        <v>1</v>
      </c>
      <c r="N429" s="15">
        <v>8</v>
      </c>
      <c r="O429" s="15">
        <v>1</v>
      </c>
      <c r="P429" s="51">
        <v>250</v>
      </c>
      <c r="Q429" s="169">
        <v>0.25</v>
      </c>
      <c r="R429" s="51">
        <f>P429*(1+Q429)</f>
        <v>312.5</v>
      </c>
      <c r="S429" s="15">
        <v>10</v>
      </c>
      <c r="T429" s="15">
        <v>1</v>
      </c>
      <c r="U429" s="15">
        <v>7</v>
      </c>
      <c r="V429" s="21">
        <f>CEILING(R429*O429*I429*EXP(-Definitions!$A$38*Capex!U188)*T429,100)</f>
        <v>29200</v>
      </c>
      <c r="W429" s="184" t="s">
        <v>235</v>
      </c>
      <c r="X429" s="20" t="s">
        <v>236</v>
      </c>
      <c r="Y429" s="67"/>
    </row>
    <row r="430" spans="1:25" s="100" customFormat="1" ht="35.65" customHeight="1">
      <c r="A430" s="15" t="s">
        <v>1276</v>
      </c>
      <c r="B430" s="20" t="s">
        <v>255</v>
      </c>
      <c r="C430" s="20" t="s">
        <v>2053</v>
      </c>
      <c r="D430" s="20" t="s">
        <v>117</v>
      </c>
      <c r="E430" s="20" t="s">
        <v>108</v>
      </c>
      <c r="F430" s="20" t="s">
        <v>148</v>
      </c>
      <c r="G430" s="20" t="s">
        <v>96</v>
      </c>
      <c r="H430" s="15">
        <v>2017</v>
      </c>
      <c r="I430" s="102">
        <v>93.4</v>
      </c>
      <c r="J430" s="15" t="s">
        <v>234</v>
      </c>
      <c r="K430" s="15">
        <v>2</v>
      </c>
      <c r="L430" s="15">
        <v>1</v>
      </c>
      <c r="M430" s="15">
        <v>1</v>
      </c>
      <c r="N430" s="15">
        <v>8</v>
      </c>
      <c r="O430" s="15">
        <v>1</v>
      </c>
      <c r="P430" s="51">
        <v>250</v>
      </c>
      <c r="Q430" s="169">
        <v>0.25</v>
      </c>
      <c r="R430" s="51">
        <f>P430*(1+Q430)</f>
        <v>312.5</v>
      </c>
      <c r="S430" s="15">
        <v>10</v>
      </c>
      <c r="T430" s="15">
        <v>1</v>
      </c>
      <c r="U430" s="15">
        <v>7</v>
      </c>
      <c r="V430" s="21">
        <f>CEILING(R430*O430*I430*EXP(-Definitions!$A$38*Capex!U208)*T430,100)</f>
        <v>29200</v>
      </c>
      <c r="W430" s="184" t="s">
        <v>235</v>
      </c>
      <c r="X430" s="20" t="s">
        <v>236</v>
      </c>
      <c r="Y430" s="67"/>
    </row>
    <row r="431" spans="1:25" s="100" customFormat="1" ht="35.65" customHeight="1">
      <c r="A431" s="15" t="s">
        <v>1296</v>
      </c>
      <c r="B431" s="20" t="s">
        <v>255</v>
      </c>
      <c r="C431" s="20" t="s">
        <v>2053</v>
      </c>
      <c r="D431" s="20" t="s">
        <v>117</v>
      </c>
      <c r="E431" s="20" t="s">
        <v>109</v>
      </c>
      <c r="F431" s="20" t="s">
        <v>148</v>
      </c>
      <c r="G431" s="20" t="s">
        <v>96</v>
      </c>
      <c r="H431" s="15">
        <v>2017</v>
      </c>
      <c r="I431" s="102">
        <v>93.4</v>
      </c>
      <c r="J431" s="15" t="s">
        <v>234</v>
      </c>
      <c r="K431" s="15">
        <v>2</v>
      </c>
      <c r="L431" s="15">
        <v>1</v>
      </c>
      <c r="M431" s="15">
        <v>1</v>
      </c>
      <c r="N431" s="15">
        <v>8</v>
      </c>
      <c r="O431" s="15">
        <v>1</v>
      </c>
      <c r="P431" s="51">
        <v>250</v>
      </c>
      <c r="Q431" s="169">
        <v>0.25</v>
      </c>
      <c r="R431" s="51">
        <f>P431*(1+Q431)</f>
        <v>312.5</v>
      </c>
      <c r="S431" s="15">
        <v>10</v>
      </c>
      <c r="T431" s="15">
        <v>1</v>
      </c>
      <c r="U431" s="15">
        <v>7</v>
      </c>
      <c r="V431" s="21">
        <f>CEILING(R431*O431*I431*EXP(-Definitions!$A$38*Capex!U228)*T431,100)</f>
        <v>29200</v>
      </c>
      <c r="W431" s="184" t="s">
        <v>235</v>
      </c>
      <c r="X431" s="20" t="s">
        <v>236</v>
      </c>
      <c r="Y431" s="67"/>
    </row>
    <row r="432" spans="1:25" s="100" customFormat="1" ht="36" customHeight="1">
      <c r="A432" s="15" t="s">
        <v>1311</v>
      </c>
      <c r="B432" s="20" t="s">
        <v>255</v>
      </c>
      <c r="C432" s="20" t="s">
        <v>2053</v>
      </c>
      <c r="D432" s="20" t="s">
        <v>117</v>
      </c>
      <c r="E432" s="20" t="s">
        <v>110</v>
      </c>
      <c r="F432" s="20" t="s">
        <v>148</v>
      </c>
      <c r="G432" s="20" t="s">
        <v>96</v>
      </c>
      <c r="H432" s="15">
        <v>2017</v>
      </c>
      <c r="I432" s="102">
        <v>93.4</v>
      </c>
      <c r="J432" s="15" t="s">
        <v>234</v>
      </c>
      <c r="K432" s="15">
        <v>2</v>
      </c>
      <c r="L432" s="15">
        <v>1</v>
      </c>
      <c r="M432" s="15">
        <v>1</v>
      </c>
      <c r="N432" s="15">
        <v>8</v>
      </c>
      <c r="O432" s="15">
        <v>1</v>
      </c>
      <c r="P432" s="51">
        <v>250</v>
      </c>
      <c r="Q432" s="169">
        <v>0.25</v>
      </c>
      <c r="R432" s="51">
        <f>P432*(1+Q432)</f>
        <v>312.5</v>
      </c>
      <c r="S432" s="15">
        <v>10</v>
      </c>
      <c r="T432" s="15">
        <v>1</v>
      </c>
      <c r="U432" s="15">
        <v>7</v>
      </c>
      <c r="V432" s="21">
        <f>CEILING(R432*O432*I432*EXP(-Definitions!$A$38*Capex!U243)*T432,100)</f>
        <v>29200</v>
      </c>
      <c r="W432" s="184" t="s">
        <v>235</v>
      </c>
      <c r="X432" s="20" t="s">
        <v>236</v>
      </c>
      <c r="Y432" s="67"/>
    </row>
    <row r="433" spans="1:25" s="100" customFormat="1" ht="35.65" customHeight="1">
      <c r="A433" s="15" t="s">
        <v>1326</v>
      </c>
      <c r="B433" s="20" t="s">
        <v>255</v>
      </c>
      <c r="C433" s="20" t="s">
        <v>2053</v>
      </c>
      <c r="D433" s="20" t="s">
        <v>117</v>
      </c>
      <c r="E433" s="20" t="s">
        <v>111</v>
      </c>
      <c r="F433" s="20" t="s">
        <v>148</v>
      </c>
      <c r="G433" s="20" t="s">
        <v>96</v>
      </c>
      <c r="H433" s="15">
        <v>2017</v>
      </c>
      <c r="I433" s="102">
        <v>93.4</v>
      </c>
      <c r="J433" s="15" t="s">
        <v>234</v>
      </c>
      <c r="K433" s="15">
        <v>2</v>
      </c>
      <c r="L433" s="15">
        <v>1</v>
      </c>
      <c r="M433" s="15">
        <v>1</v>
      </c>
      <c r="N433" s="15">
        <v>8</v>
      </c>
      <c r="O433" s="15">
        <v>1</v>
      </c>
      <c r="P433" s="51">
        <v>250</v>
      </c>
      <c r="Q433" s="169">
        <v>0.25</v>
      </c>
      <c r="R433" s="51">
        <f>P433*(1+Q433)</f>
        <v>312.5</v>
      </c>
      <c r="S433" s="15">
        <v>10</v>
      </c>
      <c r="T433" s="15">
        <v>1</v>
      </c>
      <c r="U433" s="15">
        <v>7</v>
      </c>
      <c r="V433" s="21">
        <f>CEILING(R433*O433*I433*EXP(-Definitions!$A$38*Capex!U258)*T433,100)</f>
        <v>29200</v>
      </c>
      <c r="W433" s="184" t="s">
        <v>235</v>
      </c>
      <c r="X433" s="20" t="s">
        <v>236</v>
      </c>
      <c r="Y433" s="67"/>
    </row>
    <row r="434" spans="1:25" s="100" customFormat="1" ht="35.65" customHeight="1">
      <c r="A434" s="15" t="s">
        <v>1592</v>
      </c>
      <c r="B434" s="20" t="s">
        <v>255</v>
      </c>
      <c r="C434" s="20" t="s">
        <v>2054</v>
      </c>
      <c r="D434" s="20" t="s">
        <v>117</v>
      </c>
      <c r="E434" s="20" t="s">
        <v>112</v>
      </c>
      <c r="F434" s="20" t="s">
        <v>148</v>
      </c>
      <c r="G434" s="20" t="s">
        <v>96</v>
      </c>
      <c r="H434" s="15">
        <v>2017</v>
      </c>
      <c r="I434" s="102">
        <v>94.7</v>
      </c>
      <c r="J434" s="15" t="s">
        <v>234</v>
      </c>
      <c r="K434" s="15">
        <v>2</v>
      </c>
      <c r="L434" s="15">
        <v>1</v>
      </c>
      <c r="M434" s="15">
        <v>1</v>
      </c>
      <c r="N434" s="15">
        <v>8</v>
      </c>
      <c r="O434" s="15">
        <v>1</v>
      </c>
      <c r="P434" s="51">
        <v>250</v>
      </c>
      <c r="Q434" s="169">
        <v>0.25</v>
      </c>
      <c r="R434" s="51">
        <f>P434*(1+Q434)</f>
        <v>312.5</v>
      </c>
      <c r="S434" s="15">
        <v>10</v>
      </c>
      <c r="T434" s="15">
        <v>1</v>
      </c>
      <c r="U434" s="15">
        <v>7</v>
      </c>
      <c r="V434" s="21">
        <f>CEILING(R434*O434*I434*EXP(-Definitions!$A$38*Capex!U524)*T434,100)</f>
        <v>29600</v>
      </c>
      <c r="W434" s="184" t="s">
        <v>235</v>
      </c>
      <c r="X434" s="20" t="s">
        <v>236</v>
      </c>
      <c r="Y434" s="67"/>
    </row>
    <row r="435" spans="1:25" s="100" customFormat="1" ht="35.65" customHeight="1">
      <c r="A435" s="15" t="s">
        <v>1595</v>
      </c>
      <c r="B435" s="20" t="s">
        <v>255</v>
      </c>
      <c r="C435" s="20" t="s">
        <v>2054</v>
      </c>
      <c r="D435" s="20" t="s">
        <v>117</v>
      </c>
      <c r="E435" s="20" t="s">
        <v>112</v>
      </c>
      <c r="F435" s="20" t="s">
        <v>152</v>
      </c>
      <c r="G435" s="20" t="s">
        <v>96</v>
      </c>
      <c r="H435" s="15">
        <v>2017</v>
      </c>
      <c r="I435" s="102">
        <v>94.7</v>
      </c>
      <c r="J435" s="15" t="s">
        <v>234</v>
      </c>
      <c r="K435" s="15">
        <v>2</v>
      </c>
      <c r="L435" s="15">
        <v>1</v>
      </c>
      <c r="M435" s="15">
        <v>1</v>
      </c>
      <c r="N435" s="15">
        <v>8</v>
      </c>
      <c r="O435" s="15">
        <v>1</v>
      </c>
      <c r="P435" s="51">
        <v>250</v>
      </c>
      <c r="Q435" s="169">
        <v>0.25</v>
      </c>
      <c r="R435" s="51">
        <f>P435*(1+Q435)</f>
        <v>312.5</v>
      </c>
      <c r="S435" s="15">
        <v>10</v>
      </c>
      <c r="T435" s="15">
        <v>1</v>
      </c>
      <c r="U435" s="15">
        <v>7</v>
      </c>
      <c r="V435" s="21">
        <f>CEILING(R435*O435*I435*EXP(-Definitions!$A$38*Capex!U527)*T435,100)</f>
        <v>29600</v>
      </c>
      <c r="W435" s="184" t="s">
        <v>235</v>
      </c>
      <c r="X435" s="20" t="s">
        <v>236</v>
      </c>
      <c r="Y435" s="67"/>
    </row>
    <row r="436" spans="1:25" s="100" customFormat="1" ht="35.65" customHeight="1">
      <c r="A436" s="15" t="s">
        <v>1459</v>
      </c>
      <c r="B436" s="20" t="s">
        <v>255</v>
      </c>
      <c r="C436" s="20" t="s">
        <v>2054</v>
      </c>
      <c r="D436" s="20" t="s">
        <v>117</v>
      </c>
      <c r="E436" s="20" t="s">
        <v>106</v>
      </c>
      <c r="F436" s="20" t="s">
        <v>152</v>
      </c>
      <c r="G436" s="20" t="s">
        <v>96</v>
      </c>
      <c r="H436" s="15">
        <v>2017</v>
      </c>
      <c r="I436" s="102">
        <v>94.75</v>
      </c>
      <c r="J436" s="15" t="s">
        <v>234</v>
      </c>
      <c r="K436" s="15">
        <v>2</v>
      </c>
      <c r="L436" s="15">
        <v>1</v>
      </c>
      <c r="M436" s="15">
        <v>1</v>
      </c>
      <c r="N436" s="15">
        <v>8</v>
      </c>
      <c r="O436" s="15">
        <v>1</v>
      </c>
      <c r="P436" s="51">
        <v>250</v>
      </c>
      <c r="Q436" s="169">
        <v>0.25</v>
      </c>
      <c r="R436" s="51">
        <f>P436*(1+Q436)</f>
        <v>312.5</v>
      </c>
      <c r="S436" s="15">
        <v>10</v>
      </c>
      <c r="T436" s="15">
        <v>1</v>
      </c>
      <c r="U436" s="15">
        <v>7</v>
      </c>
      <c r="V436" s="21">
        <f>CEILING(R436*O436*I436*EXP(-Definitions!$A$38*Capex!U391)*T436,100)</f>
        <v>29700</v>
      </c>
      <c r="W436" s="184" t="s">
        <v>235</v>
      </c>
      <c r="X436" s="20" t="s">
        <v>236</v>
      </c>
      <c r="Y436" s="67"/>
    </row>
    <row r="437" spans="1:25" s="100" customFormat="1" ht="35.65" customHeight="1">
      <c r="A437" s="15" t="s">
        <v>1475</v>
      </c>
      <c r="B437" s="20" t="s">
        <v>255</v>
      </c>
      <c r="C437" s="20" t="s">
        <v>2054</v>
      </c>
      <c r="D437" s="20" t="s">
        <v>117</v>
      </c>
      <c r="E437" s="20" t="s">
        <v>263</v>
      </c>
      <c r="F437" s="20" t="s">
        <v>148</v>
      </c>
      <c r="G437" s="20" t="s">
        <v>96</v>
      </c>
      <c r="H437" s="15">
        <v>2017</v>
      </c>
      <c r="I437" s="102">
        <v>94.83</v>
      </c>
      <c r="J437" s="15" t="s">
        <v>234</v>
      </c>
      <c r="K437" s="15">
        <v>2</v>
      </c>
      <c r="L437" s="15">
        <v>1</v>
      </c>
      <c r="M437" s="15">
        <v>1</v>
      </c>
      <c r="N437" s="15">
        <v>8</v>
      </c>
      <c r="O437" s="15">
        <v>1</v>
      </c>
      <c r="P437" s="51">
        <v>250</v>
      </c>
      <c r="Q437" s="169">
        <v>0.25</v>
      </c>
      <c r="R437" s="51">
        <f>P437*(1+Q437)</f>
        <v>312.5</v>
      </c>
      <c r="S437" s="15">
        <v>10</v>
      </c>
      <c r="T437" s="15">
        <v>1</v>
      </c>
      <c r="U437" s="15">
        <v>7</v>
      </c>
      <c r="V437" s="21">
        <f>CEILING(R437*O437*I437*EXP(-Definitions!$A$38*Capex!U407)*T437,100)</f>
        <v>29700</v>
      </c>
      <c r="W437" s="184" t="s">
        <v>235</v>
      </c>
      <c r="X437" s="20" t="s">
        <v>236</v>
      </c>
      <c r="Y437" s="67"/>
    </row>
    <row r="438" spans="1:25" s="100" customFormat="1" ht="35.65" customHeight="1">
      <c r="A438" s="15" t="s">
        <v>1494</v>
      </c>
      <c r="B438" s="20" t="s">
        <v>255</v>
      </c>
      <c r="C438" s="20" t="s">
        <v>2054</v>
      </c>
      <c r="D438" s="20" t="s">
        <v>117</v>
      </c>
      <c r="E438" s="20" t="s">
        <v>107</v>
      </c>
      <c r="F438" s="20" t="s">
        <v>148</v>
      </c>
      <c r="G438" s="20" t="s">
        <v>96</v>
      </c>
      <c r="H438" s="15">
        <v>2017</v>
      </c>
      <c r="I438" s="102">
        <v>94.83</v>
      </c>
      <c r="J438" s="15" t="s">
        <v>234</v>
      </c>
      <c r="K438" s="15">
        <v>2</v>
      </c>
      <c r="L438" s="15">
        <v>1</v>
      </c>
      <c r="M438" s="15">
        <v>1</v>
      </c>
      <c r="N438" s="15">
        <v>8</v>
      </c>
      <c r="O438" s="15">
        <v>1</v>
      </c>
      <c r="P438" s="51">
        <v>250</v>
      </c>
      <c r="Q438" s="169">
        <v>0.25</v>
      </c>
      <c r="R438" s="51">
        <f>P438*(1+Q438)</f>
        <v>312.5</v>
      </c>
      <c r="S438" s="15">
        <v>10</v>
      </c>
      <c r="T438" s="15">
        <v>1</v>
      </c>
      <c r="U438" s="15">
        <v>7</v>
      </c>
      <c r="V438" s="21">
        <f>CEILING(R438*O438*I438*EXP(-Definitions!$A$38*Capex!U426)*T438,100)</f>
        <v>29700</v>
      </c>
      <c r="W438" s="184" t="s">
        <v>235</v>
      </c>
      <c r="X438" s="20" t="s">
        <v>236</v>
      </c>
      <c r="Y438" s="67"/>
    </row>
    <row r="439" spans="1:25" s="100" customFormat="1" ht="36" customHeight="1">
      <c r="A439" s="15" t="s">
        <v>1513</v>
      </c>
      <c r="B439" s="20" t="s">
        <v>255</v>
      </c>
      <c r="C439" s="20" t="s">
        <v>2054</v>
      </c>
      <c r="D439" s="20" t="s">
        <v>117</v>
      </c>
      <c r="E439" s="20" t="s">
        <v>108</v>
      </c>
      <c r="F439" s="20" t="s">
        <v>148</v>
      </c>
      <c r="G439" s="20" t="s">
        <v>96</v>
      </c>
      <c r="H439" s="15">
        <v>2017</v>
      </c>
      <c r="I439" s="102">
        <v>95.33</v>
      </c>
      <c r="J439" s="15" t="s">
        <v>234</v>
      </c>
      <c r="K439" s="15">
        <v>2</v>
      </c>
      <c r="L439" s="15">
        <v>1</v>
      </c>
      <c r="M439" s="15">
        <v>1</v>
      </c>
      <c r="N439" s="15">
        <v>8</v>
      </c>
      <c r="O439" s="15">
        <v>1</v>
      </c>
      <c r="P439" s="51">
        <v>250</v>
      </c>
      <c r="Q439" s="169">
        <v>0.25</v>
      </c>
      <c r="R439" s="51">
        <f>P439*(1+Q439)</f>
        <v>312.5</v>
      </c>
      <c r="S439" s="15">
        <v>10</v>
      </c>
      <c r="T439" s="15">
        <v>1</v>
      </c>
      <c r="U439" s="15">
        <v>7</v>
      </c>
      <c r="V439" s="21">
        <f>CEILING(R439*O439*I439*EXP(-Definitions!$A$38*Capex!U445)*T439,100)</f>
        <v>29800</v>
      </c>
      <c r="W439" s="184" t="s">
        <v>235</v>
      </c>
      <c r="X439" s="20" t="s">
        <v>236</v>
      </c>
      <c r="Y439" s="67"/>
    </row>
    <row r="440" spans="1:25" s="100" customFormat="1" ht="35.65" customHeight="1">
      <c r="A440" s="15" t="s">
        <v>1534</v>
      </c>
      <c r="B440" s="20" t="s">
        <v>255</v>
      </c>
      <c r="C440" s="20" t="s">
        <v>2054</v>
      </c>
      <c r="D440" s="20" t="s">
        <v>117</v>
      </c>
      <c r="E440" s="20" t="s">
        <v>109</v>
      </c>
      <c r="F440" s="20" t="s">
        <v>148</v>
      </c>
      <c r="G440" s="20" t="s">
        <v>96</v>
      </c>
      <c r="H440" s="15">
        <v>2017</v>
      </c>
      <c r="I440" s="102">
        <v>95.33</v>
      </c>
      <c r="J440" s="15" t="s">
        <v>234</v>
      </c>
      <c r="K440" s="15">
        <v>2</v>
      </c>
      <c r="L440" s="15">
        <v>1</v>
      </c>
      <c r="M440" s="15">
        <v>1</v>
      </c>
      <c r="N440" s="15">
        <v>8</v>
      </c>
      <c r="O440" s="15">
        <v>1</v>
      </c>
      <c r="P440" s="51">
        <v>250</v>
      </c>
      <c r="Q440" s="169">
        <v>0.25</v>
      </c>
      <c r="R440" s="51">
        <f>P440*(1+Q440)</f>
        <v>312.5</v>
      </c>
      <c r="S440" s="15">
        <v>10</v>
      </c>
      <c r="T440" s="15">
        <v>1</v>
      </c>
      <c r="U440" s="15">
        <v>7</v>
      </c>
      <c r="V440" s="21">
        <f>CEILING(R440*O440*I440*EXP(-Definitions!$A$38*Capex!U466)*T440,100)</f>
        <v>29800</v>
      </c>
      <c r="W440" s="184" t="s">
        <v>235</v>
      </c>
      <c r="X440" s="20" t="s">
        <v>236</v>
      </c>
      <c r="Y440" s="67"/>
    </row>
    <row r="441" spans="1:25" s="100" customFormat="1" ht="35.65" customHeight="1">
      <c r="A441" s="15" t="s">
        <v>1555</v>
      </c>
      <c r="B441" s="20" t="s">
        <v>255</v>
      </c>
      <c r="C441" s="20" t="s">
        <v>2054</v>
      </c>
      <c r="D441" s="20" t="s">
        <v>117</v>
      </c>
      <c r="E441" s="20" t="s">
        <v>110</v>
      </c>
      <c r="F441" s="20" t="s">
        <v>148</v>
      </c>
      <c r="G441" s="20" t="s">
        <v>96</v>
      </c>
      <c r="H441" s="15">
        <v>2017</v>
      </c>
      <c r="I441" s="102">
        <v>95.33</v>
      </c>
      <c r="J441" s="15" t="s">
        <v>234</v>
      </c>
      <c r="K441" s="15">
        <v>2</v>
      </c>
      <c r="L441" s="15">
        <v>1</v>
      </c>
      <c r="M441" s="15">
        <v>1</v>
      </c>
      <c r="N441" s="15">
        <v>8</v>
      </c>
      <c r="O441" s="15">
        <v>1</v>
      </c>
      <c r="P441" s="51">
        <v>250</v>
      </c>
      <c r="Q441" s="169">
        <v>0.25</v>
      </c>
      <c r="R441" s="51">
        <f>P441*(1+Q441)</f>
        <v>312.5</v>
      </c>
      <c r="S441" s="15">
        <v>10</v>
      </c>
      <c r="T441" s="15">
        <v>1</v>
      </c>
      <c r="U441" s="15">
        <v>7</v>
      </c>
      <c r="V441" s="21">
        <f>CEILING(R441*O441*I441*EXP(-Definitions!$A$38*Capex!U487)*T441,100)</f>
        <v>29800</v>
      </c>
      <c r="W441" s="184" t="s">
        <v>235</v>
      </c>
      <c r="X441" s="20" t="s">
        <v>236</v>
      </c>
      <c r="Y441" s="67"/>
    </row>
    <row r="442" spans="1:25" s="100" customFormat="1" ht="35.65" customHeight="1">
      <c r="A442" s="15" t="s">
        <v>1576</v>
      </c>
      <c r="B442" s="20" t="s">
        <v>255</v>
      </c>
      <c r="C442" s="20" t="s">
        <v>2054</v>
      </c>
      <c r="D442" s="20" t="s">
        <v>117</v>
      </c>
      <c r="E442" s="20" t="s">
        <v>111</v>
      </c>
      <c r="F442" s="20" t="s">
        <v>148</v>
      </c>
      <c r="G442" s="20" t="s">
        <v>96</v>
      </c>
      <c r="H442" s="15">
        <v>2017</v>
      </c>
      <c r="I442" s="102">
        <v>95.33</v>
      </c>
      <c r="J442" s="15" t="s">
        <v>234</v>
      </c>
      <c r="K442" s="15">
        <v>2</v>
      </c>
      <c r="L442" s="15">
        <v>1</v>
      </c>
      <c r="M442" s="15">
        <v>1</v>
      </c>
      <c r="N442" s="15">
        <v>8</v>
      </c>
      <c r="O442" s="15">
        <v>1</v>
      </c>
      <c r="P442" s="51">
        <v>250</v>
      </c>
      <c r="Q442" s="169">
        <v>0.25</v>
      </c>
      <c r="R442" s="51">
        <f>P442*(1+Q442)</f>
        <v>312.5</v>
      </c>
      <c r="S442" s="15">
        <v>10</v>
      </c>
      <c r="T442" s="15">
        <v>1</v>
      </c>
      <c r="U442" s="15">
        <v>7</v>
      </c>
      <c r="V442" s="21">
        <f>CEILING(R442*O442*I442*EXP(-Definitions!$A$38*Capex!U508)*T442,100)</f>
        <v>29800</v>
      </c>
      <c r="W442" s="184" t="s">
        <v>235</v>
      </c>
      <c r="X442" s="20" t="s">
        <v>236</v>
      </c>
      <c r="Y442" s="67"/>
    </row>
    <row r="443" spans="1:25" s="100" customFormat="1" ht="35.65" customHeight="1">
      <c r="A443" s="15" t="s">
        <v>1341</v>
      </c>
      <c r="B443" s="20" t="s">
        <v>255</v>
      </c>
      <c r="C443" s="20" t="s">
        <v>2053</v>
      </c>
      <c r="D443" s="20" t="s">
        <v>117</v>
      </c>
      <c r="E443" s="20" t="s">
        <v>112</v>
      </c>
      <c r="F443" s="20" t="s">
        <v>148</v>
      </c>
      <c r="G443" s="20" t="s">
        <v>96</v>
      </c>
      <c r="H443" s="15">
        <v>2017</v>
      </c>
      <c r="I443" s="102">
        <v>95.48</v>
      </c>
      <c r="J443" s="15" t="s">
        <v>234</v>
      </c>
      <c r="K443" s="15">
        <v>2</v>
      </c>
      <c r="L443" s="15">
        <v>1</v>
      </c>
      <c r="M443" s="15">
        <v>1</v>
      </c>
      <c r="N443" s="15">
        <v>8</v>
      </c>
      <c r="O443" s="15">
        <v>1</v>
      </c>
      <c r="P443" s="51">
        <v>250</v>
      </c>
      <c r="Q443" s="169">
        <v>0.25</v>
      </c>
      <c r="R443" s="51">
        <f>P443*(1+Q443)</f>
        <v>312.5</v>
      </c>
      <c r="S443" s="15">
        <v>10</v>
      </c>
      <c r="T443" s="15">
        <v>1</v>
      </c>
      <c r="U443" s="15">
        <v>7</v>
      </c>
      <c r="V443" s="21">
        <f>CEILING(R443*O443*I443*EXP(-Definitions!$A$38*Capex!U273)*T443,100)</f>
        <v>29900</v>
      </c>
      <c r="W443" s="184" t="s">
        <v>235</v>
      </c>
      <c r="X443" s="20" t="s">
        <v>236</v>
      </c>
      <c r="Y443" s="67"/>
    </row>
    <row r="444" spans="1:25" s="100" customFormat="1" ht="35.65" customHeight="1">
      <c r="A444" s="15" t="s">
        <v>1361</v>
      </c>
      <c r="B444" s="20" t="s">
        <v>255</v>
      </c>
      <c r="C444" s="20" t="s">
        <v>2053</v>
      </c>
      <c r="D444" s="20" t="s">
        <v>117</v>
      </c>
      <c r="E444" s="20" t="s">
        <v>113</v>
      </c>
      <c r="F444" s="20" t="s">
        <v>148</v>
      </c>
      <c r="G444" s="20" t="s">
        <v>96</v>
      </c>
      <c r="H444" s="15">
        <v>2017</v>
      </c>
      <c r="I444" s="102">
        <v>95.48</v>
      </c>
      <c r="J444" s="15" t="s">
        <v>234</v>
      </c>
      <c r="K444" s="15">
        <v>2</v>
      </c>
      <c r="L444" s="15">
        <v>1</v>
      </c>
      <c r="M444" s="15">
        <v>1</v>
      </c>
      <c r="N444" s="15">
        <v>8</v>
      </c>
      <c r="O444" s="15">
        <v>1</v>
      </c>
      <c r="P444" s="51">
        <v>250</v>
      </c>
      <c r="Q444" s="169">
        <v>0.25</v>
      </c>
      <c r="R444" s="51">
        <f>P444*(1+Q444)</f>
        <v>312.5</v>
      </c>
      <c r="S444" s="15">
        <v>10</v>
      </c>
      <c r="T444" s="15">
        <v>1</v>
      </c>
      <c r="U444" s="15">
        <v>7</v>
      </c>
      <c r="V444" s="21">
        <f>CEILING(R444*O444*I444*EXP(-Definitions!$A$38*Capex!U293)*T444,100)</f>
        <v>29900</v>
      </c>
      <c r="W444" s="184" t="s">
        <v>235</v>
      </c>
      <c r="X444" s="20" t="s">
        <v>236</v>
      </c>
      <c r="Y444" s="67"/>
    </row>
    <row r="445" spans="1:25" s="100" customFormat="1" ht="36" customHeight="1">
      <c r="A445" s="15" t="s">
        <v>1381</v>
      </c>
      <c r="B445" s="20" t="s">
        <v>255</v>
      </c>
      <c r="C445" s="20" t="s">
        <v>2053</v>
      </c>
      <c r="D445" s="20" t="s">
        <v>117</v>
      </c>
      <c r="E445" s="20" t="s">
        <v>114</v>
      </c>
      <c r="F445" s="20" t="s">
        <v>148</v>
      </c>
      <c r="G445" s="20" t="s">
        <v>96</v>
      </c>
      <c r="H445" s="15">
        <v>2017</v>
      </c>
      <c r="I445" s="102">
        <v>95.48</v>
      </c>
      <c r="J445" s="15" t="s">
        <v>234</v>
      </c>
      <c r="K445" s="15">
        <v>2</v>
      </c>
      <c r="L445" s="15">
        <v>1</v>
      </c>
      <c r="M445" s="15">
        <v>1</v>
      </c>
      <c r="N445" s="15">
        <v>8</v>
      </c>
      <c r="O445" s="15">
        <v>1</v>
      </c>
      <c r="P445" s="51">
        <v>250</v>
      </c>
      <c r="Q445" s="169">
        <v>0.25</v>
      </c>
      <c r="R445" s="51">
        <f>P445*(1+Q445)</f>
        <v>312.5</v>
      </c>
      <c r="S445" s="15">
        <v>10</v>
      </c>
      <c r="T445" s="15">
        <v>1</v>
      </c>
      <c r="U445" s="15">
        <v>7</v>
      </c>
      <c r="V445" s="21">
        <f>CEILING(R445*O445*I445*EXP(-Definitions!$A$38*Capex!U313)*T445,100)</f>
        <v>29900</v>
      </c>
      <c r="W445" s="184" t="s">
        <v>235</v>
      </c>
      <c r="X445" s="20" t="s">
        <v>236</v>
      </c>
      <c r="Y445" s="67"/>
    </row>
    <row r="446" spans="1:25" s="100" customFormat="1" ht="35.65" customHeight="1">
      <c r="A446" s="15" t="s">
        <v>1456</v>
      </c>
      <c r="B446" s="20" t="s">
        <v>255</v>
      </c>
      <c r="C446" s="20" t="s">
        <v>2054</v>
      </c>
      <c r="D446" s="20" t="s">
        <v>117</v>
      </c>
      <c r="E446" s="20" t="s">
        <v>106</v>
      </c>
      <c r="F446" s="20" t="s">
        <v>148</v>
      </c>
      <c r="G446" s="20" t="s">
        <v>96</v>
      </c>
      <c r="H446" s="15">
        <v>2017</v>
      </c>
      <c r="I446" s="102">
        <v>95.44</v>
      </c>
      <c r="J446" s="15" t="s">
        <v>234</v>
      </c>
      <c r="K446" s="15">
        <v>2</v>
      </c>
      <c r="L446" s="15">
        <v>1</v>
      </c>
      <c r="M446" s="15">
        <v>1</v>
      </c>
      <c r="N446" s="15">
        <v>8</v>
      </c>
      <c r="O446" s="15">
        <v>1</v>
      </c>
      <c r="P446" s="51">
        <v>250</v>
      </c>
      <c r="Q446" s="169">
        <v>0.25</v>
      </c>
      <c r="R446" s="51">
        <f>P446*(1+Q446)</f>
        <v>312.5</v>
      </c>
      <c r="S446" s="15">
        <v>10</v>
      </c>
      <c r="T446" s="15">
        <v>1</v>
      </c>
      <c r="U446" s="15">
        <v>7</v>
      </c>
      <c r="V446" s="21">
        <f>CEILING(R446*O446*I446*EXP(-Definitions!$A$38*Capex!U388)*T446,100)</f>
        <v>29900</v>
      </c>
      <c r="W446" s="184" t="s">
        <v>235</v>
      </c>
      <c r="X446" s="20" t="s">
        <v>236</v>
      </c>
      <c r="Y446" s="67"/>
    </row>
    <row r="447" spans="1:25" s="100" customFormat="1" ht="35.65" customHeight="1">
      <c r="A447" s="15" t="s">
        <v>1205</v>
      </c>
      <c r="B447" s="20" t="s">
        <v>255</v>
      </c>
      <c r="C447" s="20" t="s">
        <v>2053</v>
      </c>
      <c r="D447" s="20" t="s">
        <v>117</v>
      </c>
      <c r="E447" s="20" t="s">
        <v>105</v>
      </c>
      <c r="F447" s="20" t="s">
        <v>167</v>
      </c>
      <c r="G447" s="20" t="s">
        <v>96</v>
      </c>
      <c r="H447" s="15">
        <v>2017</v>
      </c>
      <c r="I447" s="102">
        <v>95.7</v>
      </c>
      <c r="J447" s="15" t="s">
        <v>234</v>
      </c>
      <c r="K447" s="15">
        <v>2</v>
      </c>
      <c r="L447" s="15">
        <v>1</v>
      </c>
      <c r="M447" s="15">
        <v>1</v>
      </c>
      <c r="N447" s="15">
        <v>8</v>
      </c>
      <c r="O447" s="15">
        <v>1</v>
      </c>
      <c r="P447" s="51">
        <v>250</v>
      </c>
      <c r="Q447" s="169">
        <v>0.25</v>
      </c>
      <c r="R447" s="51">
        <f>P447*(1+Q447)</f>
        <v>312.5</v>
      </c>
      <c r="S447" s="15">
        <v>10</v>
      </c>
      <c r="T447" s="15">
        <v>1</v>
      </c>
      <c r="U447" s="15">
        <v>7</v>
      </c>
      <c r="V447" s="21">
        <f>CEILING(R447*O447*I447*EXP(-Definitions!$A$38*Capex!U137)*T447,100)</f>
        <v>30000</v>
      </c>
      <c r="W447" s="184" t="s">
        <v>235</v>
      </c>
      <c r="X447" s="20" t="s">
        <v>236</v>
      </c>
      <c r="Y447" s="67"/>
    </row>
    <row r="448" spans="1:25" s="100" customFormat="1" ht="36" customHeight="1">
      <c r="A448" s="15" t="s">
        <v>1516</v>
      </c>
      <c r="B448" s="20" t="s">
        <v>255</v>
      </c>
      <c r="C448" s="20" t="s">
        <v>2054</v>
      </c>
      <c r="D448" s="20" t="s">
        <v>117</v>
      </c>
      <c r="E448" s="20" t="s">
        <v>108</v>
      </c>
      <c r="F448" s="20" t="s">
        <v>152</v>
      </c>
      <c r="G448" s="20" t="s">
        <v>96</v>
      </c>
      <c r="H448" s="15">
        <v>2017</v>
      </c>
      <c r="I448" s="102">
        <v>95.71</v>
      </c>
      <c r="J448" s="15" t="s">
        <v>234</v>
      </c>
      <c r="K448" s="15">
        <v>2</v>
      </c>
      <c r="L448" s="15">
        <v>1</v>
      </c>
      <c r="M448" s="15">
        <v>1</v>
      </c>
      <c r="N448" s="15">
        <v>8</v>
      </c>
      <c r="O448" s="15">
        <v>1</v>
      </c>
      <c r="P448" s="51">
        <v>250</v>
      </c>
      <c r="Q448" s="169">
        <v>0.25</v>
      </c>
      <c r="R448" s="51">
        <f>P448*(1+Q448)</f>
        <v>312.5</v>
      </c>
      <c r="S448" s="15">
        <v>10</v>
      </c>
      <c r="T448" s="15">
        <v>1</v>
      </c>
      <c r="U448" s="15">
        <v>7</v>
      </c>
      <c r="V448" s="21">
        <f>CEILING(R448*O448*I448*EXP(-Definitions!$A$38*Capex!U448)*T448,100)</f>
        <v>30000</v>
      </c>
      <c r="W448" s="184" t="s">
        <v>235</v>
      </c>
      <c r="X448" s="20" t="s">
        <v>236</v>
      </c>
      <c r="Y448" s="67"/>
    </row>
    <row r="449" spans="1:25" s="100" customFormat="1" ht="35.65" customHeight="1">
      <c r="A449" s="15" t="s">
        <v>1537</v>
      </c>
      <c r="B449" s="20" t="s">
        <v>255</v>
      </c>
      <c r="C449" s="20" t="s">
        <v>2054</v>
      </c>
      <c r="D449" s="20" t="s">
        <v>117</v>
      </c>
      <c r="E449" s="20" t="s">
        <v>109</v>
      </c>
      <c r="F449" s="20" t="s">
        <v>152</v>
      </c>
      <c r="G449" s="20" t="s">
        <v>96</v>
      </c>
      <c r="H449" s="15">
        <v>2017</v>
      </c>
      <c r="I449" s="102">
        <v>95.71</v>
      </c>
      <c r="J449" s="15" t="s">
        <v>234</v>
      </c>
      <c r="K449" s="15">
        <v>2</v>
      </c>
      <c r="L449" s="15">
        <v>1</v>
      </c>
      <c r="M449" s="15">
        <v>1</v>
      </c>
      <c r="N449" s="15">
        <v>8</v>
      </c>
      <c r="O449" s="15">
        <v>1</v>
      </c>
      <c r="P449" s="51">
        <v>250</v>
      </c>
      <c r="Q449" s="169">
        <v>0.25</v>
      </c>
      <c r="R449" s="51">
        <f>P449*(1+Q449)</f>
        <v>312.5</v>
      </c>
      <c r="S449" s="15">
        <v>10</v>
      </c>
      <c r="T449" s="15">
        <v>1</v>
      </c>
      <c r="U449" s="15">
        <v>7</v>
      </c>
      <c r="V449" s="21">
        <f>CEILING(R449*O449*I449*EXP(-Definitions!$A$38*Capex!U469)*T449,100)</f>
        <v>30000</v>
      </c>
      <c r="W449" s="184" t="s">
        <v>235</v>
      </c>
      <c r="X449" s="20" t="s">
        <v>236</v>
      </c>
      <c r="Y449" s="67"/>
    </row>
    <row r="450" spans="1:25" s="100" customFormat="1" ht="35.65" customHeight="1">
      <c r="A450" s="15" t="s">
        <v>1558</v>
      </c>
      <c r="B450" s="20" t="s">
        <v>255</v>
      </c>
      <c r="C450" s="20" t="s">
        <v>2054</v>
      </c>
      <c r="D450" s="20" t="s">
        <v>117</v>
      </c>
      <c r="E450" s="20" t="s">
        <v>110</v>
      </c>
      <c r="F450" s="20" t="s">
        <v>152</v>
      </c>
      <c r="G450" s="20" t="s">
        <v>96</v>
      </c>
      <c r="H450" s="15">
        <v>2017</v>
      </c>
      <c r="I450" s="102">
        <v>95.71</v>
      </c>
      <c r="J450" s="15" t="s">
        <v>234</v>
      </c>
      <c r="K450" s="15">
        <v>2</v>
      </c>
      <c r="L450" s="15">
        <v>1</v>
      </c>
      <c r="M450" s="15">
        <v>1</v>
      </c>
      <c r="N450" s="15">
        <v>8</v>
      </c>
      <c r="O450" s="15">
        <v>1</v>
      </c>
      <c r="P450" s="51">
        <v>250</v>
      </c>
      <c r="Q450" s="169">
        <v>0.25</v>
      </c>
      <c r="R450" s="51">
        <f>P450*(1+Q450)</f>
        <v>312.5</v>
      </c>
      <c r="S450" s="15">
        <v>10</v>
      </c>
      <c r="T450" s="15">
        <v>1</v>
      </c>
      <c r="U450" s="15">
        <v>7</v>
      </c>
      <c r="V450" s="21">
        <f>CEILING(R450*O450*I450*EXP(-Definitions!$A$38*Capex!U490)*T450,100)</f>
        <v>30000</v>
      </c>
      <c r="W450" s="184" t="s">
        <v>235</v>
      </c>
      <c r="X450" s="20" t="s">
        <v>236</v>
      </c>
      <c r="Y450" s="67"/>
    </row>
    <row r="451" spans="1:25" s="100" customFormat="1" ht="36" customHeight="1">
      <c r="A451" s="15" t="s">
        <v>1579</v>
      </c>
      <c r="B451" s="20" t="s">
        <v>255</v>
      </c>
      <c r="C451" s="20" t="s">
        <v>2054</v>
      </c>
      <c r="D451" s="20" t="s">
        <v>117</v>
      </c>
      <c r="E451" s="20" t="s">
        <v>111</v>
      </c>
      <c r="F451" s="20" t="s">
        <v>152</v>
      </c>
      <c r="G451" s="20" t="s">
        <v>96</v>
      </c>
      <c r="H451" s="15">
        <v>2017</v>
      </c>
      <c r="I451" s="102">
        <v>95.71</v>
      </c>
      <c r="J451" s="15" t="s">
        <v>234</v>
      </c>
      <c r="K451" s="15">
        <v>2</v>
      </c>
      <c r="L451" s="15">
        <v>1</v>
      </c>
      <c r="M451" s="15">
        <v>1</v>
      </c>
      <c r="N451" s="15">
        <v>8</v>
      </c>
      <c r="O451" s="15">
        <v>1</v>
      </c>
      <c r="P451" s="51">
        <v>250</v>
      </c>
      <c r="Q451" s="169">
        <v>0.25</v>
      </c>
      <c r="R451" s="51">
        <f>P451*(1+Q451)</f>
        <v>312.5</v>
      </c>
      <c r="S451" s="15">
        <v>10</v>
      </c>
      <c r="T451" s="15">
        <v>1</v>
      </c>
      <c r="U451" s="15">
        <v>7</v>
      </c>
      <c r="V451" s="21">
        <f>CEILING(R451*O451*I451*EXP(-Definitions!$A$38*Capex!U511)*T451,100)</f>
        <v>30000</v>
      </c>
      <c r="W451" s="184" t="s">
        <v>235</v>
      </c>
      <c r="X451" s="20" t="s">
        <v>236</v>
      </c>
      <c r="Y451" s="67"/>
    </row>
    <row r="452" spans="1:25" s="100" customFormat="1" ht="35.65" customHeight="1">
      <c r="A452" s="15" t="s">
        <v>1239</v>
      </c>
      <c r="B452" s="20" t="s">
        <v>255</v>
      </c>
      <c r="C452" s="20" t="s">
        <v>2053</v>
      </c>
      <c r="D452" s="20" t="s">
        <v>117</v>
      </c>
      <c r="E452" s="20" t="s">
        <v>263</v>
      </c>
      <c r="F452" s="20" t="s">
        <v>152</v>
      </c>
      <c r="G452" s="20" t="s">
        <v>96</v>
      </c>
      <c r="H452" s="15">
        <v>2017</v>
      </c>
      <c r="I452" s="102">
        <v>96.01</v>
      </c>
      <c r="J452" s="15" t="s">
        <v>234</v>
      </c>
      <c r="K452" s="15">
        <v>2</v>
      </c>
      <c r="L452" s="15">
        <v>1</v>
      </c>
      <c r="M452" s="15">
        <v>1</v>
      </c>
      <c r="N452" s="15">
        <v>8</v>
      </c>
      <c r="O452" s="15">
        <v>1</v>
      </c>
      <c r="P452" s="51">
        <v>250</v>
      </c>
      <c r="Q452" s="169">
        <v>0.25</v>
      </c>
      <c r="R452" s="51">
        <f>P452*(1+Q452)</f>
        <v>312.5</v>
      </c>
      <c r="S452" s="15">
        <v>10</v>
      </c>
      <c r="T452" s="15">
        <v>1</v>
      </c>
      <c r="U452" s="15">
        <v>7</v>
      </c>
      <c r="V452" s="21">
        <f>CEILING(R452*O452*I452*EXP(-Definitions!$A$38*Capex!U171)*T452,100)</f>
        <v>30100</v>
      </c>
      <c r="W452" s="184" t="s">
        <v>235</v>
      </c>
      <c r="X452" s="20" t="s">
        <v>236</v>
      </c>
      <c r="Y452" s="67"/>
    </row>
    <row r="453" spans="1:25" s="100" customFormat="1" ht="35.65" customHeight="1">
      <c r="A453" s="15" t="s">
        <v>1259</v>
      </c>
      <c r="B453" s="20" t="s">
        <v>255</v>
      </c>
      <c r="C453" s="20" t="s">
        <v>2053</v>
      </c>
      <c r="D453" s="20" t="s">
        <v>117</v>
      </c>
      <c r="E453" s="20" t="s">
        <v>107</v>
      </c>
      <c r="F453" s="20" t="s">
        <v>152</v>
      </c>
      <c r="G453" s="20" t="s">
        <v>96</v>
      </c>
      <c r="H453" s="15">
        <v>2017</v>
      </c>
      <c r="I453" s="102">
        <v>96.01</v>
      </c>
      <c r="J453" s="15" t="s">
        <v>234</v>
      </c>
      <c r="K453" s="15">
        <v>2</v>
      </c>
      <c r="L453" s="15">
        <v>1</v>
      </c>
      <c r="M453" s="15">
        <v>1</v>
      </c>
      <c r="N453" s="15">
        <v>8</v>
      </c>
      <c r="O453" s="15">
        <v>1</v>
      </c>
      <c r="P453" s="51">
        <v>250</v>
      </c>
      <c r="Q453" s="169">
        <v>0.25</v>
      </c>
      <c r="R453" s="51">
        <f>P453*(1+Q453)</f>
        <v>312.5</v>
      </c>
      <c r="S453" s="15">
        <v>10</v>
      </c>
      <c r="T453" s="15">
        <v>1</v>
      </c>
      <c r="U453" s="15">
        <v>7</v>
      </c>
      <c r="V453" s="21">
        <f>CEILING(R453*O453*I453*EXP(-Definitions!$A$38*Capex!U191)*T453,100)</f>
        <v>30100</v>
      </c>
      <c r="W453" s="184" t="s">
        <v>235</v>
      </c>
      <c r="X453" s="20" t="s">
        <v>236</v>
      </c>
      <c r="Y453" s="67"/>
    </row>
    <row r="454" spans="1:25" s="100" customFormat="1" ht="35.65" customHeight="1">
      <c r="A454" s="15" t="s">
        <v>1279</v>
      </c>
      <c r="B454" s="20" t="s">
        <v>255</v>
      </c>
      <c r="C454" s="20" t="s">
        <v>2053</v>
      </c>
      <c r="D454" s="20" t="s">
        <v>117</v>
      </c>
      <c r="E454" s="20" t="s">
        <v>108</v>
      </c>
      <c r="F454" s="20" t="s">
        <v>152</v>
      </c>
      <c r="G454" s="20" t="s">
        <v>96</v>
      </c>
      <c r="H454" s="15">
        <v>2017</v>
      </c>
      <c r="I454" s="102">
        <v>96.01</v>
      </c>
      <c r="J454" s="15" t="s">
        <v>234</v>
      </c>
      <c r="K454" s="15">
        <v>2</v>
      </c>
      <c r="L454" s="15">
        <v>1</v>
      </c>
      <c r="M454" s="15">
        <v>1</v>
      </c>
      <c r="N454" s="15">
        <v>8</v>
      </c>
      <c r="O454" s="15">
        <v>1</v>
      </c>
      <c r="P454" s="51">
        <v>250</v>
      </c>
      <c r="Q454" s="169">
        <v>0.25</v>
      </c>
      <c r="R454" s="51">
        <f>P454*(1+Q454)</f>
        <v>312.5</v>
      </c>
      <c r="S454" s="15">
        <v>10</v>
      </c>
      <c r="T454" s="15">
        <v>1</v>
      </c>
      <c r="U454" s="15">
        <v>7</v>
      </c>
      <c r="V454" s="21">
        <f>CEILING(R454*O454*I454*EXP(-Definitions!$A$38*Capex!U211)*T454,100)</f>
        <v>30100</v>
      </c>
      <c r="W454" s="184" t="s">
        <v>235</v>
      </c>
      <c r="X454" s="20" t="s">
        <v>236</v>
      </c>
      <c r="Y454" s="67"/>
    </row>
    <row r="455" spans="1:25" s="100" customFormat="1" ht="35.65" customHeight="1">
      <c r="A455" s="15" t="s">
        <v>1299</v>
      </c>
      <c r="B455" s="20" t="s">
        <v>255</v>
      </c>
      <c r="C455" s="20" t="s">
        <v>2053</v>
      </c>
      <c r="D455" s="20" t="s">
        <v>117</v>
      </c>
      <c r="E455" s="20" t="s">
        <v>109</v>
      </c>
      <c r="F455" s="20" t="s">
        <v>152</v>
      </c>
      <c r="G455" s="20" t="s">
        <v>96</v>
      </c>
      <c r="H455" s="15">
        <v>2017</v>
      </c>
      <c r="I455" s="102">
        <v>96.01</v>
      </c>
      <c r="J455" s="15" t="s">
        <v>234</v>
      </c>
      <c r="K455" s="15">
        <v>2</v>
      </c>
      <c r="L455" s="15">
        <v>1</v>
      </c>
      <c r="M455" s="15">
        <v>1</v>
      </c>
      <c r="N455" s="15">
        <v>8</v>
      </c>
      <c r="O455" s="15">
        <v>1</v>
      </c>
      <c r="P455" s="51">
        <v>250</v>
      </c>
      <c r="Q455" s="169">
        <v>0.25</v>
      </c>
      <c r="R455" s="51">
        <f>P455*(1+Q455)</f>
        <v>312.5</v>
      </c>
      <c r="S455" s="15">
        <v>10</v>
      </c>
      <c r="T455" s="15">
        <v>1</v>
      </c>
      <c r="U455" s="15">
        <v>7</v>
      </c>
      <c r="V455" s="21">
        <f>CEILING(R455*O455*I455*EXP(-Definitions!$A$38*Capex!U231)*T455,100)</f>
        <v>30100</v>
      </c>
      <c r="W455" s="184" t="s">
        <v>235</v>
      </c>
      <c r="X455" s="20" t="s">
        <v>236</v>
      </c>
      <c r="Y455" s="67"/>
    </row>
    <row r="456" spans="1:25" s="100" customFormat="1" ht="35.65" customHeight="1">
      <c r="A456" s="15" t="s">
        <v>1314</v>
      </c>
      <c r="B456" s="20" t="s">
        <v>255</v>
      </c>
      <c r="C456" s="20" t="s">
        <v>2053</v>
      </c>
      <c r="D456" s="20" t="s">
        <v>117</v>
      </c>
      <c r="E456" s="20" t="s">
        <v>110</v>
      </c>
      <c r="F456" s="20" t="s">
        <v>152</v>
      </c>
      <c r="G456" s="20" t="s">
        <v>96</v>
      </c>
      <c r="H456" s="15">
        <v>2017</v>
      </c>
      <c r="I456" s="102">
        <v>96.01</v>
      </c>
      <c r="J456" s="15" t="s">
        <v>234</v>
      </c>
      <c r="K456" s="15">
        <v>2</v>
      </c>
      <c r="L456" s="15">
        <v>1</v>
      </c>
      <c r="M456" s="15">
        <v>1</v>
      </c>
      <c r="N456" s="15">
        <v>8</v>
      </c>
      <c r="O456" s="15">
        <v>1</v>
      </c>
      <c r="P456" s="51">
        <v>250</v>
      </c>
      <c r="Q456" s="169">
        <v>0.25</v>
      </c>
      <c r="R456" s="51">
        <f>P456*(1+Q456)</f>
        <v>312.5</v>
      </c>
      <c r="S456" s="15">
        <v>10</v>
      </c>
      <c r="T456" s="15">
        <v>1</v>
      </c>
      <c r="U456" s="15">
        <v>7</v>
      </c>
      <c r="V456" s="21">
        <f>CEILING(R456*O456*I456*EXP(-Definitions!$A$38*Capex!U246)*T456,100)</f>
        <v>30100</v>
      </c>
      <c r="W456" s="184" t="s">
        <v>235</v>
      </c>
      <c r="X456" s="20" t="s">
        <v>236</v>
      </c>
      <c r="Y456" s="67"/>
    </row>
    <row r="457" spans="1:25" s="100" customFormat="1" ht="35.65" customHeight="1">
      <c r="A457" s="15" t="s">
        <v>1329</v>
      </c>
      <c r="B457" s="20" t="s">
        <v>255</v>
      </c>
      <c r="C457" s="20" t="s">
        <v>2053</v>
      </c>
      <c r="D457" s="20" t="s">
        <v>117</v>
      </c>
      <c r="E457" s="20" t="s">
        <v>111</v>
      </c>
      <c r="F457" s="20" t="s">
        <v>152</v>
      </c>
      <c r="G457" s="20" t="s">
        <v>96</v>
      </c>
      <c r="H457" s="15">
        <v>2017</v>
      </c>
      <c r="I457" s="102">
        <v>96.01</v>
      </c>
      <c r="J457" s="15" t="s">
        <v>234</v>
      </c>
      <c r="K457" s="15">
        <v>2</v>
      </c>
      <c r="L457" s="15">
        <v>1</v>
      </c>
      <c r="M457" s="15">
        <v>1</v>
      </c>
      <c r="N457" s="15">
        <v>8</v>
      </c>
      <c r="O457" s="15">
        <v>1</v>
      </c>
      <c r="P457" s="51">
        <v>250</v>
      </c>
      <c r="Q457" s="169">
        <v>0.25</v>
      </c>
      <c r="R457" s="51">
        <f>P457*(1+Q457)</f>
        <v>312.5</v>
      </c>
      <c r="S457" s="15">
        <v>10</v>
      </c>
      <c r="T457" s="15">
        <v>1</v>
      </c>
      <c r="U457" s="15">
        <v>7</v>
      </c>
      <c r="V457" s="21">
        <f>CEILING(R457*O457*I457*EXP(-Definitions!$A$38*Capex!U261)*T457,100)</f>
        <v>30100</v>
      </c>
      <c r="W457" s="184" t="s">
        <v>235</v>
      </c>
      <c r="X457" s="20" t="s">
        <v>236</v>
      </c>
      <c r="Y457" s="67"/>
    </row>
    <row r="458" spans="1:25" s="100" customFormat="1" ht="36" customHeight="1">
      <c r="A458" s="15" t="s">
        <v>1218</v>
      </c>
      <c r="B458" s="20" t="s">
        <v>255</v>
      </c>
      <c r="C458" s="20" t="s">
        <v>2053</v>
      </c>
      <c r="D458" s="20" t="s">
        <v>117</v>
      </c>
      <c r="E458" s="20" t="s">
        <v>106</v>
      </c>
      <c r="F458" s="20" t="s">
        <v>152</v>
      </c>
      <c r="G458" s="20" t="s">
        <v>96</v>
      </c>
      <c r="H458" s="15">
        <v>2017</v>
      </c>
      <c r="I458" s="102">
        <v>96.64</v>
      </c>
      <c r="J458" s="15" t="s">
        <v>234</v>
      </c>
      <c r="K458" s="15">
        <v>2</v>
      </c>
      <c r="L458" s="15">
        <v>1</v>
      </c>
      <c r="M458" s="15">
        <v>1</v>
      </c>
      <c r="N458" s="15">
        <v>8</v>
      </c>
      <c r="O458" s="15">
        <v>1</v>
      </c>
      <c r="P458" s="51">
        <v>250</v>
      </c>
      <c r="Q458" s="169">
        <v>0.25</v>
      </c>
      <c r="R458" s="51">
        <f>P458*(1+Q458)</f>
        <v>312.5</v>
      </c>
      <c r="S458" s="15">
        <v>10</v>
      </c>
      <c r="T458" s="15">
        <v>1</v>
      </c>
      <c r="U458" s="15">
        <v>7</v>
      </c>
      <c r="V458" s="21">
        <f>CEILING(R458*O458*I458*EXP(-Definitions!$A$38*Capex!U150)*T458,100)</f>
        <v>30200</v>
      </c>
      <c r="W458" s="184" t="s">
        <v>235</v>
      </c>
      <c r="X458" s="20" t="s">
        <v>236</v>
      </c>
      <c r="Y458" s="67"/>
    </row>
    <row r="459" spans="1:25" s="100" customFormat="1" ht="35.65" customHeight="1">
      <c r="A459" s="15" t="s">
        <v>1478</v>
      </c>
      <c r="B459" s="20" t="s">
        <v>255</v>
      </c>
      <c r="C459" s="20" t="s">
        <v>2054</v>
      </c>
      <c r="D459" s="20" t="s">
        <v>117</v>
      </c>
      <c r="E459" s="20" t="s">
        <v>263</v>
      </c>
      <c r="F459" s="20" t="s">
        <v>152</v>
      </c>
      <c r="G459" s="20" t="s">
        <v>96</v>
      </c>
      <c r="H459" s="15">
        <v>2017</v>
      </c>
      <c r="I459" s="102">
        <v>96.33</v>
      </c>
      <c r="J459" s="15" t="s">
        <v>234</v>
      </c>
      <c r="K459" s="15">
        <v>2</v>
      </c>
      <c r="L459" s="15">
        <v>1</v>
      </c>
      <c r="M459" s="15">
        <v>1</v>
      </c>
      <c r="N459" s="15">
        <v>8</v>
      </c>
      <c r="O459" s="15">
        <v>1</v>
      </c>
      <c r="P459" s="51">
        <v>250</v>
      </c>
      <c r="Q459" s="169">
        <v>0.25</v>
      </c>
      <c r="R459" s="51">
        <f>P459*(1+Q459)</f>
        <v>312.5</v>
      </c>
      <c r="S459" s="15">
        <v>10</v>
      </c>
      <c r="T459" s="15">
        <v>1</v>
      </c>
      <c r="U459" s="15">
        <v>7</v>
      </c>
      <c r="V459" s="21">
        <f>CEILING(R459*O459*I459*EXP(-Definitions!$A$38*Capex!U410)*T459,100)</f>
        <v>30200</v>
      </c>
      <c r="W459" s="184" t="s">
        <v>235</v>
      </c>
      <c r="X459" s="20" t="s">
        <v>236</v>
      </c>
      <c r="Y459" s="67"/>
    </row>
    <row r="460" spans="1:25" s="100" customFormat="1" ht="35.65" customHeight="1">
      <c r="A460" s="15" t="s">
        <v>1497</v>
      </c>
      <c r="B460" s="20" t="s">
        <v>255</v>
      </c>
      <c r="C460" s="20" t="s">
        <v>2054</v>
      </c>
      <c r="D460" s="20" t="s">
        <v>117</v>
      </c>
      <c r="E460" s="20" t="s">
        <v>107</v>
      </c>
      <c r="F460" s="20" t="s">
        <v>152</v>
      </c>
      <c r="G460" s="20" t="s">
        <v>96</v>
      </c>
      <c r="H460" s="15">
        <v>2017</v>
      </c>
      <c r="I460" s="102">
        <v>96.33</v>
      </c>
      <c r="J460" s="15" t="s">
        <v>234</v>
      </c>
      <c r="K460" s="15">
        <v>2</v>
      </c>
      <c r="L460" s="15">
        <v>1</v>
      </c>
      <c r="M460" s="15">
        <v>1</v>
      </c>
      <c r="N460" s="15">
        <v>8</v>
      </c>
      <c r="O460" s="15">
        <v>1</v>
      </c>
      <c r="P460" s="51">
        <v>250</v>
      </c>
      <c r="Q460" s="169">
        <v>0.25</v>
      </c>
      <c r="R460" s="51">
        <f>P460*(1+Q460)</f>
        <v>312.5</v>
      </c>
      <c r="S460" s="15">
        <v>10</v>
      </c>
      <c r="T460" s="15">
        <v>1</v>
      </c>
      <c r="U460" s="15">
        <v>7</v>
      </c>
      <c r="V460" s="21">
        <f>CEILING(R460*O460*I460*EXP(-Definitions!$A$38*Capex!U429)*T460,100)</f>
        <v>30200</v>
      </c>
      <c r="W460" s="184" t="s">
        <v>235</v>
      </c>
      <c r="X460" s="20" t="s">
        <v>236</v>
      </c>
      <c r="Y460" s="67"/>
    </row>
    <row r="461" spans="1:25" s="100" customFormat="1" ht="35.65" customHeight="1">
      <c r="A461" s="15" t="s">
        <v>1344</v>
      </c>
      <c r="B461" s="20" t="s">
        <v>255</v>
      </c>
      <c r="C461" s="20" t="s">
        <v>2053</v>
      </c>
      <c r="D461" s="20" t="s">
        <v>117</v>
      </c>
      <c r="E461" s="20" t="s">
        <v>112</v>
      </c>
      <c r="F461" s="20" t="s">
        <v>152</v>
      </c>
      <c r="G461" s="20" t="s">
        <v>96</v>
      </c>
      <c r="H461" s="15">
        <v>2017</v>
      </c>
      <c r="I461" s="102">
        <v>96.67</v>
      </c>
      <c r="J461" s="15" t="s">
        <v>234</v>
      </c>
      <c r="K461" s="15">
        <v>2</v>
      </c>
      <c r="L461" s="15">
        <v>1</v>
      </c>
      <c r="M461" s="15">
        <v>1</v>
      </c>
      <c r="N461" s="15">
        <v>8</v>
      </c>
      <c r="O461" s="15">
        <v>1</v>
      </c>
      <c r="P461" s="51">
        <v>250</v>
      </c>
      <c r="Q461" s="169">
        <v>0.25</v>
      </c>
      <c r="R461" s="51">
        <f>P461*(1+Q461)</f>
        <v>312.5</v>
      </c>
      <c r="S461" s="15">
        <v>10</v>
      </c>
      <c r="T461" s="15">
        <v>1</v>
      </c>
      <c r="U461" s="15">
        <v>7</v>
      </c>
      <c r="V461" s="21">
        <f>CEILING(R461*O461*I461*EXP(-Definitions!$A$38*Capex!U276)*T461,100)</f>
        <v>30300</v>
      </c>
      <c r="W461" s="184" t="s">
        <v>235</v>
      </c>
      <c r="X461" s="20" t="s">
        <v>236</v>
      </c>
      <c r="Y461" s="67"/>
    </row>
    <row r="462" spans="1:25" s="100" customFormat="1" ht="35.65" customHeight="1">
      <c r="A462" s="15" t="s">
        <v>1364</v>
      </c>
      <c r="B462" s="20" t="s">
        <v>255</v>
      </c>
      <c r="C462" s="20" t="s">
        <v>2053</v>
      </c>
      <c r="D462" s="20" t="s">
        <v>117</v>
      </c>
      <c r="E462" s="20" t="s">
        <v>113</v>
      </c>
      <c r="F462" s="20" t="s">
        <v>152</v>
      </c>
      <c r="G462" s="20" t="s">
        <v>96</v>
      </c>
      <c r="H462" s="15">
        <v>2017</v>
      </c>
      <c r="I462" s="102">
        <v>96.67</v>
      </c>
      <c r="J462" s="15" t="s">
        <v>234</v>
      </c>
      <c r="K462" s="15">
        <v>2</v>
      </c>
      <c r="L462" s="15">
        <v>1</v>
      </c>
      <c r="M462" s="15">
        <v>1</v>
      </c>
      <c r="N462" s="15">
        <v>8</v>
      </c>
      <c r="O462" s="15">
        <v>1</v>
      </c>
      <c r="P462" s="51">
        <v>250</v>
      </c>
      <c r="Q462" s="169">
        <v>0.25</v>
      </c>
      <c r="R462" s="51">
        <f>P462*(1+Q462)</f>
        <v>312.5</v>
      </c>
      <c r="S462" s="15">
        <v>10</v>
      </c>
      <c r="T462" s="15">
        <v>1</v>
      </c>
      <c r="U462" s="15">
        <v>7</v>
      </c>
      <c r="V462" s="21">
        <f>CEILING(R462*O462*I462*EXP(-Definitions!$A$38*Capex!U296)*T462,100)</f>
        <v>30300</v>
      </c>
      <c r="W462" s="184" t="s">
        <v>235</v>
      </c>
      <c r="X462" s="20" t="s">
        <v>236</v>
      </c>
      <c r="Y462" s="67"/>
    </row>
    <row r="463" spans="1:25" s="100" customFormat="1" ht="35.65" customHeight="1">
      <c r="A463" s="15" t="s">
        <v>1384</v>
      </c>
      <c r="B463" s="20" t="s">
        <v>255</v>
      </c>
      <c r="C463" s="20" t="s">
        <v>2053</v>
      </c>
      <c r="D463" s="20" t="s">
        <v>117</v>
      </c>
      <c r="E463" s="20" t="s">
        <v>114</v>
      </c>
      <c r="F463" s="20" t="s">
        <v>152</v>
      </c>
      <c r="G463" s="20" t="s">
        <v>96</v>
      </c>
      <c r="H463" s="15">
        <v>2017</v>
      </c>
      <c r="I463" s="102">
        <v>96.67</v>
      </c>
      <c r="J463" s="15" t="s">
        <v>234</v>
      </c>
      <c r="K463" s="15">
        <v>2</v>
      </c>
      <c r="L463" s="15">
        <v>1</v>
      </c>
      <c r="M463" s="15">
        <v>1</v>
      </c>
      <c r="N463" s="15">
        <v>8</v>
      </c>
      <c r="O463" s="15">
        <v>1</v>
      </c>
      <c r="P463" s="51">
        <v>250</v>
      </c>
      <c r="Q463" s="169">
        <v>0.25</v>
      </c>
      <c r="R463" s="51">
        <f>P463*(1+Q463)</f>
        <v>312.5</v>
      </c>
      <c r="S463" s="15">
        <v>10</v>
      </c>
      <c r="T463" s="15">
        <v>1</v>
      </c>
      <c r="U463" s="15">
        <v>7</v>
      </c>
      <c r="V463" s="21">
        <f>CEILING(R463*O463*I463*EXP(-Definitions!$A$38*Capex!U316)*T463,100)</f>
        <v>30300</v>
      </c>
      <c r="W463" s="184" t="s">
        <v>235</v>
      </c>
      <c r="X463" s="20" t="s">
        <v>236</v>
      </c>
      <c r="Y463" s="67"/>
    </row>
    <row r="464" spans="1:25" s="100" customFormat="1" ht="35.65" customHeight="1">
      <c r="A464" s="64" t="s">
        <v>1081</v>
      </c>
      <c r="B464" s="67" t="s">
        <v>241</v>
      </c>
      <c r="C464" s="67" t="s">
        <v>86</v>
      </c>
      <c r="D464" s="67" t="s">
        <v>117</v>
      </c>
      <c r="E464" s="67" t="s">
        <v>86</v>
      </c>
      <c r="F464" s="67" t="s">
        <v>151</v>
      </c>
      <c r="G464" s="67" t="s">
        <v>96</v>
      </c>
      <c r="H464" s="64">
        <v>2017</v>
      </c>
      <c r="I464" s="99">
        <v>22.1</v>
      </c>
      <c r="J464" s="64" t="s">
        <v>234</v>
      </c>
      <c r="K464" s="64">
        <v>2</v>
      </c>
      <c r="L464" s="64">
        <v>1</v>
      </c>
      <c r="M464" s="64">
        <v>1</v>
      </c>
      <c r="N464" s="64">
        <v>8</v>
      </c>
      <c r="O464" s="64">
        <v>1</v>
      </c>
      <c r="P464" s="91">
        <v>1100</v>
      </c>
      <c r="Q464" s="109">
        <v>0.25</v>
      </c>
      <c r="R464" s="91">
        <f>P464*(1+Q464)</f>
        <v>1375</v>
      </c>
      <c r="S464" s="64">
        <v>10</v>
      </c>
      <c r="T464" s="64">
        <v>1</v>
      </c>
      <c r="U464" s="64">
        <v>7</v>
      </c>
      <c r="V464" s="66">
        <f>CEILING(R464*O464*I464*EXP(-Definitions!$A$38*Capex!U13)*T464,100)</f>
        <v>30400</v>
      </c>
      <c r="W464" s="101" t="s">
        <v>235</v>
      </c>
      <c r="X464" s="67" t="s">
        <v>242</v>
      </c>
      <c r="Y464" s="67"/>
    </row>
    <row r="465" spans="1:25" s="100" customFormat="1" ht="35.65" customHeight="1">
      <c r="A465" s="15" t="s">
        <v>1215</v>
      </c>
      <c r="B465" s="20" t="s">
        <v>255</v>
      </c>
      <c r="C465" s="20" t="s">
        <v>2053</v>
      </c>
      <c r="D465" s="20" t="s">
        <v>117</v>
      </c>
      <c r="E465" s="20" t="s">
        <v>106</v>
      </c>
      <c r="F465" s="20" t="s">
        <v>148</v>
      </c>
      <c r="G465" s="20" t="s">
        <v>96</v>
      </c>
      <c r="H465" s="15">
        <v>2017</v>
      </c>
      <c r="I465" s="102">
        <v>97.02</v>
      </c>
      <c r="J465" s="15" t="s">
        <v>234</v>
      </c>
      <c r="K465" s="15">
        <v>2</v>
      </c>
      <c r="L465" s="15">
        <v>1</v>
      </c>
      <c r="M465" s="15">
        <v>1</v>
      </c>
      <c r="N465" s="15">
        <v>8</v>
      </c>
      <c r="O465" s="15">
        <v>1</v>
      </c>
      <c r="P465" s="51">
        <v>250</v>
      </c>
      <c r="Q465" s="169">
        <v>0.25</v>
      </c>
      <c r="R465" s="51">
        <f>P465*(1+Q465)</f>
        <v>312.5</v>
      </c>
      <c r="S465" s="15">
        <v>10</v>
      </c>
      <c r="T465" s="15">
        <v>1</v>
      </c>
      <c r="U465" s="15">
        <v>7</v>
      </c>
      <c r="V465" s="21">
        <f>CEILING(R465*O465*I465*EXP(-Definitions!$A$38*Capex!U147)*T465,100)</f>
        <v>30400</v>
      </c>
      <c r="W465" s="184" t="s">
        <v>235</v>
      </c>
      <c r="X465" s="20" t="s">
        <v>236</v>
      </c>
      <c r="Y465" s="67"/>
    </row>
    <row r="466" spans="1:25" s="100" customFormat="1" ht="36" customHeight="1">
      <c r="A466" s="15" t="s">
        <v>1208</v>
      </c>
      <c r="B466" s="20" t="s">
        <v>255</v>
      </c>
      <c r="C466" s="20" t="s">
        <v>2053</v>
      </c>
      <c r="D466" s="20" t="s">
        <v>117</v>
      </c>
      <c r="E466" s="20" t="s">
        <v>105</v>
      </c>
      <c r="F466" s="20" t="s">
        <v>190</v>
      </c>
      <c r="G466" s="20" t="s">
        <v>96</v>
      </c>
      <c r="H466" s="15">
        <v>2017</v>
      </c>
      <c r="I466" s="102">
        <v>98.68</v>
      </c>
      <c r="J466" s="15" t="s">
        <v>234</v>
      </c>
      <c r="K466" s="15">
        <v>2</v>
      </c>
      <c r="L466" s="15">
        <v>1</v>
      </c>
      <c r="M466" s="15">
        <v>1</v>
      </c>
      <c r="N466" s="15">
        <v>8</v>
      </c>
      <c r="O466" s="15">
        <v>1</v>
      </c>
      <c r="P466" s="51">
        <v>250</v>
      </c>
      <c r="Q466" s="169">
        <v>0.25</v>
      </c>
      <c r="R466" s="51">
        <f>P466*(1+Q466)</f>
        <v>312.5</v>
      </c>
      <c r="S466" s="15">
        <v>10</v>
      </c>
      <c r="T466" s="15">
        <v>1</v>
      </c>
      <c r="U466" s="15">
        <v>7</v>
      </c>
      <c r="V466" s="21">
        <f>CEILING(R466*O466*I466*EXP(-Definitions!$A$38*Capex!U140)*T466,100)</f>
        <v>30900</v>
      </c>
      <c r="W466" s="184" t="s">
        <v>235</v>
      </c>
      <c r="X466" s="20" t="s">
        <v>236</v>
      </c>
      <c r="Y466" s="67"/>
    </row>
    <row r="467" spans="1:25" s="100" customFormat="1" ht="35.65" customHeight="1">
      <c r="A467" s="15" t="s">
        <v>1641</v>
      </c>
      <c r="B467" s="20" t="s">
        <v>255</v>
      </c>
      <c r="C467" s="20" t="s">
        <v>2054</v>
      </c>
      <c r="D467" s="20" t="s">
        <v>117</v>
      </c>
      <c r="E467" s="20" t="s">
        <v>115</v>
      </c>
      <c r="F467" s="20" t="s">
        <v>140</v>
      </c>
      <c r="G467" s="20" t="s">
        <v>96</v>
      </c>
      <c r="H467" s="15">
        <v>2017</v>
      </c>
      <c r="I467" s="102">
        <v>100.86</v>
      </c>
      <c r="J467" s="15" t="s">
        <v>234</v>
      </c>
      <c r="K467" s="15">
        <v>2</v>
      </c>
      <c r="L467" s="15">
        <v>1</v>
      </c>
      <c r="M467" s="15">
        <v>1</v>
      </c>
      <c r="N467" s="15">
        <v>8</v>
      </c>
      <c r="O467" s="15">
        <v>1</v>
      </c>
      <c r="P467" s="51">
        <v>250</v>
      </c>
      <c r="Q467" s="169">
        <v>0.25</v>
      </c>
      <c r="R467" s="51">
        <f>P467*(1+Q467)</f>
        <v>312.5</v>
      </c>
      <c r="S467" s="15">
        <v>10</v>
      </c>
      <c r="T467" s="15">
        <v>1</v>
      </c>
      <c r="U467" s="15">
        <v>7</v>
      </c>
      <c r="V467" s="21">
        <f>CEILING(R467*O467*I467*EXP(-Definitions!$A$38*Capex!U573)*T467,100)</f>
        <v>31600</v>
      </c>
      <c r="W467" s="184" t="s">
        <v>235</v>
      </c>
      <c r="X467" s="20" t="s">
        <v>236</v>
      </c>
      <c r="Y467" s="67"/>
    </row>
    <row r="468" spans="1:25" s="100" customFormat="1" ht="35.65" customHeight="1">
      <c r="A468" s="15" t="s">
        <v>1199</v>
      </c>
      <c r="B468" s="20" t="s">
        <v>255</v>
      </c>
      <c r="C468" s="20" t="s">
        <v>2053</v>
      </c>
      <c r="D468" s="20" t="s">
        <v>117</v>
      </c>
      <c r="E468" s="20" t="s">
        <v>105</v>
      </c>
      <c r="F468" s="20" t="s">
        <v>152</v>
      </c>
      <c r="G468" s="20" t="s">
        <v>96</v>
      </c>
      <c r="H468" s="15">
        <v>2017</v>
      </c>
      <c r="I468" s="102">
        <v>102.66</v>
      </c>
      <c r="J468" s="15" t="s">
        <v>234</v>
      </c>
      <c r="K468" s="15">
        <v>2</v>
      </c>
      <c r="L468" s="15">
        <v>1</v>
      </c>
      <c r="M468" s="15">
        <v>1</v>
      </c>
      <c r="N468" s="15">
        <v>8</v>
      </c>
      <c r="O468" s="15">
        <v>1</v>
      </c>
      <c r="P468" s="51">
        <v>250</v>
      </c>
      <c r="Q468" s="169">
        <v>0.25</v>
      </c>
      <c r="R468" s="51">
        <f>P468*(1+Q468)</f>
        <v>312.5</v>
      </c>
      <c r="S468" s="15">
        <v>10</v>
      </c>
      <c r="T468" s="15">
        <v>1</v>
      </c>
      <c r="U468" s="15">
        <v>7</v>
      </c>
      <c r="V468" s="21">
        <f>CEILING(R468*O468*I468*EXP(-Definitions!$A$38*Capex!U131)*T468,100)</f>
        <v>32100</v>
      </c>
      <c r="W468" s="184" t="s">
        <v>235</v>
      </c>
      <c r="X468" s="20" t="s">
        <v>236</v>
      </c>
      <c r="Y468" s="67"/>
    </row>
    <row r="469" spans="1:25" s="100" customFormat="1" ht="36" customHeight="1">
      <c r="A469" s="15" t="s">
        <v>1438</v>
      </c>
      <c r="B469" s="20" t="s">
        <v>255</v>
      </c>
      <c r="C469" s="20" t="s">
        <v>2054</v>
      </c>
      <c r="D469" s="20" t="s">
        <v>117</v>
      </c>
      <c r="E469" s="20" t="s">
        <v>105</v>
      </c>
      <c r="F469" s="20" t="s">
        <v>148</v>
      </c>
      <c r="G469" s="20" t="s">
        <v>96</v>
      </c>
      <c r="H469" s="15">
        <v>2017</v>
      </c>
      <c r="I469" s="102">
        <v>102.92</v>
      </c>
      <c r="J469" s="15" t="s">
        <v>234</v>
      </c>
      <c r="K469" s="15">
        <v>2</v>
      </c>
      <c r="L469" s="15">
        <v>1</v>
      </c>
      <c r="M469" s="15">
        <v>1</v>
      </c>
      <c r="N469" s="15">
        <v>8</v>
      </c>
      <c r="O469" s="15">
        <v>1</v>
      </c>
      <c r="P469" s="51">
        <v>250</v>
      </c>
      <c r="Q469" s="169">
        <v>0.25</v>
      </c>
      <c r="R469" s="51">
        <f>P469*(1+Q469)</f>
        <v>312.5</v>
      </c>
      <c r="S469" s="15">
        <v>10</v>
      </c>
      <c r="T469" s="15">
        <v>1</v>
      </c>
      <c r="U469" s="15">
        <v>7</v>
      </c>
      <c r="V469" s="21">
        <f>CEILING(R469*O469*I469*EXP(-Definitions!$A$38*Capex!U370)*T469,100)</f>
        <v>32200</v>
      </c>
      <c r="W469" s="184" t="s">
        <v>235</v>
      </c>
      <c r="X469" s="20" t="s">
        <v>236</v>
      </c>
      <c r="Y469" s="67"/>
    </row>
    <row r="470" spans="1:25" s="100" customFormat="1" ht="35.65" customHeight="1">
      <c r="A470" s="15" t="s">
        <v>1441</v>
      </c>
      <c r="B470" s="20" t="s">
        <v>255</v>
      </c>
      <c r="C470" s="20" t="s">
        <v>2054</v>
      </c>
      <c r="D470" s="20" t="s">
        <v>117</v>
      </c>
      <c r="E470" s="20" t="s">
        <v>105</v>
      </c>
      <c r="F470" s="20" t="s">
        <v>152</v>
      </c>
      <c r="G470" s="20" t="s">
        <v>96</v>
      </c>
      <c r="H470" s="15">
        <v>2017</v>
      </c>
      <c r="I470" s="102">
        <v>103.47</v>
      </c>
      <c r="J470" s="15" t="s">
        <v>234</v>
      </c>
      <c r="K470" s="15">
        <v>2</v>
      </c>
      <c r="L470" s="15">
        <v>1</v>
      </c>
      <c r="M470" s="15">
        <v>1</v>
      </c>
      <c r="N470" s="15">
        <v>8</v>
      </c>
      <c r="O470" s="15">
        <v>1</v>
      </c>
      <c r="P470" s="51">
        <v>250</v>
      </c>
      <c r="Q470" s="169">
        <v>0.25</v>
      </c>
      <c r="R470" s="51">
        <f>P470*(1+Q470)</f>
        <v>312.5</v>
      </c>
      <c r="S470" s="15">
        <v>10</v>
      </c>
      <c r="T470" s="15">
        <v>1</v>
      </c>
      <c r="U470" s="15">
        <v>7</v>
      </c>
      <c r="V470" s="21">
        <f>CEILING(R470*O470*I470*EXP(-Definitions!$A$38*Capex!U373)*T470,100)</f>
        <v>32400</v>
      </c>
      <c r="W470" s="184" t="s">
        <v>235</v>
      </c>
      <c r="X470" s="20" t="s">
        <v>236</v>
      </c>
      <c r="Y470" s="67"/>
    </row>
    <row r="471" spans="1:25" s="100" customFormat="1" ht="35.65" customHeight="1">
      <c r="A471" s="15" t="s">
        <v>1196</v>
      </c>
      <c r="B471" s="20" t="s">
        <v>255</v>
      </c>
      <c r="C471" s="20" t="s">
        <v>2053</v>
      </c>
      <c r="D471" s="20" t="s">
        <v>117</v>
      </c>
      <c r="E471" s="20" t="s">
        <v>105</v>
      </c>
      <c r="F471" s="20" t="s">
        <v>148</v>
      </c>
      <c r="G471" s="20" t="s">
        <v>96</v>
      </c>
      <c r="H471" s="15">
        <v>2017</v>
      </c>
      <c r="I471" s="102">
        <v>105.36</v>
      </c>
      <c r="J471" s="15" t="s">
        <v>234</v>
      </c>
      <c r="K471" s="15">
        <v>2</v>
      </c>
      <c r="L471" s="15">
        <v>1</v>
      </c>
      <c r="M471" s="15">
        <v>1</v>
      </c>
      <c r="N471" s="15">
        <v>8</v>
      </c>
      <c r="O471" s="15">
        <v>1</v>
      </c>
      <c r="P471" s="51">
        <v>250</v>
      </c>
      <c r="Q471" s="169">
        <v>0.25</v>
      </c>
      <c r="R471" s="51">
        <f>P471*(1+Q471)</f>
        <v>312.5</v>
      </c>
      <c r="S471" s="15">
        <v>10</v>
      </c>
      <c r="T471" s="15">
        <v>1</v>
      </c>
      <c r="U471" s="15">
        <v>7</v>
      </c>
      <c r="V471" s="21">
        <f>CEILING(R471*O471*I471*EXP(-Definitions!$A$38*Capex!U128)*T471,100)</f>
        <v>33000</v>
      </c>
      <c r="W471" s="184" t="s">
        <v>235</v>
      </c>
      <c r="X471" s="20" t="s">
        <v>236</v>
      </c>
      <c r="Y471" s="67"/>
    </row>
    <row r="472" spans="1:25" s="100" customFormat="1" ht="36" customHeight="1">
      <c r="A472" s="64" t="s">
        <v>1096</v>
      </c>
      <c r="B472" s="67" t="s">
        <v>238</v>
      </c>
      <c r="C472" s="67" t="s">
        <v>86</v>
      </c>
      <c r="D472" s="67" t="s">
        <v>117</v>
      </c>
      <c r="E472" s="67" t="s">
        <v>86</v>
      </c>
      <c r="F472" s="67" t="s">
        <v>156</v>
      </c>
      <c r="G472" s="67" t="s">
        <v>96</v>
      </c>
      <c r="H472" s="64">
        <v>2017</v>
      </c>
      <c r="I472" s="99">
        <v>109</v>
      </c>
      <c r="J472" s="64" t="s">
        <v>234</v>
      </c>
      <c r="K472" s="64">
        <v>2</v>
      </c>
      <c r="L472" s="64">
        <v>1</v>
      </c>
      <c r="M472" s="64">
        <v>1</v>
      </c>
      <c r="N472" s="64">
        <v>8</v>
      </c>
      <c r="O472" s="64">
        <v>1</v>
      </c>
      <c r="P472" s="91">
        <v>250</v>
      </c>
      <c r="Q472" s="109">
        <v>0.25</v>
      </c>
      <c r="R472" s="91">
        <f>P472*(1+Q472)</f>
        <v>312.5</v>
      </c>
      <c r="S472" s="64">
        <v>10</v>
      </c>
      <c r="T472" s="64">
        <v>1</v>
      </c>
      <c r="U472" s="64">
        <v>7</v>
      </c>
      <c r="V472" s="66">
        <f>CEILING(R472*O472*I472*EXP(-Definitions!$A$38*Capex!U28)*T472,100)</f>
        <v>34100</v>
      </c>
      <c r="W472" s="101" t="s">
        <v>235</v>
      </c>
      <c r="X472" s="67" t="s">
        <v>239</v>
      </c>
      <c r="Y472" s="67"/>
    </row>
    <row r="473" spans="1:25" s="100" customFormat="1" ht="35.65" customHeight="1">
      <c r="A473" s="15" t="s">
        <v>1633</v>
      </c>
      <c r="B473" s="20" t="s">
        <v>261</v>
      </c>
      <c r="C473" s="20" t="s">
        <v>2054</v>
      </c>
      <c r="D473" s="20" t="s">
        <v>117</v>
      </c>
      <c r="E473" s="20" t="s">
        <v>113</v>
      </c>
      <c r="F473" s="20" t="s">
        <v>262</v>
      </c>
      <c r="G473" s="20" t="s">
        <v>96</v>
      </c>
      <c r="H473" s="15">
        <v>2017</v>
      </c>
      <c r="I473" s="102">
        <v>109.187</v>
      </c>
      <c r="J473" s="15" t="s">
        <v>234</v>
      </c>
      <c r="K473" s="15">
        <v>2</v>
      </c>
      <c r="L473" s="15">
        <v>1</v>
      </c>
      <c r="M473" s="15">
        <v>1</v>
      </c>
      <c r="N473" s="15">
        <v>8</v>
      </c>
      <c r="O473" s="15">
        <v>1</v>
      </c>
      <c r="P473" s="51">
        <v>250</v>
      </c>
      <c r="Q473" s="169">
        <v>0.25</v>
      </c>
      <c r="R473" s="51">
        <f>P473*(1+Q473)</f>
        <v>312.5</v>
      </c>
      <c r="S473" s="15">
        <v>10</v>
      </c>
      <c r="T473" s="15">
        <v>1</v>
      </c>
      <c r="U473" s="15">
        <v>7</v>
      </c>
      <c r="V473" s="21">
        <f>CEILING(R473*O473*I473*EXP(-Definitions!$A$38*Capex!U565)*T473,100)</f>
        <v>34200</v>
      </c>
      <c r="W473" s="184" t="s">
        <v>235</v>
      </c>
      <c r="X473" s="20" t="s">
        <v>239</v>
      </c>
      <c r="Y473" s="67"/>
    </row>
    <row r="474" spans="1:25" s="100" customFormat="1" ht="35.65" customHeight="1">
      <c r="A474" s="15" t="s">
        <v>1224</v>
      </c>
      <c r="B474" s="20" t="s">
        <v>255</v>
      </c>
      <c r="C474" s="20" t="s">
        <v>2053</v>
      </c>
      <c r="D474" s="20" t="s">
        <v>117</v>
      </c>
      <c r="E474" s="20" t="s">
        <v>106</v>
      </c>
      <c r="F474" s="20" t="s">
        <v>138</v>
      </c>
      <c r="G474" s="20" t="s">
        <v>96</v>
      </c>
      <c r="H474" s="15">
        <v>2017</v>
      </c>
      <c r="I474" s="102">
        <v>110.5</v>
      </c>
      <c r="J474" s="15" t="s">
        <v>234</v>
      </c>
      <c r="K474" s="15">
        <v>2</v>
      </c>
      <c r="L474" s="15">
        <v>1</v>
      </c>
      <c r="M474" s="15">
        <v>1</v>
      </c>
      <c r="N474" s="15">
        <v>8</v>
      </c>
      <c r="O474" s="15">
        <v>1</v>
      </c>
      <c r="P474" s="51">
        <v>250</v>
      </c>
      <c r="Q474" s="169">
        <v>0.25</v>
      </c>
      <c r="R474" s="51">
        <f>P474*(1+Q474)</f>
        <v>312.5</v>
      </c>
      <c r="S474" s="15">
        <v>10</v>
      </c>
      <c r="T474" s="15">
        <v>1</v>
      </c>
      <c r="U474" s="15">
        <v>7</v>
      </c>
      <c r="V474" s="21">
        <f>CEILING(R474*O474*I474*EXP(-Definitions!$A$38*Capex!U156)*T474,100)</f>
        <v>34600</v>
      </c>
      <c r="W474" s="184" t="s">
        <v>235</v>
      </c>
      <c r="X474" s="20" t="s">
        <v>236</v>
      </c>
      <c r="Y474" s="67"/>
    </row>
    <row r="475" spans="1:25" s="100" customFormat="1" ht="35.65" customHeight="1">
      <c r="A475" s="15" t="s">
        <v>1226</v>
      </c>
      <c r="B475" s="20" t="s">
        <v>241</v>
      </c>
      <c r="C475" s="20" t="s">
        <v>2053</v>
      </c>
      <c r="D475" s="20" t="s">
        <v>117</v>
      </c>
      <c r="E475" s="20" t="s">
        <v>106</v>
      </c>
      <c r="F475" s="20" t="s">
        <v>138</v>
      </c>
      <c r="G475" s="20" t="s">
        <v>96</v>
      </c>
      <c r="H475" s="15">
        <v>2017</v>
      </c>
      <c r="I475" s="102">
        <v>25.1</v>
      </c>
      <c r="J475" s="15" t="s">
        <v>234</v>
      </c>
      <c r="K475" s="15">
        <v>2</v>
      </c>
      <c r="L475" s="15">
        <v>1</v>
      </c>
      <c r="M475" s="15">
        <v>1</v>
      </c>
      <c r="N475" s="15">
        <v>8</v>
      </c>
      <c r="O475" s="15">
        <v>1</v>
      </c>
      <c r="P475" s="51">
        <v>1100</v>
      </c>
      <c r="Q475" s="169">
        <v>0.25</v>
      </c>
      <c r="R475" s="51">
        <f>P475*(1+Q475)</f>
        <v>1375</v>
      </c>
      <c r="S475" s="15">
        <v>10</v>
      </c>
      <c r="T475" s="15">
        <v>1</v>
      </c>
      <c r="U475" s="15">
        <v>7</v>
      </c>
      <c r="V475" s="21">
        <f>CEILING(R475*O475*I475*EXP(-Definitions!$A$38*Capex!U158)*T475,100)</f>
        <v>34600</v>
      </c>
      <c r="W475" s="184" t="s">
        <v>235</v>
      </c>
      <c r="X475" s="20" t="s">
        <v>242</v>
      </c>
      <c r="Y475" s="67"/>
    </row>
    <row r="476" spans="1:25" s="100" customFormat="1" ht="35.65" customHeight="1">
      <c r="A476" s="64" t="s">
        <v>1090</v>
      </c>
      <c r="B476" s="67" t="s">
        <v>233</v>
      </c>
      <c r="C476" s="67" t="s">
        <v>86</v>
      </c>
      <c r="D476" s="67" t="s">
        <v>117</v>
      </c>
      <c r="E476" s="67" t="s">
        <v>86</v>
      </c>
      <c r="F476" s="67" t="s">
        <v>155</v>
      </c>
      <c r="G476" s="67" t="s">
        <v>96</v>
      </c>
      <c r="H476" s="64">
        <v>2017</v>
      </c>
      <c r="I476" s="99">
        <v>114.34</v>
      </c>
      <c r="J476" s="64" t="s">
        <v>234</v>
      </c>
      <c r="K476" s="64">
        <v>2</v>
      </c>
      <c r="L476" s="64">
        <v>1</v>
      </c>
      <c r="M476" s="64">
        <v>1</v>
      </c>
      <c r="N476" s="64">
        <v>8</v>
      </c>
      <c r="O476" s="64">
        <v>1</v>
      </c>
      <c r="P476" s="91">
        <v>250</v>
      </c>
      <c r="Q476" s="109">
        <v>0.25</v>
      </c>
      <c r="R476" s="91">
        <f>P476*(1+Q476)</f>
        <v>312.5</v>
      </c>
      <c r="S476" s="64">
        <v>10</v>
      </c>
      <c r="T476" s="64">
        <v>1</v>
      </c>
      <c r="U476" s="64">
        <v>7</v>
      </c>
      <c r="V476" s="66">
        <f>CEILING(R476*O476*I476*EXP(-Definitions!$A$38*Capex!U22)*T476,100)</f>
        <v>35800</v>
      </c>
      <c r="W476" s="101" t="s">
        <v>235</v>
      </c>
      <c r="X476" s="67" t="s">
        <v>236</v>
      </c>
      <c r="Y476" s="67"/>
    </row>
    <row r="477" spans="1:25" s="100" customFormat="1" ht="35.65" customHeight="1">
      <c r="A477" s="15" t="s">
        <v>1152</v>
      </c>
      <c r="B477" s="20" t="s">
        <v>255</v>
      </c>
      <c r="C477" s="20" t="s">
        <v>86</v>
      </c>
      <c r="D477" s="20" t="s">
        <v>117</v>
      </c>
      <c r="E477" s="20" t="s">
        <v>86</v>
      </c>
      <c r="F477" s="20" t="s">
        <v>184</v>
      </c>
      <c r="G477" s="20" t="s">
        <v>96</v>
      </c>
      <c r="H477" s="15">
        <v>2017</v>
      </c>
      <c r="I477" s="102">
        <v>114.69</v>
      </c>
      <c r="J477" s="15" t="s">
        <v>234</v>
      </c>
      <c r="K477" s="15">
        <v>2</v>
      </c>
      <c r="L477" s="15">
        <v>1</v>
      </c>
      <c r="M477" s="15">
        <v>1</v>
      </c>
      <c r="N477" s="15">
        <v>8</v>
      </c>
      <c r="O477" s="15">
        <v>1</v>
      </c>
      <c r="P477" s="51">
        <v>250</v>
      </c>
      <c r="Q477" s="169">
        <v>0.25</v>
      </c>
      <c r="R477" s="51">
        <f>P477*(1+Q477)</f>
        <v>312.5</v>
      </c>
      <c r="S477" s="15">
        <v>10</v>
      </c>
      <c r="T477" s="15">
        <v>1</v>
      </c>
      <c r="U477" s="15">
        <v>7</v>
      </c>
      <c r="V477" s="21">
        <f>CEILING(R477*O477*I477*EXP(-Definitions!$A$38*Capex!U84)*T477,100)</f>
        <v>35900</v>
      </c>
      <c r="W477" s="184" t="s">
        <v>235</v>
      </c>
      <c r="X477" s="20" t="s">
        <v>236</v>
      </c>
      <c r="Y477" s="67"/>
    </row>
    <row r="478" spans="1:25" s="100" customFormat="1" ht="35.65" customHeight="1">
      <c r="A478" s="15" t="s">
        <v>1447</v>
      </c>
      <c r="B478" s="20" t="s">
        <v>255</v>
      </c>
      <c r="C478" s="20" t="s">
        <v>2054</v>
      </c>
      <c r="D478" s="20" t="s">
        <v>117</v>
      </c>
      <c r="E478" s="20" t="s">
        <v>105</v>
      </c>
      <c r="F478" s="20" t="s">
        <v>190</v>
      </c>
      <c r="G478" s="20" t="s">
        <v>96</v>
      </c>
      <c r="H478" s="15">
        <v>2017</v>
      </c>
      <c r="I478" s="102">
        <v>115.36199999999999</v>
      </c>
      <c r="J478" s="15" t="s">
        <v>234</v>
      </c>
      <c r="K478" s="15">
        <v>2</v>
      </c>
      <c r="L478" s="15">
        <v>1</v>
      </c>
      <c r="M478" s="15">
        <v>1</v>
      </c>
      <c r="N478" s="15">
        <v>8</v>
      </c>
      <c r="O478" s="15">
        <v>1</v>
      </c>
      <c r="P478" s="51">
        <v>250</v>
      </c>
      <c r="Q478" s="169">
        <v>0.25</v>
      </c>
      <c r="R478" s="51">
        <f>P478*(1+Q478)</f>
        <v>312.5</v>
      </c>
      <c r="S478" s="15">
        <v>10</v>
      </c>
      <c r="T478" s="15">
        <v>1</v>
      </c>
      <c r="U478" s="15">
        <v>7</v>
      </c>
      <c r="V478" s="21">
        <f>CEILING(R478*O478*I478*EXP(-Definitions!$A$38*Capex!U379)*T478,100)</f>
        <v>36100</v>
      </c>
      <c r="W478" s="184" t="s">
        <v>235</v>
      </c>
      <c r="X478" s="20" t="s">
        <v>236</v>
      </c>
      <c r="Y478" s="67"/>
    </row>
    <row r="479" spans="1:25" s="100" customFormat="1" ht="36" customHeight="1">
      <c r="A479" s="15" t="s">
        <v>1158</v>
      </c>
      <c r="B479" s="20" t="s">
        <v>241</v>
      </c>
      <c r="C479" s="20" t="s">
        <v>86</v>
      </c>
      <c r="D479" s="20" t="s">
        <v>117</v>
      </c>
      <c r="E479" s="20" t="s">
        <v>86</v>
      </c>
      <c r="F479" s="20" t="s">
        <v>186</v>
      </c>
      <c r="G479" s="20" t="s">
        <v>96</v>
      </c>
      <c r="H479" s="15">
        <v>2017</v>
      </c>
      <c r="I479" s="102">
        <v>28</v>
      </c>
      <c r="J479" s="15" t="s">
        <v>234</v>
      </c>
      <c r="K479" s="15">
        <v>2</v>
      </c>
      <c r="L479" s="15">
        <v>1</v>
      </c>
      <c r="M479" s="15">
        <v>1</v>
      </c>
      <c r="N479" s="15">
        <v>8</v>
      </c>
      <c r="O479" s="15">
        <v>1</v>
      </c>
      <c r="P479" s="51">
        <v>1100</v>
      </c>
      <c r="Q479" s="169">
        <v>0.25</v>
      </c>
      <c r="R479" s="51">
        <f>P479*(1+Q479)</f>
        <v>1375</v>
      </c>
      <c r="S479" s="15">
        <v>10</v>
      </c>
      <c r="T479" s="15">
        <v>1</v>
      </c>
      <c r="U479" s="15">
        <v>7</v>
      </c>
      <c r="V479" s="21">
        <f>CEILING(R479*O479*I479*EXP(-Definitions!$A$38*Capex!U90)*T479,100)</f>
        <v>38500</v>
      </c>
      <c r="W479" s="184" t="s">
        <v>235</v>
      </c>
      <c r="X479" s="20" t="s">
        <v>242</v>
      </c>
      <c r="Y479" s="67"/>
    </row>
    <row r="480" spans="1:25" s="100" customFormat="1" ht="35.65" customHeight="1">
      <c r="A480" s="15" t="s">
        <v>1413</v>
      </c>
      <c r="B480" s="20" t="s">
        <v>255</v>
      </c>
      <c r="C480" s="20" t="s">
        <v>2054</v>
      </c>
      <c r="D480" s="20" t="s">
        <v>117</v>
      </c>
      <c r="E480" s="20" t="s">
        <v>104</v>
      </c>
      <c r="F480" s="20" t="s">
        <v>148</v>
      </c>
      <c r="G480" s="20" t="s">
        <v>96</v>
      </c>
      <c r="H480" s="15">
        <v>2017</v>
      </c>
      <c r="I480" s="102">
        <v>123.2</v>
      </c>
      <c r="J480" s="15" t="s">
        <v>234</v>
      </c>
      <c r="K480" s="15">
        <v>2</v>
      </c>
      <c r="L480" s="15">
        <v>1</v>
      </c>
      <c r="M480" s="15">
        <v>1</v>
      </c>
      <c r="N480" s="15">
        <v>8</v>
      </c>
      <c r="O480" s="15">
        <v>1</v>
      </c>
      <c r="P480" s="51">
        <v>250</v>
      </c>
      <c r="Q480" s="169">
        <v>0.25</v>
      </c>
      <c r="R480" s="51">
        <f>P480*(1+Q480)</f>
        <v>312.5</v>
      </c>
      <c r="S480" s="15">
        <v>10</v>
      </c>
      <c r="T480" s="15">
        <v>1</v>
      </c>
      <c r="U480" s="15">
        <v>7</v>
      </c>
      <c r="V480" s="21">
        <f>CEILING(R480*O480*I480*EXP(-Definitions!$A$38*Capex!U345)*T480,100)</f>
        <v>38500</v>
      </c>
      <c r="W480" s="184" t="s">
        <v>235</v>
      </c>
      <c r="X480" s="20" t="s">
        <v>236</v>
      </c>
      <c r="Y480" s="67"/>
    </row>
    <row r="481" spans="1:25" s="100" customFormat="1" ht="35.65" customHeight="1">
      <c r="A481" s="15" t="s">
        <v>1416</v>
      </c>
      <c r="B481" s="20" t="s">
        <v>255</v>
      </c>
      <c r="C481" s="20" t="s">
        <v>2054</v>
      </c>
      <c r="D481" s="20" t="s">
        <v>117</v>
      </c>
      <c r="E481" s="20" t="s">
        <v>104</v>
      </c>
      <c r="F481" s="20" t="s">
        <v>152</v>
      </c>
      <c r="G481" s="20" t="s">
        <v>96</v>
      </c>
      <c r="H481" s="15">
        <v>2017</v>
      </c>
      <c r="I481" s="102">
        <v>123.2</v>
      </c>
      <c r="J481" s="15" t="s">
        <v>234</v>
      </c>
      <c r="K481" s="15">
        <v>2</v>
      </c>
      <c r="L481" s="15">
        <v>1</v>
      </c>
      <c r="M481" s="15">
        <v>1</v>
      </c>
      <c r="N481" s="15">
        <v>8</v>
      </c>
      <c r="O481" s="15">
        <v>1</v>
      </c>
      <c r="P481" s="51">
        <v>250</v>
      </c>
      <c r="Q481" s="169">
        <v>0.25</v>
      </c>
      <c r="R481" s="51">
        <f>P481*(1+Q481)</f>
        <v>312.5</v>
      </c>
      <c r="S481" s="15">
        <v>10</v>
      </c>
      <c r="T481" s="15">
        <v>1</v>
      </c>
      <c r="U481" s="15">
        <v>7</v>
      </c>
      <c r="V481" s="21">
        <f>CEILING(R481*O481*I481*EXP(-Definitions!$A$38*Capex!U348)*T481,100)</f>
        <v>38500</v>
      </c>
      <c r="W481" s="184" t="s">
        <v>235</v>
      </c>
      <c r="X481" s="20" t="s">
        <v>236</v>
      </c>
      <c r="Y481" s="67"/>
    </row>
    <row r="482" spans="1:25" s="100" customFormat="1" ht="35.65" customHeight="1">
      <c r="A482" s="15" t="s">
        <v>1168</v>
      </c>
      <c r="B482" s="20" t="s">
        <v>255</v>
      </c>
      <c r="C482" s="20" t="s">
        <v>2053</v>
      </c>
      <c r="D482" s="20" t="s">
        <v>117</v>
      </c>
      <c r="E482" s="20" t="s">
        <v>104</v>
      </c>
      <c r="F482" s="20" t="s">
        <v>148</v>
      </c>
      <c r="G482" s="20" t="s">
        <v>96</v>
      </c>
      <c r="H482" s="15">
        <v>2017</v>
      </c>
      <c r="I482" s="102">
        <v>124.59</v>
      </c>
      <c r="J482" s="15" t="s">
        <v>234</v>
      </c>
      <c r="K482" s="15">
        <v>2</v>
      </c>
      <c r="L482" s="15">
        <v>1</v>
      </c>
      <c r="M482" s="15">
        <v>1</v>
      </c>
      <c r="N482" s="15">
        <v>8</v>
      </c>
      <c r="O482" s="15">
        <v>1</v>
      </c>
      <c r="P482" s="51">
        <v>250</v>
      </c>
      <c r="Q482" s="169">
        <v>0.25</v>
      </c>
      <c r="R482" s="51">
        <f>P482*(1+Q482)</f>
        <v>312.5</v>
      </c>
      <c r="S482" s="15">
        <v>10</v>
      </c>
      <c r="T482" s="15">
        <v>1</v>
      </c>
      <c r="U482" s="15">
        <v>7</v>
      </c>
      <c r="V482" s="21">
        <f>CEILING(R482*O482*I482*EXP(-Definitions!$A$38*Capex!U100)*T482,100)</f>
        <v>39000</v>
      </c>
      <c r="W482" s="184" t="s">
        <v>235</v>
      </c>
      <c r="X482" s="20" t="s">
        <v>236</v>
      </c>
      <c r="Y482" s="67"/>
    </row>
    <row r="483" spans="1:25" s="100" customFormat="1" ht="35.65" customHeight="1">
      <c r="A483" s="15" t="s">
        <v>1171</v>
      </c>
      <c r="B483" s="20" t="s">
        <v>255</v>
      </c>
      <c r="C483" s="20" t="s">
        <v>2053</v>
      </c>
      <c r="D483" s="20" t="s">
        <v>117</v>
      </c>
      <c r="E483" s="20" t="s">
        <v>104</v>
      </c>
      <c r="F483" s="20" t="s">
        <v>152</v>
      </c>
      <c r="G483" s="20" t="s">
        <v>96</v>
      </c>
      <c r="H483" s="15">
        <v>2017</v>
      </c>
      <c r="I483" s="102">
        <v>124.59</v>
      </c>
      <c r="J483" s="15" t="s">
        <v>234</v>
      </c>
      <c r="K483" s="15">
        <v>2</v>
      </c>
      <c r="L483" s="15">
        <v>1</v>
      </c>
      <c r="M483" s="15">
        <v>1</v>
      </c>
      <c r="N483" s="15">
        <v>8</v>
      </c>
      <c r="O483" s="15">
        <v>1</v>
      </c>
      <c r="P483" s="51">
        <v>250</v>
      </c>
      <c r="Q483" s="169">
        <v>0.25</v>
      </c>
      <c r="R483" s="51">
        <f>P483*(1+Q483)</f>
        <v>312.5</v>
      </c>
      <c r="S483" s="15">
        <v>10</v>
      </c>
      <c r="T483" s="15">
        <v>1</v>
      </c>
      <c r="U483" s="15">
        <v>7</v>
      </c>
      <c r="V483" s="21">
        <f>CEILING(R483*O483*I483*EXP(-Definitions!$A$38*Capex!U103)*T483,100)</f>
        <v>39000</v>
      </c>
      <c r="W483" s="184" t="s">
        <v>235</v>
      </c>
      <c r="X483" s="20" t="s">
        <v>236</v>
      </c>
      <c r="Y483" s="67"/>
    </row>
    <row r="484" spans="1:25" s="100" customFormat="1" ht="35.65" customHeight="1">
      <c r="A484" s="15" t="s">
        <v>1632</v>
      </c>
      <c r="B484" s="20" t="s">
        <v>261</v>
      </c>
      <c r="C484" s="20" t="s">
        <v>2054</v>
      </c>
      <c r="D484" s="20" t="s">
        <v>117</v>
      </c>
      <c r="E484" s="20" t="s">
        <v>113</v>
      </c>
      <c r="F484" s="20" t="s">
        <v>266</v>
      </c>
      <c r="G484" s="20" t="s">
        <v>96</v>
      </c>
      <c r="H484" s="15">
        <v>2017</v>
      </c>
      <c r="I484" s="102">
        <v>127.06</v>
      </c>
      <c r="J484" s="15" t="s">
        <v>234</v>
      </c>
      <c r="K484" s="15">
        <v>2</v>
      </c>
      <c r="L484" s="15">
        <v>1</v>
      </c>
      <c r="M484" s="15">
        <v>1</v>
      </c>
      <c r="N484" s="15">
        <v>8</v>
      </c>
      <c r="O484" s="15">
        <v>1</v>
      </c>
      <c r="P484" s="51">
        <v>250</v>
      </c>
      <c r="Q484" s="169">
        <v>0.25</v>
      </c>
      <c r="R484" s="51">
        <f>P484*(1+Q484)</f>
        <v>312.5</v>
      </c>
      <c r="S484" s="15">
        <v>10</v>
      </c>
      <c r="T484" s="15">
        <v>1</v>
      </c>
      <c r="U484" s="15">
        <v>7</v>
      </c>
      <c r="V484" s="21">
        <f>CEILING(R484*O484*I484*EXP(-Definitions!$A$38*Capex!U564)*T484,100)</f>
        <v>39800</v>
      </c>
      <c r="W484" s="184" t="s">
        <v>235</v>
      </c>
      <c r="X484" s="20" t="s">
        <v>239</v>
      </c>
      <c r="Y484" s="67"/>
    </row>
    <row r="485" spans="1:25" s="100" customFormat="1" ht="35.65" customHeight="1">
      <c r="A485" s="15" t="s">
        <v>1613</v>
      </c>
      <c r="B485" s="20" t="s">
        <v>267</v>
      </c>
      <c r="C485" s="20" t="s">
        <v>2054</v>
      </c>
      <c r="D485" s="20" t="s">
        <v>117</v>
      </c>
      <c r="E485" s="20" t="s">
        <v>112</v>
      </c>
      <c r="F485" s="20" t="s">
        <v>196</v>
      </c>
      <c r="G485" s="20" t="s">
        <v>96</v>
      </c>
      <c r="H485" s="15">
        <v>2017</v>
      </c>
      <c r="I485" s="102">
        <v>31</v>
      </c>
      <c r="J485" s="15" t="s">
        <v>234</v>
      </c>
      <c r="K485" s="15">
        <v>2</v>
      </c>
      <c r="L485" s="15">
        <v>1</v>
      </c>
      <c r="M485" s="15">
        <v>1</v>
      </c>
      <c r="N485" s="15">
        <v>8</v>
      </c>
      <c r="O485" s="15">
        <v>1</v>
      </c>
      <c r="P485" s="51">
        <v>1100</v>
      </c>
      <c r="Q485" s="169">
        <v>0.25</v>
      </c>
      <c r="R485" s="51">
        <f>P485*(1+Q485)</f>
        <v>1375</v>
      </c>
      <c r="S485" s="15">
        <v>10</v>
      </c>
      <c r="T485" s="15">
        <v>1</v>
      </c>
      <c r="U485" s="15">
        <v>7</v>
      </c>
      <c r="V485" s="21">
        <f>CEILING(R485*O485*I485*EXP(-Definitions!$A$38*Capex!U545)*T485,100)</f>
        <v>42700</v>
      </c>
      <c r="W485" s="184" t="s">
        <v>235</v>
      </c>
      <c r="X485" s="20" t="s">
        <v>236</v>
      </c>
      <c r="Y485" s="67"/>
    </row>
    <row r="486" spans="1:25" s="100" customFormat="1" ht="35.65" customHeight="1">
      <c r="A486" s="15" t="s">
        <v>1147</v>
      </c>
      <c r="B486" s="20" t="s">
        <v>255</v>
      </c>
      <c r="C486" s="20" t="s">
        <v>86</v>
      </c>
      <c r="D486" s="20" t="s">
        <v>117</v>
      </c>
      <c r="E486" s="20" t="s">
        <v>86</v>
      </c>
      <c r="F486" s="20" t="s">
        <v>180</v>
      </c>
      <c r="G486" s="20" t="s">
        <v>96</v>
      </c>
      <c r="H486" s="15">
        <v>2017</v>
      </c>
      <c r="I486" s="102">
        <v>148.44</v>
      </c>
      <c r="J486" s="15" t="s">
        <v>234</v>
      </c>
      <c r="K486" s="15">
        <v>2</v>
      </c>
      <c r="L486" s="15">
        <v>1</v>
      </c>
      <c r="M486" s="15">
        <v>1</v>
      </c>
      <c r="N486" s="15">
        <v>8</v>
      </c>
      <c r="O486" s="15">
        <v>1</v>
      </c>
      <c r="P486" s="51">
        <v>250</v>
      </c>
      <c r="Q486" s="169">
        <v>0.25</v>
      </c>
      <c r="R486" s="51">
        <f>P486*(1+Q486)</f>
        <v>312.5</v>
      </c>
      <c r="S486" s="15">
        <v>10</v>
      </c>
      <c r="T486" s="15">
        <v>1</v>
      </c>
      <c r="U486" s="15">
        <v>7</v>
      </c>
      <c r="V486" s="21">
        <f>CEILING(R486*O486*I486*EXP(-Definitions!$A$38*Capex!U79)*T486,100)</f>
        <v>46400</v>
      </c>
      <c r="W486" s="184" t="s">
        <v>235</v>
      </c>
      <c r="X486" s="20" t="s">
        <v>236</v>
      </c>
      <c r="Y486" s="67"/>
    </row>
    <row r="487" spans="1:25" s="100" customFormat="1" ht="36" customHeight="1">
      <c r="A487" s="15" t="s">
        <v>1119</v>
      </c>
      <c r="B487" s="20" t="s">
        <v>246</v>
      </c>
      <c r="C487" s="20" t="s">
        <v>86</v>
      </c>
      <c r="D487" s="20" t="s">
        <v>117</v>
      </c>
      <c r="E487" s="20" t="s">
        <v>86</v>
      </c>
      <c r="F487" s="20" t="s">
        <v>164</v>
      </c>
      <c r="G487" s="20" t="s">
        <v>96</v>
      </c>
      <c r="H487" s="15">
        <v>2017</v>
      </c>
      <c r="I487" s="102">
        <v>149</v>
      </c>
      <c r="J487" s="15" t="s">
        <v>234</v>
      </c>
      <c r="K487" s="15">
        <v>2</v>
      </c>
      <c r="L487" s="15">
        <v>1</v>
      </c>
      <c r="M487" s="15">
        <v>1</v>
      </c>
      <c r="N487" s="15">
        <v>8</v>
      </c>
      <c r="O487" s="15">
        <v>1</v>
      </c>
      <c r="P487" s="51">
        <v>250</v>
      </c>
      <c r="Q487" s="169">
        <v>0.25</v>
      </c>
      <c r="R487" s="51">
        <f>P487*(1+Q487)</f>
        <v>312.5</v>
      </c>
      <c r="S487" s="15">
        <v>10</v>
      </c>
      <c r="T487" s="15">
        <v>1</v>
      </c>
      <c r="U487" s="15">
        <v>7</v>
      </c>
      <c r="V487" s="21">
        <f>CEILING(R487*O487*I487*EXP(-Definitions!$A$38*Capex!U51)*T487,100)</f>
        <v>46600</v>
      </c>
      <c r="W487" s="184" t="s">
        <v>235</v>
      </c>
      <c r="X487" s="20" t="s">
        <v>239</v>
      </c>
      <c r="Y487" s="67"/>
    </row>
    <row r="488" spans="1:25" s="100" customFormat="1" ht="35.65" customHeight="1">
      <c r="A488" s="15" t="s">
        <v>1404</v>
      </c>
      <c r="B488" s="20" t="s">
        <v>255</v>
      </c>
      <c r="C488" s="20" t="s">
        <v>2053</v>
      </c>
      <c r="D488" s="20" t="s">
        <v>117</v>
      </c>
      <c r="E488" s="20" t="s">
        <v>115</v>
      </c>
      <c r="F488" s="20" t="s">
        <v>140</v>
      </c>
      <c r="G488" s="20" t="s">
        <v>96</v>
      </c>
      <c r="H488" s="15">
        <v>2017</v>
      </c>
      <c r="I488" s="102">
        <v>158</v>
      </c>
      <c r="J488" s="15" t="s">
        <v>234</v>
      </c>
      <c r="K488" s="15">
        <v>2</v>
      </c>
      <c r="L488" s="15">
        <v>1</v>
      </c>
      <c r="M488" s="15">
        <v>1</v>
      </c>
      <c r="N488" s="15">
        <v>8</v>
      </c>
      <c r="O488" s="15">
        <v>1</v>
      </c>
      <c r="P488" s="51">
        <v>250</v>
      </c>
      <c r="Q488" s="169">
        <v>0.25</v>
      </c>
      <c r="R488" s="51">
        <f>P488*(1+Q488)</f>
        <v>312.5</v>
      </c>
      <c r="S488" s="15">
        <v>10</v>
      </c>
      <c r="T488" s="15">
        <v>1</v>
      </c>
      <c r="U488" s="15">
        <v>7</v>
      </c>
      <c r="V488" s="21">
        <f>CEILING(R488*O488*I488*EXP(-Definitions!$A$38*Capex!U336)*T488,100)</f>
        <v>49400</v>
      </c>
      <c r="W488" s="184" t="s">
        <v>235</v>
      </c>
      <c r="X488" s="20" t="s">
        <v>236</v>
      </c>
      <c r="Y488" s="67"/>
    </row>
    <row r="489" spans="1:25" s="100" customFormat="1" ht="35.65" customHeight="1">
      <c r="A489" s="15" t="s">
        <v>1636</v>
      </c>
      <c r="B489" s="20" t="s">
        <v>259</v>
      </c>
      <c r="C489" s="20" t="s">
        <v>2054</v>
      </c>
      <c r="D489" s="20" t="s">
        <v>117</v>
      </c>
      <c r="E489" s="20" t="s">
        <v>113</v>
      </c>
      <c r="F489" s="20" t="s">
        <v>265</v>
      </c>
      <c r="G489" s="20" t="s">
        <v>96</v>
      </c>
      <c r="H489" s="15">
        <v>2017</v>
      </c>
      <c r="I489" s="102">
        <v>158.44999999999999</v>
      </c>
      <c r="J489" s="15" t="s">
        <v>234</v>
      </c>
      <c r="K489" s="15">
        <v>2</v>
      </c>
      <c r="L489" s="15">
        <v>1</v>
      </c>
      <c r="M489" s="15">
        <v>1</v>
      </c>
      <c r="N489" s="15">
        <v>8</v>
      </c>
      <c r="O489" s="15">
        <v>1</v>
      </c>
      <c r="P489" s="51">
        <v>250</v>
      </c>
      <c r="Q489" s="169">
        <v>0.25</v>
      </c>
      <c r="R489" s="51">
        <f>P489*(1+Q489)</f>
        <v>312.5</v>
      </c>
      <c r="S489" s="15">
        <v>10</v>
      </c>
      <c r="T489" s="15">
        <v>1</v>
      </c>
      <c r="U489" s="15">
        <v>7</v>
      </c>
      <c r="V489" s="21">
        <f>CEILING(R489*O489*I489*EXP(-Definitions!$A$38*Capex!U568)*T489,100)</f>
        <v>49600</v>
      </c>
      <c r="W489" s="184" t="s">
        <v>235</v>
      </c>
      <c r="X489" s="20" t="s">
        <v>239</v>
      </c>
      <c r="Y489" s="67"/>
    </row>
    <row r="490" spans="1:25" s="100" customFormat="1" ht="36" customHeight="1">
      <c r="A490" s="15" t="s">
        <v>1408</v>
      </c>
      <c r="B490" s="20" t="s">
        <v>259</v>
      </c>
      <c r="C490" s="20" t="s">
        <v>2053</v>
      </c>
      <c r="D490" s="20" t="s">
        <v>117</v>
      </c>
      <c r="E490" s="20" t="s">
        <v>115</v>
      </c>
      <c r="F490" s="20" t="s">
        <v>134</v>
      </c>
      <c r="G490" s="20" t="s">
        <v>96</v>
      </c>
      <c r="H490" s="15">
        <v>2017</v>
      </c>
      <c r="I490" s="102">
        <v>160</v>
      </c>
      <c r="J490" s="15" t="s">
        <v>234</v>
      </c>
      <c r="K490" s="15">
        <v>2</v>
      </c>
      <c r="L490" s="15">
        <v>1</v>
      </c>
      <c r="M490" s="15">
        <v>1</v>
      </c>
      <c r="N490" s="15">
        <v>8</v>
      </c>
      <c r="O490" s="15">
        <v>1</v>
      </c>
      <c r="P490" s="51">
        <v>250</v>
      </c>
      <c r="Q490" s="169">
        <v>0.25</v>
      </c>
      <c r="R490" s="51">
        <f>P490*(1+Q490)</f>
        <v>312.5</v>
      </c>
      <c r="S490" s="15">
        <v>10</v>
      </c>
      <c r="T490" s="15">
        <v>1</v>
      </c>
      <c r="U490" s="15">
        <v>7</v>
      </c>
      <c r="V490" s="21">
        <f>CEILING(R490*O490*I490*EXP(-Definitions!$A$38*Capex!U340)*T490,100)</f>
        <v>50000</v>
      </c>
      <c r="W490" s="184" t="s">
        <v>235</v>
      </c>
      <c r="X490" s="20" t="s">
        <v>239</v>
      </c>
      <c r="Y490" s="67"/>
    </row>
    <row r="491" spans="1:25" s="100" customFormat="1" ht="35.65" customHeight="1">
      <c r="A491" s="15" t="s">
        <v>1449</v>
      </c>
      <c r="B491" s="20" t="s">
        <v>241</v>
      </c>
      <c r="C491" s="20" t="s">
        <v>2054</v>
      </c>
      <c r="D491" s="20" t="s">
        <v>117</v>
      </c>
      <c r="E491" s="20" t="s">
        <v>105</v>
      </c>
      <c r="F491" s="20" t="s">
        <v>190</v>
      </c>
      <c r="G491" s="20" t="s">
        <v>96</v>
      </c>
      <c r="H491" s="15">
        <v>2017</v>
      </c>
      <c r="I491" s="102">
        <v>37.11</v>
      </c>
      <c r="J491" s="15" t="s">
        <v>234</v>
      </c>
      <c r="K491" s="15">
        <v>2</v>
      </c>
      <c r="L491" s="15">
        <v>1</v>
      </c>
      <c r="M491" s="15">
        <v>1</v>
      </c>
      <c r="N491" s="15">
        <v>8</v>
      </c>
      <c r="O491" s="15">
        <v>1</v>
      </c>
      <c r="P491" s="51">
        <v>1100</v>
      </c>
      <c r="Q491" s="169">
        <v>0.25</v>
      </c>
      <c r="R491" s="51">
        <f>P491*(1+Q491)</f>
        <v>1375</v>
      </c>
      <c r="S491" s="15">
        <v>10</v>
      </c>
      <c r="T491" s="15">
        <v>1</v>
      </c>
      <c r="U491" s="15">
        <v>7</v>
      </c>
      <c r="V491" s="21">
        <f>CEILING(R491*O491*I491*EXP(-Definitions!$A$38*Capex!U381)*T491,100)</f>
        <v>51100</v>
      </c>
      <c r="W491" s="184" t="s">
        <v>235</v>
      </c>
      <c r="X491" s="20" t="s">
        <v>242</v>
      </c>
      <c r="Y491" s="67"/>
    </row>
    <row r="492" spans="1:25" s="100" customFormat="1" ht="35.65" customHeight="1">
      <c r="A492" s="15" t="s">
        <v>1210</v>
      </c>
      <c r="B492" s="20" t="s">
        <v>241</v>
      </c>
      <c r="C492" s="20" t="s">
        <v>2053</v>
      </c>
      <c r="D492" s="20" t="s">
        <v>117</v>
      </c>
      <c r="E492" s="20" t="s">
        <v>105</v>
      </c>
      <c r="F492" s="20" t="s">
        <v>190</v>
      </c>
      <c r="G492" s="20" t="s">
        <v>96</v>
      </c>
      <c r="H492" s="15">
        <v>2017</v>
      </c>
      <c r="I492" s="102">
        <v>37.840000000000003</v>
      </c>
      <c r="J492" s="15" t="s">
        <v>234</v>
      </c>
      <c r="K492" s="15">
        <v>2</v>
      </c>
      <c r="L492" s="15">
        <v>1</v>
      </c>
      <c r="M492" s="15">
        <v>1</v>
      </c>
      <c r="N492" s="15">
        <v>8</v>
      </c>
      <c r="O492" s="15">
        <v>1</v>
      </c>
      <c r="P492" s="51">
        <v>1100</v>
      </c>
      <c r="Q492" s="169">
        <v>0.25</v>
      </c>
      <c r="R492" s="51">
        <f>P492*(1+Q492)</f>
        <v>1375</v>
      </c>
      <c r="S492" s="15">
        <v>10</v>
      </c>
      <c r="T492" s="15">
        <v>1</v>
      </c>
      <c r="U492" s="15">
        <v>7</v>
      </c>
      <c r="V492" s="21">
        <f>CEILING(R492*O492*I492*EXP(-Definitions!$A$38*Capex!U142)*T492,100)</f>
        <v>52100</v>
      </c>
      <c r="W492" s="184" t="s">
        <v>235</v>
      </c>
      <c r="X492" s="20" t="s">
        <v>242</v>
      </c>
      <c r="Y492" s="67"/>
    </row>
    <row r="493" spans="1:25" s="100" customFormat="1" ht="36" customHeight="1">
      <c r="A493" s="15" t="s">
        <v>1185</v>
      </c>
      <c r="B493" s="20" t="s">
        <v>256</v>
      </c>
      <c r="C493" s="20" t="s">
        <v>2053</v>
      </c>
      <c r="D493" s="20" t="s">
        <v>117</v>
      </c>
      <c r="E493" s="20" t="s">
        <v>104</v>
      </c>
      <c r="F493" s="20" t="s">
        <v>192</v>
      </c>
      <c r="G493" s="20" t="s">
        <v>96</v>
      </c>
      <c r="H493" s="15">
        <v>2017</v>
      </c>
      <c r="I493" s="102">
        <v>169.93</v>
      </c>
      <c r="J493" s="15" t="s">
        <v>234</v>
      </c>
      <c r="K493" s="15">
        <v>2</v>
      </c>
      <c r="L493" s="15">
        <v>1</v>
      </c>
      <c r="M493" s="15">
        <v>1</v>
      </c>
      <c r="N493" s="15">
        <v>8</v>
      </c>
      <c r="O493" s="15">
        <v>1</v>
      </c>
      <c r="P493" s="51">
        <v>250</v>
      </c>
      <c r="Q493" s="169">
        <v>0.25</v>
      </c>
      <c r="R493" s="51">
        <f>P493*(1+Q493)</f>
        <v>312.5</v>
      </c>
      <c r="S493" s="15">
        <v>10</v>
      </c>
      <c r="T493" s="15">
        <v>1</v>
      </c>
      <c r="U493" s="15">
        <v>7</v>
      </c>
      <c r="V493" s="21">
        <f>CEILING(R493*O493*I493*EXP(-Definitions!$A$38*Capex!U117)*T493,100)</f>
        <v>53200</v>
      </c>
      <c r="W493" s="184" t="s">
        <v>235</v>
      </c>
      <c r="X493" s="20" t="s">
        <v>239</v>
      </c>
      <c r="Y493" s="67"/>
    </row>
    <row r="494" spans="1:25" s="100" customFormat="1" ht="35.65" customHeight="1">
      <c r="A494" s="15" t="s">
        <v>1411</v>
      </c>
      <c r="B494" s="20" t="s">
        <v>259</v>
      </c>
      <c r="C494" s="20" t="s">
        <v>2053</v>
      </c>
      <c r="D494" s="20" t="s">
        <v>117</v>
      </c>
      <c r="E494" s="20" t="s">
        <v>115</v>
      </c>
      <c r="F494" s="20" t="s">
        <v>265</v>
      </c>
      <c r="G494" s="20" t="s">
        <v>96</v>
      </c>
      <c r="H494" s="15">
        <v>2017</v>
      </c>
      <c r="I494" s="102">
        <v>171</v>
      </c>
      <c r="J494" s="15" t="s">
        <v>234</v>
      </c>
      <c r="K494" s="15">
        <v>2</v>
      </c>
      <c r="L494" s="15">
        <v>1</v>
      </c>
      <c r="M494" s="15">
        <v>1</v>
      </c>
      <c r="N494" s="15">
        <v>8</v>
      </c>
      <c r="O494" s="15">
        <v>1</v>
      </c>
      <c r="P494" s="51">
        <v>250</v>
      </c>
      <c r="Q494" s="169">
        <v>0.25</v>
      </c>
      <c r="R494" s="51">
        <f>P494*(1+Q494)</f>
        <v>312.5</v>
      </c>
      <c r="S494" s="15">
        <v>10</v>
      </c>
      <c r="T494" s="15">
        <v>1</v>
      </c>
      <c r="U494" s="15">
        <v>7</v>
      </c>
      <c r="V494" s="21">
        <f>CEILING(R494*O494*I494*EXP(-Definitions!$A$38*Capex!U343)*T494,100)</f>
        <v>53500</v>
      </c>
      <c r="W494" s="184" t="s">
        <v>235</v>
      </c>
      <c r="X494" s="20" t="s">
        <v>239</v>
      </c>
      <c r="Y494" s="67"/>
    </row>
    <row r="495" spans="1:25" s="100" customFormat="1" ht="35.65" customHeight="1">
      <c r="A495" s="64" t="s">
        <v>1091</v>
      </c>
      <c r="B495" s="67" t="s">
        <v>241</v>
      </c>
      <c r="C495" s="67" t="s">
        <v>86</v>
      </c>
      <c r="D495" s="67" t="s">
        <v>117</v>
      </c>
      <c r="E495" s="67" t="s">
        <v>86</v>
      </c>
      <c r="F495" s="67" t="s">
        <v>155</v>
      </c>
      <c r="G495" s="67" t="s">
        <v>96</v>
      </c>
      <c r="H495" s="64">
        <v>2017</v>
      </c>
      <c r="I495" s="99">
        <v>39.5</v>
      </c>
      <c r="J495" s="64" t="s">
        <v>234</v>
      </c>
      <c r="K495" s="64">
        <v>2</v>
      </c>
      <c r="L495" s="64">
        <v>1</v>
      </c>
      <c r="M495" s="64">
        <v>1</v>
      </c>
      <c r="N495" s="64">
        <v>8</v>
      </c>
      <c r="O495" s="64">
        <v>1</v>
      </c>
      <c r="P495" s="91">
        <v>1100</v>
      </c>
      <c r="Q495" s="109">
        <v>0.25</v>
      </c>
      <c r="R495" s="91">
        <f>P495*(1+Q495)</f>
        <v>1375</v>
      </c>
      <c r="S495" s="64">
        <v>10</v>
      </c>
      <c r="T495" s="64">
        <v>1</v>
      </c>
      <c r="U495" s="64">
        <v>7</v>
      </c>
      <c r="V495" s="66">
        <f>CEILING(R495*O495*I495*EXP(-Definitions!$A$38*Capex!U23)*T495,100)</f>
        <v>54400</v>
      </c>
      <c r="W495" s="101" t="s">
        <v>235</v>
      </c>
      <c r="X495" s="67" t="s">
        <v>242</v>
      </c>
      <c r="Y495" s="67"/>
    </row>
    <row r="496" spans="1:25" s="100" customFormat="1" ht="35.65" customHeight="1">
      <c r="A496" s="15" t="s">
        <v>1249</v>
      </c>
      <c r="B496" s="20" t="s">
        <v>259</v>
      </c>
      <c r="C496" s="20" t="s">
        <v>2053</v>
      </c>
      <c r="D496" s="20" t="s">
        <v>117</v>
      </c>
      <c r="E496" s="20" t="s">
        <v>263</v>
      </c>
      <c r="F496" s="20" t="s">
        <v>192</v>
      </c>
      <c r="G496" s="20" t="s">
        <v>96</v>
      </c>
      <c r="H496" s="15">
        <v>2017</v>
      </c>
      <c r="I496" s="102">
        <v>177.64</v>
      </c>
      <c r="J496" s="15" t="s">
        <v>234</v>
      </c>
      <c r="K496" s="15">
        <v>2</v>
      </c>
      <c r="L496" s="15">
        <v>1</v>
      </c>
      <c r="M496" s="15">
        <v>1</v>
      </c>
      <c r="N496" s="15">
        <v>8</v>
      </c>
      <c r="O496" s="15">
        <v>1</v>
      </c>
      <c r="P496" s="51">
        <v>250</v>
      </c>
      <c r="Q496" s="169">
        <v>0.25</v>
      </c>
      <c r="R496" s="51">
        <f>P496*(1+Q496)</f>
        <v>312.5</v>
      </c>
      <c r="S496" s="15">
        <v>10</v>
      </c>
      <c r="T496" s="15">
        <v>1</v>
      </c>
      <c r="U496" s="15">
        <v>7</v>
      </c>
      <c r="V496" s="21">
        <f>CEILING(R496*O496*I496*EXP(-Definitions!$A$38*Capex!U181)*T496,100)</f>
        <v>55600</v>
      </c>
      <c r="W496" s="184" t="s">
        <v>235</v>
      </c>
      <c r="X496" s="20" t="s">
        <v>239</v>
      </c>
      <c r="Y496" s="67"/>
    </row>
    <row r="497" spans="1:25" s="100" customFormat="1" ht="35.65" customHeight="1">
      <c r="A497" s="15" t="s">
        <v>1269</v>
      </c>
      <c r="B497" s="20" t="s">
        <v>259</v>
      </c>
      <c r="C497" s="20" t="s">
        <v>2053</v>
      </c>
      <c r="D497" s="20" t="s">
        <v>117</v>
      </c>
      <c r="E497" s="20" t="s">
        <v>107</v>
      </c>
      <c r="F497" s="20" t="s">
        <v>192</v>
      </c>
      <c r="G497" s="20" t="s">
        <v>96</v>
      </c>
      <c r="H497" s="15">
        <v>2017</v>
      </c>
      <c r="I497" s="102">
        <v>177.64</v>
      </c>
      <c r="J497" s="15" t="s">
        <v>234</v>
      </c>
      <c r="K497" s="15">
        <v>2</v>
      </c>
      <c r="L497" s="15">
        <v>1</v>
      </c>
      <c r="M497" s="15">
        <v>1</v>
      </c>
      <c r="N497" s="15">
        <v>8</v>
      </c>
      <c r="O497" s="15">
        <v>1</v>
      </c>
      <c r="P497" s="51">
        <v>250</v>
      </c>
      <c r="Q497" s="169">
        <v>0.25</v>
      </c>
      <c r="R497" s="51">
        <f>P497*(1+Q497)</f>
        <v>312.5</v>
      </c>
      <c r="S497" s="15">
        <v>10</v>
      </c>
      <c r="T497" s="15">
        <v>1</v>
      </c>
      <c r="U497" s="15">
        <v>7</v>
      </c>
      <c r="V497" s="21">
        <f>CEILING(R497*O497*I497*EXP(-Definitions!$A$38*Capex!U201)*T497,100)</f>
        <v>55600</v>
      </c>
      <c r="W497" s="184" t="s">
        <v>235</v>
      </c>
      <c r="X497" s="20" t="s">
        <v>239</v>
      </c>
      <c r="Y497" s="67"/>
    </row>
    <row r="498" spans="1:25" s="100" customFormat="1" ht="35.65" customHeight="1">
      <c r="A498" s="15" t="s">
        <v>1289</v>
      </c>
      <c r="B498" s="20" t="s">
        <v>259</v>
      </c>
      <c r="C498" s="20" t="s">
        <v>2053</v>
      </c>
      <c r="D498" s="20" t="s">
        <v>117</v>
      </c>
      <c r="E498" s="20" t="s">
        <v>108</v>
      </c>
      <c r="F498" s="20" t="s">
        <v>192</v>
      </c>
      <c r="G498" s="20" t="s">
        <v>96</v>
      </c>
      <c r="H498" s="15">
        <v>2017</v>
      </c>
      <c r="I498" s="102">
        <v>177.64</v>
      </c>
      <c r="J498" s="15" t="s">
        <v>234</v>
      </c>
      <c r="K498" s="15">
        <v>2</v>
      </c>
      <c r="L498" s="15">
        <v>1</v>
      </c>
      <c r="M498" s="15">
        <v>1</v>
      </c>
      <c r="N498" s="15">
        <v>8</v>
      </c>
      <c r="O498" s="15">
        <v>1</v>
      </c>
      <c r="P498" s="51">
        <v>250</v>
      </c>
      <c r="Q498" s="169">
        <v>0.25</v>
      </c>
      <c r="R498" s="51">
        <f>P498*(1+Q498)</f>
        <v>312.5</v>
      </c>
      <c r="S498" s="15">
        <v>10</v>
      </c>
      <c r="T498" s="15">
        <v>1</v>
      </c>
      <c r="U498" s="15">
        <v>7</v>
      </c>
      <c r="V498" s="21">
        <f>CEILING(R498*O498*I498*EXP(-Definitions!$A$38*Capex!U221)*T498,100)</f>
        <v>55600</v>
      </c>
      <c r="W498" s="184" t="s">
        <v>235</v>
      </c>
      <c r="X498" s="20" t="s">
        <v>239</v>
      </c>
      <c r="Y498" s="67"/>
    </row>
    <row r="499" spans="1:25" s="100" customFormat="1" ht="35.65" customHeight="1">
      <c r="A499" s="15" t="s">
        <v>1609</v>
      </c>
      <c r="B499" s="20" t="s">
        <v>261</v>
      </c>
      <c r="C499" s="20" t="s">
        <v>2054</v>
      </c>
      <c r="D499" s="20" t="s">
        <v>117</v>
      </c>
      <c r="E499" s="20" t="s">
        <v>112</v>
      </c>
      <c r="F499" s="20" t="s">
        <v>192</v>
      </c>
      <c r="G499" s="20" t="s">
        <v>96</v>
      </c>
      <c r="H499" s="15">
        <v>2017</v>
      </c>
      <c r="I499" s="102">
        <v>179.73</v>
      </c>
      <c r="J499" s="15" t="s">
        <v>234</v>
      </c>
      <c r="K499" s="15">
        <v>2</v>
      </c>
      <c r="L499" s="15">
        <v>1</v>
      </c>
      <c r="M499" s="15">
        <v>1</v>
      </c>
      <c r="N499" s="15">
        <v>8</v>
      </c>
      <c r="O499" s="15">
        <v>1</v>
      </c>
      <c r="P499" s="51">
        <v>250</v>
      </c>
      <c r="Q499" s="169">
        <v>0.25</v>
      </c>
      <c r="R499" s="51">
        <f>P499*(1+Q499)</f>
        <v>312.5</v>
      </c>
      <c r="S499" s="15">
        <v>10</v>
      </c>
      <c r="T499" s="15">
        <v>1</v>
      </c>
      <c r="U499" s="15">
        <v>7</v>
      </c>
      <c r="V499" s="21">
        <f>CEILING(R499*O499*I499*EXP(-Definitions!$A$38*Capex!U541)*T499,100)</f>
        <v>56200</v>
      </c>
      <c r="W499" s="184" t="s">
        <v>235</v>
      </c>
      <c r="X499" s="20" t="s">
        <v>239</v>
      </c>
      <c r="Y499" s="67"/>
    </row>
    <row r="500" spans="1:25" s="100" customFormat="1" ht="36" customHeight="1">
      <c r="A500" s="15" t="s">
        <v>1492</v>
      </c>
      <c r="B500" s="20" t="s">
        <v>261</v>
      </c>
      <c r="C500" s="20" t="s">
        <v>2054</v>
      </c>
      <c r="D500" s="20" t="s">
        <v>117</v>
      </c>
      <c r="E500" s="20" t="s">
        <v>263</v>
      </c>
      <c r="F500" s="20" t="s">
        <v>192</v>
      </c>
      <c r="G500" s="20" t="s">
        <v>96</v>
      </c>
      <c r="H500" s="15">
        <v>2017</v>
      </c>
      <c r="I500" s="102">
        <v>182.37</v>
      </c>
      <c r="J500" s="15" t="s">
        <v>234</v>
      </c>
      <c r="K500" s="15">
        <v>2</v>
      </c>
      <c r="L500" s="15">
        <v>1</v>
      </c>
      <c r="M500" s="15">
        <v>1</v>
      </c>
      <c r="N500" s="15">
        <v>8</v>
      </c>
      <c r="O500" s="15">
        <v>1</v>
      </c>
      <c r="P500" s="51">
        <v>250</v>
      </c>
      <c r="Q500" s="169">
        <v>0.25</v>
      </c>
      <c r="R500" s="51">
        <f>P500*(1+Q500)</f>
        <v>312.5</v>
      </c>
      <c r="S500" s="15">
        <v>10</v>
      </c>
      <c r="T500" s="15">
        <v>1</v>
      </c>
      <c r="U500" s="15">
        <v>7</v>
      </c>
      <c r="V500" s="21">
        <f>CEILING(R500*O500*I500*EXP(-Definitions!$A$38*Capex!U424)*T500,100)</f>
        <v>57000</v>
      </c>
      <c r="W500" s="184" t="s">
        <v>235</v>
      </c>
      <c r="X500" s="20" t="s">
        <v>239</v>
      </c>
      <c r="Y500" s="67"/>
    </row>
    <row r="501" spans="1:25" s="100" customFormat="1" ht="35.65" customHeight="1">
      <c r="A501" s="15" t="s">
        <v>1511</v>
      </c>
      <c r="B501" s="20" t="s">
        <v>261</v>
      </c>
      <c r="C501" s="20" t="s">
        <v>2054</v>
      </c>
      <c r="D501" s="20" t="s">
        <v>117</v>
      </c>
      <c r="E501" s="20" t="s">
        <v>107</v>
      </c>
      <c r="F501" s="20" t="s">
        <v>192</v>
      </c>
      <c r="G501" s="20" t="s">
        <v>96</v>
      </c>
      <c r="H501" s="15">
        <v>2017</v>
      </c>
      <c r="I501" s="102">
        <v>182.37</v>
      </c>
      <c r="J501" s="15" t="s">
        <v>234</v>
      </c>
      <c r="K501" s="15">
        <v>2</v>
      </c>
      <c r="L501" s="15">
        <v>1</v>
      </c>
      <c r="M501" s="15">
        <v>1</v>
      </c>
      <c r="N501" s="15">
        <v>8</v>
      </c>
      <c r="O501" s="15">
        <v>1</v>
      </c>
      <c r="P501" s="51">
        <v>250</v>
      </c>
      <c r="Q501" s="169">
        <v>0.25</v>
      </c>
      <c r="R501" s="51">
        <f>P501*(1+Q501)</f>
        <v>312.5</v>
      </c>
      <c r="S501" s="15">
        <v>10</v>
      </c>
      <c r="T501" s="15">
        <v>1</v>
      </c>
      <c r="U501" s="15">
        <v>7</v>
      </c>
      <c r="V501" s="21">
        <f>CEILING(R501*O501*I501*EXP(-Definitions!$A$38*Capex!U443)*T501,100)</f>
        <v>57000</v>
      </c>
      <c r="W501" s="184" t="s">
        <v>235</v>
      </c>
      <c r="X501" s="20" t="s">
        <v>239</v>
      </c>
      <c r="Y501" s="67"/>
    </row>
    <row r="502" spans="1:25" s="100" customFormat="1" ht="35.65" customHeight="1">
      <c r="A502" s="64" t="s">
        <v>1087</v>
      </c>
      <c r="B502" s="67" t="s">
        <v>233</v>
      </c>
      <c r="C502" s="67" t="s">
        <v>86</v>
      </c>
      <c r="D502" s="67" t="s">
        <v>117</v>
      </c>
      <c r="E502" s="67" t="s">
        <v>86</v>
      </c>
      <c r="F502" s="67" t="s">
        <v>154</v>
      </c>
      <c r="G502" s="67" t="s">
        <v>96</v>
      </c>
      <c r="H502" s="64">
        <v>2017</v>
      </c>
      <c r="I502" s="99">
        <v>184.84</v>
      </c>
      <c r="J502" s="64" t="s">
        <v>234</v>
      </c>
      <c r="K502" s="64">
        <v>2</v>
      </c>
      <c r="L502" s="64">
        <v>1</v>
      </c>
      <c r="M502" s="64">
        <v>1</v>
      </c>
      <c r="N502" s="64">
        <v>8</v>
      </c>
      <c r="O502" s="64">
        <v>1</v>
      </c>
      <c r="P502" s="91">
        <v>250</v>
      </c>
      <c r="Q502" s="109">
        <v>0.25</v>
      </c>
      <c r="R502" s="91">
        <f>P502*(1+Q502)</f>
        <v>312.5</v>
      </c>
      <c r="S502" s="64">
        <v>10</v>
      </c>
      <c r="T502" s="64">
        <v>1</v>
      </c>
      <c r="U502" s="64">
        <v>7</v>
      </c>
      <c r="V502" s="66">
        <f>CEILING(R502*O502*I502*EXP(-Definitions!$A$38*Capex!U19)*T502,100)</f>
        <v>57800</v>
      </c>
      <c r="W502" s="101" t="s">
        <v>235</v>
      </c>
      <c r="X502" s="67" t="s">
        <v>236</v>
      </c>
      <c r="Y502" s="67"/>
    </row>
    <row r="503" spans="1:25" s="100" customFormat="1" ht="35.65" customHeight="1">
      <c r="A503" s="15" t="s">
        <v>1107</v>
      </c>
      <c r="B503" s="20" t="s">
        <v>246</v>
      </c>
      <c r="C503" s="20" t="s">
        <v>86</v>
      </c>
      <c r="D503" s="20" t="s">
        <v>117</v>
      </c>
      <c r="E503" s="20" t="s">
        <v>86</v>
      </c>
      <c r="F503" s="20" t="s">
        <v>144</v>
      </c>
      <c r="G503" s="20" t="s">
        <v>96</v>
      </c>
      <c r="H503" s="15">
        <v>2017</v>
      </c>
      <c r="I503" s="102">
        <v>189</v>
      </c>
      <c r="J503" s="15" t="s">
        <v>234</v>
      </c>
      <c r="K503" s="15">
        <v>2</v>
      </c>
      <c r="L503" s="15">
        <v>1</v>
      </c>
      <c r="M503" s="15">
        <v>1</v>
      </c>
      <c r="N503" s="15">
        <v>8</v>
      </c>
      <c r="O503" s="15">
        <v>1</v>
      </c>
      <c r="P503" s="51">
        <v>250</v>
      </c>
      <c r="Q503" s="169">
        <v>0.25</v>
      </c>
      <c r="R503" s="51">
        <f>P503*(1+Q503)</f>
        <v>312.5</v>
      </c>
      <c r="S503" s="15">
        <v>10</v>
      </c>
      <c r="T503" s="15">
        <v>1</v>
      </c>
      <c r="U503" s="15">
        <v>7</v>
      </c>
      <c r="V503" s="21">
        <f>CEILING(R503*O503*I503*EXP(-Definitions!$A$38*Capex!U39)*T503,100)</f>
        <v>59100</v>
      </c>
      <c r="W503" s="184" t="s">
        <v>235</v>
      </c>
      <c r="X503" s="20" t="s">
        <v>239</v>
      </c>
      <c r="Y503" s="67"/>
    </row>
    <row r="504" spans="1:25" s="100" customFormat="1" ht="35.65" customHeight="1">
      <c r="A504" s="15" t="s">
        <v>1530</v>
      </c>
      <c r="B504" s="20" t="s">
        <v>261</v>
      </c>
      <c r="C504" s="20" t="s">
        <v>2054</v>
      </c>
      <c r="D504" s="20" t="s">
        <v>117</v>
      </c>
      <c r="E504" s="20" t="s">
        <v>108</v>
      </c>
      <c r="F504" s="20" t="s">
        <v>192</v>
      </c>
      <c r="G504" s="20" t="s">
        <v>96</v>
      </c>
      <c r="H504" s="15">
        <v>2017</v>
      </c>
      <c r="I504" s="102">
        <v>190.8</v>
      </c>
      <c r="J504" s="15" t="s">
        <v>234</v>
      </c>
      <c r="K504" s="15">
        <v>2</v>
      </c>
      <c r="L504" s="15">
        <v>1</v>
      </c>
      <c r="M504" s="15">
        <v>1</v>
      </c>
      <c r="N504" s="15">
        <v>8</v>
      </c>
      <c r="O504" s="15">
        <v>1</v>
      </c>
      <c r="P504" s="51">
        <v>250</v>
      </c>
      <c r="Q504" s="169">
        <v>0.25</v>
      </c>
      <c r="R504" s="51">
        <f>P504*(1+Q504)</f>
        <v>312.5</v>
      </c>
      <c r="S504" s="15">
        <v>10</v>
      </c>
      <c r="T504" s="15">
        <v>1</v>
      </c>
      <c r="U504" s="15">
        <v>7</v>
      </c>
      <c r="V504" s="21">
        <f>CEILING(R504*O504*I504*EXP(-Definitions!$A$38*Capex!U462)*T504,100)</f>
        <v>59700</v>
      </c>
      <c r="W504" s="184" t="s">
        <v>235</v>
      </c>
      <c r="X504" s="20" t="s">
        <v>239</v>
      </c>
      <c r="Y504" s="67"/>
    </row>
    <row r="505" spans="1:25" s="100" customFormat="1" ht="35.65" customHeight="1">
      <c r="A505" s="64" t="s">
        <v>1099</v>
      </c>
      <c r="B505" s="67" t="s">
        <v>246</v>
      </c>
      <c r="C505" s="67" t="s">
        <v>86</v>
      </c>
      <c r="D505" s="67" t="s">
        <v>117</v>
      </c>
      <c r="E505" s="67" t="s">
        <v>86</v>
      </c>
      <c r="F505" s="67" t="s">
        <v>158</v>
      </c>
      <c r="G505" s="67" t="s">
        <v>96</v>
      </c>
      <c r="H505" s="64">
        <v>2017</v>
      </c>
      <c r="I505" s="99">
        <v>193.75</v>
      </c>
      <c r="J505" s="64" t="s">
        <v>234</v>
      </c>
      <c r="K505" s="64">
        <v>2</v>
      </c>
      <c r="L505" s="64">
        <v>1</v>
      </c>
      <c r="M505" s="64">
        <v>1</v>
      </c>
      <c r="N505" s="64">
        <v>8</v>
      </c>
      <c r="O505" s="64">
        <v>1</v>
      </c>
      <c r="P505" s="91">
        <v>250</v>
      </c>
      <c r="Q505" s="109">
        <v>0.25</v>
      </c>
      <c r="R505" s="91">
        <f>P505*(1+Q505)</f>
        <v>312.5</v>
      </c>
      <c r="S505" s="64">
        <v>10</v>
      </c>
      <c r="T505" s="64">
        <v>1</v>
      </c>
      <c r="U505" s="64">
        <v>7</v>
      </c>
      <c r="V505" s="66">
        <f>CEILING(R505*O505*I505*EXP(-Definitions!$A$38*Capex!U31)*T505,100)</f>
        <v>60600</v>
      </c>
      <c r="W505" s="101" t="s">
        <v>235</v>
      </c>
      <c r="X505" s="67" t="s">
        <v>239</v>
      </c>
      <c r="Y505" s="67"/>
    </row>
    <row r="506" spans="1:25" s="100" customFormat="1" ht="35.65" customHeight="1">
      <c r="A506" s="15" t="s">
        <v>1354</v>
      </c>
      <c r="B506" s="20" t="s">
        <v>259</v>
      </c>
      <c r="C506" s="20" t="s">
        <v>2053</v>
      </c>
      <c r="D506" s="20" t="s">
        <v>117</v>
      </c>
      <c r="E506" s="20" t="s">
        <v>112</v>
      </c>
      <c r="F506" s="20" t="s">
        <v>192</v>
      </c>
      <c r="G506" s="20" t="s">
        <v>96</v>
      </c>
      <c r="H506" s="15">
        <v>2017</v>
      </c>
      <c r="I506" s="102">
        <v>200.48</v>
      </c>
      <c r="J506" s="15" t="s">
        <v>234</v>
      </c>
      <c r="K506" s="15">
        <v>2</v>
      </c>
      <c r="L506" s="15">
        <v>1</v>
      </c>
      <c r="M506" s="15">
        <v>1</v>
      </c>
      <c r="N506" s="15">
        <v>8</v>
      </c>
      <c r="O506" s="15">
        <v>1</v>
      </c>
      <c r="P506" s="51">
        <v>250</v>
      </c>
      <c r="Q506" s="169">
        <v>0.25</v>
      </c>
      <c r="R506" s="51">
        <f>P506*(1+Q506)</f>
        <v>312.5</v>
      </c>
      <c r="S506" s="15">
        <v>10</v>
      </c>
      <c r="T506" s="15">
        <v>1</v>
      </c>
      <c r="U506" s="15">
        <v>7</v>
      </c>
      <c r="V506" s="21">
        <f>CEILING(R506*O506*I506*EXP(-Definitions!$A$38*Capex!U286)*T506,100)</f>
        <v>62700</v>
      </c>
      <c r="W506" s="184" t="s">
        <v>235</v>
      </c>
      <c r="X506" s="20" t="s">
        <v>239</v>
      </c>
      <c r="Y506" s="67"/>
    </row>
    <row r="507" spans="1:25" s="100" customFormat="1" ht="35.65" customHeight="1">
      <c r="A507" s="15" t="s">
        <v>1374</v>
      </c>
      <c r="B507" s="20" t="s">
        <v>259</v>
      </c>
      <c r="C507" s="20" t="s">
        <v>2053</v>
      </c>
      <c r="D507" s="20" t="s">
        <v>117</v>
      </c>
      <c r="E507" s="20" t="s">
        <v>113</v>
      </c>
      <c r="F507" s="20" t="s">
        <v>192</v>
      </c>
      <c r="G507" s="20" t="s">
        <v>96</v>
      </c>
      <c r="H507" s="15">
        <v>2017</v>
      </c>
      <c r="I507" s="102">
        <v>200.48</v>
      </c>
      <c r="J507" s="15" t="s">
        <v>234</v>
      </c>
      <c r="K507" s="15">
        <v>2</v>
      </c>
      <c r="L507" s="15">
        <v>1</v>
      </c>
      <c r="M507" s="15">
        <v>1</v>
      </c>
      <c r="N507" s="15">
        <v>8</v>
      </c>
      <c r="O507" s="15">
        <v>1</v>
      </c>
      <c r="P507" s="51">
        <v>250</v>
      </c>
      <c r="Q507" s="169">
        <v>0.25</v>
      </c>
      <c r="R507" s="51">
        <f>P507*(1+Q507)</f>
        <v>312.5</v>
      </c>
      <c r="S507" s="15">
        <v>10</v>
      </c>
      <c r="T507" s="15">
        <v>1</v>
      </c>
      <c r="U507" s="15">
        <v>7</v>
      </c>
      <c r="V507" s="21">
        <f>CEILING(R507*O507*I507*EXP(-Definitions!$A$38*Capex!U306)*T507,100)</f>
        <v>62700</v>
      </c>
      <c r="W507" s="184" t="s">
        <v>235</v>
      </c>
      <c r="X507" s="20" t="s">
        <v>239</v>
      </c>
      <c r="Y507" s="67"/>
    </row>
    <row r="508" spans="1:25" s="100" customFormat="1" ht="36" customHeight="1">
      <c r="A508" s="15" t="s">
        <v>1394</v>
      </c>
      <c r="B508" s="20" t="s">
        <v>259</v>
      </c>
      <c r="C508" s="20" t="s">
        <v>2053</v>
      </c>
      <c r="D508" s="20" t="s">
        <v>117</v>
      </c>
      <c r="E508" s="20" t="s">
        <v>114</v>
      </c>
      <c r="F508" s="20" t="s">
        <v>192</v>
      </c>
      <c r="G508" s="20" t="s">
        <v>96</v>
      </c>
      <c r="H508" s="15">
        <v>2017</v>
      </c>
      <c r="I508" s="102">
        <v>200.48</v>
      </c>
      <c r="J508" s="15" t="s">
        <v>234</v>
      </c>
      <c r="K508" s="15">
        <v>2</v>
      </c>
      <c r="L508" s="15">
        <v>1</v>
      </c>
      <c r="M508" s="15">
        <v>1</v>
      </c>
      <c r="N508" s="15">
        <v>8</v>
      </c>
      <c r="O508" s="15">
        <v>1</v>
      </c>
      <c r="P508" s="51">
        <v>250</v>
      </c>
      <c r="Q508" s="169">
        <v>0.25</v>
      </c>
      <c r="R508" s="51">
        <f>P508*(1+Q508)</f>
        <v>312.5</v>
      </c>
      <c r="S508" s="15">
        <v>10</v>
      </c>
      <c r="T508" s="15">
        <v>1</v>
      </c>
      <c r="U508" s="15">
        <v>7</v>
      </c>
      <c r="V508" s="21">
        <f>CEILING(R508*O508*I508*EXP(-Definitions!$A$38*Capex!U326)*T508,100)</f>
        <v>62700</v>
      </c>
      <c r="W508" s="184" t="s">
        <v>235</v>
      </c>
      <c r="X508" s="20" t="s">
        <v>239</v>
      </c>
      <c r="Y508" s="67"/>
    </row>
    <row r="509" spans="1:25" s="100" customFormat="1" ht="35.65" customHeight="1">
      <c r="A509" s="15" t="s">
        <v>1551</v>
      </c>
      <c r="B509" s="20" t="s">
        <v>261</v>
      </c>
      <c r="C509" s="20" t="s">
        <v>2054</v>
      </c>
      <c r="D509" s="20" t="s">
        <v>117</v>
      </c>
      <c r="E509" s="20" t="s">
        <v>109</v>
      </c>
      <c r="F509" s="20" t="s">
        <v>192</v>
      </c>
      <c r="G509" s="20" t="s">
        <v>96</v>
      </c>
      <c r="H509" s="15">
        <v>2017</v>
      </c>
      <c r="I509" s="102">
        <v>200.51</v>
      </c>
      <c r="J509" s="15" t="s">
        <v>234</v>
      </c>
      <c r="K509" s="15">
        <v>2</v>
      </c>
      <c r="L509" s="15">
        <v>1</v>
      </c>
      <c r="M509" s="15">
        <v>1</v>
      </c>
      <c r="N509" s="15">
        <v>8</v>
      </c>
      <c r="O509" s="15">
        <v>1</v>
      </c>
      <c r="P509" s="51">
        <v>250</v>
      </c>
      <c r="Q509" s="169">
        <v>0.25</v>
      </c>
      <c r="R509" s="51">
        <f>P509*(1+Q509)</f>
        <v>312.5</v>
      </c>
      <c r="S509" s="15">
        <v>10</v>
      </c>
      <c r="T509" s="15">
        <v>1</v>
      </c>
      <c r="U509" s="15">
        <v>7</v>
      </c>
      <c r="V509" s="21">
        <f>CEILING(R509*O509*I509*EXP(-Definitions!$A$38*Capex!U483)*T509,100)</f>
        <v>62700</v>
      </c>
      <c r="W509" s="184" t="s">
        <v>235</v>
      </c>
      <c r="X509" s="20" t="s">
        <v>239</v>
      </c>
      <c r="Y509" s="67"/>
    </row>
    <row r="510" spans="1:25" s="100" customFormat="1" ht="35.65" customHeight="1">
      <c r="A510" s="15" t="s">
        <v>1572</v>
      </c>
      <c r="B510" s="20" t="s">
        <v>261</v>
      </c>
      <c r="C510" s="20" t="s">
        <v>2054</v>
      </c>
      <c r="D510" s="20" t="s">
        <v>117</v>
      </c>
      <c r="E510" s="20" t="s">
        <v>110</v>
      </c>
      <c r="F510" s="20" t="s">
        <v>192</v>
      </c>
      <c r="G510" s="20" t="s">
        <v>96</v>
      </c>
      <c r="H510" s="15">
        <v>2017</v>
      </c>
      <c r="I510" s="102">
        <v>200.51</v>
      </c>
      <c r="J510" s="15" t="s">
        <v>234</v>
      </c>
      <c r="K510" s="15">
        <v>2</v>
      </c>
      <c r="L510" s="15">
        <v>1</v>
      </c>
      <c r="M510" s="15">
        <v>1</v>
      </c>
      <c r="N510" s="15">
        <v>8</v>
      </c>
      <c r="O510" s="15">
        <v>1</v>
      </c>
      <c r="P510" s="51">
        <v>250</v>
      </c>
      <c r="Q510" s="169">
        <v>0.25</v>
      </c>
      <c r="R510" s="51">
        <f>P510*(1+Q510)</f>
        <v>312.5</v>
      </c>
      <c r="S510" s="15">
        <v>10</v>
      </c>
      <c r="T510" s="15">
        <v>1</v>
      </c>
      <c r="U510" s="15">
        <v>7</v>
      </c>
      <c r="V510" s="21">
        <f>CEILING(R510*O510*I510*EXP(-Definitions!$A$38*Capex!U504)*T510,100)</f>
        <v>62700</v>
      </c>
      <c r="W510" s="184" t="s">
        <v>235</v>
      </c>
      <c r="X510" s="20" t="s">
        <v>239</v>
      </c>
      <c r="Y510" s="67"/>
    </row>
    <row r="511" spans="1:25" s="100" customFormat="1" ht="36" customHeight="1">
      <c r="A511" s="15" t="s">
        <v>1639</v>
      </c>
      <c r="B511" s="20" t="s">
        <v>259</v>
      </c>
      <c r="C511" s="20" t="s">
        <v>2054</v>
      </c>
      <c r="D511" s="20" t="s">
        <v>117</v>
      </c>
      <c r="E511" s="20" t="s">
        <v>113</v>
      </c>
      <c r="F511" s="20" t="s">
        <v>134</v>
      </c>
      <c r="G511" s="20" t="s">
        <v>96</v>
      </c>
      <c r="H511" s="15">
        <v>2017</v>
      </c>
      <c r="I511" s="102">
        <v>200.45</v>
      </c>
      <c r="J511" s="15" t="s">
        <v>234</v>
      </c>
      <c r="K511" s="15">
        <v>2</v>
      </c>
      <c r="L511" s="15">
        <v>1</v>
      </c>
      <c r="M511" s="15">
        <v>1</v>
      </c>
      <c r="N511" s="15">
        <v>8</v>
      </c>
      <c r="O511" s="15">
        <v>1</v>
      </c>
      <c r="P511" s="51">
        <v>250</v>
      </c>
      <c r="Q511" s="169">
        <v>0.25</v>
      </c>
      <c r="R511" s="51">
        <f>P511*(1+Q511)</f>
        <v>312.5</v>
      </c>
      <c r="S511" s="15">
        <v>10</v>
      </c>
      <c r="T511" s="15">
        <v>1</v>
      </c>
      <c r="U511" s="15">
        <v>7</v>
      </c>
      <c r="V511" s="21">
        <f>CEILING(R511*O511*I511*EXP(-Definitions!$A$38*Capex!U571)*T511,100)</f>
        <v>62700</v>
      </c>
      <c r="W511" s="184" t="s">
        <v>235</v>
      </c>
      <c r="X511" s="20" t="s">
        <v>239</v>
      </c>
      <c r="Y511" s="67"/>
    </row>
    <row r="512" spans="1:25" s="100" customFormat="1" ht="35.65" customHeight="1">
      <c r="A512" s="64" t="s">
        <v>1095</v>
      </c>
      <c r="B512" s="67" t="s">
        <v>233</v>
      </c>
      <c r="C512" s="67" t="s">
        <v>86</v>
      </c>
      <c r="D512" s="67" t="s">
        <v>117</v>
      </c>
      <c r="E512" s="67" t="s">
        <v>86</v>
      </c>
      <c r="F512" s="67" t="s">
        <v>156</v>
      </c>
      <c r="G512" s="67" t="s">
        <v>96</v>
      </c>
      <c r="H512" s="64">
        <v>2017</v>
      </c>
      <c r="I512" s="99">
        <v>213.74</v>
      </c>
      <c r="J512" s="64" t="s">
        <v>234</v>
      </c>
      <c r="K512" s="64">
        <v>2</v>
      </c>
      <c r="L512" s="64">
        <v>1</v>
      </c>
      <c r="M512" s="64">
        <v>1</v>
      </c>
      <c r="N512" s="64">
        <v>8</v>
      </c>
      <c r="O512" s="64">
        <v>1</v>
      </c>
      <c r="P512" s="91">
        <v>250</v>
      </c>
      <c r="Q512" s="109">
        <v>0.25</v>
      </c>
      <c r="R512" s="91">
        <f>P512*(1+Q512)</f>
        <v>312.5</v>
      </c>
      <c r="S512" s="64">
        <v>10</v>
      </c>
      <c r="T512" s="64">
        <v>1</v>
      </c>
      <c r="U512" s="64">
        <v>7</v>
      </c>
      <c r="V512" s="66">
        <f>CEILING(R512*O512*I512*EXP(-Definitions!$A$38*Capex!U27)*T512,100)</f>
        <v>66800</v>
      </c>
      <c r="W512" s="101" t="s">
        <v>235</v>
      </c>
      <c r="X512" s="67" t="s">
        <v>236</v>
      </c>
      <c r="Y512" s="67"/>
    </row>
    <row r="513" spans="1:25" s="100" customFormat="1" ht="35.65" customHeight="1">
      <c r="A513" s="15" t="s">
        <v>1430</v>
      </c>
      <c r="B513" s="20" t="s">
        <v>256</v>
      </c>
      <c r="C513" s="20" t="s">
        <v>2054</v>
      </c>
      <c r="D513" s="20" t="s">
        <v>117</v>
      </c>
      <c r="E513" s="20" t="s">
        <v>104</v>
      </c>
      <c r="F513" s="20" t="s">
        <v>192</v>
      </c>
      <c r="G513" s="20" t="s">
        <v>96</v>
      </c>
      <c r="H513" s="15">
        <v>2017</v>
      </c>
      <c r="I513" s="102">
        <v>214.12</v>
      </c>
      <c r="J513" s="15" t="s">
        <v>234</v>
      </c>
      <c r="K513" s="15">
        <v>2</v>
      </c>
      <c r="L513" s="15">
        <v>1</v>
      </c>
      <c r="M513" s="15">
        <v>1</v>
      </c>
      <c r="N513" s="15">
        <v>8</v>
      </c>
      <c r="O513" s="15">
        <v>1</v>
      </c>
      <c r="P513" s="51">
        <v>250</v>
      </c>
      <c r="Q513" s="169">
        <v>0.25</v>
      </c>
      <c r="R513" s="51">
        <f>P513*(1+Q513)</f>
        <v>312.5</v>
      </c>
      <c r="S513" s="15">
        <v>10</v>
      </c>
      <c r="T513" s="15">
        <v>1</v>
      </c>
      <c r="U513" s="15">
        <v>7</v>
      </c>
      <c r="V513" s="21">
        <f>CEILING(R513*O513*I513*EXP(-Definitions!$A$38*Capex!U362)*T513,100)</f>
        <v>67000</v>
      </c>
      <c r="W513" s="184" t="s">
        <v>235</v>
      </c>
      <c r="X513" s="20" t="s">
        <v>239</v>
      </c>
      <c r="Y513" s="67"/>
    </row>
    <row r="514" spans="1:25" s="100" customFormat="1" ht="36" customHeight="1">
      <c r="A514" s="15" t="s">
        <v>1473</v>
      </c>
      <c r="B514" s="20" t="s">
        <v>261</v>
      </c>
      <c r="C514" s="20" t="s">
        <v>2054</v>
      </c>
      <c r="D514" s="20" t="s">
        <v>117</v>
      </c>
      <c r="E514" s="20" t="s">
        <v>106</v>
      </c>
      <c r="F514" s="20" t="s">
        <v>192</v>
      </c>
      <c r="G514" s="20" t="s">
        <v>96</v>
      </c>
      <c r="H514" s="15">
        <v>2017</v>
      </c>
      <c r="I514" s="102">
        <v>215.67</v>
      </c>
      <c r="J514" s="15" t="s">
        <v>234</v>
      </c>
      <c r="K514" s="15">
        <v>2</v>
      </c>
      <c r="L514" s="15">
        <v>1</v>
      </c>
      <c r="M514" s="15">
        <v>1</v>
      </c>
      <c r="N514" s="15">
        <v>8</v>
      </c>
      <c r="O514" s="15">
        <v>1</v>
      </c>
      <c r="P514" s="51">
        <v>250</v>
      </c>
      <c r="Q514" s="169">
        <v>0.25</v>
      </c>
      <c r="R514" s="51">
        <f>P514*(1+Q514)</f>
        <v>312.5</v>
      </c>
      <c r="S514" s="15">
        <v>10</v>
      </c>
      <c r="T514" s="15">
        <v>1</v>
      </c>
      <c r="U514" s="15">
        <v>7</v>
      </c>
      <c r="V514" s="21">
        <f>CEILING(R514*O514*I514*EXP(-Definitions!$A$38*Capex!U405)*T514,100)</f>
        <v>67400</v>
      </c>
      <c r="W514" s="184" t="s">
        <v>235</v>
      </c>
      <c r="X514" s="20" t="s">
        <v>239</v>
      </c>
      <c r="Y514" s="67"/>
    </row>
    <row r="515" spans="1:25" s="100" customFormat="1" ht="35.65" customHeight="1">
      <c r="A515" s="15" t="s">
        <v>1106</v>
      </c>
      <c r="B515" s="20" t="s">
        <v>245</v>
      </c>
      <c r="C515" s="20" t="s">
        <v>86</v>
      </c>
      <c r="D515" s="20" t="s">
        <v>117</v>
      </c>
      <c r="E515" s="20" t="s">
        <v>86</v>
      </c>
      <c r="F515" s="20" t="s">
        <v>144</v>
      </c>
      <c r="G515" s="20" t="s">
        <v>96</v>
      </c>
      <c r="H515" s="15">
        <v>2017</v>
      </c>
      <c r="I515" s="102">
        <v>217.91</v>
      </c>
      <c r="J515" s="15" t="s">
        <v>234</v>
      </c>
      <c r="K515" s="15">
        <v>2</v>
      </c>
      <c r="L515" s="15">
        <v>1</v>
      </c>
      <c r="M515" s="15">
        <v>1</v>
      </c>
      <c r="N515" s="15">
        <v>8</v>
      </c>
      <c r="O515" s="15">
        <v>1</v>
      </c>
      <c r="P515" s="51">
        <v>250</v>
      </c>
      <c r="Q515" s="169">
        <v>0.25</v>
      </c>
      <c r="R515" s="51">
        <f>P515*(1+Q515)</f>
        <v>312.5</v>
      </c>
      <c r="S515" s="15">
        <v>10</v>
      </c>
      <c r="T515" s="15">
        <v>1</v>
      </c>
      <c r="U515" s="15">
        <v>7</v>
      </c>
      <c r="V515" s="21">
        <f>CEILING(R515*O515*I515*EXP(-Definitions!$A$38*Capex!U38)*T515,100)</f>
        <v>68100</v>
      </c>
      <c r="W515" s="184" t="s">
        <v>235</v>
      </c>
      <c r="X515" s="20" t="s">
        <v>236</v>
      </c>
      <c r="Y515" s="67"/>
    </row>
    <row r="516" spans="1:25" s="100" customFormat="1" ht="35.65" customHeight="1">
      <c r="A516" s="15" t="s">
        <v>1105</v>
      </c>
      <c r="B516" s="20" t="s">
        <v>245</v>
      </c>
      <c r="C516" s="20" t="s">
        <v>86</v>
      </c>
      <c r="D516" s="20" t="s">
        <v>117</v>
      </c>
      <c r="E516" s="20" t="s">
        <v>86</v>
      </c>
      <c r="F516" s="20" t="s">
        <v>135</v>
      </c>
      <c r="G516" s="20" t="s">
        <v>96</v>
      </c>
      <c r="H516" s="15">
        <v>2017</v>
      </c>
      <c r="I516" s="102">
        <v>218.06</v>
      </c>
      <c r="J516" s="15" t="s">
        <v>234</v>
      </c>
      <c r="K516" s="15">
        <v>2</v>
      </c>
      <c r="L516" s="15">
        <v>1</v>
      </c>
      <c r="M516" s="15">
        <v>1</v>
      </c>
      <c r="N516" s="15">
        <v>8</v>
      </c>
      <c r="O516" s="15">
        <v>1</v>
      </c>
      <c r="P516" s="51">
        <v>250</v>
      </c>
      <c r="Q516" s="169">
        <v>0.25</v>
      </c>
      <c r="R516" s="51">
        <f>P516*(1+Q516)</f>
        <v>312.5</v>
      </c>
      <c r="S516" s="15">
        <v>10</v>
      </c>
      <c r="T516" s="15">
        <v>1</v>
      </c>
      <c r="U516" s="15">
        <v>7</v>
      </c>
      <c r="V516" s="21">
        <f>CEILING(R516*O516*I516*EXP(-Definitions!$A$38*Capex!U37)*T516,100)</f>
        <v>68200</v>
      </c>
      <c r="W516" s="184" t="s">
        <v>235</v>
      </c>
      <c r="X516" s="20" t="s">
        <v>236</v>
      </c>
      <c r="Y516" s="67"/>
    </row>
    <row r="517" spans="1:25" s="100" customFormat="1" ht="35.65" customHeight="1">
      <c r="A517" s="15" t="s">
        <v>1407</v>
      </c>
      <c r="B517" s="20" t="s">
        <v>255</v>
      </c>
      <c r="C517" s="20" t="s">
        <v>2053</v>
      </c>
      <c r="D517" s="20" t="s">
        <v>117</v>
      </c>
      <c r="E517" s="20" t="s">
        <v>115</v>
      </c>
      <c r="F517" s="20" t="s">
        <v>134</v>
      </c>
      <c r="G517" s="20" t="s">
        <v>96</v>
      </c>
      <c r="H517" s="15">
        <v>2017</v>
      </c>
      <c r="I517" s="102">
        <v>225.7</v>
      </c>
      <c r="J517" s="15" t="s">
        <v>234</v>
      </c>
      <c r="K517" s="15">
        <v>2</v>
      </c>
      <c r="L517" s="15">
        <v>1</v>
      </c>
      <c r="M517" s="15">
        <v>1</v>
      </c>
      <c r="N517" s="15">
        <v>8</v>
      </c>
      <c r="O517" s="15">
        <v>1</v>
      </c>
      <c r="P517" s="51">
        <v>250</v>
      </c>
      <c r="Q517" s="169">
        <v>0.25</v>
      </c>
      <c r="R517" s="51">
        <f>P517*(1+Q517)</f>
        <v>312.5</v>
      </c>
      <c r="S517" s="15">
        <v>10</v>
      </c>
      <c r="T517" s="15">
        <v>1</v>
      </c>
      <c r="U517" s="15">
        <v>7</v>
      </c>
      <c r="V517" s="21">
        <f>CEILING(R517*O517*I517*EXP(-Definitions!$A$38*Capex!U339)*T517,100)</f>
        <v>70600</v>
      </c>
      <c r="W517" s="184" t="s">
        <v>235</v>
      </c>
      <c r="X517" s="20" t="s">
        <v>236</v>
      </c>
      <c r="Y517" s="67"/>
    </row>
    <row r="518" spans="1:25" s="100" customFormat="1" ht="36" customHeight="1">
      <c r="A518" s="15" t="s">
        <v>1110</v>
      </c>
      <c r="B518" s="20" t="s">
        <v>248</v>
      </c>
      <c r="C518" s="20" t="s">
        <v>86</v>
      </c>
      <c r="D518" s="20" t="s">
        <v>117</v>
      </c>
      <c r="E518" s="20" t="s">
        <v>86</v>
      </c>
      <c r="F518" s="20" t="s">
        <v>161</v>
      </c>
      <c r="G518" s="20" t="s">
        <v>96</v>
      </c>
      <c r="H518" s="15">
        <v>2017</v>
      </c>
      <c r="I518" s="102">
        <v>52.9</v>
      </c>
      <c r="J518" s="15" t="s">
        <v>234</v>
      </c>
      <c r="K518" s="15">
        <v>2</v>
      </c>
      <c r="L518" s="15">
        <v>1</v>
      </c>
      <c r="M518" s="15">
        <v>1</v>
      </c>
      <c r="N518" s="15">
        <v>8</v>
      </c>
      <c r="O518" s="15">
        <v>1</v>
      </c>
      <c r="P518" s="51">
        <v>1100</v>
      </c>
      <c r="Q518" s="169">
        <v>0.25</v>
      </c>
      <c r="R518" s="51">
        <f>P518*(1+Q518)</f>
        <v>1375</v>
      </c>
      <c r="S518" s="15">
        <v>10</v>
      </c>
      <c r="T518" s="15">
        <v>1</v>
      </c>
      <c r="U518" s="15">
        <v>7</v>
      </c>
      <c r="V518" s="21">
        <f>CEILING(R518*O518*I518*EXP(-Definitions!$A$38*Capex!U42)*T518,100)</f>
        <v>72800</v>
      </c>
      <c r="W518" s="184" t="s">
        <v>235</v>
      </c>
      <c r="X518" s="20" t="s">
        <v>239</v>
      </c>
      <c r="Y518" s="67"/>
    </row>
    <row r="519" spans="1:25" s="100" customFormat="1" ht="35.65" customHeight="1">
      <c r="A519" s="15" t="s">
        <v>1111</v>
      </c>
      <c r="B519" s="20" t="s">
        <v>249</v>
      </c>
      <c r="C519" s="20" t="s">
        <v>86</v>
      </c>
      <c r="D519" s="20" t="s">
        <v>117</v>
      </c>
      <c r="E519" s="20" t="s">
        <v>86</v>
      </c>
      <c r="F519" s="20" t="s">
        <v>161</v>
      </c>
      <c r="G519" s="20" t="s">
        <v>96</v>
      </c>
      <c r="H519" s="15">
        <v>2017</v>
      </c>
      <c r="I519" s="102">
        <v>52.9</v>
      </c>
      <c r="J519" s="15" t="s">
        <v>234</v>
      </c>
      <c r="K519" s="15">
        <v>2</v>
      </c>
      <c r="L519" s="15">
        <v>1</v>
      </c>
      <c r="M519" s="15">
        <v>1</v>
      </c>
      <c r="N519" s="15">
        <v>8</v>
      </c>
      <c r="O519" s="15">
        <v>1</v>
      </c>
      <c r="P519" s="51">
        <v>1100</v>
      </c>
      <c r="Q519" s="169">
        <v>0.25</v>
      </c>
      <c r="R519" s="51">
        <f>P519*(1+Q519)</f>
        <v>1375</v>
      </c>
      <c r="S519" s="15">
        <v>10</v>
      </c>
      <c r="T519" s="15">
        <v>1</v>
      </c>
      <c r="U519" s="15">
        <v>7</v>
      </c>
      <c r="V519" s="21">
        <f>CEILING(R519*O519*I519*EXP(-Definitions!$A$38*Capex!U43)*T519,100)</f>
        <v>72800</v>
      </c>
      <c r="W519" s="184" t="s">
        <v>235</v>
      </c>
      <c r="X519" s="20" t="s">
        <v>242</v>
      </c>
      <c r="Y519" s="67"/>
    </row>
    <row r="520" spans="1:25" s="100" customFormat="1" ht="35.65" customHeight="1">
      <c r="A520" s="15" t="s">
        <v>1635</v>
      </c>
      <c r="B520" s="20" t="s">
        <v>255</v>
      </c>
      <c r="C520" s="20" t="s">
        <v>2054</v>
      </c>
      <c r="D520" s="20" t="s">
        <v>117</v>
      </c>
      <c r="E520" s="20" t="s">
        <v>113</v>
      </c>
      <c r="F520" s="20" t="s">
        <v>265</v>
      </c>
      <c r="G520" s="20" t="s">
        <v>96</v>
      </c>
      <c r="H520" s="15">
        <v>2017</v>
      </c>
      <c r="I520" s="102">
        <v>234.63</v>
      </c>
      <c r="J520" s="15" t="s">
        <v>234</v>
      </c>
      <c r="K520" s="15">
        <v>2</v>
      </c>
      <c r="L520" s="15">
        <v>1</v>
      </c>
      <c r="M520" s="15">
        <v>1</v>
      </c>
      <c r="N520" s="15">
        <v>8</v>
      </c>
      <c r="O520" s="15">
        <v>1</v>
      </c>
      <c r="P520" s="51">
        <v>250</v>
      </c>
      <c r="Q520" s="169">
        <v>0.25</v>
      </c>
      <c r="R520" s="51">
        <f>P520*(1+Q520)</f>
        <v>312.5</v>
      </c>
      <c r="S520" s="15">
        <v>10</v>
      </c>
      <c r="T520" s="15">
        <v>1</v>
      </c>
      <c r="U520" s="15">
        <v>7</v>
      </c>
      <c r="V520" s="21">
        <f>CEILING(R520*O520*I520*EXP(-Definitions!$A$38*Capex!U567)*T520,100)</f>
        <v>73400</v>
      </c>
      <c r="W520" s="184" t="s">
        <v>235</v>
      </c>
      <c r="X520" s="20" t="s">
        <v>236</v>
      </c>
      <c r="Y520" s="67"/>
    </row>
    <row r="521" spans="1:25" s="100" customFormat="1" ht="35.65" customHeight="1">
      <c r="A521" s="15" t="s">
        <v>1154</v>
      </c>
      <c r="B521" s="20" t="s">
        <v>241</v>
      </c>
      <c r="C521" s="20" t="s">
        <v>86</v>
      </c>
      <c r="D521" s="20" t="s">
        <v>117</v>
      </c>
      <c r="E521" s="20" t="s">
        <v>86</v>
      </c>
      <c r="F521" s="20" t="s">
        <v>184</v>
      </c>
      <c r="G521" s="20" t="s">
        <v>96</v>
      </c>
      <c r="H521" s="15">
        <v>2017</v>
      </c>
      <c r="I521" s="102">
        <v>53.5</v>
      </c>
      <c r="J521" s="15" t="s">
        <v>234</v>
      </c>
      <c r="K521" s="15">
        <v>2</v>
      </c>
      <c r="L521" s="15">
        <v>1</v>
      </c>
      <c r="M521" s="15">
        <v>1</v>
      </c>
      <c r="N521" s="15">
        <v>8</v>
      </c>
      <c r="O521" s="15">
        <v>1</v>
      </c>
      <c r="P521" s="51">
        <v>1100</v>
      </c>
      <c r="Q521" s="169">
        <v>0.25</v>
      </c>
      <c r="R521" s="51">
        <f>P521*(1+Q521)</f>
        <v>1375</v>
      </c>
      <c r="S521" s="15">
        <v>10</v>
      </c>
      <c r="T521" s="15">
        <v>1</v>
      </c>
      <c r="U521" s="15">
        <v>7</v>
      </c>
      <c r="V521" s="21">
        <f>CEILING(R521*O521*I521*EXP(-Definitions!$A$38*Capex!U86)*T521,100)</f>
        <v>73600</v>
      </c>
      <c r="W521" s="184" t="s">
        <v>235</v>
      </c>
      <c r="X521" s="20" t="s">
        <v>242</v>
      </c>
      <c r="Y521" s="67"/>
    </row>
    <row r="522" spans="1:25" s="100" customFormat="1" ht="35.65" customHeight="1">
      <c r="A522" s="64" t="s">
        <v>1076</v>
      </c>
      <c r="B522" s="67" t="s">
        <v>233</v>
      </c>
      <c r="C522" s="67" t="s">
        <v>86</v>
      </c>
      <c r="D522" s="67" t="s">
        <v>117</v>
      </c>
      <c r="E522" s="67" t="s">
        <v>86</v>
      </c>
      <c r="F522" s="67" t="s">
        <v>150</v>
      </c>
      <c r="G522" s="67" t="s">
        <v>96</v>
      </c>
      <c r="H522" s="64">
        <v>2017</v>
      </c>
      <c r="I522" s="99">
        <v>242.48</v>
      </c>
      <c r="J522" s="64" t="s">
        <v>234</v>
      </c>
      <c r="K522" s="64">
        <v>2</v>
      </c>
      <c r="L522" s="64">
        <v>1</v>
      </c>
      <c r="M522" s="64">
        <v>1</v>
      </c>
      <c r="N522" s="64">
        <v>8</v>
      </c>
      <c r="O522" s="64">
        <v>1</v>
      </c>
      <c r="P522" s="91">
        <v>250</v>
      </c>
      <c r="Q522" s="109">
        <v>0.25</v>
      </c>
      <c r="R522" s="91">
        <f>P522*(1+Q522)</f>
        <v>312.5</v>
      </c>
      <c r="S522" s="64">
        <v>10</v>
      </c>
      <c r="T522" s="64">
        <v>1</v>
      </c>
      <c r="U522" s="64">
        <v>7</v>
      </c>
      <c r="V522" s="66">
        <f>CEILING(R522*O522*I522*EXP(-Definitions!$A$38*Capex!U8)*T522,100)</f>
        <v>75800</v>
      </c>
      <c r="W522" s="101" t="s">
        <v>235</v>
      </c>
      <c r="X522" s="67" t="s">
        <v>236</v>
      </c>
      <c r="Y522" s="67"/>
    </row>
    <row r="523" spans="1:25" s="100" customFormat="1" ht="35.65" customHeight="1">
      <c r="A523" s="15" t="s">
        <v>1353</v>
      </c>
      <c r="B523" s="20" t="s">
        <v>255</v>
      </c>
      <c r="C523" s="20" t="s">
        <v>2053</v>
      </c>
      <c r="D523" s="20" t="s">
        <v>117</v>
      </c>
      <c r="E523" s="20" t="s">
        <v>112</v>
      </c>
      <c r="F523" s="20" t="s">
        <v>192</v>
      </c>
      <c r="G523" s="20" t="s">
        <v>96</v>
      </c>
      <c r="H523" s="15">
        <v>2017</v>
      </c>
      <c r="I523" s="102">
        <v>243.52</v>
      </c>
      <c r="J523" s="15" t="s">
        <v>234</v>
      </c>
      <c r="K523" s="15">
        <v>2</v>
      </c>
      <c r="L523" s="15">
        <v>1</v>
      </c>
      <c r="M523" s="15">
        <v>1</v>
      </c>
      <c r="N523" s="15">
        <v>8</v>
      </c>
      <c r="O523" s="15">
        <v>1</v>
      </c>
      <c r="P523" s="51">
        <v>250</v>
      </c>
      <c r="Q523" s="169">
        <v>0.25</v>
      </c>
      <c r="R523" s="51">
        <f>P523*(1+Q523)</f>
        <v>312.5</v>
      </c>
      <c r="S523" s="15">
        <v>10</v>
      </c>
      <c r="T523" s="15">
        <v>1</v>
      </c>
      <c r="U523" s="15">
        <v>7</v>
      </c>
      <c r="V523" s="21">
        <f>CEILING(R523*O523*I523*EXP(-Definitions!$A$38*Capex!U285)*T523,100)</f>
        <v>76100</v>
      </c>
      <c r="W523" s="184" t="s">
        <v>235</v>
      </c>
      <c r="X523" s="20" t="s">
        <v>236</v>
      </c>
      <c r="Y523" s="67"/>
    </row>
    <row r="524" spans="1:25" s="100" customFormat="1" ht="36" customHeight="1">
      <c r="A524" s="15" t="s">
        <v>1373</v>
      </c>
      <c r="B524" s="20" t="s">
        <v>255</v>
      </c>
      <c r="C524" s="20" t="s">
        <v>2053</v>
      </c>
      <c r="D524" s="20" t="s">
        <v>117</v>
      </c>
      <c r="E524" s="20" t="s">
        <v>113</v>
      </c>
      <c r="F524" s="20" t="s">
        <v>192</v>
      </c>
      <c r="G524" s="20" t="s">
        <v>96</v>
      </c>
      <c r="H524" s="15">
        <v>2017</v>
      </c>
      <c r="I524" s="102">
        <v>243.52</v>
      </c>
      <c r="J524" s="15" t="s">
        <v>234</v>
      </c>
      <c r="K524" s="15">
        <v>2</v>
      </c>
      <c r="L524" s="15">
        <v>1</v>
      </c>
      <c r="M524" s="15">
        <v>1</v>
      </c>
      <c r="N524" s="15">
        <v>8</v>
      </c>
      <c r="O524" s="15">
        <v>1</v>
      </c>
      <c r="P524" s="51">
        <v>250</v>
      </c>
      <c r="Q524" s="169">
        <v>0.25</v>
      </c>
      <c r="R524" s="51">
        <f>P524*(1+Q524)</f>
        <v>312.5</v>
      </c>
      <c r="S524" s="15">
        <v>10</v>
      </c>
      <c r="T524" s="15">
        <v>1</v>
      </c>
      <c r="U524" s="15">
        <v>7</v>
      </c>
      <c r="V524" s="21">
        <f>CEILING(R524*O524*I524*EXP(-Definitions!$A$38*Capex!U305)*T524,100)</f>
        <v>76100</v>
      </c>
      <c r="W524" s="184" t="s">
        <v>235</v>
      </c>
      <c r="X524" s="20" t="s">
        <v>236</v>
      </c>
      <c r="Y524" s="67"/>
    </row>
    <row r="525" spans="1:25" s="100" customFormat="1" ht="35.65" customHeight="1">
      <c r="A525" s="15" t="s">
        <v>1393</v>
      </c>
      <c r="B525" s="20" t="s">
        <v>255</v>
      </c>
      <c r="C525" s="20" t="s">
        <v>2053</v>
      </c>
      <c r="D525" s="20" t="s">
        <v>117</v>
      </c>
      <c r="E525" s="20" t="s">
        <v>114</v>
      </c>
      <c r="F525" s="20" t="s">
        <v>192</v>
      </c>
      <c r="G525" s="20" t="s">
        <v>96</v>
      </c>
      <c r="H525" s="15">
        <v>2017</v>
      </c>
      <c r="I525" s="102">
        <v>243.52</v>
      </c>
      <c r="J525" s="15" t="s">
        <v>234</v>
      </c>
      <c r="K525" s="15">
        <v>2</v>
      </c>
      <c r="L525" s="15">
        <v>1</v>
      </c>
      <c r="M525" s="15">
        <v>1</v>
      </c>
      <c r="N525" s="15">
        <v>8</v>
      </c>
      <c r="O525" s="15">
        <v>1</v>
      </c>
      <c r="P525" s="51">
        <v>250</v>
      </c>
      <c r="Q525" s="169">
        <v>0.25</v>
      </c>
      <c r="R525" s="51">
        <f>P525*(1+Q525)</f>
        <v>312.5</v>
      </c>
      <c r="S525" s="15">
        <v>10</v>
      </c>
      <c r="T525" s="15">
        <v>1</v>
      </c>
      <c r="U525" s="15">
        <v>7</v>
      </c>
      <c r="V525" s="21">
        <f>CEILING(R525*O525*I525*EXP(-Definitions!$A$38*Capex!U325)*T525,100)</f>
        <v>76100</v>
      </c>
      <c r="W525" s="184" t="s">
        <v>235</v>
      </c>
      <c r="X525" s="20" t="s">
        <v>236</v>
      </c>
      <c r="Y525" s="67"/>
    </row>
    <row r="526" spans="1:25" s="100" customFormat="1" ht="35.65" customHeight="1">
      <c r="A526" s="64" t="s">
        <v>1093</v>
      </c>
      <c r="B526" s="67" t="s">
        <v>238</v>
      </c>
      <c r="C526" s="67" t="s">
        <v>86</v>
      </c>
      <c r="D526" s="67" t="s">
        <v>117</v>
      </c>
      <c r="E526" s="67" t="s">
        <v>86</v>
      </c>
      <c r="F526" s="20" t="s">
        <v>138</v>
      </c>
      <c r="G526" s="67" t="s">
        <v>96</v>
      </c>
      <c r="H526" s="64">
        <v>2017</v>
      </c>
      <c r="I526" s="99">
        <v>243.6</v>
      </c>
      <c r="J526" s="64" t="s">
        <v>234</v>
      </c>
      <c r="K526" s="64">
        <v>2</v>
      </c>
      <c r="L526" s="64">
        <v>1</v>
      </c>
      <c r="M526" s="64">
        <v>1</v>
      </c>
      <c r="N526" s="64">
        <v>8</v>
      </c>
      <c r="O526" s="64">
        <v>1</v>
      </c>
      <c r="P526" s="91">
        <v>250</v>
      </c>
      <c r="Q526" s="109">
        <v>0.25</v>
      </c>
      <c r="R526" s="91">
        <f>P526*(1+Q526)</f>
        <v>312.5</v>
      </c>
      <c r="S526" s="64">
        <v>10</v>
      </c>
      <c r="T526" s="64">
        <v>1</v>
      </c>
      <c r="U526" s="64">
        <v>7</v>
      </c>
      <c r="V526" s="66">
        <f>CEILING(R526*O526*I526*EXP(-Definitions!$A$38*Capex!U25)*T526,100)</f>
        <v>76200</v>
      </c>
      <c r="W526" s="101" t="s">
        <v>235</v>
      </c>
      <c r="X526" s="67" t="s">
        <v>239</v>
      </c>
      <c r="Y526" s="67"/>
    </row>
    <row r="527" spans="1:25" s="100" customFormat="1" ht="36" customHeight="1">
      <c r="A527" s="15" t="s">
        <v>1235</v>
      </c>
      <c r="B527" s="20" t="s">
        <v>259</v>
      </c>
      <c r="C527" s="20" t="s">
        <v>2053</v>
      </c>
      <c r="D527" s="20" t="s">
        <v>117</v>
      </c>
      <c r="E527" s="20" t="s">
        <v>106</v>
      </c>
      <c r="F527" s="20" t="s">
        <v>192</v>
      </c>
      <c r="G527" s="20" t="s">
        <v>96</v>
      </c>
      <c r="H527" s="15">
        <v>2017</v>
      </c>
      <c r="I527" s="102">
        <v>245.32</v>
      </c>
      <c r="J527" s="15" t="s">
        <v>234</v>
      </c>
      <c r="K527" s="15">
        <v>2</v>
      </c>
      <c r="L527" s="15">
        <v>1</v>
      </c>
      <c r="M527" s="15">
        <v>1</v>
      </c>
      <c r="N527" s="15">
        <v>8</v>
      </c>
      <c r="O527" s="15">
        <v>1</v>
      </c>
      <c r="P527" s="51">
        <v>250</v>
      </c>
      <c r="Q527" s="169">
        <v>0.25</v>
      </c>
      <c r="R527" s="51">
        <f>P527*(1+Q527)</f>
        <v>312.5</v>
      </c>
      <c r="S527" s="15">
        <v>10</v>
      </c>
      <c r="T527" s="15">
        <v>1</v>
      </c>
      <c r="U527" s="15">
        <v>7</v>
      </c>
      <c r="V527" s="21">
        <f>CEILING(R527*O527*I527*EXP(-Definitions!$A$38*Capex!U167)*T527,100)</f>
        <v>76700</v>
      </c>
      <c r="W527" s="184" t="s">
        <v>235</v>
      </c>
      <c r="X527" s="20" t="s">
        <v>239</v>
      </c>
      <c r="Y527" s="67"/>
    </row>
    <row r="528" spans="1:25" s="100" customFormat="1" ht="35.65" customHeight="1">
      <c r="A528" s="64" t="s">
        <v>237</v>
      </c>
      <c r="B528" s="67" t="s">
        <v>238</v>
      </c>
      <c r="C528" s="67" t="s">
        <v>86</v>
      </c>
      <c r="D528" s="67" t="s">
        <v>117</v>
      </c>
      <c r="E528" s="67" t="s">
        <v>86</v>
      </c>
      <c r="F528" s="67" t="s">
        <v>146</v>
      </c>
      <c r="G528" s="67" t="s">
        <v>96</v>
      </c>
      <c r="H528" s="64">
        <v>2017</v>
      </c>
      <c r="I528" s="99">
        <v>248.67099999999999</v>
      </c>
      <c r="J528" s="64" t="s">
        <v>234</v>
      </c>
      <c r="K528" s="64">
        <v>2</v>
      </c>
      <c r="L528" s="64">
        <v>1</v>
      </c>
      <c r="M528" s="64">
        <v>1</v>
      </c>
      <c r="N528" s="64">
        <v>8</v>
      </c>
      <c r="O528" s="64">
        <v>1</v>
      </c>
      <c r="P528" s="91">
        <v>250</v>
      </c>
      <c r="Q528" s="109">
        <v>0.25</v>
      </c>
      <c r="R528" s="91">
        <f>P528*(1+Q528)</f>
        <v>312.5</v>
      </c>
      <c r="S528" s="64">
        <v>10</v>
      </c>
      <c r="T528" s="64">
        <v>1</v>
      </c>
      <c r="U528" s="64">
        <v>7</v>
      </c>
      <c r="V528" s="66">
        <f>CEILING(R528*O528*I528*EXP(-Definitions!$A$38*Capex!U3)*T528,100)</f>
        <v>77800</v>
      </c>
      <c r="W528" s="101" t="s">
        <v>235</v>
      </c>
      <c r="X528" s="67" t="s">
        <v>239</v>
      </c>
      <c r="Y528" s="67"/>
    </row>
    <row r="529" spans="1:25" s="100" customFormat="1" ht="35.65" customHeight="1">
      <c r="A529" s="15" t="s">
        <v>1410</v>
      </c>
      <c r="B529" s="20" t="s">
        <v>255</v>
      </c>
      <c r="C529" s="20" t="s">
        <v>2053</v>
      </c>
      <c r="D529" s="20" t="s">
        <v>117</v>
      </c>
      <c r="E529" s="20" t="s">
        <v>115</v>
      </c>
      <c r="F529" s="20" t="s">
        <v>265</v>
      </c>
      <c r="G529" s="20" t="s">
        <v>96</v>
      </c>
      <c r="H529" s="15">
        <v>2017</v>
      </c>
      <c r="I529" s="102">
        <v>256.64999999999998</v>
      </c>
      <c r="J529" s="15" t="s">
        <v>234</v>
      </c>
      <c r="K529" s="15">
        <v>2</v>
      </c>
      <c r="L529" s="15">
        <v>1</v>
      </c>
      <c r="M529" s="15">
        <v>1</v>
      </c>
      <c r="N529" s="15">
        <v>8</v>
      </c>
      <c r="O529" s="15">
        <v>1</v>
      </c>
      <c r="P529" s="51">
        <v>250</v>
      </c>
      <c r="Q529" s="169">
        <v>0.25</v>
      </c>
      <c r="R529" s="51">
        <f>P529*(1+Q529)</f>
        <v>312.5</v>
      </c>
      <c r="S529" s="15">
        <v>10</v>
      </c>
      <c r="T529" s="15">
        <v>1</v>
      </c>
      <c r="U529" s="15">
        <v>7</v>
      </c>
      <c r="V529" s="21">
        <f>CEILING(R529*O529*I529*EXP(-Definitions!$A$38*Capex!U342)*T529,100)</f>
        <v>80300</v>
      </c>
      <c r="W529" s="184" t="s">
        <v>235</v>
      </c>
      <c r="X529" s="20" t="s">
        <v>236</v>
      </c>
      <c r="Y529" s="67"/>
    </row>
    <row r="530" spans="1:25" s="100" customFormat="1" ht="36" customHeight="1">
      <c r="A530" s="15" t="s">
        <v>1638</v>
      </c>
      <c r="B530" s="20" t="s">
        <v>255</v>
      </c>
      <c r="C530" s="20" t="s">
        <v>2054</v>
      </c>
      <c r="D530" s="20" t="s">
        <v>117</v>
      </c>
      <c r="E530" s="20" t="s">
        <v>113</v>
      </c>
      <c r="F530" s="20" t="s">
        <v>134</v>
      </c>
      <c r="G530" s="20" t="s">
        <v>96</v>
      </c>
      <c r="H530" s="15">
        <v>2017</v>
      </c>
      <c r="I530" s="102">
        <v>256.79000000000002</v>
      </c>
      <c r="J530" s="15" t="s">
        <v>234</v>
      </c>
      <c r="K530" s="15">
        <v>2</v>
      </c>
      <c r="L530" s="15">
        <v>1</v>
      </c>
      <c r="M530" s="15">
        <v>1</v>
      </c>
      <c r="N530" s="15">
        <v>8</v>
      </c>
      <c r="O530" s="15">
        <v>1</v>
      </c>
      <c r="P530" s="51">
        <v>250</v>
      </c>
      <c r="Q530" s="169">
        <v>0.25</v>
      </c>
      <c r="R530" s="51">
        <f>P530*(1+Q530)</f>
        <v>312.5</v>
      </c>
      <c r="S530" s="15">
        <v>10</v>
      </c>
      <c r="T530" s="15">
        <v>1</v>
      </c>
      <c r="U530" s="15">
        <v>7</v>
      </c>
      <c r="V530" s="21">
        <f>CEILING(R530*O530*I530*EXP(-Definitions!$A$38*Capex!U570)*T530,100)</f>
        <v>80300</v>
      </c>
      <c r="W530" s="184" t="s">
        <v>235</v>
      </c>
      <c r="X530" s="20" t="s">
        <v>236</v>
      </c>
      <c r="Y530" s="67"/>
    </row>
    <row r="531" spans="1:25" s="100" customFormat="1" ht="35.65" customHeight="1">
      <c r="A531" s="64" t="s">
        <v>1078</v>
      </c>
      <c r="B531" s="67" t="s">
        <v>241</v>
      </c>
      <c r="C531" s="67" t="s">
        <v>86</v>
      </c>
      <c r="D531" s="67" t="s">
        <v>117</v>
      </c>
      <c r="E531" s="67" t="s">
        <v>86</v>
      </c>
      <c r="F531" s="67" t="s">
        <v>150</v>
      </c>
      <c r="G531" s="67" t="s">
        <v>96</v>
      </c>
      <c r="H531" s="64">
        <v>2017</v>
      </c>
      <c r="I531" s="99">
        <v>62.05</v>
      </c>
      <c r="J531" s="64" t="s">
        <v>234</v>
      </c>
      <c r="K531" s="64">
        <v>2</v>
      </c>
      <c r="L531" s="64">
        <v>1</v>
      </c>
      <c r="M531" s="64">
        <v>1</v>
      </c>
      <c r="N531" s="64">
        <v>8</v>
      </c>
      <c r="O531" s="64">
        <v>1</v>
      </c>
      <c r="P531" s="91">
        <v>1100</v>
      </c>
      <c r="Q531" s="109">
        <v>0.25</v>
      </c>
      <c r="R531" s="91">
        <f>P531*(1+Q531)</f>
        <v>1375</v>
      </c>
      <c r="S531" s="64">
        <v>10</v>
      </c>
      <c r="T531" s="64">
        <v>1</v>
      </c>
      <c r="U531" s="64">
        <v>7</v>
      </c>
      <c r="V531" s="66">
        <f>CEILING(R531*O531*I531*EXP(-Definitions!$A$38*Capex!U10)*T531,100)</f>
        <v>85400</v>
      </c>
      <c r="W531" s="101" t="s">
        <v>235</v>
      </c>
      <c r="X531" s="67" t="s">
        <v>242</v>
      </c>
      <c r="Y531" s="67"/>
    </row>
    <row r="532" spans="1:25" s="100" customFormat="1" ht="35.65" customHeight="1">
      <c r="A532" s="15" t="s">
        <v>1531</v>
      </c>
      <c r="B532" s="20" t="s">
        <v>255</v>
      </c>
      <c r="C532" s="20" t="s">
        <v>2054</v>
      </c>
      <c r="D532" s="20" t="s">
        <v>117</v>
      </c>
      <c r="E532" s="20" t="s">
        <v>108</v>
      </c>
      <c r="F532" s="20" t="s">
        <v>192</v>
      </c>
      <c r="G532" s="20" t="s">
        <v>96</v>
      </c>
      <c r="H532" s="15">
        <v>2017</v>
      </c>
      <c r="I532" s="102">
        <v>277.67</v>
      </c>
      <c r="J532" s="15" t="s">
        <v>234</v>
      </c>
      <c r="K532" s="15">
        <v>2</v>
      </c>
      <c r="L532" s="15">
        <v>1</v>
      </c>
      <c r="M532" s="15">
        <v>1</v>
      </c>
      <c r="N532" s="15">
        <v>8</v>
      </c>
      <c r="O532" s="15">
        <v>1</v>
      </c>
      <c r="P532" s="51">
        <v>250</v>
      </c>
      <c r="Q532" s="169">
        <v>0.25</v>
      </c>
      <c r="R532" s="51">
        <f>P532*(1+Q532)</f>
        <v>312.5</v>
      </c>
      <c r="S532" s="15">
        <v>10</v>
      </c>
      <c r="T532" s="15">
        <v>1</v>
      </c>
      <c r="U532" s="15">
        <v>7</v>
      </c>
      <c r="V532" s="21">
        <f>CEILING(R532*O532*I532*EXP(-Definitions!$A$38*Capex!U463)*T532,100)</f>
        <v>86800</v>
      </c>
      <c r="W532" s="184" t="s">
        <v>235</v>
      </c>
      <c r="X532" s="20" t="s">
        <v>242</v>
      </c>
      <c r="Y532" s="67"/>
    </row>
    <row r="533" spans="1:25" s="100" customFormat="1" ht="35.65" customHeight="1">
      <c r="A533" s="15" t="s">
        <v>1248</v>
      </c>
      <c r="B533" s="20" t="s">
        <v>255</v>
      </c>
      <c r="C533" s="20" t="s">
        <v>2053</v>
      </c>
      <c r="D533" s="20" t="s">
        <v>117</v>
      </c>
      <c r="E533" s="20" t="s">
        <v>263</v>
      </c>
      <c r="F533" s="20" t="s">
        <v>192</v>
      </c>
      <c r="G533" s="20" t="s">
        <v>96</v>
      </c>
      <c r="H533" s="15">
        <v>2017</v>
      </c>
      <c r="I533" s="102">
        <v>283.33</v>
      </c>
      <c r="J533" s="15" t="s">
        <v>234</v>
      </c>
      <c r="K533" s="15">
        <v>2</v>
      </c>
      <c r="L533" s="15">
        <v>1</v>
      </c>
      <c r="M533" s="15">
        <v>1</v>
      </c>
      <c r="N533" s="15">
        <v>8</v>
      </c>
      <c r="O533" s="15">
        <v>1</v>
      </c>
      <c r="P533" s="51">
        <v>250</v>
      </c>
      <c r="Q533" s="169">
        <v>0.25</v>
      </c>
      <c r="R533" s="51">
        <f>P533*(1+Q533)</f>
        <v>312.5</v>
      </c>
      <c r="S533" s="15">
        <v>10</v>
      </c>
      <c r="T533" s="15">
        <v>1</v>
      </c>
      <c r="U533" s="15">
        <v>7</v>
      </c>
      <c r="V533" s="21">
        <f>CEILING(R533*O533*I533*EXP(-Definitions!$A$38*Capex!U180)*T533,100)</f>
        <v>88600</v>
      </c>
      <c r="W533" s="184" t="s">
        <v>235</v>
      </c>
      <c r="X533" s="20" t="s">
        <v>236</v>
      </c>
      <c r="Y533" s="67"/>
    </row>
    <row r="534" spans="1:25" s="100" customFormat="1" ht="35.65" customHeight="1">
      <c r="A534" s="15" t="s">
        <v>1268</v>
      </c>
      <c r="B534" s="20" t="s">
        <v>255</v>
      </c>
      <c r="C534" s="20" t="s">
        <v>2053</v>
      </c>
      <c r="D534" s="20" t="s">
        <v>117</v>
      </c>
      <c r="E534" s="20" t="s">
        <v>107</v>
      </c>
      <c r="F534" s="20" t="s">
        <v>192</v>
      </c>
      <c r="G534" s="20" t="s">
        <v>96</v>
      </c>
      <c r="H534" s="15">
        <v>2017</v>
      </c>
      <c r="I534" s="102">
        <v>283.33</v>
      </c>
      <c r="J534" s="15" t="s">
        <v>234</v>
      </c>
      <c r="K534" s="15">
        <v>2</v>
      </c>
      <c r="L534" s="15">
        <v>1</v>
      </c>
      <c r="M534" s="15">
        <v>1</v>
      </c>
      <c r="N534" s="15">
        <v>8</v>
      </c>
      <c r="O534" s="15">
        <v>1</v>
      </c>
      <c r="P534" s="51">
        <v>250</v>
      </c>
      <c r="Q534" s="169">
        <v>0.25</v>
      </c>
      <c r="R534" s="51">
        <f>P534*(1+Q534)</f>
        <v>312.5</v>
      </c>
      <c r="S534" s="15">
        <v>10</v>
      </c>
      <c r="T534" s="15">
        <v>1</v>
      </c>
      <c r="U534" s="15">
        <v>7</v>
      </c>
      <c r="V534" s="21">
        <f>CEILING(R534*O534*I534*EXP(-Definitions!$A$38*Capex!U200)*T534,100)</f>
        <v>88600</v>
      </c>
      <c r="W534" s="184" t="s">
        <v>235</v>
      </c>
      <c r="X534" s="20" t="s">
        <v>236</v>
      </c>
      <c r="Y534" s="67"/>
    </row>
    <row r="535" spans="1:25" s="100" customFormat="1" ht="35.65" customHeight="1">
      <c r="A535" s="15" t="s">
        <v>1288</v>
      </c>
      <c r="B535" s="20" t="s">
        <v>255</v>
      </c>
      <c r="C535" s="20" t="s">
        <v>2053</v>
      </c>
      <c r="D535" s="20" t="s">
        <v>117</v>
      </c>
      <c r="E535" s="20" t="s">
        <v>108</v>
      </c>
      <c r="F535" s="20" t="s">
        <v>192</v>
      </c>
      <c r="G535" s="20" t="s">
        <v>96</v>
      </c>
      <c r="H535" s="15">
        <v>2017</v>
      </c>
      <c r="I535" s="102">
        <v>283.33</v>
      </c>
      <c r="J535" s="15" t="s">
        <v>234</v>
      </c>
      <c r="K535" s="15">
        <v>2</v>
      </c>
      <c r="L535" s="15">
        <v>1</v>
      </c>
      <c r="M535" s="15">
        <v>1</v>
      </c>
      <c r="N535" s="15">
        <v>8</v>
      </c>
      <c r="O535" s="15">
        <v>1</v>
      </c>
      <c r="P535" s="51">
        <v>250</v>
      </c>
      <c r="Q535" s="169">
        <v>0.25</v>
      </c>
      <c r="R535" s="51">
        <f>P535*(1+Q535)</f>
        <v>312.5</v>
      </c>
      <c r="S535" s="15">
        <v>10</v>
      </c>
      <c r="T535" s="15">
        <v>1</v>
      </c>
      <c r="U535" s="15">
        <v>7</v>
      </c>
      <c r="V535" s="21">
        <f>CEILING(R535*O535*I535*EXP(-Definitions!$A$38*Capex!U220)*T535,100)</f>
        <v>88600</v>
      </c>
      <c r="W535" s="184" t="s">
        <v>235</v>
      </c>
      <c r="X535" s="20" t="s">
        <v>236</v>
      </c>
      <c r="Y535" s="67"/>
    </row>
    <row r="536" spans="1:25" s="100" customFormat="1" ht="35.65" customHeight="1">
      <c r="A536" s="15" t="s">
        <v>1552</v>
      </c>
      <c r="B536" s="20" t="s">
        <v>255</v>
      </c>
      <c r="C536" s="20" t="s">
        <v>2054</v>
      </c>
      <c r="D536" s="20" t="s">
        <v>117</v>
      </c>
      <c r="E536" s="20" t="s">
        <v>109</v>
      </c>
      <c r="F536" s="20" t="s">
        <v>192</v>
      </c>
      <c r="G536" s="20" t="s">
        <v>96</v>
      </c>
      <c r="H536" s="15">
        <v>2017</v>
      </c>
      <c r="I536" s="102">
        <v>283.57</v>
      </c>
      <c r="J536" s="15" t="s">
        <v>234</v>
      </c>
      <c r="K536" s="15">
        <v>2</v>
      </c>
      <c r="L536" s="15">
        <v>1</v>
      </c>
      <c r="M536" s="15">
        <v>1</v>
      </c>
      <c r="N536" s="15">
        <v>8</v>
      </c>
      <c r="O536" s="15">
        <v>1</v>
      </c>
      <c r="P536" s="51">
        <v>250</v>
      </c>
      <c r="Q536" s="169">
        <v>0.25</v>
      </c>
      <c r="R536" s="51">
        <f>P536*(1+Q536)</f>
        <v>312.5</v>
      </c>
      <c r="S536" s="15">
        <v>10</v>
      </c>
      <c r="T536" s="15">
        <v>1</v>
      </c>
      <c r="U536" s="15">
        <v>7</v>
      </c>
      <c r="V536" s="21">
        <f>CEILING(R536*O536*I536*EXP(-Definitions!$A$38*Capex!U484)*T536,100)</f>
        <v>88700</v>
      </c>
      <c r="W536" s="184" t="s">
        <v>235</v>
      </c>
      <c r="X536" s="20" t="s">
        <v>242</v>
      </c>
      <c r="Y536" s="67"/>
    </row>
    <row r="537" spans="1:25" s="100" customFormat="1" ht="36" customHeight="1">
      <c r="A537" s="15" t="s">
        <v>1573</v>
      </c>
      <c r="B537" s="20" t="s">
        <v>255</v>
      </c>
      <c r="C537" s="20" t="s">
        <v>2054</v>
      </c>
      <c r="D537" s="20" t="s">
        <v>117</v>
      </c>
      <c r="E537" s="20" t="s">
        <v>110</v>
      </c>
      <c r="F537" s="20" t="s">
        <v>192</v>
      </c>
      <c r="G537" s="20" t="s">
        <v>96</v>
      </c>
      <c r="H537" s="15">
        <v>2017</v>
      </c>
      <c r="I537" s="102">
        <v>283.57</v>
      </c>
      <c r="J537" s="15" t="s">
        <v>234</v>
      </c>
      <c r="K537" s="15">
        <v>2</v>
      </c>
      <c r="L537" s="15">
        <v>1</v>
      </c>
      <c r="M537" s="15">
        <v>1</v>
      </c>
      <c r="N537" s="15">
        <v>8</v>
      </c>
      <c r="O537" s="15">
        <v>1</v>
      </c>
      <c r="P537" s="51">
        <v>250</v>
      </c>
      <c r="Q537" s="169">
        <v>0.25</v>
      </c>
      <c r="R537" s="51">
        <f>P537*(1+Q537)</f>
        <v>312.5</v>
      </c>
      <c r="S537" s="15">
        <v>10</v>
      </c>
      <c r="T537" s="15">
        <v>1</v>
      </c>
      <c r="U537" s="15">
        <v>7</v>
      </c>
      <c r="V537" s="21">
        <f>CEILING(R537*O537*I537*EXP(-Definitions!$A$38*Capex!U505)*T537,100)</f>
        <v>88700</v>
      </c>
      <c r="W537" s="184" t="s">
        <v>235</v>
      </c>
      <c r="X537" s="20" t="s">
        <v>242</v>
      </c>
      <c r="Y537" s="67"/>
    </row>
    <row r="538" spans="1:25" s="100" customFormat="1" ht="35.65" customHeight="1">
      <c r="A538" s="15" t="s">
        <v>1610</v>
      </c>
      <c r="B538" s="20" t="s">
        <v>255</v>
      </c>
      <c r="C538" s="20" t="s">
        <v>2054</v>
      </c>
      <c r="D538" s="20" t="s">
        <v>117</v>
      </c>
      <c r="E538" s="20" t="s">
        <v>112</v>
      </c>
      <c r="F538" s="20" t="s">
        <v>192</v>
      </c>
      <c r="G538" s="20" t="s">
        <v>96</v>
      </c>
      <c r="H538" s="15">
        <v>2017</v>
      </c>
      <c r="I538" s="102">
        <v>283.83999999999997</v>
      </c>
      <c r="J538" s="15" t="s">
        <v>234</v>
      </c>
      <c r="K538" s="15">
        <v>2</v>
      </c>
      <c r="L538" s="15">
        <v>1</v>
      </c>
      <c r="M538" s="15">
        <v>1</v>
      </c>
      <c r="N538" s="15">
        <v>8</v>
      </c>
      <c r="O538" s="15">
        <v>1</v>
      </c>
      <c r="P538" s="51">
        <v>250</v>
      </c>
      <c r="Q538" s="169">
        <v>0.25</v>
      </c>
      <c r="R538" s="51">
        <f>P538*(1+Q538)</f>
        <v>312.5</v>
      </c>
      <c r="S538" s="15">
        <v>10</v>
      </c>
      <c r="T538" s="15">
        <v>1</v>
      </c>
      <c r="U538" s="15">
        <v>7</v>
      </c>
      <c r="V538" s="21">
        <f>CEILING(R538*O538*I538*EXP(-Definitions!$A$38*Capex!U542)*T538,100)</f>
        <v>88700</v>
      </c>
      <c r="W538" s="184" t="s">
        <v>235</v>
      </c>
      <c r="X538" s="20" t="s">
        <v>242</v>
      </c>
      <c r="Y538" s="67"/>
    </row>
    <row r="539" spans="1:25" s="100" customFormat="1" ht="35.65" customHeight="1">
      <c r="A539" s="64" t="s">
        <v>1075</v>
      </c>
      <c r="B539" s="67" t="s">
        <v>241</v>
      </c>
      <c r="C539" s="67" t="s">
        <v>86</v>
      </c>
      <c r="D539" s="67" t="s">
        <v>117</v>
      </c>
      <c r="E539" s="67" t="s">
        <v>86</v>
      </c>
      <c r="F539" s="67" t="s">
        <v>148</v>
      </c>
      <c r="G539" s="67" t="s">
        <v>96</v>
      </c>
      <c r="H539" s="64">
        <v>2017</v>
      </c>
      <c r="I539" s="99">
        <v>64.89</v>
      </c>
      <c r="J539" s="64" t="s">
        <v>234</v>
      </c>
      <c r="K539" s="64">
        <v>2</v>
      </c>
      <c r="L539" s="64">
        <v>1</v>
      </c>
      <c r="M539" s="64">
        <v>1</v>
      </c>
      <c r="N539" s="64">
        <v>8</v>
      </c>
      <c r="O539" s="64">
        <v>1</v>
      </c>
      <c r="P539" s="91">
        <v>1100</v>
      </c>
      <c r="Q539" s="109">
        <v>0.25</v>
      </c>
      <c r="R539" s="91">
        <f>P539*(1+Q539)</f>
        <v>1375</v>
      </c>
      <c r="S539" s="64">
        <v>10</v>
      </c>
      <c r="T539" s="64">
        <v>1</v>
      </c>
      <c r="U539" s="64">
        <v>7</v>
      </c>
      <c r="V539" s="66">
        <f>CEILING(R539*O539*I539*EXP(-Definitions!$A$38*Capex!U7)*T539,100)</f>
        <v>89300</v>
      </c>
      <c r="W539" s="101" t="s">
        <v>235</v>
      </c>
      <c r="X539" s="67" t="s">
        <v>242</v>
      </c>
      <c r="Y539" s="67"/>
    </row>
    <row r="540" spans="1:25" s="100" customFormat="1" ht="35.65" customHeight="1">
      <c r="A540" s="15" t="s">
        <v>1643</v>
      </c>
      <c r="B540" s="20" t="s">
        <v>241</v>
      </c>
      <c r="C540" s="20" t="s">
        <v>2054</v>
      </c>
      <c r="D540" s="20" t="s">
        <v>117</v>
      </c>
      <c r="E540" s="20" t="s">
        <v>115</v>
      </c>
      <c r="F540" s="20" t="s">
        <v>140</v>
      </c>
      <c r="G540" s="20" t="s">
        <v>96</v>
      </c>
      <c r="H540" s="15">
        <v>2017</v>
      </c>
      <c r="I540" s="102">
        <v>72.31</v>
      </c>
      <c r="J540" s="15" t="s">
        <v>234</v>
      </c>
      <c r="K540" s="15">
        <v>2</v>
      </c>
      <c r="L540" s="15">
        <v>1</v>
      </c>
      <c r="M540" s="15">
        <v>1</v>
      </c>
      <c r="N540" s="15">
        <v>8</v>
      </c>
      <c r="O540" s="15">
        <v>1</v>
      </c>
      <c r="P540" s="51">
        <v>1100</v>
      </c>
      <c r="Q540" s="169">
        <v>0.25</v>
      </c>
      <c r="R540" s="51">
        <f>P540*(1+Q540)</f>
        <v>1375</v>
      </c>
      <c r="S540" s="15">
        <v>10</v>
      </c>
      <c r="T540" s="15">
        <v>1</v>
      </c>
      <c r="U540" s="15">
        <v>7</v>
      </c>
      <c r="V540" s="21">
        <f>CEILING(R540*O540*I540*EXP(-Definitions!$A$38*Capex!U575)*T540,100)</f>
        <v>99500</v>
      </c>
      <c r="W540" s="184" t="s">
        <v>235</v>
      </c>
      <c r="X540" s="20" t="s">
        <v>242</v>
      </c>
      <c r="Y540" s="67"/>
    </row>
    <row r="541" spans="1:25" s="100" customFormat="1" ht="35.65" customHeight="1">
      <c r="A541" s="64" t="s">
        <v>1086</v>
      </c>
      <c r="B541" s="20" t="s">
        <v>241</v>
      </c>
      <c r="C541" s="67" t="s">
        <v>86</v>
      </c>
      <c r="D541" s="67" t="s">
        <v>117</v>
      </c>
      <c r="E541" s="67" t="s">
        <v>86</v>
      </c>
      <c r="F541" s="67" t="s">
        <v>153</v>
      </c>
      <c r="G541" s="67" t="s">
        <v>96</v>
      </c>
      <c r="H541" s="64">
        <v>2017</v>
      </c>
      <c r="I541" s="99">
        <v>73.25</v>
      </c>
      <c r="J541" s="64" t="s">
        <v>234</v>
      </c>
      <c r="K541" s="64">
        <v>2</v>
      </c>
      <c r="L541" s="64">
        <v>1</v>
      </c>
      <c r="M541" s="64">
        <v>1</v>
      </c>
      <c r="N541" s="64">
        <v>8</v>
      </c>
      <c r="O541" s="64">
        <v>1</v>
      </c>
      <c r="P541" s="91">
        <v>1100</v>
      </c>
      <c r="Q541" s="109">
        <v>0.25</v>
      </c>
      <c r="R541" s="91">
        <f>P541*(1+Q541)</f>
        <v>1375</v>
      </c>
      <c r="S541" s="64">
        <v>10</v>
      </c>
      <c r="T541" s="64">
        <v>1</v>
      </c>
      <c r="U541" s="64">
        <v>7</v>
      </c>
      <c r="V541" s="66">
        <f>CEILING(R541*O541*I541*EXP(-Definitions!$A$38*Capex!U18)*T541,100)</f>
        <v>100800</v>
      </c>
      <c r="W541" s="101" t="s">
        <v>235</v>
      </c>
      <c r="X541" s="67" t="s">
        <v>242</v>
      </c>
      <c r="Y541" s="67"/>
    </row>
    <row r="542" spans="1:25" s="100" customFormat="1" ht="35.65" customHeight="1">
      <c r="A542" s="15" t="s">
        <v>1493</v>
      </c>
      <c r="B542" s="20" t="s">
        <v>255</v>
      </c>
      <c r="C542" s="20" t="s">
        <v>2054</v>
      </c>
      <c r="D542" s="20" t="s">
        <v>117</v>
      </c>
      <c r="E542" s="20" t="s">
        <v>263</v>
      </c>
      <c r="F542" s="20" t="s">
        <v>192</v>
      </c>
      <c r="G542" s="20" t="s">
        <v>96</v>
      </c>
      <c r="H542" s="15">
        <v>2017</v>
      </c>
      <c r="I542" s="102">
        <v>323.64999999999998</v>
      </c>
      <c r="J542" s="15" t="s">
        <v>234</v>
      </c>
      <c r="K542" s="15">
        <v>2</v>
      </c>
      <c r="L542" s="15">
        <v>1</v>
      </c>
      <c r="M542" s="15">
        <v>1</v>
      </c>
      <c r="N542" s="15">
        <v>8</v>
      </c>
      <c r="O542" s="15">
        <v>1</v>
      </c>
      <c r="P542" s="51">
        <v>250</v>
      </c>
      <c r="Q542" s="169">
        <v>0.25</v>
      </c>
      <c r="R542" s="51">
        <f>P542*(1+Q542)</f>
        <v>312.5</v>
      </c>
      <c r="S542" s="15">
        <v>10</v>
      </c>
      <c r="T542" s="15">
        <v>1</v>
      </c>
      <c r="U542" s="15">
        <v>7</v>
      </c>
      <c r="V542" s="21">
        <f>CEILING(R542*O542*I542*EXP(-Definitions!$A$38*Capex!U425)*T542,100)</f>
        <v>101200</v>
      </c>
      <c r="W542" s="184" t="s">
        <v>235</v>
      </c>
      <c r="X542" s="20" t="s">
        <v>242</v>
      </c>
      <c r="Y542" s="67"/>
    </row>
    <row r="543" spans="1:25" s="100" customFormat="1" ht="35.65" customHeight="1">
      <c r="A543" s="15" t="s">
        <v>1512</v>
      </c>
      <c r="B543" s="20" t="s">
        <v>255</v>
      </c>
      <c r="C543" s="20" t="s">
        <v>2054</v>
      </c>
      <c r="D543" s="20" t="s">
        <v>117</v>
      </c>
      <c r="E543" s="20" t="s">
        <v>107</v>
      </c>
      <c r="F543" s="20" t="s">
        <v>192</v>
      </c>
      <c r="G543" s="20" t="s">
        <v>96</v>
      </c>
      <c r="H543" s="15">
        <v>2017</v>
      </c>
      <c r="I543" s="102">
        <v>323.64999999999998</v>
      </c>
      <c r="J543" s="15" t="s">
        <v>234</v>
      </c>
      <c r="K543" s="15">
        <v>2</v>
      </c>
      <c r="L543" s="15">
        <v>1</v>
      </c>
      <c r="M543" s="15">
        <v>1</v>
      </c>
      <c r="N543" s="15">
        <v>8</v>
      </c>
      <c r="O543" s="15">
        <v>1</v>
      </c>
      <c r="P543" s="51">
        <v>250</v>
      </c>
      <c r="Q543" s="169">
        <v>0.25</v>
      </c>
      <c r="R543" s="51">
        <f>P543*(1+Q543)</f>
        <v>312.5</v>
      </c>
      <c r="S543" s="15">
        <v>10</v>
      </c>
      <c r="T543" s="15">
        <v>1</v>
      </c>
      <c r="U543" s="15">
        <v>7</v>
      </c>
      <c r="V543" s="21">
        <f>CEILING(R543*O543*I543*EXP(-Definitions!$A$38*Capex!U444)*T543,100)</f>
        <v>101200</v>
      </c>
      <c r="W543" s="184" t="s">
        <v>235</v>
      </c>
      <c r="X543" s="20" t="s">
        <v>242</v>
      </c>
      <c r="Y543" s="67"/>
    </row>
    <row r="544" spans="1:25" s="100" customFormat="1" ht="35.65" customHeight="1">
      <c r="A544" s="15" t="s">
        <v>1474</v>
      </c>
      <c r="B544" s="20" t="s">
        <v>255</v>
      </c>
      <c r="C544" s="20" t="s">
        <v>2054</v>
      </c>
      <c r="D544" s="20" t="s">
        <v>117</v>
      </c>
      <c r="E544" s="20" t="s">
        <v>106</v>
      </c>
      <c r="F544" s="20" t="s">
        <v>192</v>
      </c>
      <c r="G544" s="20" t="s">
        <v>96</v>
      </c>
      <c r="H544" s="15">
        <v>2017</v>
      </c>
      <c r="I544" s="102">
        <v>324.49</v>
      </c>
      <c r="J544" s="15" t="s">
        <v>234</v>
      </c>
      <c r="K544" s="15">
        <v>2</v>
      </c>
      <c r="L544" s="15">
        <v>1</v>
      </c>
      <c r="M544" s="15">
        <v>1</v>
      </c>
      <c r="N544" s="15">
        <v>8</v>
      </c>
      <c r="O544" s="15">
        <v>1</v>
      </c>
      <c r="P544" s="51">
        <v>250</v>
      </c>
      <c r="Q544" s="169">
        <v>0.25</v>
      </c>
      <c r="R544" s="51">
        <f>P544*(1+Q544)</f>
        <v>312.5</v>
      </c>
      <c r="S544" s="15">
        <v>10</v>
      </c>
      <c r="T544" s="15">
        <v>1</v>
      </c>
      <c r="U544" s="15">
        <v>7</v>
      </c>
      <c r="V544" s="21">
        <f>CEILING(R544*O544*I544*EXP(-Definitions!$A$38*Capex!U406)*T544,100)</f>
        <v>101500</v>
      </c>
      <c r="W544" s="184" t="s">
        <v>235</v>
      </c>
      <c r="X544" s="20" t="s">
        <v>242</v>
      </c>
      <c r="Y544" s="67"/>
    </row>
    <row r="545" spans="1:25" s="100" customFormat="1" ht="36" customHeight="1">
      <c r="A545" s="64" t="s">
        <v>1085</v>
      </c>
      <c r="B545" s="67" t="s">
        <v>233</v>
      </c>
      <c r="C545" s="67" t="s">
        <v>86</v>
      </c>
      <c r="D545" s="67" t="s">
        <v>117</v>
      </c>
      <c r="E545" s="67" t="s">
        <v>86</v>
      </c>
      <c r="F545" s="67" t="s">
        <v>153</v>
      </c>
      <c r="G545" s="67" t="s">
        <v>96</v>
      </c>
      <c r="H545" s="64">
        <v>2017</v>
      </c>
      <c r="I545" s="99">
        <v>333.68</v>
      </c>
      <c r="J545" s="64" t="s">
        <v>234</v>
      </c>
      <c r="K545" s="64">
        <v>2</v>
      </c>
      <c r="L545" s="64">
        <v>1</v>
      </c>
      <c r="M545" s="64">
        <v>1</v>
      </c>
      <c r="N545" s="64">
        <v>8</v>
      </c>
      <c r="O545" s="64">
        <v>1</v>
      </c>
      <c r="P545" s="91">
        <v>250</v>
      </c>
      <c r="Q545" s="109">
        <v>0.25</v>
      </c>
      <c r="R545" s="91">
        <f>P545*(1+Q545)</f>
        <v>312.5</v>
      </c>
      <c r="S545" s="64">
        <v>10</v>
      </c>
      <c r="T545" s="64">
        <v>1</v>
      </c>
      <c r="U545" s="64">
        <v>7</v>
      </c>
      <c r="V545" s="66">
        <f>CEILING(R545*O545*I545*EXP(-Definitions!$A$38*Capex!U17)*T545,100)</f>
        <v>104300</v>
      </c>
      <c r="W545" s="101" t="s">
        <v>235</v>
      </c>
      <c r="X545" s="67" t="s">
        <v>236</v>
      </c>
      <c r="Y545" s="67"/>
    </row>
    <row r="546" spans="1:25" s="100" customFormat="1" ht="35.65" customHeight="1">
      <c r="A546" s="64" t="s">
        <v>1084</v>
      </c>
      <c r="B546" s="67" t="s">
        <v>241</v>
      </c>
      <c r="C546" s="67" t="s">
        <v>86</v>
      </c>
      <c r="D546" s="67" t="s">
        <v>117</v>
      </c>
      <c r="E546" s="67" t="s">
        <v>86</v>
      </c>
      <c r="F546" s="67" t="s">
        <v>152</v>
      </c>
      <c r="G546" s="67" t="s">
        <v>96</v>
      </c>
      <c r="H546" s="64">
        <v>2017</v>
      </c>
      <c r="I546" s="99">
        <v>78.42</v>
      </c>
      <c r="J546" s="64" t="s">
        <v>234</v>
      </c>
      <c r="K546" s="64">
        <v>2</v>
      </c>
      <c r="L546" s="64">
        <v>1</v>
      </c>
      <c r="M546" s="64">
        <v>1</v>
      </c>
      <c r="N546" s="64">
        <v>8</v>
      </c>
      <c r="O546" s="64">
        <v>1</v>
      </c>
      <c r="P546" s="91">
        <v>1100</v>
      </c>
      <c r="Q546" s="109">
        <v>0.25</v>
      </c>
      <c r="R546" s="91">
        <f>P546*(1+Q546)</f>
        <v>1375</v>
      </c>
      <c r="S546" s="64">
        <v>10</v>
      </c>
      <c r="T546" s="64">
        <v>1</v>
      </c>
      <c r="U546" s="64">
        <v>7</v>
      </c>
      <c r="V546" s="66">
        <f>CEILING(R546*O546*I546*EXP(-Definitions!$A$38*Capex!U16)*T546,100)</f>
        <v>107900</v>
      </c>
      <c r="W546" s="101" t="s">
        <v>235</v>
      </c>
      <c r="X546" s="67" t="s">
        <v>242</v>
      </c>
      <c r="Y546" s="67"/>
    </row>
    <row r="547" spans="1:25" s="100" customFormat="1" ht="35.65" customHeight="1">
      <c r="A547" s="15" t="s">
        <v>1406</v>
      </c>
      <c r="B547" s="20" t="s">
        <v>241</v>
      </c>
      <c r="C547" s="20" t="s">
        <v>2053</v>
      </c>
      <c r="D547" s="20" t="s">
        <v>117</v>
      </c>
      <c r="E547" s="20" t="s">
        <v>115</v>
      </c>
      <c r="F547" s="20" t="s">
        <v>140</v>
      </c>
      <c r="G547" s="20" t="s">
        <v>96</v>
      </c>
      <c r="H547" s="15">
        <v>2017</v>
      </c>
      <c r="I547" s="102">
        <v>79.45</v>
      </c>
      <c r="J547" s="15" t="s">
        <v>234</v>
      </c>
      <c r="K547" s="15">
        <v>2</v>
      </c>
      <c r="L547" s="15">
        <v>1</v>
      </c>
      <c r="M547" s="15">
        <v>1</v>
      </c>
      <c r="N547" s="15">
        <v>8</v>
      </c>
      <c r="O547" s="15">
        <v>1</v>
      </c>
      <c r="P547" s="51">
        <v>1100</v>
      </c>
      <c r="Q547" s="169">
        <v>0.25</v>
      </c>
      <c r="R547" s="51">
        <f>P547*(1+Q547)</f>
        <v>1375</v>
      </c>
      <c r="S547" s="15">
        <v>10</v>
      </c>
      <c r="T547" s="15">
        <v>1</v>
      </c>
      <c r="U547" s="15">
        <v>7</v>
      </c>
      <c r="V547" s="21">
        <f>CEILING(R547*O547*I547*EXP(-Definitions!$A$38*Capex!U338)*T547,100)</f>
        <v>109300</v>
      </c>
      <c r="W547" s="184" t="s">
        <v>235</v>
      </c>
      <c r="X547" s="20" t="s">
        <v>242</v>
      </c>
      <c r="Y547" s="67"/>
    </row>
    <row r="548" spans="1:25" s="100" customFormat="1" ht="36" customHeight="1">
      <c r="A548" s="15" t="s">
        <v>1234</v>
      </c>
      <c r="B548" s="20" t="s">
        <v>255</v>
      </c>
      <c r="C548" s="20" t="s">
        <v>2053</v>
      </c>
      <c r="D548" s="20" t="s">
        <v>117</v>
      </c>
      <c r="E548" s="20" t="s">
        <v>106</v>
      </c>
      <c r="F548" s="20" t="s">
        <v>192</v>
      </c>
      <c r="G548" s="20" t="s">
        <v>96</v>
      </c>
      <c r="H548" s="15">
        <v>2017</v>
      </c>
      <c r="I548" s="102">
        <v>357.25</v>
      </c>
      <c r="J548" s="15" t="s">
        <v>234</v>
      </c>
      <c r="K548" s="15">
        <v>2</v>
      </c>
      <c r="L548" s="15">
        <v>1</v>
      </c>
      <c r="M548" s="15">
        <v>1</v>
      </c>
      <c r="N548" s="15">
        <v>8</v>
      </c>
      <c r="O548" s="15">
        <v>1</v>
      </c>
      <c r="P548" s="51">
        <v>250</v>
      </c>
      <c r="Q548" s="169">
        <v>0.25</v>
      </c>
      <c r="R548" s="51">
        <f>P548*(1+Q548)</f>
        <v>312.5</v>
      </c>
      <c r="S548" s="15">
        <v>10</v>
      </c>
      <c r="T548" s="15">
        <v>1</v>
      </c>
      <c r="U548" s="15">
        <v>7</v>
      </c>
      <c r="V548" s="21">
        <f>CEILING(R548*O548*I548*EXP(-Definitions!$A$38*Capex!U166)*T548,100)</f>
        <v>111700</v>
      </c>
      <c r="W548" s="184" t="s">
        <v>235</v>
      </c>
      <c r="X548" s="20" t="s">
        <v>236</v>
      </c>
      <c r="Y548" s="67"/>
    </row>
    <row r="549" spans="1:25" s="100" customFormat="1" ht="35.65" customHeight="1">
      <c r="A549" s="64" t="s">
        <v>243</v>
      </c>
      <c r="B549" s="67" t="s">
        <v>233</v>
      </c>
      <c r="C549" s="67" t="s">
        <v>86</v>
      </c>
      <c r="D549" s="67" t="s">
        <v>117</v>
      </c>
      <c r="E549" s="67" t="s">
        <v>86</v>
      </c>
      <c r="F549" s="67" t="s">
        <v>148</v>
      </c>
      <c r="G549" s="67" t="s">
        <v>96</v>
      </c>
      <c r="H549" s="64">
        <v>2017</v>
      </c>
      <c r="I549" s="99">
        <v>398.71</v>
      </c>
      <c r="J549" s="64" t="s">
        <v>234</v>
      </c>
      <c r="K549" s="64">
        <v>2</v>
      </c>
      <c r="L549" s="64">
        <v>1</v>
      </c>
      <c r="M549" s="64">
        <v>1</v>
      </c>
      <c r="N549" s="64">
        <v>8</v>
      </c>
      <c r="O549" s="64">
        <v>1</v>
      </c>
      <c r="P549" s="91">
        <v>250</v>
      </c>
      <c r="Q549" s="109">
        <v>0.25</v>
      </c>
      <c r="R549" s="91">
        <f>P549*(1+Q549)</f>
        <v>312.5</v>
      </c>
      <c r="S549" s="64">
        <v>10</v>
      </c>
      <c r="T549" s="64">
        <v>1</v>
      </c>
      <c r="U549" s="64">
        <v>7</v>
      </c>
      <c r="V549" s="66">
        <f>CEILING(R549*O549*I549*EXP(-Definitions!$A$38*Capex!U5)*T549,100)</f>
        <v>124600</v>
      </c>
      <c r="W549" s="101" t="s">
        <v>235</v>
      </c>
      <c r="X549" s="67" t="s">
        <v>236</v>
      </c>
      <c r="Y549" s="67"/>
    </row>
    <row r="550" spans="1:25" s="100" customFormat="1" ht="35.65" customHeight="1">
      <c r="A550" s="64" t="s">
        <v>1082</v>
      </c>
      <c r="B550" s="67" t="s">
        <v>233</v>
      </c>
      <c r="C550" s="67" t="s">
        <v>86</v>
      </c>
      <c r="D550" s="67" t="s">
        <v>117</v>
      </c>
      <c r="E550" s="67" t="s">
        <v>86</v>
      </c>
      <c r="F550" s="67" t="s">
        <v>152</v>
      </c>
      <c r="G550" s="67" t="s">
        <v>96</v>
      </c>
      <c r="H550" s="64">
        <v>2017</v>
      </c>
      <c r="I550" s="99">
        <v>465.27</v>
      </c>
      <c r="J550" s="64" t="s">
        <v>234</v>
      </c>
      <c r="K550" s="64">
        <v>2</v>
      </c>
      <c r="L550" s="64">
        <v>1</v>
      </c>
      <c r="M550" s="64">
        <v>1</v>
      </c>
      <c r="N550" s="64">
        <v>8</v>
      </c>
      <c r="O550" s="64">
        <v>1</v>
      </c>
      <c r="P550" s="91">
        <v>250</v>
      </c>
      <c r="Q550" s="109">
        <v>0.25</v>
      </c>
      <c r="R550" s="91">
        <f>P550*(1+Q550)</f>
        <v>312.5</v>
      </c>
      <c r="S550" s="64">
        <v>10</v>
      </c>
      <c r="T550" s="64">
        <v>1</v>
      </c>
      <c r="U550" s="64">
        <v>7</v>
      </c>
      <c r="V550" s="66">
        <f>CEILING(R550*O550*I550*EXP(-Definitions!$A$38*Capex!U14)*T550,100)</f>
        <v>145400</v>
      </c>
      <c r="W550" s="101" t="s">
        <v>235</v>
      </c>
      <c r="X550" s="67" t="s">
        <v>236</v>
      </c>
      <c r="Y550" s="67"/>
    </row>
    <row r="551" spans="1:25" s="100" customFormat="1" ht="36" customHeight="1">
      <c r="A551" s="64" t="s">
        <v>1097</v>
      </c>
      <c r="B551" s="67" t="s">
        <v>241</v>
      </c>
      <c r="C551" s="67" t="s">
        <v>86</v>
      </c>
      <c r="D551" s="67" t="s">
        <v>117</v>
      </c>
      <c r="E551" s="67" t="s">
        <v>86</v>
      </c>
      <c r="F551" s="67" t="s">
        <v>156</v>
      </c>
      <c r="G551" s="67" t="s">
        <v>96</v>
      </c>
      <c r="H551" s="64">
        <v>2017</v>
      </c>
      <c r="I551" s="99">
        <v>109</v>
      </c>
      <c r="J551" s="64" t="s">
        <v>234</v>
      </c>
      <c r="K551" s="64">
        <v>2</v>
      </c>
      <c r="L551" s="64">
        <v>1</v>
      </c>
      <c r="M551" s="64">
        <v>1</v>
      </c>
      <c r="N551" s="64">
        <v>8</v>
      </c>
      <c r="O551" s="64">
        <v>1</v>
      </c>
      <c r="P551" s="91">
        <v>1100</v>
      </c>
      <c r="Q551" s="109">
        <v>0.25</v>
      </c>
      <c r="R551" s="91">
        <f>P551*(1+Q551)</f>
        <v>1375</v>
      </c>
      <c r="S551" s="64">
        <v>10</v>
      </c>
      <c r="T551" s="64">
        <v>1</v>
      </c>
      <c r="U551" s="64">
        <v>7</v>
      </c>
      <c r="V551" s="66">
        <f>CEILING(R551*O551*I551*EXP(-Definitions!$A$38*Capex!U29)*T551,100)</f>
        <v>149900</v>
      </c>
      <c r="W551" s="101" t="s">
        <v>235</v>
      </c>
      <c r="X551" s="67" t="s">
        <v>242</v>
      </c>
      <c r="Y551" s="67"/>
    </row>
    <row r="552" spans="1:25" s="100" customFormat="1" ht="35.65" customHeight="1">
      <c r="A552" s="15" t="s">
        <v>276</v>
      </c>
      <c r="B552" s="20" t="s">
        <v>277</v>
      </c>
      <c r="C552" s="20" t="s">
        <v>2054</v>
      </c>
      <c r="D552" s="20" t="s">
        <v>118</v>
      </c>
      <c r="E552" s="20" t="s">
        <v>112</v>
      </c>
      <c r="F552" s="20" t="s">
        <v>130</v>
      </c>
      <c r="G552" s="20" t="s">
        <v>96</v>
      </c>
      <c r="H552" s="168">
        <v>2017</v>
      </c>
      <c r="I552" s="102">
        <v>1045.2</v>
      </c>
      <c r="J552" s="15" t="s">
        <v>234</v>
      </c>
      <c r="K552" s="15">
        <v>3</v>
      </c>
      <c r="L552" s="15">
        <v>2</v>
      </c>
      <c r="M552" s="15">
        <v>1</v>
      </c>
      <c r="N552" s="15">
        <v>2</v>
      </c>
      <c r="O552" s="15">
        <v>0.1</v>
      </c>
      <c r="P552" s="17">
        <v>1250</v>
      </c>
      <c r="Q552" s="169">
        <v>0.25</v>
      </c>
      <c r="R552" s="170">
        <f>P552*(1+Q552)</f>
        <v>1562.5</v>
      </c>
      <c r="S552" s="15"/>
      <c r="T552" s="15">
        <v>1</v>
      </c>
      <c r="U552" s="168">
        <v>7</v>
      </c>
      <c r="V552" s="21">
        <f>CEILING(R552*O552*I552*EXP(-Definitions!$A$38*Capex!U583)*T552,100)</f>
        <v>163400</v>
      </c>
      <c r="W552" s="20" t="s">
        <v>278</v>
      </c>
      <c r="X552" s="20" t="s">
        <v>279</v>
      </c>
      <c r="Y552" s="20"/>
    </row>
    <row r="553" spans="1:25" s="100" customFormat="1" ht="35.65" customHeight="1">
      <c r="A553" s="15" t="s">
        <v>1184</v>
      </c>
      <c r="B553" s="20" t="s">
        <v>255</v>
      </c>
      <c r="C553" s="20" t="s">
        <v>2053</v>
      </c>
      <c r="D553" s="20" t="s">
        <v>117</v>
      </c>
      <c r="E553" s="20" t="s">
        <v>104</v>
      </c>
      <c r="F553" s="20" t="s">
        <v>192</v>
      </c>
      <c r="G553" s="20" t="s">
        <v>96</v>
      </c>
      <c r="H553" s="15">
        <v>2017</v>
      </c>
      <c r="I553" s="102">
        <v>594.1</v>
      </c>
      <c r="J553" s="15" t="s">
        <v>234</v>
      </c>
      <c r="K553" s="15">
        <v>2</v>
      </c>
      <c r="L553" s="15">
        <v>1</v>
      </c>
      <c r="M553" s="15">
        <v>1</v>
      </c>
      <c r="N553" s="15">
        <v>8</v>
      </c>
      <c r="O553" s="15">
        <v>1</v>
      </c>
      <c r="P553" s="51">
        <v>250</v>
      </c>
      <c r="Q553" s="169">
        <v>0.25</v>
      </c>
      <c r="R553" s="51">
        <f>P553*(1+Q553)</f>
        <v>312.5</v>
      </c>
      <c r="S553" s="15">
        <v>10</v>
      </c>
      <c r="T553" s="15">
        <v>1</v>
      </c>
      <c r="U553" s="15">
        <v>7</v>
      </c>
      <c r="V553" s="21">
        <f>CEILING(R553*O553*I553*EXP(-Definitions!$A$38*Capex!U116)*T553,100)</f>
        <v>185700</v>
      </c>
      <c r="W553" s="184" t="s">
        <v>235</v>
      </c>
      <c r="X553" s="20" t="s">
        <v>242</v>
      </c>
      <c r="Y553" s="67"/>
    </row>
    <row r="554" spans="1:25" s="100" customFormat="1" ht="36" customHeight="1">
      <c r="A554" s="15" t="s">
        <v>1109</v>
      </c>
      <c r="B554" s="20" t="s">
        <v>247</v>
      </c>
      <c r="C554" s="20" t="s">
        <v>86</v>
      </c>
      <c r="D554" s="20" t="s">
        <v>117</v>
      </c>
      <c r="E554" s="20" t="s">
        <v>86</v>
      </c>
      <c r="F554" s="20" t="s">
        <v>161</v>
      </c>
      <c r="G554" s="20" t="s">
        <v>96</v>
      </c>
      <c r="H554" s="15">
        <v>2017</v>
      </c>
      <c r="I554" s="102">
        <v>154.79</v>
      </c>
      <c r="J554" s="15" t="s">
        <v>234</v>
      </c>
      <c r="K554" s="15">
        <v>2</v>
      </c>
      <c r="L554" s="15">
        <v>1</v>
      </c>
      <c r="M554" s="15">
        <v>1</v>
      </c>
      <c r="N554" s="15">
        <v>8</v>
      </c>
      <c r="O554" s="15">
        <v>1</v>
      </c>
      <c r="P554" s="51">
        <v>1100</v>
      </c>
      <c r="Q554" s="169">
        <v>0.25</v>
      </c>
      <c r="R554" s="51">
        <f>P554*(1+Q554)</f>
        <v>1375</v>
      </c>
      <c r="S554" s="15">
        <v>10</v>
      </c>
      <c r="T554" s="15">
        <v>1</v>
      </c>
      <c r="U554" s="15">
        <v>7</v>
      </c>
      <c r="V554" s="21">
        <f>CEILING(R554*O554*I554*EXP(-Definitions!$A$38*Capex!U41)*T554,100)</f>
        <v>212900</v>
      </c>
      <c r="W554" s="184" t="s">
        <v>235</v>
      </c>
      <c r="X554" s="20" t="s">
        <v>236</v>
      </c>
      <c r="Y554" s="67"/>
    </row>
    <row r="555" spans="1:25" s="100" customFormat="1" ht="35.65" customHeight="1">
      <c r="A555" s="15" t="s">
        <v>1429</v>
      </c>
      <c r="B555" s="20" t="s">
        <v>255</v>
      </c>
      <c r="C555" s="20" t="s">
        <v>2054</v>
      </c>
      <c r="D555" s="20" t="s">
        <v>117</v>
      </c>
      <c r="E555" s="20" t="s">
        <v>104</v>
      </c>
      <c r="F555" s="20" t="s">
        <v>192</v>
      </c>
      <c r="G555" s="20" t="s">
        <v>96</v>
      </c>
      <c r="H555" s="15">
        <v>2017</v>
      </c>
      <c r="I555" s="102">
        <v>683.29</v>
      </c>
      <c r="J555" s="15" t="s">
        <v>234</v>
      </c>
      <c r="K555" s="15">
        <v>2</v>
      </c>
      <c r="L555" s="15">
        <v>1</v>
      </c>
      <c r="M555" s="15">
        <v>1</v>
      </c>
      <c r="N555" s="15">
        <v>8</v>
      </c>
      <c r="O555" s="15">
        <v>1</v>
      </c>
      <c r="P555" s="51">
        <v>250</v>
      </c>
      <c r="Q555" s="169">
        <v>0.25</v>
      </c>
      <c r="R555" s="51">
        <f>P555*(1+Q555)</f>
        <v>312.5</v>
      </c>
      <c r="S555" s="15">
        <v>10</v>
      </c>
      <c r="T555" s="15">
        <v>1</v>
      </c>
      <c r="U555" s="15">
        <v>7</v>
      </c>
      <c r="V555" s="21">
        <f>CEILING(R555*O555*I555*EXP(-Definitions!$A$38*Capex!U361)*T555,100)</f>
        <v>213600</v>
      </c>
      <c r="W555" s="184" t="s">
        <v>235</v>
      </c>
      <c r="X555" s="20" t="s">
        <v>242</v>
      </c>
      <c r="Y555" s="67"/>
    </row>
    <row r="556" spans="1:25" s="100" customFormat="1" ht="35.65" customHeight="1">
      <c r="A556" s="15" t="s">
        <v>1637</v>
      </c>
      <c r="B556" s="20" t="s">
        <v>241</v>
      </c>
      <c r="C556" s="20" t="s">
        <v>2054</v>
      </c>
      <c r="D556" s="20" t="s">
        <v>117</v>
      </c>
      <c r="E556" s="20" t="s">
        <v>113</v>
      </c>
      <c r="F556" s="20" t="s">
        <v>265</v>
      </c>
      <c r="G556" s="20" t="s">
        <v>96</v>
      </c>
      <c r="H556" s="15">
        <v>2017</v>
      </c>
      <c r="I556" s="102">
        <v>158.44999999999999</v>
      </c>
      <c r="J556" s="15" t="s">
        <v>234</v>
      </c>
      <c r="K556" s="15">
        <v>2</v>
      </c>
      <c r="L556" s="15">
        <v>1</v>
      </c>
      <c r="M556" s="15">
        <v>1</v>
      </c>
      <c r="N556" s="15">
        <v>8</v>
      </c>
      <c r="O556" s="15">
        <v>1</v>
      </c>
      <c r="P556" s="51">
        <v>1100</v>
      </c>
      <c r="Q556" s="169">
        <v>0.25</v>
      </c>
      <c r="R556" s="51">
        <f>P556*(1+Q556)</f>
        <v>1375</v>
      </c>
      <c r="S556" s="15">
        <v>10</v>
      </c>
      <c r="T556" s="15">
        <v>1</v>
      </c>
      <c r="U556" s="15">
        <v>7</v>
      </c>
      <c r="V556" s="21">
        <f>CEILING(R556*O556*I556*EXP(-Definitions!$A$38*Capex!U569)*T556,100)</f>
        <v>217900</v>
      </c>
      <c r="W556" s="184" t="s">
        <v>235</v>
      </c>
      <c r="X556" s="20" t="s">
        <v>242</v>
      </c>
      <c r="Y556" s="67"/>
    </row>
    <row r="557" spans="1:25" s="100" customFormat="1" ht="35.65" customHeight="1">
      <c r="A557" s="15" t="s">
        <v>1409</v>
      </c>
      <c r="B557" s="20" t="s">
        <v>241</v>
      </c>
      <c r="C557" s="20" t="s">
        <v>2053</v>
      </c>
      <c r="D557" s="20" t="s">
        <v>117</v>
      </c>
      <c r="E557" s="20" t="s">
        <v>115</v>
      </c>
      <c r="F557" s="20" t="s">
        <v>134</v>
      </c>
      <c r="G557" s="20" t="s">
        <v>96</v>
      </c>
      <c r="H557" s="15">
        <v>2017</v>
      </c>
      <c r="I557" s="102">
        <v>160</v>
      </c>
      <c r="J557" s="15" t="s">
        <v>234</v>
      </c>
      <c r="K557" s="15">
        <v>2</v>
      </c>
      <c r="L557" s="15">
        <v>1</v>
      </c>
      <c r="M557" s="15">
        <v>1</v>
      </c>
      <c r="N557" s="15">
        <v>8</v>
      </c>
      <c r="O557" s="15">
        <v>1</v>
      </c>
      <c r="P557" s="51">
        <v>1100</v>
      </c>
      <c r="Q557" s="169">
        <v>0.25</v>
      </c>
      <c r="R557" s="51">
        <f>P557*(1+Q557)</f>
        <v>1375</v>
      </c>
      <c r="S557" s="15">
        <v>10</v>
      </c>
      <c r="T557" s="15">
        <v>1</v>
      </c>
      <c r="U557" s="15">
        <v>7</v>
      </c>
      <c r="V557" s="21">
        <f>CEILING(R557*O557*I557*EXP(-Definitions!$A$38*Capex!U341)*T557,100)</f>
        <v>220000</v>
      </c>
      <c r="W557" s="184" t="s">
        <v>235</v>
      </c>
      <c r="X557" s="20" t="s">
        <v>242</v>
      </c>
      <c r="Y557" s="67"/>
    </row>
    <row r="558" spans="1:25" s="100" customFormat="1" ht="35.65" customHeight="1">
      <c r="A558" s="64" t="s">
        <v>1098</v>
      </c>
      <c r="B558" s="67" t="s">
        <v>245</v>
      </c>
      <c r="C558" s="67" t="s">
        <v>86</v>
      </c>
      <c r="D558" s="67" t="s">
        <v>117</v>
      </c>
      <c r="E558" s="67" t="s">
        <v>86</v>
      </c>
      <c r="F558" s="67" t="s">
        <v>158</v>
      </c>
      <c r="G558" s="67" t="s">
        <v>96</v>
      </c>
      <c r="H558" s="64">
        <v>2017</v>
      </c>
      <c r="I558" s="99">
        <v>729.77</v>
      </c>
      <c r="J558" s="64" t="s">
        <v>234</v>
      </c>
      <c r="K558" s="64">
        <v>2</v>
      </c>
      <c r="L558" s="64">
        <v>1</v>
      </c>
      <c r="M558" s="64">
        <v>1</v>
      </c>
      <c r="N558" s="64">
        <v>8</v>
      </c>
      <c r="O558" s="64">
        <v>1</v>
      </c>
      <c r="P558" s="91">
        <v>250</v>
      </c>
      <c r="Q558" s="109">
        <v>0.25</v>
      </c>
      <c r="R558" s="91">
        <f>P558*(1+Q558)</f>
        <v>312.5</v>
      </c>
      <c r="S558" s="64">
        <v>10</v>
      </c>
      <c r="T558" s="64">
        <v>1</v>
      </c>
      <c r="U558" s="64">
        <v>7</v>
      </c>
      <c r="V558" s="66">
        <f>CEILING(R558*O558*I558*EXP(-Definitions!$A$38*Capex!U30)*T558,100)</f>
        <v>228100</v>
      </c>
      <c r="W558" s="101" t="s">
        <v>235</v>
      </c>
      <c r="X558" s="67" t="s">
        <v>236</v>
      </c>
      <c r="Y558" s="67"/>
    </row>
    <row r="559" spans="1:25" s="100" customFormat="1" ht="35.65" customHeight="1">
      <c r="A559" s="64" t="s">
        <v>1092</v>
      </c>
      <c r="B559" s="67" t="s">
        <v>233</v>
      </c>
      <c r="C559" s="67" t="s">
        <v>86</v>
      </c>
      <c r="D559" s="67" t="s">
        <v>117</v>
      </c>
      <c r="E559" s="67" t="s">
        <v>86</v>
      </c>
      <c r="F559" s="20" t="s">
        <v>138</v>
      </c>
      <c r="G559" s="67" t="s">
        <v>96</v>
      </c>
      <c r="H559" s="64">
        <v>2017</v>
      </c>
      <c r="I559" s="99">
        <v>741.31</v>
      </c>
      <c r="J559" s="64" t="s">
        <v>234</v>
      </c>
      <c r="K559" s="64">
        <v>2</v>
      </c>
      <c r="L559" s="64">
        <v>1</v>
      </c>
      <c r="M559" s="64">
        <v>1</v>
      </c>
      <c r="N559" s="64">
        <v>8</v>
      </c>
      <c r="O559" s="64">
        <v>1</v>
      </c>
      <c r="P559" s="91">
        <v>250</v>
      </c>
      <c r="Q559" s="109">
        <v>0.25</v>
      </c>
      <c r="R559" s="91">
        <f>P559*(1+Q559)</f>
        <v>312.5</v>
      </c>
      <c r="S559" s="64">
        <v>10</v>
      </c>
      <c r="T559" s="64">
        <v>1</v>
      </c>
      <c r="U559" s="64">
        <v>7</v>
      </c>
      <c r="V559" s="66">
        <f>CEILING(R559*O559*I559*EXP(-Definitions!$A$38*Capex!U24)*T559,100)</f>
        <v>231700</v>
      </c>
      <c r="W559" s="101" t="s">
        <v>235</v>
      </c>
      <c r="X559" s="67" t="s">
        <v>236</v>
      </c>
      <c r="Y559" s="67"/>
    </row>
    <row r="560" spans="1:25" s="100" customFormat="1" ht="35.65" customHeight="1">
      <c r="A560" s="15" t="s">
        <v>1412</v>
      </c>
      <c r="B560" s="20" t="s">
        <v>241</v>
      </c>
      <c r="C560" s="20" t="s">
        <v>2053</v>
      </c>
      <c r="D560" s="20" t="s">
        <v>117</v>
      </c>
      <c r="E560" s="20" t="s">
        <v>115</v>
      </c>
      <c r="F560" s="20" t="s">
        <v>265</v>
      </c>
      <c r="G560" s="20" t="s">
        <v>96</v>
      </c>
      <c r="H560" s="15">
        <v>2017</v>
      </c>
      <c r="I560" s="102">
        <v>171</v>
      </c>
      <c r="J560" s="15" t="s">
        <v>234</v>
      </c>
      <c r="K560" s="15">
        <v>2</v>
      </c>
      <c r="L560" s="15">
        <v>1</v>
      </c>
      <c r="M560" s="15">
        <v>1</v>
      </c>
      <c r="N560" s="15">
        <v>8</v>
      </c>
      <c r="O560" s="15">
        <v>1</v>
      </c>
      <c r="P560" s="51">
        <v>1100</v>
      </c>
      <c r="Q560" s="169">
        <v>0.25</v>
      </c>
      <c r="R560" s="51">
        <f>P560*(1+Q560)</f>
        <v>1375</v>
      </c>
      <c r="S560" s="15">
        <v>10</v>
      </c>
      <c r="T560" s="15">
        <v>1</v>
      </c>
      <c r="U560" s="15">
        <v>7</v>
      </c>
      <c r="V560" s="21">
        <f>CEILING(R560*O560*I560*EXP(-Definitions!$A$38*Capex!U344)*T560,100)</f>
        <v>235200</v>
      </c>
      <c r="W560" s="184" t="s">
        <v>235</v>
      </c>
      <c r="X560" s="20" t="s">
        <v>242</v>
      </c>
      <c r="Y560" s="67"/>
    </row>
    <row r="561" spans="1:25" s="100" customFormat="1" ht="36" customHeight="1">
      <c r="A561" s="64" t="s">
        <v>232</v>
      </c>
      <c r="B561" s="67" t="s">
        <v>233</v>
      </c>
      <c r="C561" s="67" t="s">
        <v>86</v>
      </c>
      <c r="D561" s="67" t="s">
        <v>117</v>
      </c>
      <c r="E561" s="67" t="s">
        <v>86</v>
      </c>
      <c r="F561" s="67" t="s">
        <v>146</v>
      </c>
      <c r="G561" s="67" t="s">
        <v>96</v>
      </c>
      <c r="H561" s="64">
        <v>2017</v>
      </c>
      <c r="I561" s="99">
        <v>778.8</v>
      </c>
      <c r="J561" s="64" t="s">
        <v>234</v>
      </c>
      <c r="K561" s="64">
        <v>2</v>
      </c>
      <c r="L561" s="64">
        <v>1</v>
      </c>
      <c r="M561" s="64">
        <v>1</v>
      </c>
      <c r="N561" s="64">
        <v>8</v>
      </c>
      <c r="O561" s="64">
        <v>1</v>
      </c>
      <c r="P561" s="91">
        <v>250</v>
      </c>
      <c r="Q561" s="108">
        <v>0.25</v>
      </c>
      <c r="R561" s="91">
        <f>P561*(1+Q561)</f>
        <v>312.5</v>
      </c>
      <c r="S561" s="64">
        <v>10</v>
      </c>
      <c r="T561" s="64">
        <v>1</v>
      </c>
      <c r="U561" s="64">
        <v>7</v>
      </c>
      <c r="V561" s="66">
        <f>CEILING(R561*O561*I561*EXP(-Definitions!$A$38*Capex!U2)*T561,100)</f>
        <v>243400</v>
      </c>
      <c r="W561" s="101" t="s">
        <v>235</v>
      </c>
      <c r="X561" s="67" t="s">
        <v>236</v>
      </c>
      <c r="Y561" s="67"/>
    </row>
    <row r="562" spans="1:25" s="100" customFormat="1" ht="35.65" customHeight="1">
      <c r="A562" s="15" t="s">
        <v>1108</v>
      </c>
      <c r="B562" s="20" t="s">
        <v>241</v>
      </c>
      <c r="C562" s="20" t="s">
        <v>86</v>
      </c>
      <c r="D562" s="20" t="s">
        <v>117</v>
      </c>
      <c r="E562" s="20" t="s">
        <v>86</v>
      </c>
      <c r="F562" s="20" t="s">
        <v>144</v>
      </c>
      <c r="G562" s="20" t="s">
        <v>96</v>
      </c>
      <c r="H562" s="15">
        <v>2017</v>
      </c>
      <c r="I562" s="102">
        <v>189</v>
      </c>
      <c r="J562" s="15" t="s">
        <v>234</v>
      </c>
      <c r="K562" s="15">
        <v>2</v>
      </c>
      <c r="L562" s="15">
        <v>1</v>
      </c>
      <c r="M562" s="15">
        <v>1</v>
      </c>
      <c r="N562" s="15">
        <v>8</v>
      </c>
      <c r="O562" s="15">
        <v>1</v>
      </c>
      <c r="P562" s="51">
        <v>1100</v>
      </c>
      <c r="Q562" s="169">
        <v>0.25</v>
      </c>
      <c r="R562" s="51">
        <f>P562*(1+Q562)</f>
        <v>1375</v>
      </c>
      <c r="S562" s="15">
        <v>10</v>
      </c>
      <c r="T562" s="15">
        <v>1</v>
      </c>
      <c r="U562" s="15">
        <v>7</v>
      </c>
      <c r="V562" s="21">
        <f>CEILING(R562*O562*I562*EXP(-Definitions!$A$38*Capex!U40)*T562,100)</f>
        <v>259900</v>
      </c>
      <c r="W562" s="184" t="s">
        <v>235</v>
      </c>
      <c r="X562" s="20" t="s">
        <v>242</v>
      </c>
      <c r="Y562" s="67"/>
    </row>
    <row r="563" spans="1:25" s="100" customFormat="1" ht="35.65" customHeight="1">
      <c r="A563" s="15" t="s">
        <v>1100</v>
      </c>
      <c r="B563" s="20" t="s">
        <v>241</v>
      </c>
      <c r="C563" s="20" t="s">
        <v>86</v>
      </c>
      <c r="D563" s="20" t="s">
        <v>117</v>
      </c>
      <c r="E563" s="20" t="s">
        <v>86</v>
      </c>
      <c r="F563" s="20" t="s">
        <v>158</v>
      </c>
      <c r="G563" s="20" t="s">
        <v>96</v>
      </c>
      <c r="H563" s="15">
        <v>2017</v>
      </c>
      <c r="I563" s="102">
        <v>193.75</v>
      </c>
      <c r="J563" s="15" t="s">
        <v>234</v>
      </c>
      <c r="K563" s="15">
        <v>2</v>
      </c>
      <c r="L563" s="15">
        <v>1</v>
      </c>
      <c r="M563" s="15">
        <v>1</v>
      </c>
      <c r="N563" s="15">
        <v>8</v>
      </c>
      <c r="O563" s="15">
        <v>1</v>
      </c>
      <c r="P563" s="51">
        <v>1100</v>
      </c>
      <c r="Q563" s="169">
        <v>0.25</v>
      </c>
      <c r="R563" s="51">
        <f>P563*(1+Q563)</f>
        <v>1375</v>
      </c>
      <c r="S563" s="15">
        <v>10</v>
      </c>
      <c r="T563" s="15">
        <v>1</v>
      </c>
      <c r="U563" s="15">
        <v>7</v>
      </c>
      <c r="V563" s="21">
        <f>CEILING(R563*O563*I563*EXP(-Definitions!$A$38*Capex!U32)*T563,100)</f>
        <v>266500</v>
      </c>
      <c r="W563" s="184" t="s">
        <v>235</v>
      </c>
      <c r="X563" s="20" t="s">
        <v>242</v>
      </c>
      <c r="Y563" s="67"/>
    </row>
    <row r="564" spans="1:25" s="100" customFormat="1" ht="35.65" customHeight="1">
      <c r="A564" s="15" t="s">
        <v>1640</v>
      </c>
      <c r="B564" s="20" t="s">
        <v>241</v>
      </c>
      <c r="C564" s="20" t="s">
        <v>2054</v>
      </c>
      <c r="D564" s="20" t="s">
        <v>117</v>
      </c>
      <c r="E564" s="20" t="s">
        <v>113</v>
      </c>
      <c r="F564" s="20" t="s">
        <v>134</v>
      </c>
      <c r="G564" s="20" t="s">
        <v>96</v>
      </c>
      <c r="H564" s="15">
        <v>2017</v>
      </c>
      <c r="I564" s="102">
        <v>200.45</v>
      </c>
      <c r="J564" s="15" t="s">
        <v>234</v>
      </c>
      <c r="K564" s="15">
        <v>2</v>
      </c>
      <c r="L564" s="15">
        <v>1</v>
      </c>
      <c r="M564" s="15">
        <v>1</v>
      </c>
      <c r="N564" s="15">
        <v>8</v>
      </c>
      <c r="O564" s="15">
        <v>1</v>
      </c>
      <c r="P564" s="51">
        <v>1100</v>
      </c>
      <c r="Q564" s="169">
        <v>0.25</v>
      </c>
      <c r="R564" s="51">
        <f>P564*(1+Q564)</f>
        <v>1375</v>
      </c>
      <c r="S564" s="15">
        <v>10</v>
      </c>
      <c r="T564" s="15">
        <v>1</v>
      </c>
      <c r="U564" s="15">
        <v>7</v>
      </c>
      <c r="V564" s="21">
        <f>CEILING(R564*O564*I564*EXP(-Definitions!$A$38*Capex!U572)*T564,100)</f>
        <v>275700</v>
      </c>
      <c r="W564" s="184" t="s">
        <v>235</v>
      </c>
      <c r="X564" s="20" t="s">
        <v>242</v>
      </c>
      <c r="Y564" s="67"/>
    </row>
    <row r="565" spans="1:25" s="100" customFormat="1" ht="35.65" customHeight="1">
      <c r="A565" s="15" t="s">
        <v>1649</v>
      </c>
      <c r="B565" s="20" t="s">
        <v>270</v>
      </c>
      <c r="C565" s="20" t="s">
        <v>2054</v>
      </c>
      <c r="D565" s="20" t="s">
        <v>117</v>
      </c>
      <c r="E565" s="20" t="s">
        <v>116</v>
      </c>
      <c r="F565" s="20" t="s">
        <v>199</v>
      </c>
      <c r="G565" s="20" t="s">
        <v>96</v>
      </c>
      <c r="H565" s="15">
        <v>2017</v>
      </c>
      <c r="I565" s="102">
        <v>1024</v>
      </c>
      <c r="J565" s="15" t="s">
        <v>234</v>
      </c>
      <c r="K565" s="15">
        <v>2</v>
      </c>
      <c r="L565" s="15">
        <v>1</v>
      </c>
      <c r="M565" s="15">
        <v>1</v>
      </c>
      <c r="N565" s="15">
        <v>8</v>
      </c>
      <c r="O565" s="15">
        <v>1</v>
      </c>
      <c r="P565" s="51">
        <v>250</v>
      </c>
      <c r="Q565" s="169">
        <v>0.25</v>
      </c>
      <c r="R565" s="51">
        <f>P565*(1+Q565)</f>
        <v>312.5</v>
      </c>
      <c r="S565" s="15">
        <v>10</v>
      </c>
      <c r="T565" s="15">
        <v>1</v>
      </c>
      <c r="U565" s="15">
        <v>7</v>
      </c>
      <c r="V565" s="21">
        <f>CEILING(R565*O565*I565*EXP(-Definitions!$A$38*Capex!U581)*T565,100)</f>
        <v>320000</v>
      </c>
      <c r="W565" s="184" t="s">
        <v>235</v>
      </c>
      <c r="X565" s="20" t="s">
        <v>271</v>
      </c>
      <c r="Y565" s="67"/>
    </row>
    <row r="566" spans="1:25" s="100" customFormat="1" ht="35.65" customHeight="1">
      <c r="A566" s="64" t="s">
        <v>1094</v>
      </c>
      <c r="B566" s="67" t="s">
        <v>241</v>
      </c>
      <c r="C566" s="67" t="s">
        <v>86</v>
      </c>
      <c r="D566" s="67" t="s">
        <v>117</v>
      </c>
      <c r="E566" s="67" t="s">
        <v>86</v>
      </c>
      <c r="F566" s="20" t="s">
        <v>138</v>
      </c>
      <c r="G566" s="67" t="s">
        <v>96</v>
      </c>
      <c r="H566" s="64">
        <v>2017</v>
      </c>
      <c r="I566" s="99">
        <v>243.6</v>
      </c>
      <c r="J566" s="64" t="s">
        <v>234</v>
      </c>
      <c r="K566" s="64">
        <v>2</v>
      </c>
      <c r="L566" s="64">
        <v>1</v>
      </c>
      <c r="M566" s="64">
        <v>1</v>
      </c>
      <c r="N566" s="64">
        <v>8</v>
      </c>
      <c r="O566" s="64">
        <v>1</v>
      </c>
      <c r="P566" s="91">
        <v>1100</v>
      </c>
      <c r="Q566" s="109">
        <v>0.25</v>
      </c>
      <c r="R566" s="91">
        <f>P566*(1+Q566)</f>
        <v>1375</v>
      </c>
      <c r="S566" s="64">
        <v>10</v>
      </c>
      <c r="T566" s="64">
        <v>1</v>
      </c>
      <c r="U566" s="64">
        <v>7</v>
      </c>
      <c r="V566" s="66">
        <f>CEILING(R566*O566*I566*EXP(-Definitions!$A$38*Capex!U26)*T566,100)</f>
        <v>335000</v>
      </c>
      <c r="W566" s="101" t="s">
        <v>235</v>
      </c>
      <c r="X566" s="67" t="s">
        <v>242</v>
      </c>
      <c r="Y566" s="67"/>
    </row>
    <row r="567" spans="1:25" s="100" customFormat="1" ht="36" customHeight="1">
      <c r="A567" s="64" t="s">
        <v>240</v>
      </c>
      <c r="B567" s="67" t="s">
        <v>241</v>
      </c>
      <c r="C567" s="67" t="s">
        <v>86</v>
      </c>
      <c r="D567" s="67" t="s">
        <v>117</v>
      </c>
      <c r="E567" s="67" t="s">
        <v>86</v>
      </c>
      <c r="F567" s="67" t="s">
        <v>146</v>
      </c>
      <c r="G567" s="67" t="s">
        <v>96</v>
      </c>
      <c r="H567" s="64">
        <v>2017</v>
      </c>
      <c r="I567" s="99">
        <v>248.67099999999999</v>
      </c>
      <c r="J567" s="64" t="s">
        <v>234</v>
      </c>
      <c r="K567" s="64">
        <v>2</v>
      </c>
      <c r="L567" s="64">
        <v>1</v>
      </c>
      <c r="M567" s="64">
        <v>1</v>
      </c>
      <c r="N567" s="64">
        <v>8</v>
      </c>
      <c r="O567" s="64">
        <v>1</v>
      </c>
      <c r="P567" s="91">
        <v>1100</v>
      </c>
      <c r="Q567" s="109">
        <v>0.25</v>
      </c>
      <c r="R567" s="91">
        <f>P567*(1+Q567)</f>
        <v>1375</v>
      </c>
      <c r="S567" s="64">
        <v>10</v>
      </c>
      <c r="T567" s="64">
        <v>1</v>
      </c>
      <c r="U567" s="64">
        <v>7</v>
      </c>
      <c r="V567" s="66">
        <f>CEILING(R567*O567*I567*EXP(-Definitions!$A$38*Capex!U4)*T567,100)</f>
        <v>342000</v>
      </c>
      <c r="W567" s="101" t="s">
        <v>235</v>
      </c>
      <c r="X567" s="67" t="s">
        <v>242</v>
      </c>
      <c r="Y567" s="67"/>
    </row>
    <row r="568" spans="1:25" s="100" customFormat="1" ht="35.65" customHeight="1">
      <c r="A568" s="15" t="s">
        <v>1646</v>
      </c>
      <c r="B568" s="20" t="s">
        <v>270</v>
      </c>
      <c r="C568" s="20" t="s">
        <v>2053</v>
      </c>
      <c r="D568" s="20" t="s">
        <v>117</v>
      </c>
      <c r="E568" s="20" t="s">
        <v>116</v>
      </c>
      <c r="F568" s="20" t="s">
        <v>199</v>
      </c>
      <c r="G568" s="20" t="s">
        <v>96</v>
      </c>
      <c r="H568" s="15">
        <v>2017</v>
      </c>
      <c r="I568" s="102">
        <v>1130</v>
      </c>
      <c r="J568" s="15" t="s">
        <v>234</v>
      </c>
      <c r="K568" s="15">
        <v>2</v>
      </c>
      <c r="L568" s="15">
        <v>1</v>
      </c>
      <c r="M568" s="15">
        <v>1</v>
      </c>
      <c r="N568" s="15">
        <v>8</v>
      </c>
      <c r="O568" s="15">
        <v>1</v>
      </c>
      <c r="P568" s="51">
        <v>250</v>
      </c>
      <c r="Q568" s="169">
        <v>0.25</v>
      </c>
      <c r="R568" s="51">
        <f>P568*(1+Q568)</f>
        <v>312.5</v>
      </c>
      <c r="S568" s="15">
        <v>10</v>
      </c>
      <c r="T568" s="15">
        <v>1</v>
      </c>
      <c r="U568" s="15">
        <v>7</v>
      </c>
      <c r="V568" s="21">
        <f>CEILING(R568*O568*I568*EXP(-Definitions!$A$38*Capex!U578)*T568,100)</f>
        <v>353200</v>
      </c>
      <c r="W568" s="184" t="s">
        <v>235</v>
      </c>
      <c r="X568" s="20" t="s">
        <v>271</v>
      </c>
      <c r="Y568" s="67"/>
    </row>
    <row r="569" spans="1:25" s="100" customFormat="1" ht="35.65" customHeight="1">
      <c r="A569" s="15" t="s">
        <v>1113</v>
      </c>
      <c r="B569" s="20" t="s">
        <v>251</v>
      </c>
      <c r="C569" s="20" t="s">
        <v>86</v>
      </c>
      <c r="D569" s="20" t="s">
        <v>117</v>
      </c>
      <c r="E569" s="20" t="s">
        <v>86</v>
      </c>
      <c r="F569" s="20" t="s">
        <v>162</v>
      </c>
      <c r="G569" s="20" t="s">
        <v>96</v>
      </c>
      <c r="H569" s="15">
        <v>2017</v>
      </c>
      <c r="I569" s="102">
        <v>274</v>
      </c>
      <c r="J569" s="15" t="s">
        <v>234</v>
      </c>
      <c r="K569" s="15">
        <v>2</v>
      </c>
      <c r="L569" s="15">
        <v>1</v>
      </c>
      <c r="M569" s="15">
        <v>1</v>
      </c>
      <c r="N569" s="15">
        <v>8</v>
      </c>
      <c r="O569" s="15">
        <v>1</v>
      </c>
      <c r="P569" s="51">
        <v>1100</v>
      </c>
      <c r="Q569" s="169">
        <v>0.25</v>
      </c>
      <c r="R569" s="51">
        <f>P569*(1+Q569)</f>
        <v>1375</v>
      </c>
      <c r="S569" s="15">
        <v>10</v>
      </c>
      <c r="T569" s="15">
        <v>1</v>
      </c>
      <c r="U569" s="15">
        <v>7</v>
      </c>
      <c r="V569" s="21">
        <f>CEILING(R569*O569*I569*EXP(-Definitions!$A$38*Capex!U45)*T569,100)</f>
        <v>376800</v>
      </c>
      <c r="W569" s="184" t="s">
        <v>235</v>
      </c>
      <c r="X569" s="20" t="s">
        <v>239</v>
      </c>
      <c r="Y569" s="67"/>
    </row>
    <row r="570" spans="1:25" s="100" customFormat="1" ht="36" customHeight="1">
      <c r="A570" s="15" t="s">
        <v>1114</v>
      </c>
      <c r="B570" s="20" t="s">
        <v>252</v>
      </c>
      <c r="C570" s="20" t="s">
        <v>86</v>
      </c>
      <c r="D570" s="20" t="s">
        <v>117</v>
      </c>
      <c r="E570" s="20" t="s">
        <v>86</v>
      </c>
      <c r="F570" s="20" t="s">
        <v>162</v>
      </c>
      <c r="G570" s="20" t="s">
        <v>96</v>
      </c>
      <c r="H570" s="15">
        <v>2017</v>
      </c>
      <c r="I570" s="102">
        <v>274</v>
      </c>
      <c r="J570" s="15" t="s">
        <v>234</v>
      </c>
      <c r="K570" s="15">
        <v>2</v>
      </c>
      <c r="L570" s="15">
        <v>1</v>
      </c>
      <c r="M570" s="15">
        <v>1</v>
      </c>
      <c r="N570" s="15">
        <v>8</v>
      </c>
      <c r="O570" s="15">
        <v>1</v>
      </c>
      <c r="P570" s="51">
        <v>1100</v>
      </c>
      <c r="Q570" s="169">
        <v>0.25</v>
      </c>
      <c r="R570" s="51">
        <f>P570*(1+Q570)</f>
        <v>1375</v>
      </c>
      <c r="S570" s="15">
        <v>10</v>
      </c>
      <c r="T570" s="15">
        <v>1</v>
      </c>
      <c r="U570" s="15">
        <v>7</v>
      </c>
      <c r="V570" s="21">
        <f>CEILING(R570*O570*I570*EXP(-Definitions!$A$38*Capex!U46)*T570,100)</f>
        <v>376800</v>
      </c>
      <c r="W570" s="184" t="s">
        <v>235</v>
      </c>
      <c r="X570" s="20" t="s">
        <v>242</v>
      </c>
      <c r="Y570" s="67"/>
    </row>
    <row r="571" spans="1:25" s="100" customFormat="1" ht="35.65" customHeight="1">
      <c r="A571" s="15" t="s">
        <v>1112</v>
      </c>
      <c r="B571" s="20" t="s">
        <v>250</v>
      </c>
      <c r="C571" s="20" t="s">
        <v>86</v>
      </c>
      <c r="D571" s="20" t="s">
        <v>117</v>
      </c>
      <c r="E571" s="20" t="s">
        <v>86</v>
      </c>
      <c r="F571" s="20" t="s">
        <v>162</v>
      </c>
      <c r="G571" s="20" t="s">
        <v>96</v>
      </c>
      <c r="H571" s="15">
        <v>2017</v>
      </c>
      <c r="I571" s="102">
        <v>353.16</v>
      </c>
      <c r="J571" s="15" t="s">
        <v>234</v>
      </c>
      <c r="K571" s="15">
        <v>2</v>
      </c>
      <c r="L571" s="15">
        <v>1</v>
      </c>
      <c r="M571" s="15">
        <v>1</v>
      </c>
      <c r="N571" s="15">
        <v>8</v>
      </c>
      <c r="O571" s="15">
        <v>1</v>
      </c>
      <c r="P571" s="51">
        <v>1100</v>
      </c>
      <c r="Q571" s="169">
        <v>0.25</v>
      </c>
      <c r="R571" s="51">
        <f>P571*(1+Q571)</f>
        <v>1375</v>
      </c>
      <c r="S571" s="15">
        <v>10</v>
      </c>
      <c r="T571" s="15">
        <v>1</v>
      </c>
      <c r="U571" s="15">
        <v>7</v>
      </c>
      <c r="V571" s="21">
        <f>CEILING(R571*O571*I571*EXP(-Definitions!$A$38*Capex!U44)*T571,100)</f>
        <v>485600</v>
      </c>
      <c r="W571" s="184" t="s">
        <v>235</v>
      </c>
      <c r="X571" s="20" t="s">
        <v>236</v>
      </c>
      <c r="Y571" s="67"/>
    </row>
    <row r="572" spans="1:25" s="100" customFormat="1" ht="35.65" customHeight="1">
      <c r="A572" s="15" t="s">
        <v>1116</v>
      </c>
      <c r="B572" s="20" t="s">
        <v>251</v>
      </c>
      <c r="C572" s="20" t="s">
        <v>86</v>
      </c>
      <c r="D572" s="20" t="s">
        <v>117</v>
      </c>
      <c r="E572" s="20" t="s">
        <v>86</v>
      </c>
      <c r="F572" s="20" t="s">
        <v>163</v>
      </c>
      <c r="G572" s="20" t="s">
        <v>96</v>
      </c>
      <c r="H572" s="15">
        <v>2017</v>
      </c>
      <c r="I572" s="102">
        <v>501.5</v>
      </c>
      <c r="J572" s="15" t="s">
        <v>234</v>
      </c>
      <c r="K572" s="15">
        <v>2</v>
      </c>
      <c r="L572" s="15">
        <v>1</v>
      </c>
      <c r="M572" s="15">
        <v>1</v>
      </c>
      <c r="N572" s="15">
        <v>8</v>
      </c>
      <c r="O572" s="15">
        <v>1</v>
      </c>
      <c r="P572" s="51">
        <v>1100</v>
      </c>
      <c r="Q572" s="169">
        <v>0.25</v>
      </c>
      <c r="R572" s="51">
        <f>P572*(1+Q572)</f>
        <v>1375</v>
      </c>
      <c r="S572" s="15">
        <v>10</v>
      </c>
      <c r="T572" s="15">
        <v>1</v>
      </c>
      <c r="U572" s="15">
        <v>7</v>
      </c>
      <c r="V572" s="21">
        <f>CEILING(R572*O572*I572*EXP(-Definitions!$A$38*Capex!U48)*T572,100)</f>
        <v>689600</v>
      </c>
      <c r="W572" s="184" t="s">
        <v>235</v>
      </c>
      <c r="X572" s="20" t="s">
        <v>239</v>
      </c>
      <c r="Y572" s="67"/>
    </row>
    <row r="573" spans="1:25" s="100" customFormat="1" ht="36" customHeight="1">
      <c r="A573" s="15" t="s">
        <v>1117</v>
      </c>
      <c r="B573" s="20" t="s">
        <v>252</v>
      </c>
      <c r="C573" s="20" t="s">
        <v>86</v>
      </c>
      <c r="D573" s="20" t="s">
        <v>117</v>
      </c>
      <c r="E573" s="20" t="s">
        <v>86</v>
      </c>
      <c r="F573" s="20" t="s">
        <v>163</v>
      </c>
      <c r="G573" s="20" t="s">
        <v>96</v>
      </c>
      <c r="H573" s="15">
        <v>2017</v>
      </c>
      <c r="I573" s="102">
        <v>501.5</v>
      </c>
      <c r="J573" s="15" t="s">
        <v>234</v>
      </c>
      <c r="K573" s="15">
        <v>2</v>
      </c>
      <c r="L573" s="15">
        <v>1</v>
      </c>
      <c r="M573" s="15">
        <v>1</v>
      </c>
      <c r="N573" s="15">
        <v>8</v>
      </c>
      <c r="O573" s="15">
        <v>1</v>
      </c>
      <c r="P573" s="51">
        <v>1100</v>
      </c>
      <c r="Q573" s="169">
        <v>0.25</v>
      </c>
      <c r="R573" s="51">
        <f>P573*(1+Q573)</f>
        <v>1375</v>
      </c>
      <c r="S573" s="15">
        <v>10</v>
      </c>
      <c r="T573" s="15">
        <v>1</v>
      </c>
      <c r="U573" s="15">
        <v>7</v>
      </c>
      <c r="V573" s="21">
        <f>CEILING(R573*O573*I573*EXP(-Definitions!$A$38*Capex!U49)*T573,100)</f>
        <v>689600</v>
      </c>
      <c r="W573" s="184" t="s">
        <v>235</v>
      </c>
      <c r="X573" s="20" t="s">
        <v>242</v>
      </c>
      <c r="Y573" s="67"/>
    </row>
    <row r="574" spans="1:25" s="100" customFormat="1" ht="35.65" customHeight="1">
      <c r="A574" s="15" t="s">
        <v>1115</v>
      </c>
      <c r="B574" s="20" t="s">
        <v>250</v>
      </c>
      <c r="C574" s="20" t="s">
        <v>86</v>
      </c>
      <c r="D574" s="20" t="s">
        <v>117</v>
      </c>
      <c r="E574" s="20" t="s">
        <v>86</v>
      </c>
      <c r="F574" s="20" t="s">
        <v>163</v>
      </c>
      <c r="G574" s="20" t="s">
        <v>96</v>
      </c>
      <c r="H574" s="15">
        <v>2017</v>
      </c>
      <c r="I574" s="102">
        <v>519.5</v>
      </c>
      <c r="J574" s="15" t="s">
        <v>234</v>
      </c>
      <c r="K574" s="15">
        <v>2</v>
      </c>
      <c r="L574" s="15">
        <v>1</v>
      </c>
      <c r="M574" s="15">
        <v>1</v>
      </c>
      <c r="N574" s="15">
        <v>8</v>
      </c>
      <c r="O574" s="15">
        <v>1</v>
      </c>
      <c r="P574" s="51">
        <v>1100</v>
      </c>
      <c r="Q574" s="169">
        <v>0.25</v>
      </c>
      <c r="R574" s="51">
        <f>P574*(1+Q574)</f>
        <v>1375</v>
      </c>
      <c r="S574" s="15">
        <v>10</v>
      </c>
      <c r="T574" s="15">
        <v>1</v>
      </c>
      <c r="U574" s="15">
        <v>7</v>
      </c>
      <c r="V574" s="21">
        <f>CEILING(R574*O574*I574*EXP(-Definitions!$A$38*Capex!U47)*T574,100)</f>
        <v>714400</v>
      </c>
      <c r="W574" s="184" t="s">
        <v>235</v>
      </c>
      <c r="X574" s="20" t="s">
        <v>236</v>
      </c>
      <c r="Y574" s="67"/>
    </row>
    <row r="575" spans="1:25" s="100" customFormat="1" ht="35.65" customHeight="1">
      <c r="A575" s="15" t="s">
        <v>1648</v>
      </c>
      <c r="B575" s="20" t="s">
        <v>255</v>
      </c>
      <c r="C575" s="20" t="s">
        <v>2054</v>
      </c>
      <c r="D575" s="20" t="s">
        <v>117</v>
      </c>
      <c r="E575" s="20" t="s">
        <v>116</v>
      </c>
      <c r="F575" s="20" t="s">
        <v>199</v>
      </c>
      <c r="G575" s="20" t="s">
        <v>96</v>
      </c>
      <c r="H575" s="15">
        <v>2017</v>
      </c>
      <c r="I575" s="102">
        <v>2600</v>
      </c>
      <c r="J575" s="15" t="s">
        <v>234</v>
      </c>
      <c r="K575" s="15">
        <v>2</v>
      </c>
      <c r="L575" s="15">
        <v>1</v>
      </c>
      <c r="M575" s="15">
        <v>1</v>
      </c>
      <c r="N575" s="15">
        <v>8</v>
      </c>
      <c r="O575" s="15">
        <v>1</v>
      </c>
      <c r="P575" s="51">
        <v>250</v>
      </c>
      <c r="Q575" s="169">
        <v>0.25</v>
      </c>
      <c r="R575" s="51">
        <f>P575*(1+Q575)</f>
        <v>312.5</v>
      </c>
      <c r="S575" s="15">
        <v>10</v>
      </c>
      <c r="T575" s="15">
        <v>1</v>
      </c>
      <c r="U575" s="15">
        <v>7</v>
      </c>
      <c r="V575" s="21">
        <f>CEILING(R575*O575*I575*EXP(-Definitions!$A$38*Capex!U580)*T575,100)</f>
        <v>812500</v>
      </c>
      <c r="W575" s="184" t="s">
        <v>235</v>
      </c>
      <c r="X575" s="20" t="s">
        <v>236</v>
      </c>
      <c r="Y575" s="67"/>
    </row>
    <row r="576" spans="1:25" s="100" customFormat="1" ht="35.65" customHeight="1">
      <c r="A576" s="15" t="s">
        <v>1645</v>
      </c>
      <c r="B576" s="20" t="s">
        <v>255</v>
      </c>
      <c r="C576" s="20" t="s">
        <v>2053</v>
      </c>
      <c r="D576" s="20" t="s">
        <v>117</v>
      </c>
      <c r="E576" s="20" t="s">
        <v>116</v>
      </c>
      <c r="F576" s="20" t="s">
        <v>199</v>
      </c>
      <c r="G576" s="20" t="s">
        <v>96</v>
      </c>
      <c r="H576" s="15">
        <v>2017</v>
      </c>
      <c r="I576" s="102">
        <v>2816</v>
      </c>
      <c r="J576" s="15" t="s">
        <v>234</v>
      </c>
      <c r="K576" s="15">
        <v>2</v>
      </c>
      <c r="L576" s="15">
        <v>1</v>
      </c>
      <c r="M576" s="15">
        <v>1</v>
      </c>
      <c r="N576" s="15">
        <v>8</v>
      </c>
      <c r="O576" s="15">
        <v>1</v>
      </c>
      <c r="P576" s="51">
        <v>250</v>
      </c>
      <c r="Q576" s="169">
        <v>0.25</v>
      </c>
      <c r="R576" s="51">
        <f>P576*(1+Q576)</f>
        <v>312.5</v>
      </c>
      <c r="S576" s="15">
        <v>10</v>
      </c>
      <c r="T576" s="15">
        <v>1</v>
      </c>
      <c r="U576" s="15">
        <v>7</v>
      </c>
      <c r="V576" s="21">
        <f>CEILING(R576*O576*I576*EXP(-Definitions!$A$38*Capex!U577)*T576,100)</f>
        <v>880000</v>
      </c>
      <c r="W576" s="184" t="s">
        <v>235</v>
      </c>
      <c r="X576" s="20" t="s">
        <v>236</v>
      </c>
      <c r="Y576" s="67"/>
    </row>
    <row r="577" spans="1:25" s="100" customFormat="1" ht="35.65" customHeight="1">
      <c r="A577" s="15" t="s">
        <v>1166</v>
      </c>
      <c r="B577" s="20" t="s">
        <v>256</v>
      </c>
      <c r="C577" s="20" t="s">
        <v>86</v>
      </c>
      <c r="D577" s="20" t="s">
        <v>117</v>
      </c>
      <c r="E577" s="20" t="s">
        <v>86</v>
      </c>
      <c r="F577" s="20" t="s">
        <v>189</v>
      </c>
      <c r="G577" s="20" t="s">
        <v>96</v>
      </c>
      <c r="H577" s="15">
        <v>2017</v>
      </c>
      <c r="I577" s="102">
        <v>4877</v>
      </c>
      <c r="J577" s="15" t="s">
        <v>234</v>
      </c>
      <c r="K577" s="15">
        <v>2</v>
      </c>
      <c r="L577" s="15">
        <v>1</v>
      </c>
      <c r="M577" s="15">
        <v>1</v>
      </c>
      <c r="N577" s="15">
        <v>8</v>
      </c>
      <c r="O577" s="15">
        <v>1</v>
      </c>
      <c r="P577" s="51">
        <v>250</v>
      </c>
      <c r="Q577" s="169">
        <v>0.25</v>
      </c>
      <c r="R577" s="51">
        <f>P577*(1+Q577)</f>
        <v>312.5</v>
      </c>
      <c r="S577" s="15">
        <v>10</v>
      </c>
      <c r="T577" s="15">
        <v>1</v>
      </c>
      <c r="U577" s="15">
        <v>7</v>
      </c>
      <c r="V577" s="21">
        <f>CEILING(R577*O577*I577*EXP(-Definitions!$A$38*Capex!U98)*T577,100)</f>
        <v>1524100</v>
      </c>
      <c r="W577" s="184" t="s">
        <v>235</v>
      </c>
      <c r="X577" s="20" t="s">
        <v>239</v>
      </c>
      <c r="Y577" s="67"/>
    </row>
    <row r="578" spans="1:25" s="100" customFormat="1" ht="35.65" customHeight="1">
      <c r="A578" s="15" t="s">
        <v>1647</v>
      </c>
      <c r="B578" s="20" t="s">
        <v>241</v>
      </c>
      <c r="C578" s="20" t="s">
        <v>2054</v>
      </c>
      <c r="D578" s="20" t="s">
        <v>117</v>
      </c>
      <c r="E578" s="20" t="s">
        <v>116</v>
      </c>
      <c r="F578" s="20" t="s">
        <v>199</v>
      </c>
      <c r="G578" s="20" t="s">
        <v>96</v>
      </c>
      <c r="H578" s="15">
        <v>2017</v>
      </c>
      <c r="I578" s="102">
        <v>1300</v>
      </c>
      <c r="J578" s="15" t="s">
        <v>234</v>
      </c>
      <c r="K578" s="15">
        <v>2</v>
      </c>
      <c r="L578" s="15">
        <v>1</v>
      </c>
      <c r="M578" s="15">
        <v>1</v>
      </c>
      <c r="N578" s="15">
        <v>8</v>
      </c>
      <c r="O578" s="15">
        <v>1</v>
      </c>
      <c r="P578" s="51">
        <v>1100</v>
      </c>
      <c r="Q578" s="169">
        <v>0.25</v>
      </c>
      <c r="R578" s="51">
        <f>P578*(1+Q578)</f>
        <v>1375</v>
      </c>
      <c r="S578" s="15">
        <v>10</v>
      </c>
      <c r="T578" s="15">
        <v>1</v>
      </c>
      <c r="U578" s="15">
        <v>7</v>
      </c>
      <c r="V578" s="21">
        <f>CEILING(R578*O578*I578*EXP(-Definitions!$A$38*Capex!U579)*T578,100)</f>
        <v>1787500</v>
      </c>
      <c r="W578" s="184" t="s">
        <v>235</v>
      </c>
      <c r="X578" s="20" t="s">
        <v>269</v>
      </c>
      <c r="Y578" s="67"/>
    </row>
    <row r="579" spans="1:25" s="100" customFormat="1" ht="35.65" customHeight="1">
      <c r="A579" s="15" t="s">
        <v>1644</v>
      </c>
      <c r="B579" s="20" t="s">
        <v>241</v>
      </c>
      <c r="C579" s="20" t="s">
        <v>2053</v>
      </c>
      <c r="D579" s="20" t="s">
        <v>117</v>
      </c>
      <c r="E579" s="20" t="s">
        <v>116</v>
      </c>
      <c r="F579" s="20" t="s">
        <v>199</v>
      </c>
      <c r="G579" s="20" t="s">
        <v>96</v>
      </c>
      <c r="H579" s="15">
        <v>2017</v>
      </c>
      <c r="I579" s="102">
        <v>1485.44</v>
      </c>
      <c r="J579" s="15" t="s">
        <v>234</v>
      </c>
      <c r="K579" s="15">
        <v>2</v>
      </c>
      <c r="L579" s="15">
        <v>1</v>
      </c>
      <c r="M579" s="15">
        <v>1</v>
      </c>
      <c r="N579" s="15">
        <v>8</v>
      </c>
      <c r="O579" s="15">
        <v>1</v>
      </c>
      <c r="P579" s="51">
        <v>1100</v>
      </c>
      <c r="Q579" s="169">
        <v>0.25</v>
      </c>
      <c r="R579" s="51">
        <f>P579*(1+Q579)</f>
        <v>1375</v>
      </c>
      <c r="S579" s="15">
        <v>10</v>
      </c>
      <c r="T579" s="15">
        <v>1</v>
      </c>
      <c r="U579" s="15">
        <v>7</v>
      </c>
      <c r="V579" s="21">
        <f>CEILING(R579*O579*I579*EXP(-Definitions!$A$38*Capex!U576)*T579,100)</f>
        <v>2042500</v>
      </c>
      <c r="W579" s="184" t="s">
        <v>235</v>
      </c>
      <c r="X579" s="20" t="s">
        <v>269</v>
      </c>
      <c r="Y579" s="67"/>
    </row>
    <row r="580" spans="1:25" s="100" customFormat="1" ht="35.65" customHeight="1">
      <c r="A580" s="15" t="s">
        <v>1164</v>
      </c>
      <c r="B580" s="20" t="s">
        <v>260</v>
      </c>
      <c r="C580" s="20" t="s">
        <v>86</v>
      </c>
      <c r="D580" s="20" t="s">
        <v>117</v>
      </c>
      <c r="E580" s="20" t="s">
        <v>86</v>
      </c>
      <c r="F580" s="20" t="s">
        <v>188</v>
      </c>
      <c r="G580" s="20" t="s">
        <v>96</v>
      </c>
      <c r="H580" s="15">
        <v>2017</v>
      </c>
      <c r="I580" s="102">
        <v>9175</v>
      </c>
      <c r="J580" s="15" t="s">
        <v>234</v>
      </c>
      <c r="K580" s="15">
        <v>2</v>
      </c>
      <c r="L580" s="15">
        <v>1</v>
      </c>
      <c r="M580" s="15">
        <v>1</v>
      </c>
      <c r="N580" s="15">
        <v>8</v>
      </c>
      <c r="O580" s="15">
        <v>1</v>
      </c>
      <c r="P580" s="51">
        <v>250</v>
      </c>
      <c r="Q580" s="169">
        <v>0.25</v>
      </c>
      <c r="R580" s="51">
        <f>P580*(1+Q580)</f>
        <v>312.5</v>
      </c>
      <c r="S580" s="15">
        <v>10</v>
      </c>
      <c r="T580" s="15">
        <v>1</v>
      </c>
      <c r="U580" s="15">
        <v>7</v>
      </c>
      <c r="V580" s="21">
        <f>CEILING(R580*O580*I580*EXP(-Definitions!$A$38*Capex!U96)*T580,100)</f>
        <v>2867200</v>
      </c>
      <c r="W580" s="184" t="s">
        <v>235</v>
      </c>
      <c r="X580" s="20" t="s">
        <v>236</v>
      </c>
      <c r="Y580" s="67"/>
    </row>
    <row r="581" spans="1:25" s="100" customFormat="1" ht="35.65" customHeight="1">
      <c r="A581" s="15" t="s">
        <v>1165</v>
      </c>
      <c r="B581" s="20" t="s">
        <v>256</v>
      </c>
      <c r="C581" s="20" t="s">
        <v>86</v>
      </c>
      <c r="D581" s="20" t="s">
        <v>117</v>
      </c>
      <c r="E581" s="20" t="s">
        <v>86</v>
      </c>
      <c r="F581" s="20" t="s">
        <v>188</v>
      </c>
      <c r="G581" s="20" t="s">
        <v>96</v>
      </c>
      <c r="H581" s="15">
        <v>2017</v>
      </c>
      <c r="I581" s="102">
        <v>9175</v>
      </c>
      <c r="J581" s="15" t="s">
        <v>234</v>
      </c>
      <c r="K581" s="15">
        <v>2</v>
      </c>
      <c r="L581" s="15">
        <v>1</v>
      </c>
      <c r="M581" s="15">
        <v>1</v>
      </c>
      <c r="N581" s="15">
        <v>8</v>
      </c>
      <c r="O581" s="15">
        <v>1</v>
      </c>
      <c r="P581" s="51">
        <v>250</v>
      </c>
      <c r="Q581" s="169">
        <v>0.25</v>
      </c>
      <c r="R581" s="51">
        <f>P581*(1+Q581)</f>
        <v>312.5</v>
      </c>
      <c r="S581" s="15">
        <v>10</v>
      </c>
      <c r="T581" s="15">
        <v>1</v>
      </c>
      <c r="U581" s="15">
        <v>7</v>
      </c>
      <c r="V581" s="21">
        <f>CEILING(R581*O581*I581*EXP(-Definitions!$A$38*Capex!U97)*T581,100)</f>
        <v>2867200</v>
      </c>
      <c r="W581" s="184" t="s">
        <v>235</v>
      </c>
      <c r="X581" s="20" t="s">
        <v>239</v>
      </c>
      <c r="Y581" s="67"/>
    </row>
    <row r="582" spans="1:25" s="22" customFormat="1" ht="35.65" customHeight="1">
      <c r="A582" s="15" t="s">
        <v>1162</v>
      </c>
      <c r="B582" s="20" t="s">
        <v>260</v>
      </c>
      <c r="C582" s="20" t="s">
        <v>86</v>
      </c>
      <c r="D582" s="20" t="s">
        <v>117</v>
      </c>
      <c r="E582" s="20" t="s">
        <v>86</v>
      </c>
      <c r="F582" s="20" t="s">
        <v>133</v>
      </c>
      <c r="G582" s="20" t="s">
        <v>96</v>
      </c>
      <c r="H582" s="15">
        <v>2017</v>
      </c>
      <c r="I582" s="102">
        <v>9950</v>
      </c>
      <c r="J582" s="15" t="s">
        <v>234</v>
      </c>
      <c r="K582" s="15">
        <v>2</v>
      </c>
      <c r="L582" s="15">
        <v>1</v>
      </c>
      <c r="M582" s="15">
        <v>1</v>
      </c>
      <c r="N582" s="15">
        <v>8</v>
      </c>
      <c r="O582" s="15">
        <v>1</v>
      </c>
      <c r="P582" s="51">
        <v>250</v>
      </c>
      <c r="Q582" s="169">
        <v>0.25</v>
      </c>
      <c r="R582" s="51">
        <f>P582*(1+Q582)</f>
        <v>312.5</v>
      </c>
      <c r="S582" s="15">
        <v>10</v>
      </c>
      <c r="T582" s="15">
        <v>1</v>
      </c>
      <c r="U582" s="15">
        <v>7</v>
      </c>
      <c r="V582" s="21">
        <f>CEILING(R582*O582*I582*EXP(-Definitions!$A$38*Capex!U94)*T582,100)</f>
        <v>3109400</v>
      </c>
      <c r="W582" s="184" t="s">
        <v>235</v>
      </c>
      <c r="X582" s="20" t="s">
        <v>236</v>
      </c>
      <c r="Y582" s="67"/>
    </row>
    <row r="583" spans="1:25" s="22" customFormat="1" ht="35.65" customHeight="1">
      <c r="A583" s="15" t="s">
        <v>1163</v>
      </c>
      <c r="B583" s="20" t="s">
        <v>256</v>
      </c>
      <c r="C583" s="20" t="s">
        <v>86</v>
      </c>
      <c r="D583" s="20" t="s">
        <v>117</v>
      </c>
      <c r="E583" s="20" t="s">
        <v>86</v>
      </c>
      <c r="F583" s="20" t="s">
        <v>133</v>
      </c>
      <c r="G583" s="20" t="s">
        <v>96</v>
      </c>
      <c r="H583" s="15">
        <v>2017</v>
      </c>
      <c r="I583" s="102">
        <v>9950</v>
      </c>
      <c r="J583" s="15" t="s">
        <v>234</v>
      </c>
      <c r="K583" s="15">
        <v>2</v>
      </c>
      <c r="L583" s="15">
        <v>1</v>
      </c>
      <c r="M583" s="15">
        <v>1</v>
      </c>
      <c r="N583" s="15">
        <v>8</v>
      </c>
      <c r="O583" s="15">
        <v>1</v>
      </c>
      <c r="P583" s="51">
        <v>250</v>
      </c>
      <c r="Q583" s="169">
        <v>0.25</v>
      </c>
      <c r="R583" s="51">
        <f>P583*(1+Q583)</f>
        <v>312.5</v>
      </c>
      <c r="S583" s="15">
        <v>10</v>
      </c>
      <c r="T583" s="15">
        <v>1</v>
      </c>
      <c r="U583" s="15">
        <v>7</v>
      </c>
      <c r="V583" s="21">
        <f>CEILING(R583*O583*I583*EXP(-Definitions!$A$38*Capex!U95)*T583,100)</f>
        <v>3109400</v>
      </c>
      <c r="W583" s="184" t="s">
        <v>235</v>
      </c>
      <c r="X583" s="20" t="s">
        <v>239</v>
      </c>
      <c r="Y583" s="67"/>
    </row>
    <row r="584" spans="1:25" s="22" customFormat="1" ht="35.65" hidden="1" customHeight="1">
      <c r="A584" s="15" t="s">
        <v>2072</v>
      </c>
      <c r="B584" s="185" t="s">
        <v>1707</v>
      </c>
      <c r="C584" s="185" t="s">
        <v>2053</v>
      </c>
      <c r="D584" s="185" t="s">
        <v>124</v>
      </c>
      <c r="E584" s="185" t="s">
        <v>115</v>
      </c>
      <c r="F584" s="185" t="s">
        <v>116</v>
      </c>
      <c r="G584" s="185" t="s">
        <v>98</v>
      </c>
      <c r="H584" s="168">
        <v>2017</v>
      </c>
      <c r="I584" s="186">
        <v>2250</v>
      </c>
      <c r="J584" s="168" t="s">
        <v>234</v>
      </c>
      <c r="K584" s="168">
        <v>2</v>
      </c>
      <c r="L584" s="168">
        <v>1</v>
      </c>
      <c r="M584" s="168">
        <v>1</v>
      </c>
      <c r="N584" s="168">
        <v>3</v>
      </c>
      <c r="O584" s="168">
        <v>1</v>
      </c>
      <c r="P584" s="170">
        <v>1000</v>
      </c>
      <c r="Q584" s="169">
        <v>0.25</v>
      </c>
      <c r="R584" s="170">
        <f>P584*(1+Q584)</f>
        <v>1250</v>
      </c>
      <c r="S584" s="168"/>
      <c r="T584" s="168">
        <v>1</v>
      </c>
      <c r="U584" s="168">
        <v>0</v>
      </c>
      <c r="V584" s="21">
        <f>CEILING(R584*O584*I584*EXP(-Definitions!$A$38*Capex!U584)*T584,100)</f>
        <v>2812500</v>
      </c>
      <c r="W584" s="187" t="s">
        <v>1709</v>
      </c>
      <c r="X584" s="185" t="s">
        <v>1708</v>
      </c>
      <c r="Y584" s="103"/>
    </row>
    <row r="585" spans="1:25" s="104" customFormat="1" ht="35.65" hidden="1" customHeight="1">
      <c r="A585" s="15" t="s">
        <v>2073</v>
      </c>
      <c r="B585" s="185" t="s">
        <v>1707</v>
      </c>
      <c r="C585" s="185" t="s">
        <v>2054</v>
      </c>
      <c r="D585" s="185" t="s">
        <v>124</v>
      </c>
      <c r="E585" s="185" t="s">
        <v>115</v>
      </c>
      <c r="F585" s="185" t="s">
        <v>116</v>
      </c>
      <c r="G585" s="185" t="s">
        <v>98</v>
      </c>
      <c r="H585" s="168">
        <v>2017</v>
      </c>
      <c r="I585" s="186">
        <v>861</v>
      </c>
      <c r="J585" s="168" t="s">
        <v>234</v>
      </c>
      <c r="K585" s="168">
        <v>2</v>
      </c>
      <c r="L585" s="168">
        <v>1</v>
      </c>
      <c r="M585" s="168">
        <v>1</v>
      </c>
      <c r="N585" s="168">
        <v>3</v>
      </c>
      <c r="O585" s="168">
        <v>1</v>
      </c>
      <c r="P585" s="170">
        <v>1000</v>
      </c>
      <c r="Q585" s="169">
        <v>0.25</v>
      </c>
      <c r="R585" s="170">
        <f>P585*(1+Q585)</f>
        <v>1250</v>
      </c>
      <c r="S585" s="168"/>
      <c r="T585" s="168">
        <v>1</v>
      </c>
      <c r="U585" s="168">
        <v>0</v>
      </c>
      <c r="V585" s="21">
        <f>CEILING(R585*O585*I585*EXP(-Definitions!$A$38*Capex!U585)*T585,100)</f>
        <v>1076300</v>
      </c>
      <c r="W585" s="187" t="s">
        <v>1709</v>
      </c>
      <c r="X585" s="185" t="s">
        <v>1708</v>
      </c>
      <c r="Y585" s="103"/>
    </row>
    <row r="586" spans="1:25" s="104" customFormat="1" ht="35.65" hidden="1" customHeight="1">
      <c r="A586" s="15" t="s">
        <v>2074</v>
      </c>
      <c r="B586" s="185" t="s">
        <v>1707</v>
      </c>
      <c r="C586" s="185" t="s">
        <v>2053</v>
      </c>
      <c r="D586" s="185" t="s">
        <v>124</v>
      </c>
      <c r="E586" s="185" t="s">
        <v>1712</v>
      </c>
      <c r="F586" s="188" t="s">
        <v>116</v>
      </c>
      <c r="G586" s="185" t="s">
        <v>98</v>
      </c>
      <c r="H586" s="168">
        <v>2017</v>
      </c>
      <c r="I586" s="186">
        <v>2250</v>
      </c>
      <c r="J586" s="168" t="s">
        <v>234</v>
      </c>
      <c r="K586" s="168">
        <v>2</v>
      </c>
      <c r="L586" s="168">
        <v>1</v>
      </c>
      <c r="M586" s="168">
        <v>1</v>
      </c>
      <c r="N586" s="168">
        <v>3</v>
      </c>
      <c r="O586" s="168">
        <v>1</v>
      </c>
      <c r="P586" s="170">
        <v>1000</v>
      </c>
      <c r="Q586" s="169">
        <v>0.25</v>
      </c>
      <c r="R586" s="170">
        <f>P586*(1+Q586)</f>
        <v>1250</v>
      </c>
      <c r="S586" s="168"/>
      <c r="T586" s="168">
        <v>1</v>
      </c>
      <c r="U586" s="168">
        <v>0</v>
      </c>
      <c r="V586" s="21">
        <f>CEILING(R586*O586*I586*EXP(-Definitions!$A$38*Capex!U586)*T586,100)</f>
        <v>2812500</v>
      </c>
      <c r="W586" s="187" t="s">
        <v>1713</v>
      </c>
      <c r="X586" s="185" t="s">
        <v>1714</v>
      </c>
      <c r="Y586" s="103"/>
    </row>
    <row r="587" spans="1:25" s="104" customFormat="1" ht="35.65" hidden="1" customHeight="1">
      <c r="A587" s="15" t="s">
        <v>2075</v>
      </c>
      <c r="B587" s="185" t="s">
        <v>1707</v>
      </c>
      <c r="C587" s="185" t="s">
        <v>2054</v>
      </c>
      <c r="D587" s="185" t="s">
        <v>124</v>
      </c>
      <c r="E587" s="185" t="s">
        <v>1712</v>
      </c>
      <c r="F587" s="185" t="s">
        <v>116</v>
      </c>
      <c r="G587" s="185" t="s">
        <v>98</v>
      </c>
      <c r="H587" s="168">
        <v>2017</v>
      </c>
      <c r="I587" s="186">
        <v>861</v>
      </c>
      <c r="J587" s="168" t="s">
        <v>234</v>
      </c>
      <c r="K587" s="168">
        <v>2</v>
      </c>
      <c r="L587" s="168">
        <v>1</v>
      </c>
      <c r="M587" s="168">
        <v>1</v>
      </c>
      <c r="N587" s="168">
        <v>3</v>
      </c>
      <c r="O587" s="168">
        <v>1</v>
      </c>
      <c r="P587" s="170">
        <v>1000</v>
      </c>
      <c r="Q587" s="169">
        <v>0.25</v>
      </c>
      <c r="R587" s="170">
        <f>P587*(1+Q587)</f>
        <v>1250</v>
      </c>
      <c r="S587" s="168"/>
      <c r="T587" s="168">
        <v>1</v>
      </c>
      <c r="U587" s="168">
        <v>0</v>
      </c>
      <c r="V587" s="21">
        <f>CEILING(R587*O587*I587*EXP(-Definitions!$A$38*Capex!U587)*T587,100)</f>
        <v>1076300</v>
      </c>
      <c r="W587" s="187" t="s">
        <v>1713</v>
      </c>
      <c r="X587" s="185" t="s">
        <v>1714</v>
      </c>
      <c r="Y587" s="103"/>
    </row>
    <row r="588" spans="1:25" s="22" customFormat="1" ht="35.65" hidden="1" customHeight="1">
      <c r="A588" s="168" t="s">
        <v>1705</v>
      </c>
      <c r="B588" s="185" t="s">
        <v>1707</v>
      </c>
      <c r="C588" s="185" t="s">
        <v>2053</v>
      </c>
      <c r="D588" s="185" t="s">
        <v>124</v>
      </c>
      <c r="E588" s="185" t="s">
        <v>115</v>
      </c>
      <c r="F588" s="185" t="s">
        <v>116</v>
      </c>
      <c r="G588" s="185" t="s">
        <v>98</v>
      </c>
      <c r="H588" s="168">
        <v>2017</v>
      </c>
      <c r="I588" s="186">
        <v>2250</v>
      </c>
      <c r="J588" s="168" t="s">
        <v>234</v>
      </c>
      <c r="K588" s="168">
        <v>2</v>
      </c>
      <c r="L588" s="168">
        <v>1</v>
      </c>
      <c r="M588" s="168">
        <v>1</v>
      </c>
      <c r="N588" s="168">
        <v>3</v>
      </c>
      <c r="O588" s="168">
        <v>1</v>
      </c>
      <c r="P588" s="170">
        <v>2500</v>
      </c>
      <c r="Q588" s="169">
        <v>0.25</v>
      </c>
      <c r="R588" s="170">
        <f>P588*(1+Q588)</f>
        <v>3125</v>
      </c>
      <c r="S588" s="168"/>
      <c r="T588" s="168">
        <v>1</v>
      </c>
      <c r="U588" s="168">
        <v>0</v>
      </c>
      <c r="V588" s="21">
        <f>CEILING(R588*O588*I588*EXP(-Definitions!$A$38*Capex!U588)*T588,100)</f>
        <v>7031300</v>
      </c>
      <c r="W588" s="187" t="s">
        <v>1709</v>
      </c>
      <c r="X588" s="185" t="s">
        <v>1708</v>
      </c>
      <c r="Y588" s="103"/>
    </row>
    <row r="589" spans="1:25" s="104" customFormat="1" ht="35.65" hidden="1" customHeight="1">
      <c r="A589" s="168" t="s">
        <v>1706</v>
      </c>
      <c r="B589" s="185" t="s">
        <v>1707</v>
      </c>
      <c r="C589" s="185" t="s">
        <v>2054</v>
      </c>
      <c r="D589" s="185" t="s">
        <v>124</v>
      </c>
      <c r="E589" s="185" t="s">
        <v>115</v>
      </c>
      <c r="F589" s="185" t="s">
        <v>116</v>
      </c>
      <c r="G589" s="185" t="s">
        <v>98</v>
      </c>
      <c r="H589" s="168">
        <v>2017</v>
      </c>
      <c r="I589" s="186">
        <v>861</v>
      </c>
      <c r="J589" s="168" t="s">
        <v>234</v>
      </c>
      <c r="K589" s="168">
        <v>2</v>
      </c>
      <c r="L589" s="168">
        <v>1</v>
      </c>
      <c r="M589" s="168">
        <v>1</v>
      </c>
      <c r="N589" s="168">
        <v>3</v>
      </c>
      <c r="O589" s="168">
        <v>1</v>
      </c>
      <c r="P589" s="170">
        <v>2500</v>
      </c>
      <c r="Q589" s="169">
        <v>0.25</v>
      </c>
      <c r="R589" s="170">
        <f>P589*(1+Q589)</f>
        <v>3125</v>
      </c>
      <c r="S589" s="168"/>
      <c r="T589" s="168">
        <v>1</v>
      </c>
      <c r="U589" s="168">
        <v>0</v>
      </c>
      <c r="V589" s="21">
        <f>CEILING(R589*O589*I589*EXP(-Definitions!$A$38*Capex!U589)*T589,100)</f>
        <v>2690700</v>
      </c>
      <c r="W589" s="187" t="s">
        <v>1709</v>
      </c>
      <c r="X589" s="185" t="s">
        <v>1708</v>
      </c>
      <c r="Y589" s="103"/>
    </row>
    <row r="590" spans="1:25" s="104" customFormat="1" ht="35.65" hidden="1" customHeight="1">
      <c r="A590" s="168" t="s">
        <v>1710</v>
      </c>
      <c r="B590" s="185" t="s">
        <v>1707</v>
      </c>
      <c r="C590" s="185" t="s">
        <v>2053</v>
      </c>
      <c r="D590" s="185" t="s">
        <v>124</v>
      </c>
      <c r="E590" s="185" t="s">
        <v>1712</v>
      </c>
      <c r="F590" s="188" t="s">
        <v>116</v>
      </c>
      <c r="G590" s="185" t="s">
        <v>98</v>
      </c>
      <c r="H590" s="168">
        <v>2017</v>
      </c>
      <c r="I590" s="186">
        <v>2250</v>
      </c>
      <c r="J590" s="168" t="s">
        <v>234</v>
      </c>
      <c r="K590" s="168">
        <v>2</v>
      </c>
      <c r="L590" s="168">
        <v>1</v>
      </c>
      <c r="M590" s="168">
        <v>1</v>
      </c>
      <c r="N590" s="168">
        <v>3</v>
      </c>
      <c r="O590" s="168">
        <v>1</v>
      </c>
      <c r="P590" s="170">
        <v>2500</v>
      </c>
      <c r="Q590" s="169">
        <v>0.25</v>
      </c>
      <c r="R590" s="170">
        <f>P590*(1+Q590)</f>
        <v>3125</v>
      </c>
      <c r="S590" s="168"/>
      <c r="T590" s="168">
        <v>1</v>
      </c>
      <c r="U590" s="168">
        <v>0</v>
      </c>
      <c r="V590" s="21">
        <f>CEILING(R590*O590*I590*EXP(-Definitions!$A$38*Capex!U590)*T590,100)</f>
        <v>7031300</v>
      </c>
      <c r="W590" s="187" t="s">
        <v>1713</v>
      </c>
      <c r="X590" s="185" t="s">
        <v>1714</v>
      </c>
      <c r="Y590" s="103"/>
    </row>
    <row r="591" spans="1:25" s="104" customFormat="1" ht="35.65" hidden="1" customHeight="1">
      <c r="A591" s="168" t="s">
        <v>1711</v>
      </c>
      <c r="B591" s="185" t="s">
        <v>1707</v>
      </c>
      <c r="C591" s="185" t="s">
        <v>2054</v>
      </c>
      <c r="D591" s="185" t="s">
        <v>124</v>
      </c>
      <c r="E591" s="185" t="s">
        <v>1712</v>
      </c>
      <c r="F591" s="185" t="s">
        <v>116</v>
      </c>
      <c r="G591" s="185" t="s">
        <v>98</v>
      </c>
      <c r="H591" s="168">
        <v>2017</v>
      </c>
      <c r="I591" s="186">
        <v>861</v>
      </c>
      <c r="J591" s="168" t="s">
        <v>234</v>
      </c>
      <c r="K591" s="168">
        <v>2</v>
      </c>
      <c r="L591" s="168">
        <v>1</v>
      </c>
      <c r="M591" s="168">
        <v>1</v>
      </c>
      <c r="N591" s="168">
        <v>3</v>
      </c>
      <c r="O591" s="168">
        <v>1</v>
      </c>
      <c r="P591" s="170">
        <v>2500</v>
      </c>
      <c r="Q591" s="169">
        <v>0.25</v>
      </c>
      <c r="R591" s="170">
        <f>P591*(1+Q591)</f>
        <v>3125</v>
      </c>
      <c r="S591" s="168"/>
      <c r="T591" s="168">
        <v>1</v>
      </c>
      <c r="U591" s="168">
        <v>0</v>
      </c>
      <c r="V591" s="21">
        <f>CEILING(R591*O591*I591*EXP(-Definitions!$A$38*Capex!U591)*T591,100)</f>
        <v>2690700</v>
      </c>
      <c r="W591" s="187" t="s">
        <v>1713</v>
      </c>
      <c r="X591" s="185" t="s">
        <v>1714</v>
      </c>
      <c r="Y591" s="103"/>
    </row>
    <row r="592" spans="1:25" s="22" customFormat="1" ht="35.65" hidden="1" customHeight="1">
      <c r="A592" s="15" t="s">
        <v>2068</v>
      </c>
      <c r="B592" s="185" t="s">
        <v>1707</v>
      </c>
      <c r="C592" s="185" t="s">
        <v>2053</v>
      </c>
      <c r="D592" s="185" t="s">
        <v>124</v>
      </c>
      <c r="E592" s="185" t="s">
        <v>115</v>
      </c>
      <c r="F592" s="185" t="s">
        <v>116</v>
      </c>
      <c r="G592" s="185" t="s">
        <v>98</v>
      </c>
      <c r="H592" s="168">
        <v>2017</v>
      </c>
      <c r="I592" s="186">
        <v>2250</v>
      </c>
      <c r="J592" s="168" t="s">
        <v>234</v>
      </c>
      <c r="K592" s="168">
        <v>2</v>
      </c>
      <c r="L592" s="168">
        <v>1</v>
      </c>
      <c r="M592" s="168">
        <v>1</v>
      </c>
      <c r="N592" s="168">
        <v>3</v>
      </c>
      <c r="O592" s="168">
        <v>1</v>
      </c>
      <c r="P592" s="170">
        <v>2500</v>
      </c>
      <c r="Q592" s="169">
        <v>0.25</v>
      </c>
      <c r="R592" s="170">
        <f>P592*(1+Q592)</f>
        <v>3125</v>
      </c>
      <c r="S592" s="168"/>
      <c r="T592" s="168">
        <v>1</v>
      </c>
      <c r="U592" s="168">
        <v>10</v>
      </c>
      <c r="V592" s="21">
        <f>CEILING(R592*O592*I592*EXP(-Definitions!$A$38*Capex!U592)*T592,100)</f>
        <v>7031300</v>
      </c>
      <c r="W592" s="187" t="s">
        <v>1709</v>
      </c>
      <c r="X592" s="185" t="s">
        <v>1708</v>
      </c>
      <c r="Y592" s="103"/>
    </row>
    <row r="593" spans="1:25" s="104" customFormat="1" ht="35.65" hidden="1" customHeight="1">
      <c r="A593" s="15" t="s">
        <v>2069</v>
      </c>
      <c r="B593" s="185" t="s">
        <v>1707</v>
      </c>
      <c r="C593" s="185" t="s">
        <v>2054</v>
      </c>
      <c r="D593" s="185" t="s">
        <v>124</v>
      </c>
      <c r="E593" s="185" t="s">
        <v>115</v>
      </c>
      <c r="F593" s="185" t="s">
        <v>116</v>
      </c>
      <c r="G593" s="185" t="s">
        <v>98</v>
      </c>
      <c r="H593" s="168">
        <v>2017</v>
      </c>
      <c r="I593" s="186">
        <v>861</v>
      </c>
      <c r="J593" s="168" t="s">
        <v>234</v>
      </c>
      <c r="K593" s="168">
        <v>2</v>
      </c>
      <c r="L593" s="168">
        <v>1</v>
      </c>
      <c r="M593" s="168">
        <v>1</v>
      </c>
      <c r="N593" s="168">
        <v>3</v>
      </c>
      <c r="O593" s="168">
        <v>1</v>
      </c>
      <c r="P593" s="170">
        <v>2500</v>
      </c>
      <c r="Q593" s="169">
        <v>0.25</v>
      </c>
      <c r="R593" s="170">
        <f>P593*(1+Q593)</f>
        <v>3125</v>
      </c>
      <c r="S593" s="168"/>
      <c r="T593" s="168">
        <v>1</v>
      </c>
      <c r="U593" s="168">
        <v>10</v>
      </c>
      <c r="V593" s="21">
        <f>CEILING(R593*O593*I593*EXP(-Definitions!$A$38*Capex!U593)*T593,100)</f>
        <v>2690700</v>
      </c>
      <c r="W593" s="187" t="s">
        <v>1709</v>
      </c>
      <c r="X593" s="185" t="s">
        <v>1708</v>
      </c>
      <c r="Y593" s="103"/>
    </row>
    <row r="594" spans="1:25" s="104" customFormat="1" ht="35.65" hidden="1" customHeight="1">
      <c r="A594" s="15" t="s">
        <v>2070</v>
      </c>
      <c r="B594" s="185" t="s">
        <v>1707</v>
      </c>
      <c r="C594" s="185" t="s">
        <v>2053</v>
      </c>
      <c r="D594" s="185" t="s">
        <v>124</v>
      </c>
      <c r="E594" s="185" t="s">
        <v>1712</v>
      </c>
      <c r="F594" s="188" t="s">
        <v>116</v>
      </c>
      <c r="G594" s="185" t="s">
        <v>98</v>
      </c>
      <c r="H594" s="168">
        <v>2017</v>
      </c>
      <c r="I594" s="186">
        <v>2250</v>
      </c>
      <c r="J594" s="168" t="s">
        <v>234</v>
      </c>
      <c r="K594" s="168">
        <v>2</v>
      </c>
      <c r="L594" s="168">
        <v>1</v>
      </c>
      <c r="M594" s="168">
        <v>1</v>
      </c>
      <c r="N594" s="168">
        <v>3</v>
      </c>
      <c r="O594" s="168">
        <v>1</v>
      </c>
      <c r="P594" s="170">
        <v>2500</v>
      </c>
      <c r="Q594" s="169">
        <v>0.25</v>
      </c>
      <c r="R594" s="170">
        <f>P594*(1+Q594)</f>
        <v>3125</v>
      </c>
      <c r="S594" s="168"/>
      <c r="T594" s="168">
        <v>1</v>
      </c>
      <c r="U594" s="168">
        <v>10</v>
      </c>
      <c r="V594" s="21">
        <f>CEILING(R594*O594*I594*EXP(-Definitions!$A$38*Capex!U594)*T594,100)</f>
        <v>7031300</v>
      </c>
      <c r="W594" s="187" t="s">
        <v>1713</v>
      </c>
      <c r="X594" s="185" t="s">
        <v>1714</v>
      </c>
      <c r="Y594" s="103"/>
    </row>
    <row r="595" spans="1:25" s="104" customFormat="1" ht="35.65" hidden="1" customHeight="1">
      <c r="A595" s="15" t="s">
        <v>2071</v>
      </c>
      <c r="B595" s="185" t="s">
        <v>1707</v>
      </c>
      <c r="C595" s="185" t="s">
        <v>2054</v>
      </c>
      <c r="D595" s="185" t="s">
        <v>124</v>
      </c>
      <c r="E595" s="185" t="s">
        <v>1712</v>
      </c>
      <c r="F595" s="185" t="s">
        <v>116</v>
      </c>
      <c r="G595" s="185" t="s">
        <v>98</v>
      </c>
      <c r="H595" s="168">
        <v>2017</v>
      </c>
      <c r="I595" s="186">
        <v>861</v>
      </c>
      <c r="J595" s="168" t="s">
        <v>234</v>
      </c>
      <c r="K595" s="168">
        <v>2</v>
      </c>
      <c r="L595" s="168">
        <v>1</v>
      </c>
      <c r="M595" s="168">
        <v>1</v>
      </c>
      <c r="N595" s="168">
        <v>3</v>
      </c>
      <c r="O595" s="168">
        <v>1</v>
      </c>
      <c r="P595" s="170">
        <v>2500</v>
      </c>
      <c r="Q595" s="169">
        <v>0.25</v>
      </c>
      <c r="R595" s="170">
        <f>P595*(1+Q595)</f>
        <v>3125</v>
      </c>
      <c r="S595" s="168"/>
      <c r="T595" s="168">
        <v>1</v>
      </c>
      <c r="U595" s="168">
        <v>10</v>
      </c>
      <c r="V595" s="21">
        <f>CEILING(R595*O595*I595*EXP(-Definitions!$A$38*Capex!U595)*T595,100)</f>
        <v>2690700</v>
      </c>
      <c r="W595" s="187" t="s">
        <v>1713</v>
      </c>
      <c r="X595" s="185" t="s">
        <v>1714</v>
      </c>
      <c r="Y595" s="103"/>
    </row>
    <row r="596" spans="1:25" s="104" customFormat="1" ht="35.65" hidden="1" customHeight="1">
      <c r="A596" s="15" t="s">
        <v>337</v>
      </c>
      <c r="B596" s="20" t="s">
        <v>1685</v>
      </c>
      <c r="C596" s="20" t="s">
        <v>2052</v>
      </c>
      <c r="D596" s="20" t="s">
        <v>2067</v>
      </c>
      <c r="E596" s="20" t="s">
        <v>116</v>
      </c>
      <c r="F596" s="20" t="s">
        <v>116</v>
      </c>
      <c r="G596" s="20" t="s">
        <v>1686</v>
      </c>
      <c r="H596" s="168" t="s">
        <v>1654</v>
      </c>
      <c r="I596" s="102">
        <v>3</v>
      </c>
      <c r="J596" s="15" t="s">
        <v>285</v>
      </c>
      <c r="K596" s="15">
        <v>0</v>
      </c>
      <c r="L596" s="15">
        <v>2</v>
      </c>
      <c r="M596" s="15">
        <v>1</v>
      </c>
      <c r="N596" s="15">
        <v>7</v>
      </c>
      <c r="O596" s="15">
        <v>1</v>
      </c>
      <c r="P596" s="17">
        <v>1029000</v>
      </c>
      <c r="Q596" s="169">
        <v>0</v>
      </c>
      <c r="R596" s="170">
        <f>P596*(1+Q596)</f>
        <v>1029000</v>
      </c>
      <c r="S596" s="15"/>
      <c r="T596" s="15">
        <v>1</v>
      </c>
      <c r="U596" s="168">
        <v>0</v>
      </c>
      <c r="V596" s="21">
        <f>CEILING(R596*O596*I596*EXP(-Definitions!$A$38*Capex!U596)*T596,100)</f>
        <v>3087000</v>
      </c>
      <c r="W596" s="20" t="s">
        <v>1687</v>
      </c>
      <c r="X596" s="20"/>
      <c r="Y596" s="20"/>
    </row>
    <row r="597" spans="1:25" s="104" customFormat="1" ht="35.65" hidden="1" customHeight="1">
      <c r="A597" s="15" t="s">
        <v>1064</v>
      </c>
      <c r="B597" s="20" t="s">
        <v>281</v>
      </c>
      <c r="C597" s="20" t="s">
        <v>86</v>
      </c>
      <c r="D597" s="20" t="s">
        <v>2067</v>
      </c>
      <c r="E597" s="20" t="s">
        <v>86</v>
      </c>
      <c r="F597" s="20" t="s">
        <v>133</v>
      </c>
      <c r="G597" s="20" t="s">
        <v>100</v>
      </c>
      <c r="H597" s="15">
        <v>2016</v>
      </c>
      <c r="I597" s="21">
        <v>15</v>
      </c>
      <c r="J597" s="15" t="s">
        <v>282</v>
      </c>
      <c r="K597" s="15">
        <v>2</v>
      </c>
      <c r="L597" s="15">
        <v>1</v>
      </c>
      <c r="M597" s="15">
        <v>1</v>
      </c>
      <c r="N597" s="15">
        <v>4</v>
      </c>
      <c r="O597" s="15">
        <v>1</v>
      </c>
      <c r="P597" s="51">
        <v>30000</v>
      </c>
      <c r="Q597" s="169">
        <v>0.1</v>
      </c>
      <c r="R597" s="170">
        <f>P597*(1+Q597)</f>
        <v>33000</v>
      </c>
      <c r="S597" s="15">
        <v>5</v>
      </c>
      <c r="T597" s="15">
        <v>1</v>
      </c>
      <c r="U597" s="15">
        <v>0</v>
      </c>
      <c r="V597" s="21">
        <f>CEILING(R597*O597*I597*EXP(-Definitions!$A$38*Capex!U597)*T597,100)</f>
        <v>495000</v>
      </c>
      <c r="W597" s="20" t="s">
        <v>2062</v>
      </c>
      <c r="X597" s="20"/>
      <c r="Y597" s="20"/>
    </row>
    <row r="598" spans="1:25" s="22" customFormat="1" ht="34.5" hidden="1">
      <c r="A598" s="15" t="s">
        <v>1065</v>
      </c>
      <c r="B598" s="20" t="s">
        <v>281</v>
      </c>
      <c r="C598" s="20" t="s">
        <v>86</v>
      </c>
      <c r="D598" s="20" t="s">
        <v>2067</v>
      </c>
      <c r="E598" s="20" t="s">
        <v>86</v>
      </c>
      <c r="F598" s="20" t="s">
        <v>133</v>
      </c>
      <c r="G598" s="20" t="s">
        <v>100</v>
      </c>
      <c r="H598" s="15">
        <v>2016</v>
      </c>
      <c r="I598" s="21">
        <v>15</v>
      </c>
      <c r="J598" s="15" t="s">
        <v>282</v>
      </c>
      <c r="K598" s="15">
        <v>2</v>
      </c>
      <c r="L598" s="15">
        <v>1</v>
      </c>
      <c r="M598" s="15">
        <v>1</v>
      </c>
      <c r="N598" s="15">
        <v>4</v>
      </c>
      <c r="O598" s="15">
        <v>1</v>
      </c>
      <c r="P598" s="51">
        <v>30000</v>
      </c>
      <c r="Q598" s="169">
        <v>0.1</v>
      </c>
      <c r="R598" s="170">
        <f>P598*(1+Q598)</f>
        <v>33000</v>
      </c>
      <c r="S598" s="15">
        <v>5</v>
      </c>
      <c r="T598" s="15">
        <v>1</v>
      </c>
      <c r="U598" s="15">
        <v>0</v>
      </c>
      <c r="V598" s="21">
        <f>CEILING(R598*O598*I598*EXP(-Definitions!$A$38*Capex!U598)*T598,100)</f>
        <v>495000</v>
      </c>
      <c r="W598" s="20" t="s">
        <v>2065</v>
      </c>
      <c r="X598" s="20"/>
      <c r="Y598" s="20"/>
    </row>
    <row r="599" spans="1:25" s="22" customFormat="1" ht="34.5" hidden="1">
      <c r="A599" s="15" t="s">
        <v>1066</v>
      </c>
      <c r="B599" s="20" t="s">
        <v>281</v>
      </c>
      <c r="C599" s="20" t="s">
        <v>86</v>
      </c>
      <c r="D599" s="20" t="s">
        <v>2067</v>
      </c>
      <c r="E599" s="20" t="s">
        <v>86</v>
      </c>
      <c r="F599" s="20" t="s">
        <v>133</v>
      </c>
      <c r="G599" s="20" t="s">
        <v>100</v>
      </c>
      <c r="H599" s="15">
        <v>2016</v>
      </c>
      <c r="I599" s="21">
        <v>15</v>
      </c>
      <c r="J599" s="15" t="s">
        <v>282</v>
      </c>
      <c r="K599" s="15">
        <v>2</v>
      </c>
      <c r="L599" s="15">
        <v>1</v>
      </c>
      <c r="M599" s="15">
        <v>1</v>
      </c>
      <c r="N599" s="15">
        <v>4</v>
      </c>
      <c r="O599" s="15">
        <v>1</v>
      </c>
      <c r="P599" s="51">
        <v>30000</v>
      </c>
      <c r="Q599" s="169">
        <v>0.1</v>
      </c>
      <c r="R599" s="170">
        <f>P599*(1+Q599)</f>
        <v>33000</v>
      </c>
      <c r="S599" s="15">
        <v>5</v>
      </c>
      <c r="T599" s="15">
        <v>1</v>
      </c>
      <c r="U599" s="15">
        <v>0</v>
      </c>
      <c r="V599" s="21">
        <f>CEILING(R599*O599*I599*EXP(-Definitions!$A$38*Capex!U599)*T599,100)</f>
        <v>495000</v>
      </c>
      <c r="W599" s="20" t="s">
        <v>2066</v>
      </c>
      <c r="X599" s="20"/>
      <c r="Y599" s="20"/>
    </row>
    <row r="600" spans="1:25" s="22" customFormat="1" ht="46" hidden="1">
      <c r="A600" s="15" t="s">
        <v>1815</v>
      </c>
      <c r="B600" s="189" t="s">
        <v>2058</v>
      </c>
      <c r="C600" s="20" t="s">
        <v>2053</v>
      </c>
      <c r="D600" s="20" t="s">
        <v>2067</v>
      </c>
      <c r="E600" s="20" t="s">
        <v>116</v>
      </c>
      <c r="F600" s="20" t="s">
        <v>116</v>
      </c>
      <c r="G600" s="20" t="s">
        <v>1686</v>
      </c>
      <c r="H600" s="15">
        <v>2016</v>
      </c>
      <c r="I600" s="21">
        <v>1</v>
      </c>
      <c r="J600" s="15" t="s">
        <v>285</v>
      </c>
      <c r="K600" s="15">
        <v>2</v>
      </c>
      <c r="L600" s="15">
        <v>1</v>
      </c>
      <c r="M600" s="15">
        <v>0</v>
      </c>
      <c r="N600" s="15">
        <v>7</v>
      </c>
      <c r="O600" s="15">
        <v>1</v>
      </c>
      <c r="P600" s="51">
        <v>336000</v>
      </c>
      <c r="Q600" s="169">
        <v>0</v>
      </c>
      <c r="R600" s="170">
        <f>P600*(1+Q600)</f>
        <v>336000</v>
      </c>
      <c r="S600" s="15">
        <v>10</v>
      </c>
      <c r="T600" s="15">
        <v>1</v>
      </c>
      <c r="U600" s="15">
        <v>0</v>
      </c>
      <c r="V600" s="21">
        <f>CEILING(R600*O600*I600*EXP(-Definitions!$A$38*Capex!U600)*T600,100)</f>
        <v>336000</v>
      </c>
      <c r="W600" s="20" t="s">
        <v>2059</v>
      </c>
      <c r="X600" s="20"/>
      <c r="Y600" s="20"/>
    </row>
    <row r="601" spans="1:25" s="22" customFormat="1" ht="46" hidden="1">
      <c r="A601" s="15" t="s">
        <v>1816</v>
      </c>
      <c r="B601" s="189" t="s">
        <v>2060</v>
      </c>
      <c r="C601" s="20" t="s">
        <v>2054</v>
      </c>
      <c r="D601" s="20" t="s">
        <v>2067</v>
      </c>
      <c r="E601" s="20" t="s">
        <v>116</v>
      </c>
      <c r="F601" s="20" t="s">
        <v>116</v>
      </c>
      <c r="G601" s="20" t="s">
        <v>1686</v>
      </c>
      <c r="H601" s="15">
        <v>2016</v>
      </c>
      <c r="I601" s="21">
        <v>1</v>
      </c>
      <c r="J601" s="15" t="s">
        <v>285</v>
      </c>
      <c r="K601" s="15">
        <v>2</v>
      </c>
      <c r="L601" s="15">
        <v>1</v>
      </c>
      <c r="M601" s="15">
        <v>0</v>
      </c>
      <c r="N601" s="15">
        <v>7</v>
      </c>
      <c r="O601" s="15">
        <v>1</v>
      </c>
      <c r="P601" s="51">
        <v>336000</v>
      </c>
      <c r="Q601" s="169">
        <v>0</v>
      </c>
      <c r="R601" s="170">
        <f>P601*(1+Q601)</f>
        <v>336000</v>
      </c>
      <c r="S601" s="15">
        <v>10</v>
      </c>
      <c r="T601" s="15">
        <v>1</v>
      </c>
      <c r="U601" s="15">
        <v>0</v>
      </c>
      <c r="V601" s="21">
        <f>CEILING(R601*O601*I601*EXP(-Definitions!$A$38*Capex!U601)*T601,100)</f>
        <v>336000</v>
      </c>
      <c r="W601" s="20" t="s">
        <v>2061</v>
      </c>
      <c r="X601" s="20"/>
      <c r="Y601" s="20"/>
    </row>
    <row r="602" spans="1:25" s="22" customFormat="1" ht="23" hidden="1">
      <c r="A602" s="15" t="s">
        <v>1073</v>
      </c>
      <c r="B602" s="20" t="s">
        <v>1074</v>
      </c>
      <c r="C602" s="190" t="s">
        <v>2052</v>
      </c>
      <c r="D602" s="20" t="s">
        <v>2067</v>
      </c>
      <c r="E602" s="20" t="s">
        <v>116</v>
      </c>
      <c r="F602" s="20" t="s">
        <v>142</v>
      </c>
      <c r="G602" s="20" t="s">
        <v>100</v>
      </c>
      <c r="H602" s="15" t="s">
        <v>1654</v>
      </c>
      <c r="I602" s="21">
        <v>3</v>
      </c>
      <c r="J602" s="15" t="s">
        <v>285</v>
      </c>
      <c r="K602" s="15">
        <v>0</v>
      </c>
      <c r="L602" s="15">
        <v>1</v>
      </c>
      <c r="M602" s="15">
        <v>1</v>
      </c>
      <c r="N602" s="15">
        <v>4</v>
      </c>
      <c r="O602" s="15">
        <v>1</v>
      </c>
      <c r="P602" s="51">
        <v>3600000</v>
      </c>
      <c r="Q602" s="169">
        <v>0.1</v>
      </c>
      <c r="R602" s="170">
        <f>P602*(1+Q602)</f>
        <v>3960000.0000000005</v>
      </c>
      <c r="S602" s="15">
        <v>5</v>
      </c>
      <c r="T602" s="15">
        <v>1</v>
      </c>
      <c r="U602" s="15">
        <v>2</v>
      </c>
      <c r="V602" s="21">
        <f>CEILING(R602*O602*I602*EXP(-Definitions!$A$38*Capex!U602)*T602,100)</f>
        <v>11880000</v>
      </c>
      <c r="W602" s="20" t="s">
        <v>1661</v>
      </c>
      <c r="X602" s="20"/>
      <c r="Y602" s="20"/>
    </row>
    <row r="603" spans="1:25" s="22" customFormat="1" ht="23" hidden="1">
      <c r="A603" s="15" t="s">
        <v>1662</v>
      </c>
      <c r="B603" s="20" t="s">
        <v>1663</v>
      </c>
      <c r="C603" s="190" t="s">
        <v>2052</v>
      </c>
      <c r="D603" s="20" t="s">
        <v>2067</v>
      </c>
      <c r="E603" s="20" t="s">
        <v>116</v>
      </c>
      <c r="F603" s="20" t="s">
        <v>142</v>
      </c>
      <c r="G603" s="20" t="s">
        <v>100</v>
      </c>
      <c r="H603" s="15" t="s">
        <v>1654</v>
      </c>
      <c r="I603" s="21">
        <v>3</v>
      </c>
      <c r="J603" s="15" t="s">
        <v>285</v>
      </c>
      <c r="K603" s="15">
        <v>0</v>
      </c>
      <c r="L603" s="15">
        <v>1</v>
      </c>
      <c r="M603" s="15">
        <v>1</v>
      </c>
      <c r="N603" s="15">
        <v>4</v>
      </c>
      <c r="O603" s="15">
        <v>1</v>
      </c>
      <c r="P603" s="51">
        <v>1200000</v>
      </c>
      <c r="Q603" s="169">
        <v>0.1</v>
      </c>
      <c r="R603" s="170">
        <f>P603*(1+Q603)</f>
        <v>1320000</v>
      </c>
      <c r="S603" s="15">
        <v>5</v>
      </c>
      <c r="T603" s="15">
        <v>1</v>
      </c>
      <c r="U603" s="15">
        <v>2</v>
      </c>
      <c r="V603" s="21">
        <f>CEILING(R603*O603*I603*EXP(-Definitions!$A$38*Capex!U603)*T603,100)</f>
        <v>3960000</v>
      </c>
      <c r="W603" s="20" t="s">
        <v>1665</v>
      </c>
      <c r="X603" s="20"/>
      <c r="Y603" s="20"/>
    </row>
    <row r="604" spans="1:25" s="22" customFormat="1" ht="23" hidden="1">
      <c r="A604" s="15" t="s">
        <v>1922</v>
      </c>
      <c r="B604" s="20" t="s">
        <v>1029</v>
      </c>
      <c r="C604" s="20" t="s">
        <v>86</v>
      </c>
      <c r="D604" s="20" t="s">
        <v>2067</v>
      </c>
      <c r="E604" s="20" t="s">
        <v>86</v>
      </c>
      <c r="F604" s="20" t="s">
        <v>156</v>
      </c>
      <c r="G604" s="20" t="s">
        <v>100</v>
      </c>
      <c r="H604" s="15">
        <v>2016</v>
      </c>
      <c r="I604" s="21">
        <v>1</v>
      </c>
      <c r="J604" s="15" t="s">
        <v>285</v>
      </c>
      <c r="K604" s="15">
        <v>2</v>
      </c>
      <c r="L604" s="15">
        <v>1</v>
      </c>
      <c r="M604" s="15">
        <v>1</v>
      </c>
      <c r="N604" s="15">
        <v>4</v>
      </c>
      <c r="O604" s="15">
        <v>1</v>
      </c>
      <c r="P604" s="51">
        <v>41250</v>
      </c>
      <c r="Q604" s="169">
        <v>0.1</v>
      </c>
      <c r="R604" s="170">
        <f>P604*(1+Q604)</f>
        <v>45375.000000000007</v>
      </c>
      <c r="S604" s="15">
        <v>10</v>
      </c>
      <c r="T604" s="15">
        <v>1</v>
      </c>
      <c r="U604" s="15">
        <v>2</v>
      </c>
      <c r="V604" s="21">
        <f>CEILING(R604*O604*I604*EXP(-Definitions!$A$38*Capex!U604)*T604,100)</f>
        <v>45400</v>
      </c>
      <c r="W604" s="20" t="s">
        <v>286</v>
      </c>
      <c r="X604" s="20"/>
      <c r="Y604" s="20"/>
    </row>
    <row r="605" spans="1:25" s="22" customFormat="1" ht="73.5" hidden="1" customHeight="1">
      <c r="A605" s="15" t="s">
        <v>1817</v>
      </c>
      <c r="B605" s="74" t="s">
        <v>2063</v>
      </c>
      <c r="C605" s="20" t="s">
        <v>2052</v>
      </c>
      <c r="D605" s="20" t="s">
        <v>2067</v>
      </c>
      <c r="E605" s="20" t="s">
        <v>116</v>
      </c>
      <c r="F605" s="20" t="s">
        <v>116</v>
      </c>
      <c r="G605" s="20" t="s">
        <v>1686</v>
      </c>
      <c r="H605" s="15">
        <v>2016</v>
      </c>
      <c r="I605" s="21">
        <v>3</v>
      </c>
      <c r="J605" s="15" t="s">
        <v>285</v>
      </c>
      <c r="K605" s="15">
        <v>2</v>
      </c>
      <c r="L605" s="15">
        <v>1</v>
      </c>
      <c r="M605" s="15">
        <v>0</v>
      </c>
      <c r="N605" s="15">
        <v>7</v>
      </c>
      <c r="O605" s="15">
        <v>1</v>
      </c>
      <c r="P605" s="51">
        <v>336000</v>
      </c>
      <c r="Q605" s="169">
        <v>0</v>
      </c>
      <c r="R605" s="170">
        <f>P605*(1+Q605)</f>
        <v>336000</v>
      </c>
      <c r="S605" s="15">
        <v>10</v>
      </c>
      <c r="T605" s="15">
        <v>1</v>
      </c>
      <c r="U605" s="15">
        <v>0</v>
      </c>
      <c r="V605" s="21">
        <f>CEILING(R605*O605*I605*EXP(-Definitions!$A$38*Capex!U605)*T605,100)</f>
        <v>1008000</v>
      </c>
      <c r="W605" s="20" t="s">
        <v>550</v>
      </c>
      <c r="X605" s="20" t="s">
        <v>2064</v>
      </c>
      <c r="Y605" s="20"/>
    </row>
    <row r="606" spans="1:25" s="22" customFormat="1" ht="56.65" hidden="1" customHeight="1">
      <c r="A606" s="14" t="s">
        <v>2032</v>
      </c>
      <c r="B606" s="165" t="s">
        <v>2077</v>
      </c>
      <c r="C606" s="13" t="s">
        <v>2057</v>
      </c>
      <c r="D606" s="14" t="s">
        <v>2076</v>
      </c>
      <c r="E606" s="14" t="s">
        <v>116</v>
      </c>
      <c r="F606" s="14" t="s">
        <v>116</v>
      </c>
      <c r="G606" s="14" t="s">
        <v>116</v>
      </c>
      <c r="H606" s="14">
        <v>2016</v>
      </c>
      <c r="I606" s="17">
        <v>1</v>
      </c>
      <c r="J606" s="14" t="s">
        <v>285</v>
      </c>
      <c r="K606" s="14">
        <v>3</v>
      </c>
      <c r="L606" s="14">
        <v>2</v>
      </c>
      <c r="M606" s="14">
        <v>0</v>
      </c>
      <c r="N606" s="14">
        <v>3</v>
      </c>
      <c r="O606" s="14">
        <v>1</v>
      </c>
      <c r="P606" s="52">
        <f>(46*20000+40*40000)+200000</f>
        <v>2720000</v>
      </c>
      <c r="Q606" s="166">
        <v>0.25</v>
      </c>
      <c r="R606" s="51">
        <f>P606*(1+Q606)</f>
        <v>3400000</v>
      </c>
      <c r="S606" s="14">
        <v>10</v>
      </c>
      <c r="T606" s="14">
        <v>1</v>
      </c>
      <c r="U606" s="14">
        <v>0</v>
      </c>
      <c r="V606" s="21">
        <f>CEILING(R606*O606*I606*EXP(-Definitions!$A$38*Capex!U606)*T606,100)</f>
        <v>3400000</v>
      </c>
      <c r="W606" s="167" t="s">
        <v>2034</v>
      </c>
      <c r="X606" s="167" t="s">
        <v>2035</v>
      </c>
      <c r="Y606" s="13"/>
    </row>
    <row r="607" spans="1:25" s="22" customFormat="1" ht="56.65" hidden="1" customHeight="1">
      <c r="A607" s="14" t="s">
        <v>2032</v>
      </c>
      <c r="B607" s="165" t="s">
        <v>2077</v>
      </c>
      <c r="C607" s="13" t="s">
        <v>2057</v>
      </c>
      <c r="D607" s="14" t="s">
        <v>2076</v>
      </c>
      <c r="E607" s="14" t="s">
        <v>116</v>
      </c>
      <c r="F607" s="14" t="s">
        <v>116</v>
      </c>
      <c r="G607" s="14" t="s">
        <v>116</v>
      </c>
      <c r="H607" s="14">
        <v>2016</v>
      </c>
      <c r="I607" s="17">
        <v>1</v>
      </c>
      <c r="J607" s="14" t="s">
        <v>285</v>
      </c>
      <c r="K607" s="14">
        <v>3</v>
      </c>
      <c r="L607" s="14">
        <v>2</v>
      </c>
      <c r="M607" s="14">
        <v>0</v>
      </c>
      <c r="N607" s="14">
        <v>3</v>
      </c>
      <c r="O607" s="14">
        <v>1</v>
      </c>
      <c r="P607" s="52">
        <f>(46*20000+40*40000)+200000</f>
        <v>2720000</v>
      </c>
      <c r="Q607" s="166">
        <v>0.25</v>
      </c>
      <c r="R607" s="51">
        <f>P607*(1+Q607)</f>
        <v>3400000</v>
      </c>
      <c r="S607" s="14">
        <v>10</v>
      </c>
      <c r="T607" s="14">
        <v>1</v>
      </c>
      <c r="U607" s="14">
        <v>1</v>
      </c>
      <c r="V607" s="21">
        <f>CEILING(R607*O607*I607*EXP(-Definitions!$A$38*Capex!U607)*T607,100)</f>
        <v>3400000</v>
      </c>
      <c r="W607" s="167" t="s">
        <v>2034</v>
      </c>
      <c r="X607" s="167" t="s">
        <v>2035</v>
      </c>
      <c r="Y607" s="13"/>
    </row>
    <row r="608" spans="1:25" s="22" customFormat="1" ht="56.65" hidden="1" customHeight="1">
      <c r="A608" s="14" t="s">
        <v>2032</v>
      </c>
      <c r="B608" s="165" t="s">
        <v>2077</v>
      </c>
      <c r="C608" s="13" t="s">
        <v>2057</v>
      </c>
      <c r="D608" s="14" t="s">
        <v>2076</v>
      </c>
      <c r="E608" s="14" t="s">
        <v>116</v>
      </c>
      <c r="F608" s="14" t="s">
        <v>116</v>
      </c>
      <c r="G608" s="14" t="s">
        <v>116</v>
      </c>
      <c r="H608" s="14">
        <v>2016</v>
      </c>
      <c r="I608" s="17">
        <v>1</v>
      </c>
      <c r="J608" s="14" t="s">
        <v>285</v>
      </c>
      <c r="K608" s="14">
        <v>3</v>
      </c>
      <c r="L608" s="14">
        <v>2</v>
      </c>
      <c r="M608" s="14">
        <v>0</v>
      </c>
      <c r="N608" s="14">
        <v>3</v>
      </c>
      <c r="O608" s="14">
        <v>1</v>
      </c>
      <c r="P608" s="52">
        <f>(46*20000+40*40000)+200000</f>
        <v>2720000</v>
      </c>
      <c r="Q608" s="166">
        <v>0.25</v>
      </c>
      <c r="R608" s="51">
        <f>P608*(1+Q608)</f>
        <v>3400000</v>
      </c>
      <c r="S608" s="14">
        <v>10</v>
      </c>
      <c r="T608" s="14">
        <v>1</v>
      </c>
      <c r="U608" s="14">
        <v>2</v>
      </c>
      <c r="V608" s="21">
        <f>CEILING(R608*O608*I608*EXP(-Definitions!$A$38*Capex!U608)*T608,100)</f>
        <v>3400000</v>
      </c>
      <c r="W608" s="167" t="s">
        <v>2034</v>
      </c>
      <c r="X608" s="167" t="s">
        <v>2035</v>
      </c>
      <c r="Y608" s="13"/>
    </row>
    <row r="609" spans="1:25" s="22" customFormat="1" ht="56.65" hidden="1" customHeight="1">
      <c r="A609" s="14" t="s">
        <v>2032</v>
      </c>
      <c r="B609" s="165" t="s">
        <v>2077</v>
      </c>
      <c r="C609" s="13" t="s">
        <v>2057</v>
      </c>
      <c r="D609" s="14" t="s">
        <v>2076</v>
      </c>
      <c r="E609" s="14" t="s">
        <v>116</v>
      </c>
      <c r="F609" s="14" t="s">
        <v>116</v>
      </c>
      <c r="G609" s="14" t="s">
        <v>116</v>
      </c>
      <c r="H609" s="14">
        <v>2016</v>
      </c>
      <c r="I609" s="17">
        <v>1</v>
      </c>
      <c r="J609" s="14" t="s">
        <v>285</v>
      </c>
      <c r="K609" s="14">
        <v>3</v>
      </c>
      <c r="L609" s="14">
        <v>2</v>
      </c>
      <c r="M609" s="14">
        <v>0</v>
      </c>
      <c r="N609" s="14">
        <v>3</v>
      </c>
      <c r="O609" s="14">
        <v>1</v>
      </c>
      <c r="P609" s="52">
        <f>(46*20000+40*40000)+200000</f>
        <v>2720000</v>
      </c>
      <c r="Q609" s="166">
        <v>0.25</v>
      </c>
      <c r="R609" s="51">
        <f>P609*(1+Q609)</f>
        <v>3400000</v>
      </c>
      <c r="S609" s="14">
        <v>10</v>
      </c>
      <c r="T609" s="14">
        <v>1</v>
      </c>
      <c r="U609" s="14">
        <v>3</v>
      </c>
      <c r="V609" s="21">
        <f>CEILING(R609*O609*I609*EXP(-Definitions!$A$38*Capex!U609)*T609,100)</f>
        <v>3400000</v>
      </c>
      <c r="W609" s="167" t="s">
        <v>2034</v>
      </c>
      <c r="X609" s="167" t="s">
        <v>2035</v>
      </c>
      <c r="Y609" s="13"/>
    </row>
    <row r="610" spans="1:25" s="22" customFormat="1" ht="56.65" hidden="1" customHeight="1">
      <c r="A610" s="14" t="s">
        <v>2032</v>
      </c>
      <c r="B610" s="165" t="s">
        <v>2077</v>
      </c>
      <c r="C610" s="13" t="s">
        <v>2057</v>
      </c>
      <c r="D610" s="14" t="s">
        <v>2076</v>
      </c>
      <c r="E610" s="14" t="s">
        <v>116</v>
      </c>
      <c r="F610" s="14" t="s">
        <v>116</v>
      </c>
      <c r="G610" s="14" t="s">
        <v>116</v>
      </c>
      <c r="H610" s="14">
        <v>2016</v>
      </c>
      <c r="I610" s="17">
        <v>1</v>
      </c>
      <c r="J610" s="14" t="s">
        <v>285</v>
      </c>
      <c r="K610" s="14">
        <v>3</v>
      </c>
      <c r="L610" s="14">
        <v>2</v>
      </c>
      <c r="M610" s="14">
        <v>0</v>
      </c>
      <c r="N610" s="14">
        <v>3</v>
      </c>
      <c r="O610" s="14">
        <v>1</v>
      </c>
      <c r="P610" s="52">
        <f>(46*20000+40*40000)+200000</f>
        <v>2720000</v>
      </c>
      <c r="Q610" s="166">
        <v>0.25</v>
      </c>
      <c r="R610" s="51">
        <f>P610*(1+Q610)</f>
        <v>3400000</v>
      </c>
      <c r="S610" s="14">
        <v>10</v>
      </c>
      <c r="T610" s="14">
        <v>1</v>
      </c>
      <c r="U610" s="14">
        <v>4</v>
      </c>
      <c r="V610" s="21">
        <f>CEILING(R610*O610*I610*EXP(-Definitions!$A$38*Capex!U610)*T610,100)</f>
        <v>3400000</v>
      </c>
      <c r="W610" s="167" t="s">
        <v>2034</v>
      </c>
      <c r="X610" s="167" t="s">
        <v>2035</v>
      </c>
      <c r="Y610" s="13"/>
    </row>
    <row r="611" spans="1:25" s="22" customFormat="1" ht="56.65" hidden="1" customHeight="1">
      <c r="A611" s="14" t="s">
        <v>2032</v>
      </c>
      <c r="B611" s="165" t="s">
        <v>2077</v>
      </c>
      <c r="C611" s="13" t="s">
        <v>2057</v>
      </c>
      <c r="D611" s="14" t="s">
        <v>2076</v>
      </c>
      <c r="E611" s="14" t="s">
        <v>116</v>
      </c>
      <c r="F611" s="14" t="s">
        <v>116</v>
      </c>
      <c r="G611" s="14" t="s">
        <v>116</v>
      </c>
      <c r="H611" s="14">
        <v>2016</v>
      </c>
      <c r="I611" s="17">
        <v>1</v>
      </c>
      <c r="J611" s="14" t="s">
        <v>285</v>
      </c>
      <c r="K611" s="14">
        <v>3</v>
      </c>
      <c r="L611" s="14">
        <v>2</v>
      </c>
      <c r="M611" s="14">
        <v>0</v>
      </c>
      <c r="N611" s="14">
        <v>3</v>
      </c>
      <c r="O611" s="14">
        <v>1</v>
      </c>
      <c r="P611" s="52">
        <f>(46*20000+40*40000)+200000</f>
        <v>2720000</v>
      </c>
      <c r="Q611" s="166">
        <v>0.25</v>
      </c>
      <c r="R611" s="51">
        <f>P611*(1+Q611)</f>
        <v>3400000</v>
      </c>
      <c r="S611" s="14">
        <v>10</v>
      </c>
      <c r="T611" s="14">
        <v>1</v>
      </c>
      <c r="U611" s="14">
        <v>5</v>
      </c>
      <c r="V611" s="21">
        <f>CEILING(R611*O611*I611*EXP(-Definitions!$A$38*Capex!U611)*T611,100)</f>
        <v>3400000</v>
      </c>
      <c r="W611" s="167" t="s">
        <v>2034</v>
      </c>
      <c r="X611" s="167" t="s">
        <v>2035</v>
      </c>
      <c r="Y611" s="13"/>
    </row>
    <row r="612" spans="1:25" s="22" customFormat="1" ht="56.65" hidden="1" customHeight="1">
      <c r="A612" s="14" t="s">
        <v>2032</v>
      </c>
      <c r="B612" s="165" t="s">
        <v>2077</v>
      </c>
      <c r="C612" s="13" t="s">
        <v>2057</v>
      </c>
      <c r="D612" s="14" t="s">
        <v>2076</v>
      </c>
      <c r="E612" s="14" t="s">
        <v>116</v>
      </c>
      <c r="F612" s="14" t="s">
        <v>116</v>
      </c>
      <c r="G612" s="14" t="s">
        <v>116</v>
      </c>
      <c r="H612" s="14">
        <v>2016</v>
      </c>
      <c r="I612" s="17">
        <v>1</v>
      </c>
      <c r="J612" s="14" t="s">
        <v>285</v>
      </c>
      <c r="K612" s="14">
        <v>3</v>
      </c>
      <c r="L612" s="14">
        <v>2</v>
      </c>
      <c r="M612" s="14">
        <v>0</v>
      </c>
      <c r="N612" s="14">
        <v>3</v>
      </c>
      <c r="O612" s="14">
        <v>1</v>
      </c>
      <c r="P612" s="52">
        <f>(46*20000+40*40000)+200000</f>
        <v>2720000</v>
      </c>
      <c r="Q612" s="166">
        <v>0.25</v>
      </c>
      <c r="R612" s="51">
        <f>P612*(1+Q612)</f>
        <v>3400000</v>
      </c>
      <c r="S612" s="14">
        <v>10</v>
      </c>
      <c r="T612" s="14">
        <v>1</v>
      </c>
      <c r="U612" s="14">
        <v>6</v>
      </c>
      <c r="V612" s="21">
        <f>CEILING(R612*O612*I612*EXP(-Definitions!$A$38*Capex!U612)*T612,100)</f>
        <v>3400000</v>
      </c>
      <c r="W612" s="167" t="s">
        <v>2034</v>
      </c>
      <c r="X612" s="167" t="s">
        <v>2035</v>
      </c>
      <c r="Y612" s="13"/>
    </row>
    <row r="613" spans="1:25" s="22" customFormat="1" ht="56.65" customHeight="1">
      <c r="A613" s="14" t="s">
        <v>2032</v>
      </c>
      <c r="B613" s="165" t="s">
        <v>2077</v>
      </c>
      <c r="C613" s="13" t="s">
        <v>2057</v>
      </c>
      <c r="D613" s="14" t="s">
        <v>2076</v>
      </c>
      <c r="E613" s="14" t="s">
        <v>116</v>
      </c>
      <c r="F613" s="14" t="s">
        <v>116</v>
      </c>
      <c r="G613" s="14" t="s">
        <v>116</v>
      </c>
      <c r="H613" s="14">
        <v>2016</v>
      </c>
      <c r="I613" s="17">
        <v>1</v>
      </c>
      <c r="J613" s="14" t="s">
        <v>285</v>
      </c>
      <c r="K613" s="14">
        <v>3</v>
      </c>
      <c r="L613" s="14">
        <v>2</v>
      </c>
      <c r="M613" s="14">
        <v>0</v>
      </c>
      <c r="N613" s="14">
        <v>3</v>
      </c>
      <c r="O613" s="14">
        <v>1</v>
      </c>
      <c r="P613" s="52">
        <f>(46*20000+40*40000)+200000</f>
        <v>2720000</v>
      </c>
      <c r="Q613" s="166">
        <v>0.25</v>
      </c>
      <c r="R613" s="51">
        <f>P613*(1+Q613)</f>
        <v>3400000</v>
      </c>
      <c r="S613" s="14">
        <v>10</v>
      </c>
      <c r="T613" s="14">
        <v>1</v>
      </c>
      <c r="U613" s="14">
        <v>7</v>
      </c>
      <c r="V613" s="21">
        <f>CEILING(R613*O613*I613*EXP(-Definitions!$A$38*Capex!U613)*T613,100)</f>
        <v>3400000</v>
      </c>
      <c r="W613" s="167" t="s">
        <v>2034</v>
      </c>
      <c r="X613" s="167" t="s">
        <v>2035</v>
      </c>
      <c r="Y613" s="13"/>
    </row>
    <row r="614" spans="1:25" s="22" customFormat="1" ht="56.65" hidden="1" customHeight="1">
      <c r="A614" s="14" t="s">
        <v>2032</v>
      </c>
      <c r="B614" s="165" t="s">
        <v>2077</v>
      </c>
      <c r="C614" s="13" t="s">
        <v>2057</v>
      </c>
      <c r="D614" s="14" t="s">
        <v>2076</v>
      </c>
      <c r="E614" s="14" t="s">
        <v>116</v>
      </c>
      <c r="F614" s="14" t="s">
        <v>116</v>
      </c>
      <c r="G614" s="14" t="s">
        <v>116</v>
      </c>
      <c r="H614" s="14">
        <v>2016</v>
      </c>
      <c r="I614" s="17">
        <v>1</v>
      </c>
      <c r="J614" s="14" t="s">
        <v>285</v>
      </c>
      <c r="K614" s="14">
        <v>3</v>
      </c>
      <c r="L614" s="14">
        <v>2</v>
      </c>
      <c r="M614" s="14">
        <v>0</v>
      </c>
      <c r="N614" s="14">
        <v>3</v>
      </c>
      <c r="O614" s="14">
        <v>1</v>
      </c>
      <c r="P614" s="52">
        <f t="shared" ref="P606:P616" si="0">(46*20000+40*40000)+200000</f>
        <v>2720000</v>
      </c>
      <c r="Q614" s="166">
        <v>0.25</v>
      </c>
      <c r="R614" s="51">
        <f t="shared" ref="R584:R625" si="1">P614*(1+Q614)</f>
        <v>3400000</v>
      </c>
      <c r="S614" s="14">
        <v>10</v>
      </c>
      <c r="T614" s="14">
        <v>1</v>
      </c>
      <c r="U614" s="14">
        <v>8</v>
      </c>
      <c r="V614" s="21">
        <f>CEILING(R614*O614*I614*EXP(-Definitions!$A$38*Capex!U614)*T614,100)</f>
        <v>3400000</v>
      </c>
      <c r="W614" s="167" t="s">
        <v>2034</v>
      </c>
      <c r="X614" s="167" t="s">
        <v>2035</v>
      </c>
      <c r="Y614" s="13"/>
    </row>
    <row r="615" spans="1:25" s="22" customFormat="1" ht="56.65" hidden="1" customHeight="1">
      <c r="A615" s="14" t="s">
        <v>2032</v>
      </c>
      <c r="B615" s="165" t="s">
        <v>2077</v>
      </c>
      <c r="C615" s="13" t="s">
        <v>2057</v>
      </c>
      <c r="D615" s="14" t="s">
        <v>2076</v>
      </c>
      <c r="E615" s="14" t="s">
        <v>116</v>
      </c>
      <c r="F615" s="14" t="s">
        <v>116</v>
      </c>
      <c r="G615" s="14" t="s">
        <v>116</v>
      </c>
      <c r="H615" s="14">
        <v>2016</v>
      </c>
      <c r="I615" s="17">
        <v>1</v>
      </c>
      <c r="J615" s="14" t="s">
        <v>285</v>
      </c>
      <c r="K615" s="14">
        <v>3</v>
      </c>
      <c r="L615" s="14">
        <v>2</v>
      </c>
      <c r="M615" s="14">
        <v>0</v>
      </c>
      <c r="N615" s="14">
        <v>3</v>
      </c>
      <c r="O615" s="14">
        <v>1</v>
      </c>
      <c r="P615" s="52">
        <f t="shared" si="0"/>
        <v>2720000</v>
      </c>
      <c r="Q615" s="166">
        <v>0.25</v>
      </c>
      <c r="R615" s="51">
        <f t="shared" si="1"/>
        <v>3400000</v>
      </c>
      <c r="S615" s="14">
        <v>10</v>
      </c>
      <c r="T615" s="14">
        <v>1</v>
      </c>
      <c r="U615" s="14">
        <v>9</v>
      </c>
      <c r="V615" s="21">
        <f>CEILING(R615*O615*I615*EXP(-Definitions!$A$38*Capex!U615)*T615,100)</f>
        <v>3400000</v>
      </c>
      <c r="W615" s="167" t="s">
        <v>2034</v>
      </c>
      <c r="X615" s="167" t="s">
        <v>2035</v>
      </c>
      <c r="Y615" s="13"/>
    </row>
    <row r="616" spans="1:25" s="22" customFormat="1" ht="56.65" hidden="1" customHeight="1">
      <c r="A616" s="14" t="s">
        <v>2032</v>
      </c>
      <c r="B616" s="165" t="s">
        <v>2077</v>
      </c>
      <c r="C616" s="13" t="s">
        <v>2057</v>
      </c>
      <c r="D616" s="14" t="s">
        <v>2076</v>
      </c>
      <c r="E616" s="14" t="s">
        <v>116</v>
      </c>
      <c r="F616" s="14" t="s">
        <v>116</v>
      </c>
      <c r="G616" s="14" t="s">
        <v>116</v>
      </c>
      <c r="H616" s="14">
        <v>2016</v>
      </c>
      <c r="I616" s="17">
        <v>1</v>
      </c>
      <c r="J616" s="14" t="s">
        <v>285</v>
      </c>
      <c r="K616" s="14">
        <v>3</v>
      </c>
      <c r="L616" s="14">
        <v>2</v>
      </c>
      <c r="M616" s="14">
        <v>0</v>
      </c>
      <c r="N616" s="14">
        <v>3</v>
      </c>
      <c r="O616" s="14">
        <v>1</v>
      </c>
      <c r="P616" s="52">
        <f t="shared" si="0"/>
        <v>2720000</v>
      </c>
      <c r="Q616" s="166">
        <v>0.25</v>
      </c>
      <c r="R616" s="51">
        <f t="shared" si="1"/>
        <v>3400000</v>
      </c>
      <c r="S616" s="14">
        <v>10</v>
      </c>
      <c r="T616" s="14">
        <v>1</v>
      </c>
      <c r="U616" s="14">
        <v>10</v>
      </c>
      <c r="V616" s="21">
        <f>CEILING(R616*O616*I616*EXP(-Definitions!$A$38*Capex!U616)*T616,100)</f>
        <v>3400000</v>
      </c>
      <c r="W616" s="167" t="s">
        <v>2034</v>
      </c>
      <c r="X616" s="167" t="s">
        <v>2035</v>
      </c>
      <c r="Y616" s="13"/>
    </row>
    <row r="617" spans="1:25" s="22" customFormat="1" ht="40.9" hidden="1" customHeight="1">
      <c r="A617" s="15" t="s">
        <v>1924</v>
      </c>
      <c r="B617" s="20" t="s">
        <v>293</v>
      </c>
      <c r="C617" s="20" t="s">
        <v>2054</v>
      </c>
      <c r="D617" s="20" t="s">
        <v>2067</v>
      </c>
      <c r="E617" s="20" t="s">
        <v>86</v>
      </c>
      <c r="F617" s="20" t="s">
        <v>133</v>
      </c>
      <c r="G617" s="20" t="s">
        <v>98</v>
      </c>
      <c r="H617" s="15" t="s">
        <v>1654</v>
      </c>
      <c r="I617" s="21">
        <v>3</v>
      </c>
      <c r="J617" s="15" t="s">
        <v>282</v>
      </c>
      <c r="K617" s="15">
        <v>5</v>
      </c>
      <c r="L617" s="15">
        <v>1</v>
      </c>
      <c r="M617" s="15">
        <v>0</v>
      </c>
      <c r="N617" s="15">
        <v>3</v>
      </c>
      <c r="O617" s="15">
        <v>1</v>
      </c>
      <c r="P617" s="51">
        <v>356000</v>
      </c>
      <c r="Q617" s="169">
        <v>0.1</v>
      </c>
      <c r="R617" s="170">
        <f t="shared" si="1"/>
        <v>391600.00000000006</v>
      </c>
      <c r="S617" s="15">
        <v>10</v>
      </c>
      <c r="T617" s="15">
        <v>1</v>
      </c>
      <c r="U617" s="15">
        <v>1</v>
      </c>
      <c r="V617" s="21">
        <f>CEILING(R617*O617*I617*EXP(-Definitions!$A$38*Capex!U617)*T617,100)</f>
        <v>1174800</v>
      </c>
      <c r="W617" s="86" t="s">
        <v>1667</v>
      </c>
      <c r="X617" s="20" t="s">
        <v>1653</v>
      </c>
      <c r="Y617" s="20"/>
    </row>
    <row r="618" spans="1:25" s="22" customFormat="1" ht="39" hidden="1" customHeight="1">
      <c r="A618" s="15" t="s">
        <v>1925</v>
      </c>
      <c r="B618" s="20" t="s">
        <v>293</v>
      </c>
      <c r="C618" s="20" t="s">
        <v>2052</v>
      </c>
      <c r="D618" s="20" t="s">
        <v>2067</v>
      </c>
      <c r="E618" s="20" t="s">
        <v>86</v>
      </c>
      <c r="F618" s="20" t="s">
        <v>133</v>
      </c>
      <c r="G618" s="20" t="s">
        <v>98</v>
      </c>
      <c r="H618" s="15" t="s">
        <v>1654</v>
      </c>
      <c r="I618" s="21">
        <v>3</v>
      </c>
      <c r="J618" s="15" t="s">
        <v>282</v>
      </c>
      <c r="K618" s="15">
        <v>5</v>
      </c>
      <c r="L618" s="15">
        <v>1</v>
      </c>
      <c r="M618" s="15">
        <v>0</v>
      </c>
      <c r="N618" s="15">
        <v>3</v>
      </c>
      <c r="O618" s="15">
        <v>1</v>
      </c>
      <c r="P618" s="51">
        <v>356000</v>
      </c>
      <c r="Q618" s="169">
        <v>0.1</v>
      </c>
      <c r="R618" s="170">
        <f t="shared" si="1"/>
        <v>391600.00000000006</v>
      </c>
      <c r="S618" s="15">
        <v>10</v>
      </c>
      <c r="T618" s="15">
        <v>1</v>
      </c>
      <c r="U618" s="15">
        <v>1</v>
      </c>
      <c r="V618" s="21">
        <f>CEILING(R618*O618*I618*EXP(-Definitions!$A$38*Capex!U618)*T618,100)</f>
        <v>1174800</v>
      </c>
      <c r="W618" s="86" t="s">
        <v>1667</v>
      </c>
      <c r="X618" s="20" t="s">
        <v>1653</v>
      </c>
      <c r="Y618" s="20"/>
    </row>
    <row r="619" spans="1:25" s="22" customFormat="1" ht="46.15" hidden="1" customHeight="1">
      <c r="A619" s="15" t="s">
        <v>1928</v>
      </c>
      <c r="B619" s="185" t="s">
        <v>1699</v>
      </c>
      <c r="C619" s="185" t="s">
        <v>2053</v>
      </c>
      <c r="D619" s="190" t="s">
        <v>2067</v>
      </c>
      <c r="E619" s="185" t="s">
        <v>86</v>
      </c>
      <c r="F619" s="185" t="s">
        <v>133</v>
      </c>
      <c r="G619" s="185" t="s">
        <v>98</v>
      </c>
      <c r="H619" s="168" t="s">
        <v>1654</v>
      </c>
      <c r="I619" s="191">
        <f>3*2.4*5</f>
        <v>36</v>
      </c>
      <c r="J619" s="168" t="s">
        <v>234</v>
      </c>
      <c r="K619" s="168">
        <v>5</v>
      </c>
      <c r="L619" s="168">
        <v>1</v>
      </c>
      <c r="M619" s="168">
        <v>0</v>
      </c>
      <c r="N619" s="168">
        <v>3</v>
      </c>
      <c r="O619" s="168">
        <v>1</v>
      </c>
      <c r="P619" s="170">
        <v>850</v>
      </c>
      <c r="Q619" s="169">
        <v>0.1</v>
      </c>
      <c r="R619" s="170">
        <f t="shared" si="1"/>
        <v>935.00000000000011</v>
      </c>
      <c r="S619" s="168">
        <v>10</v>
      </c>
      <c r="T619" s="168">
        <v>1</v>
      </c>
      <c r="U619" s="168">
        <v>1</v>
      </c>
      <c r="V619" s="21">
        <f>CEILING(R619*O619*I619*EXP(-Definitions!$A$38*Capex!U619)*T619,100)</f>
        <v>33700</v>
      </c>
      <c r="W619" s="192" t="s">
        <v>1692</v>
      </c>
      <c r="X619" s="185" t="s">
        <v>1653</v>
      </c>
      <c r="Y619" s="103"/>
    </row>
    <row r="620" spans="1:25" s="22" customFormat="1" ht="46.15" hidden="1" customHeight="1">
      <c r="A620" s="15" t="s">
        <v>1929</v>
      </c>
      <c r="B620" s="185" t="s">
        <v>1699</v>
      </c>
      <c r="C620" s="185" t="s">
        <v>2054</v>
      </c>
      <c r="D620" s="190" t="s">
        <v>2067</v>
      </c>
      <c r="E620" s="185" t="s">
        <v>86</v>
      </c>
      <c r="F620" s="185" t="s">
        <v>133</v>
      </c>
      <c r="G620" s="185" t="s">
        <v>98</v>
      </c>
      <c r="H620" s="168" t="s">
        <v>1654</v>
      </c>
      <c r="I620" s="191">
        <f>3*2.4*5</f>
        <v>36</v>
      </c>
      <c r="J620" s="168" t="s">
        <v>234</v>
      </c>
      <c r="K620" s="168">
        <v>5</v>
      </c>
      <c r="L620" s="168">
        <v>1</v>
      </c>
      <c r="M620" s="168">
        <v>0</v>
      </c>
      <c r="N620" s="168">
        <v>3</v>
      </c>
      <c r="O620" s="168">
        <v>1</v>
      </c>
      <c r="P620" s="170">
        <v>850</v>
      </c>
      <c r="Q620" s="169">
        <v>0.1</v>
      </c>
      <c r="R620" s="170">
        <f t="shared" si="1"/>
        <v>935.00000000000011</v>
      </c>
      <c r="S620" s="168">
        <v>10</v>
      </c>
      <c r="T620" s="168">
        <v>1</v>
      </c>
      <c r="U620" s="168">
        <v>1</v>
      </c>
      <c r="V620" s="21">
        <f>CEILING(R620*O620*I620*EXP(-Definitions!$A$38*Capex!U620)*T620,100)</f>
        <v>33700</v>
      </c>
      <c r="W620" s="192" t="s">
        <v>1692</v>
      </c>
      <c r="X620" s="185" t="s">
        <v>1653</v>
      </c>
      <c r="Y620" s="103"/>
    </row>
    <row r="621" spans="1:25" s="22" customFormat="1" ht="46.15" hidden="1" customHeight="1">
      <c r="A621" s="15" t="s">
        <v>1930</v>
      </c>
      <c r="B621" s="185" t="s">
        <v>1699</v>
      </c>
      <c r="C621" s="20" t="s">
        <v>2052</v>
      </c>
      <c r="D621" s="190" t="s">
        <v>2067</v>
      </c>
      <c r="E621" s="185" t="s">
        <v>86</v>
      </c>
      <c r="F621" s="185" t="s">
        <v>133</v>
      </c>
      <c r="G621" s="185" t="s">
        <v>98</v>
      </c>
      <c r="H621" s="168" t="s">
        <v>1654</v>
      </c>
      <c r="I621" s="191">
        <f>3*2.4*5*3</f>
        <v>108</v>
      </c>
      <c r="J621" s="168" t="s">
        <v>234</v>
      </c>
      <c r="K621" s="168">
        <v>5</v>
      </c>
      <c r="L621" s="168">
        <v>1</v>
      </c>
      <c r="M621" s="168">
        <v>0</v>
      </c>
      <c r="N621" s="168">
        <v>3</v>
      </c>
      <c r="O621" s="168">
        <v>1</v>
      </c>
      <c r="P621" s="170">
        <v>850</v>
      </c>
      <c r="Q621" s="169">
        <v>0.1</v>
      </c>
      <c r="R621" s="170">
        <f t="shared" si="1"/>
        <v>935.00000000000011</v>
      </c>
      <c r="S621" s="168">
        <v>10</v>
      </c>
      <c r="T621" s="168">
        <v>1</v>
      </c>
      <c r="U621" s="168">
        <v>1</v>
      </c>
      <c r="V621" s="21">
        <f>CEILING(R621*O621*I621*EXP(-Definitions!$A$38*Capex!U621)*T621,100)</f>
        <v>101000</v>
      </c>
      <c r="W621" s="192" t="s">
        <v>1693</v>
      </c>
      <c r="X621" s="185" t="s">
        <v>1653</v>
      </c>
      <c r="Y621" s="103"/>
    </row>
    <row r="622" spans="1:25" s="104" customFormat="1" ht="59.65" hidden="1" customHeight="1">
      <c r="A622" s="15" t="s">
        <v>1933</v>
      </c>
      <c r="B622" s="74" t="s">
        <v>1700</v>
      </c>
      <c r="C622" s="185" t="s">
        <v>2053</v>
      </c>
      <c r="D622" s="190" t="s">
        <v>2067</v>
      </c>
      <c r="E622" s="185" t="s">
        <v>86</v>
      </c>
      <c r="F622" s="185" t="s">
        <v>133</v>
      </c>
      <c r="G622" s="185" t="s">
        <v>103</v>
      </c>
      <c r="H622" s="168" t="s">
        <v>1654</v>
      </c>
      <c r="I622" s="191">
        <f>7*2.4*5</f>
        <v>84</v>
      </c>
      <c r="J622" s="168" t="s">
        <v>234</v>
      </c>
      <c r="K622" s="168">
        <v>5</v>
      </c>
      <c r="L622" s="168">
        <v>1</v>
      </c>
      <c r="M622" s="168">
        <v>0</v>
      </c>
      <c r="N622" s="168">
        <v>2</v>
      </c>
      <c r="O622" s="168">
        <v>1</v>
      </c>
      <c r="P622" s="170">
        <v>850</v>
      </c>
      <c r="Q622" s="169">
        <v>0.1</v>
      </c>
      <c r="R622" s="170">
        <f t="shared" si="1"/>
        <v>935.00000000000011</v>
      </c>
      <c r="S622" s="168">
        <v>10</v>
      </c>
      <c r="T622" s="168">
        <v>1</v>
      </c>
      <c r="U622" s="168">
        <v>1</v>
      </c>
      <c r="V622" s="21">
        <f>CEILING(R622*O622*I622*EXP(-Definitions!$A$38*Capex!U622)*T622,100)</f>
        <v>78600</v>
      </c>
      <c r="W622" s="192" t="s">
        <v>1668</v>
      </c>
      <c r="X622" s="185" t="s">
        <v>1653</v>
      </c>
      <c r="Y622" s="103"/>
    </row>
    <row r="623" spans="1:25" s="104" customFormat="1" ht="59.65" hidden="1" customHeight="1">
      <c r="A623" s="15" t="s">
        <v>1934</v>
      </c>
      <c r="B623" s="74" t="s">
        <v>1700</v>
      </c>
      <c r="C623" s="185" t="s">
        <v>2054</v>
      </c>
      <c r="D623" s="190" t="s">
        <v>2067</v>
      </c>
      <c r="E623" s="185" t="s">
        <v>86</v>
      </c>
      <c r="F623" s="185" t="s">
        <v>133</v>
      </c>
      <c r="G623" s="185" t="s">
        <v>103</v>
      </c>
      <c r="H623" s="168" t="s">
        <v>1654</v>
      </c>
      <c r="I623" s="191">
        <f>7*2.4*5</f>
        <v>84</v>
      </c>
      <c r="J623" s="168" t="s">
        <v>234</v>
      </c>
      <c r="K623" s="168">
        <v>5</v>
      </c>
      <c r="L623" s="168">
        <v>1</v>
      </c>
      <c r="M623" s="168">
        <v>0</v>
      </c>
      <c r="N623" s="168">
        <v>2</v>
      </c>
      <c r="O623" s="168">
        <v>1</v>
      </c>
      <c r="P623" s="170">
        <v>850</v>
      </c>
      <c r="Q623" s="169">
        <v>0.1</v>
      </c>
      <c r="R623" s="170">
        <f t="shared" si="1"/>
        <v>935.00000000000011</v>
      </c>
      <c r="S623" s="168">
        <v>10</v>
      </c>
      <c r="T623" s="168">
        <v>1</v>
      </c>
      <c r="U623" s="168">
        <v>1</v>
      </c>
      <c r="V623" s="21">
        <f>CEILING(R623*O623*I623*EXP(-Definitions!$A$38*Capex!U623)*T623,100)</f>
        <v>78600</v>
      </c>
      <c r="W623" s="192" t="s">
        <v>1668</v>
      </c>
      <c r="X623" s="185" t="s">
        <v>1653</v>
      </c>
      <c r="Y623" s="103"/>
    </row>
    <row r="624" spans="1:25" s="104" customFormat="1" ht="59.65" hidden="1" customHeight="1">
      <c r="A624" s="15" t="s">
        <v>1935</v>
      </c>
      <c r="B624" s="74" t="s">
        <v>1700</v>
      </c>
      <c r="C624" s="20" t="s">
        <v>2052</v>
      </c>
      <c r="D624" s="190" t="s">
        <v>2067</v>
      </c>
      <c r="E624" s="185" t="s">
        <v>86</v>
      </c>
      <c r="F624" s="185" t="s">
        <v>133</v>
      </c>
      <c r="G624" s="185" t="s">
        <v>103</v>
      </c>
      <c r="H624" s="168" t="s">
        <v>1654</v>
      </c>
      <c r="I624" s="191">
        <f>7*2.4*5*3</f>
        <v>252</v>
      </c>
      <c r="J624" s="168" t="s">
        <v>234</v>
      </c>
      <c r="K624" s="168">
        <v>5</v>
      </c>
      <c r="L624" s="168">
        <v>1</v>
      </c>
      <c r="M624" s="168">
        <v>0</v>
      </c>
      <c r="N624" s="168">
        <v>2</v>
      </c>
      <c r="O624" s="168">
        <v>1</v>
      </c>
      <c r="P624" s="170">
        <v>850</v>
      </c>
      <c r="Q624" s="169">
        <v>0.1</v>
      </c>
      <c r="R624" s="170">
        <f t="shared" si="1"/>
        <v>935.00000000000011</v>
      </c>
      <c r="S624" s="168">
        <v>10</v>
      </c>
      <c r="T624" s="168">
        <v>1</v>
      </c>
      <c r="U624" s="168">
        <v>1</v>
      </c>
      <c r="V624" s="21">
        <f>CEILING(R624*O624*I624*EXP(-Definitions!$A$38*Capex!U624)*T624,100)</f>
        <v>235700</v>
      </c>
      <c r="W624" s="192" t="s">
        <v>1669</v>
      </c>
      <c r="X624" s="185" t="s">
        <v>1653</v>
      </c>
      <c r="Y624" s="103"/>
    </row>
    <row r="625" spans="1:25" s="22" customFormat="1" ht="48.4" hidden="1" customHeight="1">
      <c r="A625" s="15" t="s">
        <v>1938</v>
      </c>
      <c r="B625" s="20" t="s">
        <v>1672</v>
      </c>
      <c r="C625" s="20" t="s">
        <v>86</v>
      </c>
      <c r="D625" s="20" t="s">
        <v>2067</v>
      </c>
      <c r="E625" s="20" t="s">
        <v>86</v>
      </c>
      <c r="F625" s="20" t="s">
        <v>116</v>
      </c>
      <c r="G625" s="20" t="s">
        <v>98</v>
      </c>
      <c r="H625" s="15">
        <v>2016</v>
      </c>
      <c r="I625" s="21">
        <v>1</v>
      </c>
      <c r="J625" s="15" t="s">
        <v>285</v>
      </c>
      <c r="K625" s="15">
        <v>2</v>
      </c>
      <c r="L625" s="15">
        <v>1</v>
      </c>
      <c r="M625" s="15">
        <v>0</v>
      </c>
      <c r="N625" s="15">
        <v>3</v>
      </c>
      <c r="O625" s="15">
        <v>1</v>
      </c>
      <c r="P625" s="51">
        <v>3250000</v>
      </c>
      <c r="Q625" s="169">
        <v>0.1</v>
      </c>
      <c r="R625" s="170">
        <f t="shared" si="1"/>
        <v>3575000.0000000005</v>
      </c>
      <c r="S625" s="15">
        <v>12</v>
      </c>
      <c r="T625" s="15">
        <v>1</v>
      </c>
      <c r="U625" s="15">
        <v>1</v>
      </c>
      <c r="V625" s="21">
        <f>CEILING(R625*O625*I625*EXP(-Definitions!$A$38*Capex!U625)*T625,100)</f>
        <v>3575000</v>
      </c>
      <c r="W625" s="20" t="s">
        <v>1671</v>
      </c>
      <c r="X625" s="20" t="s">
        <v>1653</v>
      </c>
      <c r="Y625" s="20"/>
    </row>
    <row r="626" spans="1:25" s="22" customFormat="1" ht="30.4" customHeight="1">
      <c r="A626" s="15"/>
      <c r="B626" s="20"/>
      <c r="C626" s="20"/>
      <c r="D626" s="20"/>
      <c r="E626" s="20"/>
      <c r="F626" s="20"/>
      <c r="G626" s="20"/>
      <c r="H626" s="15"/>
      <c r="I626" s="21"/>
      <c r="J626" s="15"/>
      <c r="K626" s="15"/>
      <c r="L626" s="15"/>
      <c r="M626" s="15"/>
      <c r="N626" s="15"/>
      <c r="O626" s="15"/>
      <c r="P626" s="51"/>
      <c r="Q626" s="169"/>
      <c r="R626" s="170"/>
      <c r="S626" s="15"/>
      <c r="T626" s="15"/>
      <c r="U626" s="15"/>
      <c r="V626" s="21"/>
      <c r="W626" s="20"/>
      <c r="X626" s="20"/>
      <c r="Y626" s="20"/>
    </row>
    <row r="627" spans="1:25" s="22" customFormat="1" ht="48.4" customHeight="1">
      <c r="A627" s="15" t="s">
        <v>1940</v>
      </c>
      <c r="B627" s="20" t="s">
        <v>1702</v>
      </c>
      <c r="C627" s="20" t="s">
        <v>2053</v>
      </c>
      <c r="D627" s="20" t="s">
        <v>2067</v>
      </c>
      <c r="E627" s="20" t="s">
        <v>116</v>
      </c>
      <c r="F627" s="20" t="s">
        <v>195</v>
      </c>
      <c r="G627" s="20" t="s">
        <v>98</v>
      </c>
      <c r="H627" s="15">
        <v>2016</v>
      </c>
      <c r="I627" s="21">
        <v>10</v>
      </c>
      <c r="J627" s="15" t="s">
        <v>282</v>
      </c>
      <c r="K627" s="15">
        <v>2</v>
      </c>
      <c r="L627" s="15">
        <v>1</v>
      </c>
      <c r="M627" s="15">
        <v>1</v>
      </c>
      <c r="N627" s="15">
        <v>2</v>
      </c>
      <c r="O627" s="15">
        <v>1</v>
      </c>
      <c r="P627" s="51">
        <v>15000</v>
      </c>
      <c r="Q627" s="169">
        <v>0.1</v>
      </c>
      <c r="R627" s="170">
        <f t="shared" ref="R627:R637" si="2">P627*(1+Q627)</f>
        <v>16500</v>
      </c>
      <c r="S627" s="15">
        <v>15</v>
      </c>
      <c r="T627" s="15">
        <v>1</v>
      </c>
      <c r="U627" s="15">
        <v>1</v>
      </c>
      <c r="V627" s="21">
        <f>CEILING(R627*O627*I627*EXP(-Definitions!$A$38*Capex!U627)*T627,100)</f>
        <v>165000</v>
      </c>
      <c r="W627" s="20" t="s">
        <v>1678</v>
      </c>
      <c r="X627" s="20" t="s">
        <v>1653</v>
      </c>
      <c r="Y627" s="20"/>
    </row>
    <row r="628" spans="1:25" s="22" customFormat="1" ht="48.4" customHeight="1">
      <c r="A628" s="15" t="s">
        <v>1941</v>
      </c>
      <c r="B628" s="20" t="s">
        <v>1677</v>
      </c>
      <c r="C628" s="20" t="s">
        <v>2054</v>
      </c>
      <c r="D628" s="20" t="s">
        <v>2067</v>
      </c>
      <c r="E628" s="20" t="s">
        <v>116</v>
      </c>
      <c r="F628" s="20" t="s">
        <v>195</v>
      </c>
      <c r="G628" s="20" t="s">
        <v>98</v>
      </c>
      <c r="H628" s="15">
        <v>2016</v>
      </c>
      <c r="I628" s="21">
        <v>8</v>
      </c>
      <c r="J628" s="15" t="s">
        <v>282</v>
      </c>
      <c r="K628" s="15">
        <v>2</v>
      </c>
      <c r="L628" s="15">
        <v>1</v>
      </c>
      <c r="M628" s="15">
        <v>1</v>
      </c>
      <c r="N628" s="15">
        <v>2</v>
      </c>
      <c r="O628" s="15">
        <v>1</v>
      </c>
      <c r="P628" s="51">
        <v>15000</v>
      </c>
      <c r="Q628" s="169">
        <v>0.1</v>
      </c>
      <c r="R628" s="170">
        <f t="shared" si="2"/>
        <v>16500</v>
      </c>
      <c r="S628" s="15">
        <v>15</v>
      </c>
      <c r="T628" s="15">
        <v>1</v>
      </c>
      <c r="U628" s="15">
        <v>1</v>
      </c>
      <c r="V628" s="21">
        <f>CEILING(R628*O628*I628*EXP(-Definitions!$A$38*Capex!U628)*T628,100)</f>
        <v>132000</v>
      </c>
      <c r="W628" s="20" t="s">
        <v>1678</v>
      </c>
      <c r="X628" s="20" t="s">
        <v>1653</v>
      </c>
      <c r="Y628" s="20"/>
    </row>
    <row r="629" spans="1:25" s="19" customFormat="1" ht="46">
      <c r="A629" s="15" t="s">
        <v>1764</v>
      </c>
      <c r="B629" s="13" t="s">
        <v>1791</v>
      </c>
      <c r="C629" s="13" t="s">
        <v>86</v>
      </c>
      <c r="D629" s="14" t="s">
        <v>117</v>
      </c>
      <c r="E629" s="14" t="s">
        <v>86</v>
      </c>
      <c r="F629" s="15" t="s">
        <v>189</v>
      </c>
      <c r="G629" s="15" t="s">
        <v>94</v>
      </c>
      <c r="H629" s="168">
        <v>2016</v>
      </c>
      <c r="I629" s="17">
        <v>16</v>
      </c>
      <c r="J629" s="16" t="s">
        <v>1780</v>
      </c>
      <c r="K629" s="14">
        <v>4</v>
      </c>
      <c r="L629" s="14">
        <v>3</v>
      </c>
      <c r="M629" s="14">
        <v>0</v>
      </c>
      <c r="N629" s="14">
        <v>4</v>
      </c>
      <c r="O629" s="16">
        <v>1</v>
      </c>
      <c r="P629" s="52">
        <v>27500</v>
      </c>
      <c r="Q629" s="169">
        <v>0.25</v>
      </c>
      <c r="R629" s="170">
        <f t="shared" si="2"/>
        <v>34375</v>
      </c>
      <c r="S629" s="14">
        <v>12</v>
      </c>
      <c r="T629" s="15">
        <v>1</v>
      </c>
      <c r="U629" s="14">
        <v>0</v>
      </c>
      <c r="V629" s="21">
        <f>CEILING(R629*O629*I629*EXP(-Definitions!$A$38*Capex!U629)*T629,100)</f>
        <v>550000</v>
      </c>
      <c r="W629" s="18" t="s">
        <v>1756</v>
      </c>
      <c r="X629" s="18"/>
      <c r="Y629" s="18"/>
    </row>
    <row r="630" spans="1:25" s="19" customFormat="1" ht="23">
      <c r="A630" s="15" t="s">
        <v>1765</v>
      </c>
      <c r="B630" s="13" t="s">
        <v>1773</v>
      </c>
      <c r="C630" s="13" t="s">
        <v>2053</v>
      </c>
      <c r="D630" s="14" t="s">
        <v>117</v>
      </c>
      <c r="E630" s="14" t="s">
        <v>116</v>
      </c>
      <c r="F630" s="15" t="s">
        <v>195</v>
      </c>
      <c r="G630" s="14" t="s">
        <v>94</v>
      </c>
      <c r="H630" s="168" t="s">
        <v>1781</v>
      </c>
      <c r="I630" s="17">
        <v>46</v>
      </c>
      <c r="J630" s="16" t="s">
        <v>1780</v>
      </c>
      <c r="K630" s="14">
        <v>0</v>
      </c>
      <c r="L630" s="14">
        <v>2</v>
      </c>
      <c r="M630" s="14">
        <v>0</v>
      </c>
      <c r="N630" s="14">
        <v>3</v>
      </c>
      <c r="O630" s="16">
        <v>1</v>
      </c>
      <c r="P630" s="52">
        <v>2500</v>
      </c>
      <c r="Q630" s="169">
        <v>0.25</v>
      </c>
      <c r="R630" s="170">
        <f t="shared" si="2"/>
        <v>3125</v>
      </c>
      <c r="S630" s="14">
        <v>12</v>
      </c>
      <c r="T630" s="15">
        <v>1</v>
      </c>
      <c r="U630" s="14">
        <v>1</v>
      </c>
      <c r="V630" s="21">
        <f>CEILING(R630*O630*I630*EXP(-Definitions!$A$38*Capex!U630)*T630,100)</f>
        <v>143800</v>
      </c>
      <c r="W630" s="18" t="s">
        <v>1777</v>
      </c>
      <c r="X630" s="18"/>
      <c r="Y630" s="18"/>
    </row>
    <row r="631" spans="1:25" s="19" customFormat="1" ht="23">
      <c r="A631" s="171" t="s">
        <v>1765</v>
      </c>
      <c r="B631" s="172" t="s">
        <v>1773</v>
      </c>
      <c r="C631" s="172" t="s">
        <v>2054</v>
      </c>
      <c r="D631" s="173" t="s">
        <v>117</v>
      </c>
      <c r="E631" s="173" t="s">
        <v>116</v>
      </c>
      <c r="F631" s="171" t="s">
        <v>195</v>
      </c>
      <c r="G631" s="173" t="s">
        <v>94</v>
      </c>
      <c r="H631" s="171" t="s">
        <v>1781</v>
      </c>
      <c r="I631" s="174">
        <v>46</v>
      </c>
      <c r="J631" s="175" t="s">
        <v>1780</v>
      </c>
      <c r="K631" s="173">
        <v>0</v>
      </c>
      <c r="L631" s="173">
        <v>2</v>
      </c>
      <c r="M631" s="173">
        <v>0</v>
      </c>
      <c r="N631" s="173">
        <v>3</v>
      </c>
      <c r="O631" s="175">
        <v>1</v>
      </c>
      <c r="P631" s="176">
        <v>2500</v>
      </c>
      <c r="Q631" s="177">
        <v>0.25</v>
      </c>
      <c r="R631" s="178">
        <f t="shared" si="2"/>
        <v>3125</v>
      </c>
      <c r="S631" s="173">
        <v>12</v>
      </c>
      <c r="T631" s="171">
        <v>1</v>
      </c>
      <c r="U631" s="173">
        <v>1</v>
      </c>
      <c r="V631" s="179">
        <f>CEILING(R631*O631*I631*EXP(-Definitions!$A$38*Capex!U631)*T631,100)</f>
        <v>143800</v>
      </c>
      <c r="W631" s="180" t="s">
        <v>1777</v>
      </c>
      <c r="X631" s="180"/>
      <c r="Y631" s="180"/>
    </row>
    <row r="632" spans="1:25" s="19" customFormat="1" ht="46">
      <c r="A632" s="15" t="s">
        <v>1766</v>
      </c>
      <c r="B632" s="13" t="s">
        <v>1792</v>
      </c>
      <c r="C632" s="181" t="s">
        <v>2053</v>
      </c>
      <c r="D632" s="182" t="s">
        <v>117</v>
      </c>
      <c r="E632" s="14" t="s">
        <v>116</v>
      </c>
      <c r="F632" s="15" t="s">
        <v>195</v>
      </c>
      <c r="G632" s="14" t="s">
        <v>103</v>
      </c>
      <c r="H632" s="168">
        <v>2016</v>
      </c>
      <c r="I632" s="17">
        <v>15</v>
      </c>
      <c r="J632" s="16" t="s">
        <v>234</v>
      </c>
      <c r="K632" s="14">
        <v>4</v>
      </c>
      <c r="L632" s="14">
        <v>3</v>
      </c>
      <c r="M632" s="14">
        <v>0</v>
      </c>
      <c r="N632" s="14">
        <v>4</v>
      </c>
      <c r="O632" s="183">
        <v>1</v>
      </c>
      <c r="P632" s="52">
        <v>5000</v>
      </c>
      <c r="Q632" s="169">
        <v>0.25</v>
      </c>
      <c r="R632" s="170">
        <f t="shared" si="2"/>
        <v>6250</v>
      </c>
      <c r="S632" s="14">
        <v>40</v>
      </c>
      <c r="T632" s="15">
        <v>1</v>
      </c>
      <c r="U632" s="14">
        <v>1</v>
      </c>
      <c r="V632" s="21">
        <f>CEILING(R632*O632*I632*EXP(-Definitions!$A$38*Capex!U632)*T632,100)</f>
        <v>93800</v>
      </c>
      <c r="W632" s="18" t="s">
        <v>799</v>
      </c>
      <c r="X632" s="18"/>
      <c r="Y632" s="18"/>
    </row>
    <row r="633" spans="1:25" s="19" customFormat="1" ht="46">
      <c r="A633" s="171" t="s">
        <v>1766</v>
      </c>
      <c r="B633" s="172" t="s">
        <v>1792</v>
      </c>
      <c r="C633" s="172" t="s">
        <v>2054</v>
      </c>
      <c r="D633" s="173" t="s">
        <v>117</v>
      </c>
      <c r="E633" s="173" t="s">
        <v>116</v>
      </c>
      <c r="F633" s="171" t="s">
        <v>195</v>
      </c>
      <c r="G633" s="173" t="s">
        <v>103</v>
      </c>
      <c r="H633" s="171">
        <v>2016</v>
      </c>
      <c r="I633" s="174">
        <v>15</v>
      </c>
      <c r="J633" s="175" t="s">
        <v>234</v>
      </c>
      <c r="K633" s="173">
        <v>4</v>
      </c>
      <c r="L633" s="173">
        <v>3</v>
      </c>
      <c r="M633" s="173">
        <v>0</v>
      </c>
      <c r="N633" s="173">
        <v>4</v>
      </c>
      <c r="O633" s="175">
        <v>1</v>
      </c>
      <c r="P633" s="176">
        <v>5000</v>
      </c>
      <c r="Q633" s="177">
        <v>0.25</v>
      </c>
      <c r="R633" s="178">
        <f t="shared" si="2"/>
        <v>6250</v>
      </c>
      <c r="S633" s="173">
        <v>40</v>
      </c>
      <c r="T633" s="171">
        <v>1</v>
      </c>
      <c r="U633" s="173">
        <v>1</v>
      </c>
      <c r="V633" s="179">
        <f>CEILING(R633*O633*I633*EXP(-Definitions!$A$38*Capex!U633)*T633,100)</f>
        <v>93800</v>
      </c>
      <c r="W633" s="180" t="s">
        <v>799</v>
      </c>
      <c r="X633" s="180"/>
      <c r="Y633" s="180"/>
    </row>
    <row r="634" spans="1:25" ht="23">
      <c r="A634" s="59" t="s">
        <v>1673</v>
      </c>
      <c r="B634" s="60" t="s">
        <v>1674</v>
      </c>
      <c r="C634" s="60" t="s">
        <v>86</v>
      </c>
      <c r="D634" s="60" t="s">
        <v>118</v>
      </c>
      <c r="E634" s="60" t="s">
        <v>86</v>
      </c>
      <c r="F634" s="60" t="s">
        <v>130</v>
      </c>
      <c r="G634" s="60" t="s">
        <v>96</v>
      </c>
      <c r="H634" s="193">
        <v>2017</v>
      </c>
      <c r="I634" s="164">
        <v>3150</v>
      </c>
      <c r="J634" s="59" t="s">
        <v>234</v>
      </c>
      <c r="K634" s="59">
        <v>3</v>
      </c>
      <c r="L634" s="59">
        <v>2</v>
      </c>
      <c r="M634" s="59">
        <v>1</v>
      </c>
      <c r="N634" s="59">
        <v>2</v>
      </c>
      <c r="O634" s="59">
        <v>0.2</v>
      </c>
      <c r="P634" s="194">
        <v>1250</v>
      </c>
      <c r="Q634" s="169">
        <v>0.25</v>
      </c>
      <c r="R634" s="170">
        <f t="shared" si="2"/>
        <v>1562.5</v>
      </c>
      <c r="S634" s="59"/>
      <c r="T634" s="59">
        <v>1</v>
      </c>
      <c r="U634" s="193">
        <v>0</v>
      </c>
      <c r="V634" s="21">
        <f>CEILING(R634*O634*I634*EXP(-Definitions!$A$38*Capex!U588)*T634,100)</f>
        <v>984400</v>
      </c>
      <c r="W634" s="60" t="s">
        <v>1680</v>
      </c>
      <c r="X634" s="60" t="s">
        <v>275</v>
      </c>
      <c r="Y634" s="60"/>
    </row>
    <row r="635" spans="1:25" ht="57.5">
      <c r="A635" s="15" t="s">
        <v>2078</v>
      </c>
      <c r="B635" s="13" t="s">
        <v>2079</v>
      </c>
      <c r="C635" s="60" t="s">
        <v>2053</v>
      </c>
      <c r="D635" s="14" t="s">
        <v>120</v>
      </c>
      <c r="E635" s="14" t="s">
        <v>113</v>
      </c>
      <c r="F635" s="14" t="s">
        <v>2080</v>
      </c>
      <c r="G635" s="14" t="s">
        <v>100</v>
      </c>
      <c r="H635" s="16">
        <v>2020</v>
      </c>
      <c r="I635" s="17">
        <v>1</v>
      </c>
      <c r="J635" s="16" t="s">
        <v>285</v>
      </c>
      <c r="K635" s="14">
        <v>4</v>
      </c>
      <c r="L635" s="14">
        <v>2</v>
      </c>
      <c r="M635" s="14">
        <v>1</v>
      </c>
      <c r="N635" s="14">
        <v>5</v>
      </c>
      <c r="O635" s="16">
        <v>1</v>
      </c>
      <c r="P635" s="52">
        <v>1000000</v>
      </c>
      <c r="Q635" s="166">
        <v>0.25</v>
      </c>
      <c r="R635" s="51">
        <f>P635*(1+Q635)</f>
        <v>1250000</v>
      </c>
      <c r="S635" s="14">
        <v>20</v>
      </c>
      <c r="T635" s="15">
        <v>1</v>
      </c>
      <c r="U635" s="14">
        <v>0</v>
      </c>
      <c r="V635" s="21">
        <f>CEILING(R635*O635*I635*EXP(-Definitions!$A$38*Capex!U635)*T635,100)</f>
        <v>1250000</v>
      </c>
      <c r="W635" s="23" t="s">
        <v>2081</v>
      </c>
      <c r="X635" s="23" t="s">
        <v>2082</v>
      </c>
    </row>
    <row r="636" spans="1:25" ht="46">
      <c r="A636" s="15" t="s">
        <v>2083</v>
      </c>
      <c r="B636" s="13" t="s">
        <v>2084</v>
      </c>
      <c r="C636" s="60" t="s">
        <v>2053</v>
      </c>
      <c r="D636" s="14" t="s">
        <v>117</v>
      </c>
      <c r="E636" s="14" t="s">
        <v>112</v>
      </c>
      <c r="F636" s="14" t="s">
        <v>116</v>
      </c>
      <c r="G636" s="14" t="s">
        <v>96</v>
      </c>
      <c r="H636" s="16">
        <v>2017</v>
      </c>
      <c r="I636" s="17">
        <v>1000</v>
      </c>
      <c r="J636" s="16" t="s">
        <v>234</v>
      </c>
      <c r="K636" s="14">
        <v>4</v>
      </c>
      <c r="L636" s="14">
        <v>2</v>
      </c>
      <c r="M636" s="14">
        <v>1</v>
      </c>
      <c r="N636" s="14">
        <v>5</v>
      </c>
      <c r="O636" s="16">
        <v>1</v>
      </c>
      <c r="P636" s="52">
        <v>16000</v>
      </c>
      <c r="Q636" s="166">
        <v>0.25</v>
      </c>
      <c r="R636" s="51">
        <f>P636*(1+Q636)</f>
        <v>20000</v>
      </c>
      <c r="S636" s="14">
        <v>20</v>
      </c>
      <c r="T636" s="15">
        <v>1</v>
      </c>
      <c r="U636" s="14">
        <v>1</v>
      </c>
      <c r="V636" s="21">
        <f>CEILING(R636*O636*I636*EXP(-Definitions!$A$38*Capex!U636)*T636,100)</f>
        <v>20000000</v>
      </c>
      <c r="W636" s="23"/>
      <c r="X636" s="23" t="s">
        <v>2085</v>
      </c>
    </row>
    <row r="637" spans="1:25" ht="23">
      <c r="A637" s="193" t="s">
        <v>1801</v>
      </c>
      <c r="B637" s="195" t="s">
        <v>1802</v>
      </c>
      <c r="C637" s="195" t="s">
        <v>86</v>
      </c>
      <c r="D637" s="195" t="s">
        <v>118</v>
      </c>
      <c r="E637" s="195" t="s">
        <v>86</v>
      </c>
      <c r="F637" s="195" t="s">
        <v>116</v>
      </c>
      <c r="G637" s="195" t="s">
        <v>96</v>
      </c>
      <c r="H637" s="193">
        <v>2017</v>
      </c>
      <c r="I637" s="196">
        <v>22</v>
      </c>
      <c r="J637" s="193" t="s">
        <v>234</v>
      </c>
      <c r="K637" s="193">
        <v>3</v>
      </c>
      <c r="L637" s="193">
        <v>2</v>
      </c>
      <c r="M637" s="193">
        <v>1</v>
      </c>
      <c r="N637" s="193">
        <v>2</v>
      </c>
      <c r="O637" s="193">
        <v>1</v>
      </c>
      <c r="P637" s="194">
        <v>1250</v>
      </c>
      <c r="Q637" s="169">
        <v>0.25</v>
      </c>
      <c r="R637" s="170">
        <f t="shared" si="2"/>
        <v>1562.5</v>
      </c>
      <c r="S637" s="193"/>
      <c r="T637" s="193">
        <v>1</v>
      </c>
      <c r="U637" s="193">
        <v>0</v>
      </c>
      <c r="V637" s="21">
        <f>CEILING(R637*O637*I637*EXP(-Definitions!$A$38*Capex!U597)*T637,100)</f>
        <v>34400</v>
      </c>
      <c r="W637" s="195" t="s">
        <v>1803</v>
      </c>
      <c r="X637" s="195" t="s">
        <v>279</v>
      </c>
      <c r="Y637" s="163"/>
    </row>
    <row r="638" spans="1:25" s="19" customFormat="1" ht="23">
      <c r="A638" s="15" t="s">
        <v>1872</v>
      </c>
      <c r="B638" s="13" t="s">
        <v>1853</v>
      </c>
      <c r="C638" s="13" t="s">
        <v>2054</v>
      </c>
      <c r="D638" s="14" t="s">
        <v>2042</v>
      </c>
      <c r="E638" s="14" t="s">
        <v>86</v>
      </c>
      <c r="F638" s="14" t="s">
        <v>192</v>
      </c>
      <c r="G638" s="14" t="s">
        <v>102</v>
      </c>
      <c r="H638" s="16" t="s">
        <v>1688</v>
      </c>
      <c r="I638" s="17">
        <v>1</v>
      </c>
      <c r="J638" s="16" t="s">
        <v>285</v>
      </c>
      <c r="K638" s="14">
        <v>4</v>
      </c>
      <c r="L638" s="14">
        <v>3</v>
      </c>
      <c r="M638" s="14">
        <v>0</v>
      </c>
      <c r="N638" s="14">
        <v>2</v>
      </c>
      <c r="O638" s="16">
        <v>1</v>
      </c>
      <c r="P638" s="52">
        <v>40000</v>
      </c>
      <c r="Q638" s="169">
        <v>0.25</v>
      </c>
      <c r="R638" s="170">
        <f t="shared" ref="R638:R677" si="3">P638*(1+Q638)</f>
        <v>50000</v>
      </c>
      <c r="S638" s="14">
        <v>20</v>
      </c>
      <c r="T638" s="15">
        <v>1</v>
      </c>
      <c r="U638" s="14">
        <v>1</v>
      </c>
      <c r="V638" s="21">
        <f>CEILING(R638*O638*I638*EXP(-Definitions!$A$38*Capex!U638)*T638,100)</f>
        <v>50000</v>
      </c>
      <c r="W638" s="23" t="s">
        <v>2047</v>
      </c>
      <c r="X638" s="23" t="s">
        <v>2048</v>
      </c>
      <c r="Y638" s="11"/>
    </row>
    <row r="639" spans="1:25" s="19" customFormat="1" ht="34.5">
      <c r="A639" s="15" t="s">
        <v>2087</v>
      </c>
      <c r="B639" s="13" t="s">
        <v>2088</v>
      </c>
      <c r="C639" s="60" t="s">
        <v>2057</v>
      </c>
      <c r="D639" s="20" t="s">
        <v>2067</v>
      </c>
      <c r="E639" s="14" t="s">
        <v>116</v>
      </c>
      <c r="F639" s="14" t="s">
        <v>116</v>
      </c>
      <c r="G639" s="14" t="s">
        <v>116</v>
      </c>
      <c r="H639" s="16">
        <v>2017</v>
      </c>
      <c r="I639" s="17">
        <v>1</v>
      </c>
      <c r="J639" s="16" t="s">
        <v>285</v>
      </c>
      <c r="K639" s="14">
        <v>3</v>
      </c>
      <c r="L639" s="14">
        <v>2</v>
      </c>
      <c r="M639" s="14">
        <v>0</v>
      </c>
      <c r="N639" s="14">
        <v>3</v>
      </c>
      <c r="O639" s="16">
        <v>1</v>
      </c>
      <c r="P639" s="52">
        <f>0.07*50000*65000</f>
        <v>227500000.00000003</v>
      </c>
      <c r="Q639" s="169">
        <v>0</v>
      </c>
      <c r="R639" s="170">
        <f t="shared" si="3"/>
        <v>227500000.00000003</v>
      </c>
      <c r="S639" s="14">
        <v>10</v>
      </c>
      <c r="T639" s="15">
        <v>0</v>
      </c>
      <c r="U639" s="14">
        <v>2</v>
      </c>
      <c r="V639" s="21">
        <f>CEILING(R639*O639*I639*EXP(-Definitions!$A$38*Capex!U639)*T639,100)</f>
        <v>0</v>
      </c>
      <c r="W639" s="23" t="s">
        <v>2089</v>
      </c>
      <c r="X639" s="23" t="s">
        <v>2089</v>
      </c>
      <c r="Y639" s="18" t="s">
        <v>2090</v>
      </c>
    </row>
    <row r="640" spans="1:25" s="19" customFormat="1">
      <c r="A640" s="15"/>
      <c r="B640" s="13"/>
      <c r="C640" s="13"/>
      <c r="D640" s="14"/>
      <c r="E640" s="14"/>
      <c r="F640" s="14"/>
      <c r="G640" s="14"/>
      <c r="H640" s="16"/>
      <c r="I640" s="17"/>
      <c r="J640" s="16"/>
      <c r="K640" s="14"/>
      <c r="L640" s="14"/>
      <c r="M640" s="14"/>
      <c r="N640" s="14"/>
      <c r="O640" s="16"/>
      <c r="P640" s="52"/>
      <c r="Q640" s="169"/>
      <c r="R640" s="170">
        <f t="shared" si="3"/>
        <v>0</v>
      </c>
      <c r="S640" s="14"/>
      <c r="T640" s="15"/>
      <c r="U640" s="14"/>
      <c r="V640" s="21"/>
      <c r="W640" s="23"/>
      <c r="X640" s="23"/>
      <c r="Y640" s="18"/>
    </row>
    <row r="641" spans="1:25" s="19" customFormat="1">
      <c r="A641" s="15"/>
      <c r="B641" s="13"/>
      <c r="C641" s="13"/>
      <c r="D641" s="14"/>
      <c r="E641" s="14"/>
      <c r="F641" s="14"/>
      <c r="G641" s="14"/>
      <c r="H641" s="16"/>
      <c r="I641" s="17"/>
      <c r="J641" s="16"/>
      <c r="K641" s="14"/>
      <c r="L641" s="14"/>
      <c r="M641" s="14"/>
      <c r="N641" s="14"/>
      <c r="O641" s="16"/>
      <c r="P641" s="52"/>
      <c r="Q641" s="169"/>
      <c r="R641" s="170">
        <f t="shared" si="3"/>
        <v>0</v>
      </c>
      <c r="S641" s="14"/>
      <c r="T641" s="15"/>
      <c r="U641" s="14"/>
      <c r="V641" s="21"/>
      <c r="W641" s="23"/>
      <c r="X641" s="23"/>
      <c r="Y641" s="18"/>
    </row>
    <row r="642" spans="1:25" s="19" customFormat="1">
      <c r="A642" s="15"/>
      <c r="B642" s="13"/>
      <c r="C642" s="13"/>
      <c r="D642" s="14"/>
      <c r="E642" s="14"/>
      <c r="F642" s="14"/>
      <c r="G642" s="14"/>
      <c r="H642" s="16"/>
      <c r="I642" s="17"/>
      <c r="J642" s="16"/>
      <c r="K642" s="14"/>
      <c r="L642" s="14"/>
      <c r="M642" s="14"/>
      <c r="N642" s="14"/>
      <c r="O642" s="16"/>
      <c r="P642" s="52"/>
      <c r="Q642" s="169"/>
      <c r="R642" s="170">
        <f t="shared" si="3"/>
        <v>0</v>
      </c>
      <c r="S642" s="14"/>
      <c r="T642" s="15"/>
      <c r="U642" s="14"/>
      <c r="V642" s="21"/>
      <c r="W642" s="23"/>
      <c r="X642" s="23"/>
      <c r="Y642" s="18"/>
    </row>
    <row r="643" spans="1:25" s="19" customFormat="1">
      <c r="A643" s="15"/>
      <c r="B643" s="13"/>
      <c r="C643" s="13"/>
      <c r="D643" s="14"/>
      <c r="E643" s="14"/>
      <c r="F643" s="14"/>
      <c r="G643" s="14"/>
      <c r="H643" s="16"/>
      <c r="I643" s="17"/>
      <c r="J643" s="16"/>
      <c r="K643" s="14"/>
      <c r="L643" s="14"/>
      <c r="M643" s="14"/>
      <c r="N643" s="14"/>
      <c r="O643" s="16"/>
      <c r="P643" s="52"/>
      <c r="Q643" s="169"/>
      <c r="R643" s="170">
        <f t="shared" si="3"/>
        <v>0</v>
      </c>
      <c r="S643" s="14"/>
      <c r="T643" s="15"/>
      <c r="U643" s="14"/>
      <c r="V643" s="21"/>
      <c r="W643" s="23"/>
      <c r="X643" s="23"/>
      <c r="Y643" s="18"/>
    </row>
    <row r="644" spans="1:25" s="19" customFormat="1">
      <c r="A644" s="15"/>
      <c r="B644" s="13"/>
      <c r="C644" s="13"/>
      <c r="D644" s="14"/>
      <c r="E644" s="14"/>
      <c r="F644" s="14"/>
      <c r="G644" s="14"/>
      <c r="H644" s="16"/>
      <c r="I644" s="17"/>
      <c r="J644" s="16"/>
      <c r="K644" s="14"/>
      <c r="L644" s="14"/>
      <c r="M644" s="14"/>
      <c r="N644" s="14"/>
      <c r="O644" s="16"/>
      <c r="P644" s="52"/>
      <c r="Q644" s="169"/>
      <c r="R644" s="170">
        <f t="shared" si="3"/>
        <v>0</v>
      </c>
      <c r="S644" s="14"/>
      <c r="T644" s="15"/>
      <c r="U644" s="14"/>
      <c r="V644" s="21"/>
      <c r="W644" s="23"/>
      <c r="X644" s="23"/>
      <c r="Y644" s="18"/>
    </row>
    <row r="645" spans="1:25" s="19" customFormat="1">
      <c r="A645" s="15"/>
      <c r="B645" s="13"/>
      <c r="C645" s="13"/>
      <c r="D645" s="14"/>
      <c r="E645" s="14"/>
      <c r="F645" s="14"/>
      <c r="G645" s="14"/>
      <c r="H645" s="16"/>
      <c r="I645" s="17"/>
      <c r="J645" s="16"/>
      <c r="K645" s="14"/>
      <c r="L645" s="14"/>
      <c r="M645" s="14"/>
      <c r="N645" s="14"/>
      <c r="O645" s="16"/>
      <c r="P645" s="52"/>
      <c r="Q645" s="169"/>
      <c r="R645" s="170">
        <f t="shared" si="3"/>
        <v>0</v>
      </c>
      <c r="S645" s="14"/>
      <c r="T645" s="15"/>
      <c r="U645" s="14"/>
      <c r="V645" s="21"/>
      <c r="W645" s="23"/>
      <c r="X645" s="23"/>
      <c r="Y645" s="18"/>
    </row>
    <row r="646" spans="1:25" s="19" customFormat="1">
      <c r="A646" s="15"/>
      <c r="B646" s="13"/>
      <c r="C646" s="13"/>
      <c r="D646" s="14"/>
      <c r="E646" s="14"/>
      <c r="F646" s="14"/>
      <c r="G646" s="14"/>
      <c r="H646" s="16"/>
      <c r="I646" s="17"/>
      <c r="J646" s="16"/>
      <c r="K646" s="14"/>
      <c r="L646" s="14"/>
      <c r="M646" s="14"/>
      <c r="N646" s="14"/>
      <c r="O646" s="16"/>
      <c r="P646" s="52"/>
      <c r="Q646" s="169"/>
      <c r="R646" s="170">
        <f t="shared" si="3"/>
        <v>0</v>
      </c>
      <c r="S646" s="14"/>
      <c r="T646" s="15"/>
      <c r="U646" s="14"/>
      <c r="V646" s="21"/>
      <c r="W646" s="23"/>
      <c r="X646" s="23"/>
      <c r="Y646" s="18"/>
    </row>
    <row r="647" spans="1:25" s="19" customFormat="1">
      <c r="A647" s="15"/>
      <c r="B647" s="13"/>
      <c r="C647" s="13"/>
      <c r="D647" s="14"/>
      <c r="E647" s="14"/>
      <c r="F647" s="14"/>
      <c r="G647" s="14"/>
      <c r="H647" s="16"/>
      <c r="I647" s="17"/>
      <c r="J647" s="16"/>
      <c r="K647" s="14"/>
      <c r="L647" s="14"/>
      <c r="M647" s="14"/>
      <c r="N647" s="14"/>
      <c r="O647" s="16"/>
      <c r="P647" s="52"/>
      <c r="Q647" s="169"/>
      <c r="R647" s="170">
        <f t="shared" si="3"/>
        <v>0</v>
      </c>
      <c r="S647" s="14"/>
      <c r="T647" s="15"/>
      <c r="U647" s="14"/>
      <c r="V647" s="21"/>
      <c r="W647" s="23"/>
      <c r="X647" s="23"/>
      <c r="Y647" s="18"/>
    </row>
    <row r="648" spans="1:25" s="19" customFormat="1">
      <c r="A648" s="15"/>
      <c r="B648" s="13"/>
      <c r="C648" s="13"/>
      <c r="D648" s="14"/>
      <c r="E648" s="14"/>
      <c r="F648" s="14"/>
      <c r="G648" s="14"/>
      <c r="H648" s="16"/>
      <c r="I648" s="17"/>
      <c r="J648" s="16"/>
      <c r="K648" s="14"/>
      <c r="L648" s="14"/>
      <c r="M648" s="14"/>
      <c r="N648" s="14"/>
      <c r="O648" s="16"/>
      <c r="P648" s="52"/>
      <c r="Q648" s="169"/>
      <c r="R648" s="170">
        <f t="shared" si="3"/>
        <v>0</v>
      </c>
      <c r="S648" s="14"/>
      <c r="T648" s="15"/>
      <c r="U648" s="14"/>
      <c r="V648" s="21"/>
      <c r="W648" s="23"/>
      <c r="X648" s="23"/>
      <c r="Y648" s="18"/>
    </row>
    <row r="649" spans="1:25" s="19" customFormat="1">
      <c r="A649" s="15"/>
      <c r="B649" s="13"/>
      <c r="C649" s="13"/>
      <c r="D649" s="14"/>
      <c r="E649" s="14"/>
      <c r="F649" s="14"/>
      <c r="G649" s="14"/>
      <c r="H649" s="16"/>
      <c r="I649" s="17"/>
      <c r="J649" s="16"/>
      <c r="K649" s="14"/>
      <c r="L649" s="14"/>
      <c r="M649" s="14"/>
      <c r="N649" s="14"/>
      <c r="O649" s="16"/>
      <c r="P649" s="52"/>
      <c r="Q649" s="169"/>
      <c r="R649" s="170">
        <f t="shared" si="3"/>
        <v>0</v>
      </c>
      <c r="S649" s="14"/>
      <c r="T649" s="15"/>
      <c r="U649" s="14"/>
      <c r="V649" s="21"/>
      <c r="W649" s="23"/>
      <c r="X649" s="23"/>
      <c r="Y649" s="18"/>
    </row>
    <row r="650" spans="1:25" s="19" customFormat="1" ht="14.5">
      <c r="A650" s="15"/>
      <c r="B650" s="13"/>
      <c r="C650" s="13"/>
      <c r="D650" s="14"/>
      <c r="E650" s="14"/>
      <c r="F650" s="14"/>
      <c r="G650" s="14"/>
      <c r="H650" s="16"/>
      <c r="I650" s="17"/>
      <c r="J650" s="50"/>
      <c r="K650" s="14"/>
      <c r="L650" s="14"/>
      <c r="M650" s="14"/>
      <c r="N650" s="14"/>
      <c r="O650" s="16"/>
      <c r="P650" s="52"/>
      <c r="Q650" s="169"/>
      <c r="R650" s="170">
        <f t="shared" si="3"/>
        <v>0</v>
      </c>
      <c r="S650" s="14"/>
      <c r="T650" s="15"/>
      <c r="U650" s="14"/>
      <c r="V650" s="21"/>
      <c r="W650" s="23"/>
      <c r="X650" s="23"/>
      <c r="Y650" s="18"/>
    </row>
    <row r="651" spans="1:25" s="19" customFormat="1">
      <c r="A651" s="15"/>
      <c r="B651" s="13"/>
      <c r="C651" s="13"/>
      <c r="D651" s="14"/>
      <c r="E651" s="14"/>
      <c r="F651" s="14"/>
      <c r="G651" s="14"/>
      <c r="H651" s="16"/>
      <c r="I651" s="17"/>
      <c r="J651" s="16"/>
      <c r="K651" s="14"/>
      <c r="L651" s="14"/>
      <c r="M651" s="14"/>
      <c r="N651" s="14"/>
      <c r="O651" s="16"/>
      <c r="P651" s="52"/>
      <c r="Q651" s="169"/>
      <c r="R651" s="170">
        <f t="shared" si="3"/>
        <v>0</v>
      </c>
      <c r="S651" s="14"/>
      <c r="T651" s="15"/>
      <c r="U651" s="14"/>
      <c r="V651" s="21"/>
      <c r="W651" s="23"/>
      <c r="X651" s="23"/>
      <c r="Y651" s="18"/>
    </row>
    <row r="652" spans="1:25" s="19" customFormat="1">
      <c r="A652" s="15"/>
      <c r="B652" s="13"/>
      <c r="C652" s="13"/>
      <c r="D652" s="14"/>
      <c r="E652" s="14"/>
      <c r="F652" s="14"/>
      <c r="G652" s="14"/>
      <c r="H652" s="16"/>
      <c r="I652" s="17"/>
      <c r="J652" s="16"/>
      <c r="K652" s="14"/>
      <c r="L652" s="14"/>
      <c r="M652" s="14"/>
      <c r="N652" s="14"/>
      <c r="O652" s="16"/>
      <c r="P652" s="52"/>
      <c r="Q652" s="169"/>
      <c r="R652" s="170">
        <f t="shared" si="3"/>
        <v>0</v>
      </c>
      <c r="S652" s="14"/>
      <c r="T652" s="15"/>
      <c r="U652" s="14"/>
      <c r="V652" s="21"/>
      <c r="W652" s="23"/>
      <c r="X652" s="23"/>
      <c r="Y652" s="18"/>
    </row>
    <row r="653" spans="1:25" s="19" customFormat="1">
      <c r="A653" s="15"/>
      <c r="B653" s="13"/>
      <c r="C653" s="13"/>
      <c r="D653" s="14"/>
      <c r="E653" s="14"/>
      <c r="F653" s="14"/>
      <c r="G653" s="14"/>
      <c r="H653" s="16"/>
      <c r="I653" s="17"/>
      <c r="J653" s="16"/>
      <c r="K653" s="14"/>
      <c r="L653" s="14"/>
      <c r="M653" s="14"/>
      <c r="N653" s="14"/>
      <c r="O653" s="16"/>
      <c r="P653" s="52"/>
      <c r="Q653" s="169"/>
      <c r="R653" s="170">
        <f t="shared" si="3"/>
        <v>0</v>
      </c>
      <c r="S653" s="14"/>
      <c r="T653" s="15"/>
      <c r="U653" s="14"/>
      <c r="V653" s="21"/>
      <c r="W653" s="23"/>
      <c r="X653" s="23"/>
      <c r="Y653" s="18"/>
    </row>
    <row r="654" spans="1:25" s="19" customFormat="1">
      <c r="A654" s="15"/>
      <c r="B654" s="13"/>
      <c r="C654" s="13"/>
      <c r="D654" s="14"/>
      <c r="E654" s="14"/>
      <c r="F654" s="14"/>
      <c r="G654" s="14"/>
      <c r="H654" s="16"/>
      <c r="I654" s="17"/>
      <c r="J654" s="16"/>
      <c r="K654" s="14"/>
      <c r="L654" s="14"/>
      <c r="M654" s="14"/>
      <c r="N654" s="14"/>
      <c r="O654" s="16"/>
      <c r="P654" s="52"/>
      <c r="Q654" s="169"/>
      <c r="R654" s="170">
        <f t="shared" si="3"/>
        <v>0</v>
      </c>
      <c r="S654" s="14"/>
      <c r="T654" s="15"/>
      <c r="U654" s="14"/>
      <c r="V654" s="21"/>
      <c r="W654" s="23"/>
      <c r="X654" s="23"/>
      <c r="Y654" s="11"/>
    </row>
    <row r="655" spans="1:25" s="19" customFormat="1">
      <c r="A655" s="15"/>
      <c r="B655" s="13"/>
      <c r="C655" s="13"/>
      <c r="D655" s="14"/>
      <c r="E655" s="14"/>
      <c r="F655" s="14"/>
      <c r="G655" s="14"/>
      <c r="H655" s="16"/>
      <c r="I655" s="17"/>
      <c r="J655" s="16"/>
      <c r="K655" s="14"/>
      <c r="L655" s="14"/>
      <c r="M655" s="14"/>
      <c r="N655" s="14"/>
      <c r="O655" s="16"/>
      <c r="P655" s="52"/>
      <c r="Q655" s="169"/>
      <c r="R655" s="170">
        <f t="shared" si="3"/>
        <v>0</v>
      </c>
      <c r="S655" s="14"/>
      <c r="T655" s="15"/>
      <c r="U655" s="14"/>
      <c r="V655" s="21"/>
      <c r="W655" s="23"/>
      <c r="X655" s="23"/>
      <c r="Y655" s="11"/>
    </row>
    <row r="656" spans="1:25" s="19" customFormat="1">
      <c r="A656" s="15"/>
      <c r="B656" s="13"/>
      <c r="C656" s="13"/>
      <c r="D656" s="14"/>
      <c r="E656" s="14"/>
      <c r="F656" s="14"/>
      <c r="G656" s="14"/>
      <c r="H656" s="16"/>
      <c r="I656" s="17"/>
      <c r="J656" s="16"/>
      <c r="K656" s="14"/>
      <c r="L656" s="14"/>
      <c r="M656" s="14"/>
      <c r="N656" s="14"/>
      <c r="O656" s="16"/>
      <c r="P656" s="52"/>
      <c r="Q656" s="169"/>
      <c r="R656" s="170">
        <f t="shared" si="3"/>
        <v>0</v>
      </c>
      <c r="S656" s="14"/>
      <c r="T656" s="15"/>
      <c r="U656" s="14"/>
      <c r="V656" s="21"/>
      <c r="W656" s="23"/>
      <c r="X656" s="23"/>
      <c r="Y656" s="11"/>
    </row>
    <row r="657" spans="1:25" s="19" customFormat="1">
      <c r="A657" s="15"/>
      <c r="B657" s="13"/>
      <c r="C657" s="13"/>
      <c r="D657" s="14"/>
      <c r="E657" s="14"/>
      <c r="F657" s="14"/>
      <c r="G657" s="14"/>
      <c r="H657" s="16"/>
      <c r="I657" s="17"/>
      <c r="J657" s="16"/>
      <c r="K657" s="14"/>
      <c r="L657" s="14"/>
      <c r="M657" s="14"/>
      <c r="N657" s="14"/>
      <c r="O657" s="16"/>
      <c r="P657" s="52"/>
      <c r="Q657" s="169"/>
      <c r="R657" s="170">
        <f t="shared" si="3"/>
        <v>0</v>
      </c>
      <c r="S657" s="14"/>
      <c r="T657" s="15"/>
      <c r="U657" s="14"/>
      <c r="V657" s="21"/>
      <c r="W657" s="23"/>
      <c r="X657" s="23"/>
      <c r="Y657" s="11"/>
    </row>
    <row r="658" spans="1:25" s="19" customFormat="1">
      <c r="A658" s="15"/>
      <c r="B658" s="13"/>
      <c r="C658" s="13"/>
      <c r="D658" s="14"/>
      <c r="E658" s="14"/>
      <c r="F658" s="14"/>
      <c r="G658" s="14"/>
      <c r="H658" s="16"/>
      <c r="I658" s="17"/>
      <c r="J658" s="16"/>
      <c r="K658" s="14"/>
      <c r="L658" s="14"/>
      <c r="M658" s="14"/>
      <c r="N658" s="14"/>
      <c r="O658" s="16"/>
      <c r="P658" s="52"/>
      <c r="Q658" s="169"/>
      <c r="R658" s="170">
        <f t="shared" si="3"/>
        <v>0</v>
      </c>
      <c r="S658" s="14"/>
      <c r="T658" s="15"/>
      <c r="U658" s="14"/>
      <c r="V658" s="21"/>
      <c r="W658" s="23"/>
      <c r="X658" s="23"/>
      <c r="Y658" s="11"/>
    </row>
    <row r="659" spans="1:25" s="19" customFormat="1">
      <c r="A659" s="15"/>
      <c r="B659" s="13"/>
      <c r="C659" s="13"/>
      <c r="D659" s="14"/>
      <c r="E659" s="14"/>
      <c r="F659" s="14"/>
      <c r="G659" s="14"/>
      <c r="H659" s="16"/>
      <c r="I659" s="17"/>
      <c r="J659" s="16"/>
      <c r="K659" s="14"/>
      <c r="L659" s="14"/>
      <c r="M659" s="14"/>
      <c r="N659" s="14"/>
      <c r="O659" s="16"/>
      <c r="P659" s="52"/>
      <c r="Q659" s="169"/>
      <c r="R659" s="170">
        <f t="shared" si="3"/>
        <v>0</v>
      </c>
      <c r="S659" s="14"/>
      <c r="T659" s="15"/>
      <c r="U659" s="14"/>
      <c r="V659" s="21"/>
      <c r="W659" s="23"/>
      <c r="X659" s="23"/>
      <c r="Y659" s="11"/>
    </row>
    <row r="660" spans="1:25" s="19" customFormat="1">
      <c r="A660" s="15"/>
      <c r="B660" s="13"/>
      <c r="C660" s="13"/>
      <c r="D660" s="14"/>
      <c r="E660" s="14"/>
      <c r="F660" s="14"/>
      <c r="G660" s="14"/>
      <c r="H660" s="16"/>
      <c r="I660" s="17"/>
      <c r="J660" s="16"/>
      <c r="K660" s="14"/>
      <c r="L660" s="14"/>
      <c r="M660" s="14"/>
      <c r="N660" s="14"/>
      <c r="O660" s="16"/>
      <c r="P660" s="52"/>
      <c r="Q660" s="169"/>
      <c r="R660" s="170">
        <f t="shared" si="3"/>
        <v>0</v>
      </c>
      <c r="S660" s="14"/>
      <c r="T660" s="15"/>
      <c r="U660" s="14"/>
      <c r="V660" s="21"/>
      <c r="W660" s="23"/>
      <c r="X660" s="23"/>
      <c r="Y660" s="11"/>
    </row>
    <row r="661" spans="1:25" s="19" customFormat="1">
      <c r="A661" s="15"/>
      <c r="B661" s="13"/>
      <c r="C661" s="13"/>
      <c r="D661" s="14"/>
      <c r="E661" s="14"/>
      <c r="F661" s="14"/>
      <c r="G661" s="14"/>
      <c r="H661" s="16"/>
      <c r="I661" s="17"/>
      <c r="J661" s="16"/>
      <c r="K661" s="14"/>
      <c r="L661" s="14"/>
      <c r="M661" s="14"/>
      <c r="N661" s="14"/>
      <c r="O661" s="16"/>
      <c r="P661" s="52"/>
      <c r="Q661" s="169"/>
      <c r="R661" s="170">
        <f t="shared" si="3"/>
        <v>0</v>
      </c>
      <c r="S661" s="14"/>
      <c r="T661" s="15"/>
      <c r="U661" s="14"/>
      <c r="V661" s="21"/>
      <c r="W661" s="23"/>
      <c r="X661" s="23"/>
      <c r="Y661" s="11"/>
    </row>
    <row r="662" spans="1:25" s="19" customFormat="1">
      <c r="A662" s="15"/>
      <c r="B662" s="13"/>
      <c r="C662" s="13"/>
      <c r="D662" s="14"/>
      <c r="E662" s="14"/>
      <c r="F662" s="14"/>
      <c r="G662" s="14"/>
      <c r="H662" s="16"/>
      <c r="I662" s="17"/>
      <c r="J662" s="16"/>
      <c r="K662" s="14"/>
      <c r="L662" s="14"/>
      <c r="M662" s="14"/>
      <c r="N662" s="14"/>
      <c r="O662" s="16"/>
      <c r="P662" s="52"/>
      <c r="Q662" s="169"/>
      <c r="R662" s="170">
        <f t="shared" si="3"/>
        <v>0</v>
      </c>
      <c r="S662" s="14"/>
      <c r="T662" s="15"/>
      <c r="U662" s="14"/>
      <c r="V662" s="21"/>
      <c r="W662" s="23"/>
      <c r="X662" s="23"/>
      <c r="Y662" s="11"/>
    </row>
    <row r="663" spans="1:25" s="19" customFormat="1">
      <c r="A663" s="15"/>
      <c r="B663" s="13"/>
      <c r="C663" s="13"/>
      <c r="D663" s="14"/>
      <c r="E663" s="14"/>
      <c r="F663" s="14"/>
      <c r="G663" s="14"/>
      <c r="H663" s="16"/>
      <c r="I663" s="17"/>
      <c r="J663" s="16"/>
      <c r="K663" s="14"/>
      <c r="L663" s="14"/>
      <c r="M663" s="14"/>
      <c r="N663" s="14"/>
      <c r="O663" s="16"/>
      <c r="P663" s="52"/>
      <c r="Q663" s="169"/>
      <c r="R663" s="170">
        <f t="shared" si="3"/>
        <v>0</v>
      </c>
      <c r="S663" s="14"/>
      <c r="T663" s="15"/>
      <c r="U663" s="14"/>
      <c r="V663" s="21"/>
      <c r="W663" s="23"/>
      <c r="X663" s="23"/>
      <c r="Y663" s="11"/>
    </row>
    <row r="664" spans="1:25" s="19" customFormat="1">
      <c r="A664" s="15"/>
      <c r="B664" s="13"/>
      <c r="C664" s="13"/>
      <c r="D664" s="14"/>
      <c r="E664" s="14"/>
      <c r="F664" s="14"/>
      <c r="G664" s="14"/>
      <c r="H664" s="16"/>
      <c r="I664" s="17"/>
      <c r="J664" s="16"/>
      <c r="K664" s="14"/>
      <c r="L664" s="14"/>
      <c r="M664" s="14"/>
      <c r="N664" s="14"/>
      <c r="O664" s="16"/>
      <c r="P664" s="52"/>
      <c r="Q664" s="169"/>
      <c r="R664" s="170">
        <f t="shared" si="3"/>
        <v>0</v>
      </c>
      <c r="S664" s="14"/>
      <c r="T664" s="15"/>
      <c r="U664" s="14"/>
      <c r="V664" s="21"/>
      <c r="W664" s="23"/>
      <c r="X664" s="23"/>
      <c r="Y664" s="11"/>
    </row>
    <row r="665" spans="1:25" s="19" customFormat="1">
      <c r="A665" s="15"/>
      <c r="B665" s="13"/>
      <c r="C665" s="13"/>
      <c r="D665" s="14"/>
      <c r="E665" s="14"/>
      <c r="F665" s="14"/>
      <c r="G665" s="14"/>
      <c r="H665" s="16"/>
      <c r="I665" s="17"/>
      <c r="J665" s="16"/>
      <c r="K665" s="14"/>
      <c r="L665" s="14"/>
      <c r="M665" s="14"/>
      <c r="N665" s="14"/>
      <c r="O665" s="16"/>
      <c r="P665" s="52"/>
      <c r="Q665" s="169"/>
      <c r="R665" s="170">
        <f t="shared" si="3"/>
        <v>0</v>
      </c>
      <c r="S665" s="14"/>
      <c r="T665" s="15"/>
      <c r="U665" s="14"/>
      <c r="V665" s="21"/>
      <c r="W665" s="23"/>
      <c r="X665" s="23"/>
      <c r="Y665" s="11"/>
    </row>
    <row r="666" spans="1:25" s="19" customFormat="1">
      <c r="A666" s="15"/>
      <c r="B666" s="13"/>
      <c r="C666" s="13"/>
      <c r="D666" s="14"/>
      <c r="E666" s="14"/>
      <c r="F666" s="14"/>
      <c r="G666" s="14"/>
      <c r="H666" s="16"/>
      <c r="I666" s="17"/>
      <c r="J666" s="16"/>
      <c r="K666" s="14"/>
      <c r="L666" s="14"/>
      <c r="M666" s="14"/>
      <c r="N666" s="14"/>
      <c r="O666" s="16"/>
      <c r="P666" s="52"/>
      <c r="Q666" s="169"/>
      <c r="R666" s="170">
        <f t="shared" si="3"/>
        <v>0</v>
      </c>
      <c r="S666" s="14"/>
      <c r="T666" s="15"/>
      <c r="U666" s="14"/>
      <c r="V666" s="21"/>
      <c r="W666" s="23"/>
      <c r="X666" s="23"/>
      <c r="Y666" s="11"/>
    </row>
    <row r="667" spans="1:25" s="19" customFormat="1">
      <c r="A667" s="15"/>
      <c r="B667" s="13"/>
      <c r="C667" s="13"/>
      <c r="D667" s="14"/>
      <c r="E667" s="14"/>
      <c r="F667" s="14"/>
      <c r="G667" s="14"/>
      <c r="H667" s="16"/>
      <c r="I667" s="17"/>
      <c r="J667" s="16"/>
      <c r="K667" s="14"/>
      <c r="L667" s="14"/>
      <c r="M667" s="14"/>
      <c r="N667" s="14"/>
      <c r="O667" s="16"/>
      <c r="P667" s="52"/>
      <c r="Q667" s="169"/>
      <c r="R667" s="170">
        <f t="shared" si="3"/>
        <v>0</v>
      </c>
      <c r="S667" s="14"/>
      <c r="T667" s="15"/>
      <c r="U667" s="14"/>
      <c r="V667" s="21"/>
      <c r="W667" s="23"/>
      <c r="X667" s="23"/>
      <c r="Y667" s="11"/>
    </row>
    <row r="668" spans="1:25" s="19" customFormat="1">
      <c r="A668" s="15"/>
      <c r="B668" s="13"/>
      <c r="C668" s="13"/>
      <c r="D668" s="14"/>
      <c r="E668" s="14"/>
      <c r="F668" s="14"/>
      <c r="G668" s="14"/>
      <c r="H668" s="16"/>
      <c r="I668" s="17"/>
      <c r="J668" s="16"/>
      <c r="K668" s="14"/>
      <c r="L668" s="14"/>
      <c r="M668" s="14"/>
      <c r="N668" s="14"/>
      <c r="O668" s="16"/>
      <c r="P668" s="52"/>
      <c r="Q668" s="169"/>
      <c r="R668" s="170">
        <f t="shared" si="3"/>
        <v>0</v>
      </c>
      <c r="S668" s="14"/>
      <c r="T668" s="15"/>
      <c r="U668" s="14"/>
      <c r="V668" s="21"/>
      <c r="W668" s="23"/>
      <c r="X668" s="23"/>
      <c r="Y668" s="11"/>
    </row>
    <row r="669" spans="1:25" s="19" customFormat="1">
      <c r="A669" s="15"/>
      <c r="B669" s="13"/>
      <c r="C669" s="13"/>
      <c r="D669" s="14"/>
      <c r="E669" s="14"/>
      <c r="F669" s="14"/>
      <c r="G669" s="14"/>
      <c r="H669" s="16"/>
      <c r="I669" s="17"/>
      <c r="J669" s="197"/>
      <c r="K669" s="14"/>
      <c r="L669" s="14"/>
      <c r="M669" s="14"/>
      <c r="N669" s="14"/>
      <c r="O669" s="16"/>
      <c r="P669" s="52"/>
      <c r="Q669" s="169"/>
      <c r="R669" s="170">
        <f t="shared" si="3"/>
        <v>0</v>
      </c>
      <c r="S669" s="14"/>
      <c r="T669" s="15"/>
      <c r="U669" s="14"/>
      <c r="V669" s="21"/>
      <c r="W669" s="23"/>
      <c r="X669" s="23"/>
      <c r="Y669" s="11"/>
    </row>
    <row r="670" spans="1:25" s="19" customFormat="1">
      <c r="A670" s="15"/>
      <c r="B670" s="13"/>
      <c r="C670" s="13"/>
      <c r="D670" s="14"/>
      <c r="E670" s="14"/>
      <c r="F670" s="14"/>
      <c r="G670" s="14"/>
      <c r="H670" s="16"/>
      <c r="I670" s="17"/>
      <c r="J670" s="16"/>
      <c r="K670" s="14"/>
      <c r="L670" s="14"/>
      <c r="M670" s="14"/>
      <c r="N670" s="14"/>
      <c r="O670" s="16"/>
      <c r="P670" s="52"/>
      <c r="Q670" s="169"/>
      <c r="R670" s="170">
        <f t="shared" si="3"/>
        <v>0</v>
      </c>
      <c r="S670" s="14"/>
      <c r="T670" s="15"/>
      <c r="U670" s="14"/>
      <c r="V670" s="21"/>
      <c r="W670" s="23"/>
      <c r="X670" s="23"/>
      <c r="Y670" s="11"/>
    </row>
    <row r="671" spans="1:25" s="19" customFormat="1">
      <c r="A671" s="15"/>
      <c r="B671" s="13"/>
      <c r="C671" s="13"/>
      <c r="D671" s="14"/>
      <c r="E671" s="14"/>
      <c r="F671" s="14"/>
      <c r="G671" s="14"/>
      <c r="H671" s="16"/>
      <c r="I671" s="17"/>
      <c r="J671" s="16"/>
      <c r="K671" s="14"/>
      <c r="L671" s="14"/>
      <c r="M671" s="14"/>
      <c r="N671" s="14"/>
      <c r="O671" s="16"/>
      <c r="P671" s="52"/>
      <c r="Q671" s="169"/>
      <c r="R671" s="170">
        <f t="shared" si="3"/>
        <v>0</v>
      </c>
      <c r="S671" s="14"/>
      <c r="T671" s="15"/>
      <c r="U671" s="14"/>
      <c r="V671" s="21"/>
      <c r="W671" s="23"/>
      <c r="X671" s="23"/>
      <c r="Y671" s="11"/>
    </row>
    <row r="672" spans="1:25" s="19" customFormat="1">
      <c r="A672" s="15"/>
      <c r="B672" s="13"/>
      <c r="C672" s="13"/>
      <c r="D672" s="14"/>
      <c r="E672" s="14"/>
      <c r="F672" s="14"/>
      <c r="G672" s="14"/>
      <c r="H672" s="16"/>
      <c r="I672" s="17"/>
      <c r="J672" s="16"/>
      <c r="K672" s="14"/>
      <c r="L672" s="14"/>
      <c r="M672" s="14"/>
      <c r="N672" s="14"/>
      <c r="O672" s="16"/>
      <c r="P672" s="52"/>
      <c r="Q672" s="169"/>
      <c r="R672" s="170">
        <f t="shared" si="3"/>
        <v>0</v>
      </c>
      <c r="S672" s="14"/>
      <c r="T672" s="15"/>
      <c r="U672" s="14"/>
      <c r="V672" s="21"/>
      <c r="W672" s="23"/>
      <c r="X672" s="23"/>
      <c r="Y672" s="11"/>
    </row>
    <row r="673" spans="1:25" s="19" customFormat="1">
      <c r="A673" s="15"/>
      <c r="B673" s="13"/>
      <c r="C673" s="13"/>
      <c r="D673" s="14"/>
      <c r="E673" s="14"/>
      <c r="F673" s="14"/>
      <c r="G673" s="14"/>
      <c r="H673" s="16"/>
      <c r="I673" s="17"/>
      <c r="J673" s="16"/>
      <c r="K673" s="14"/>
      <c r="L673" s="14"/>
      <c r="M673" s="14"/>
      <c r="N673" s="14"/>
      <c r="O673" s="16"/>
      <c r="P673" s="52"/>
      <c r="Q673" s="169"/>
      <c r="R673" s="170">
        <f t="shared" si="3"/>
        <v>0</v>
      </c>
      <c r="S673" s="14"/>
      <c r="T673" s="15"/>
      <c r="U673" s="14"/>
      <c r="V673" s="21"/>
      <c r="W673" s="23"/>
      <c r="X673" s="23"/>
      <c r="Y673" s="11"/>
    </row>
    <row r="674" spans="1:25" s="19" customFormat="1">
      <c r="A674" s="15"/>
      <c r="B674" s="13"/>
      <c r="C674" s="13"/>
      <c r="D674" s="14"/>
      <c r="E674" s="14"/>
      <c r="F674" s="14"/>
      <c r="G674" s="14"/>
      <c r="H674" s="16"/>
      <c r="I674" s="17"/>
      <c r="J674" s="16"/>
      <c r="K674" s="14"/>
      <c r="L674" s="14"/>
      <c r="M674" s="14"/>
      <c r="N674" s="14"/>
      <c r="O674" s="16"/>
      <c r="P674" s="52"/>
      <c r="Q674" s="169"/>
      <c r="R674" s="170">
        <f t="shared" si="3"/>
        <v>0</v>
      </c>
      <c r="S674" s="14"/>
      <c r="T674" s="15"/>
      <c r="U674" s="14"/>
      <c r="V674" s="21"/>
      <c r="W674" s="23"/>
      <c r="X674" s="23"/>
      <c r="Y674" s="11"/>
    </row>
    <row r="675" spans="1:25" s="19" customFormat="1">
      <c r="A675" s="15"/>
      <c r="B675" s="13"/>
      <c r="C675" s="13"/>
      <c r="D675" s="14"/>
      <c r="E675" s="14"/>
      <c r="F675" s="14"/>
      <c r="G675" s="14"/>
      <c r="H675" s="16"/>
      <c r="I675" s="17"/>
      <c r="J675" s="16"/>
      <c r="K675" s="14"/>
      <c r="L675" s="14"/>
      <c r="M675" s="14"/>
      <c r="N675" s="14"/>
      <c r="O675" s="16"/>
      <c r="P675" s="52"/>
      <c r="Q675" s="169"/>
      <c r="R675" s="170">
        <f t="shared" si="3"/>
        <v>0</v>
      </c>
      <c r="S675" s="14"/>
      <c r="T675" s="15"/>
      <c r="U675" s="14"/>
      <c r="V675" s="21"/>
      <c r="W675" s="23"/>
      <c r="X675" s="23"/>
      <c r="Y675" s="11"/>
    </row>
    <row r="676" spans="1:25" s="19" customFormat="1">
      <c r="A676" s="15"/>
      <c r="B676" s="13"/>
      <c r="C676" s="13"/>
      <c r="D676" s="14"/>
      <c r="E676" s="14"/>
      <c r="F676" s="14"/>
      <c r="G676" s="14"/>
      <c r="H676" s="16"/>
      <c r="I676" s="17"/>
      <c r="J676" s="16"/>
      <c r="K676" s="14"/>
      <c r="L676" s="14"/>
      <c r="M676" s="14"/>
      <c r="N676" s="14"/>
      <c r="O676" s="16"/>
      <c r="P676" s="52"/>
      <c r="Q676" s="169"/>
      <c r="R676" s="170">
        <f t="shared" si="3"/>
        <v>0</v>
      </c>
      <c r="S676" s="14"/>
      <c r="T676" s="15"/>
      <c r="U676" s="14"/>
      <c r="V676" s="21"/>
      <c r="W676" s="23"/>
      <c r="X676" s="23"/>
      <c r="Y676" s="11"/>
    </row>
    <row r="677" spans="1:25" s="19" customFormat="1">
      <c r="A677" s="15"/>
      <c r="B677" s="13"/>
      <c r="C677" s="13"/>
      <c r="D677" s="14"/>
      <c r="E677" s="14"/>
      <c r="F677" s="14"/>
      <c r="G677" s="14"/>
      <c r="H677" s="16"/>
      <c r="I677" s="17"/>
      <c r="J677" s="16"/>
      <c r="K677" s="14"/>
      <c r="L677" s="14"/>
      <c r="M677" s="14"/>
      <c r="N677" s="14"/>
      <c r="O677" s="16"/>
      <c r="P677" s="52"/>
      <c r="Q677" s="169"/>
      <c r="R677" s="170">
        <f t="shared" si="3"/>
        <v>0</v>
      </c>
      <c r="S677" s="14"/>
      <c r="T677" s="15"/>
      <c r="U677" s="14"/>
      <c r="V677" s="21"/>
      <c r="W677" s="23"/>
      <c r="X677" s="23"/>
      <c r="Y677" s="11"/>
    </row>
    <row r="678" spans="1:25" s="19" customFormat="1">
      <c r="A678" s="15"/>
      <c r="B678" s="13"/>
      <c r="C678" s="13"/>
      <c r="D678" s="14"/>
      <c r="E678" s="14"/>
      <c r="F678" s="14"/>
      <c r="G678" s="14"/>
      <c r="H678" s="16"/>
      <c r="I678" s="17"/>
      <c r="J678" s="16"/>
      <c r="K678" s="14"/>
      <c r="L678" s="14"/>
      <c r="M678" s="14"/>
      <c r="N678" s="14"/>
      <c r="O678" s="16"/>
      <c r="P678" s="52"/>
      <c r="Q678" s="169"/>
      <c r="R678" s="170">
        <f t="shared" ref="R678:R741" si="4">P678*(1+Q678)</f>
        <v>0</v>
      </c>
      <c r="S678" s="14"/>
      <c r="T678" s="15"/>
      <c r="U678" s="14"/>
      <c r="V678" s="21"/>
      <c r="W678" s="23"/>
      <c r="X678" s="23"/>
      <c r="Y678" s="11"/>
    </row>
    <row r="679" spans="1:25" s="19" customFormat="1">
      <c r="A679" s="15"/>
      <c r="B679" s="13"/>
      <c r="C679" s="13"/>
      <c r="D679" s="14"/>
      <c r="E679" s="14"/>
      <c r="F679" s="14"/>
      <c r="G679" s="14"/>
      <c r="H679" s="16"/>
      <c r="I679" s="17"/>
      <c r="J679" s="16"/>
      <c r="K679" s="14"/>
      <c r="L679" s="14"/>
      <c r="M679" s="14"/>
      <c r="N679" s="14"/>
      <c r="O679" s="16"/>
      <c r="P679" s="52"/>
      <c r="Q679" s="169"/>
      <c r="R679" s="170">
        <f t="shared" si="4"/>
        <v>0</v>
      </c>
      <c r="S679" s="14"/>
      <c r="T679" s="15"/>
      <c r="U679" s="14"/>
      <c r="V679" s="21"/>
      <c r="W679" s="23"/>
      <c r="X679" s="23"/>
      <c r="Y679" s="11"/>
    </row>
    <row r="680" spans="1:25" s="19" customFormat="1">
      <c r="A680" s="15"/>
      <c r="B680" s="13"/>
      <c r="C680" s="13"/>
      <c r="D680" s="14"/>
      <c r="E680" s="14"/>
      <c r="F680" s="14"/>
      <c r="G680" s="14"/>
      <c r="H680" s="16"/>
      <c r="I680" s="17"/>
      <c r="J680" s="16"/>
      <c r="K680" s="14"/>
      <c r="L680" s="14"/>
      <c r="M680" s="14"/>
      <c r="N680" s="14"/>
      <c r="O680" s="16"/>
      <c r="P680" s="52"/>
      <c r="Q680" s="169"/>
      <c r="R680" s="170">
        <f t="shared" si="4"/>
        <v>0</v>
      </c>
      <c r="S680" s="14"/>
      <c r="T680" s="15"/>
      <c r="U680" s="14"/>
      <c r="V680" s="21"/>
      <c r="W680" s="23"/>
      <c r="X680" s="23"/>
      <c r="Y680" s="11"/>
    </row>
    <row r="681" spans="1:25" s="19" customFormat="1">
      <c r="A681" s="15"/>
      <c r="B681" s="13"/>
      <c r="C681" s="13"/>
      <c r="D681" s="14"/>
      <c r="E681" s="14"/>
      <c r="F681" s="14"/>
      <c r="G681" s="14"/>
      <c r="H681" s="16"/>
      <c r="I681" s="17"/>
      <c r="J681" s="16"/>
      <c r="K681" s="14"/>
      <c r="L681" s="14"/>
      <c r="M681" s="14"/>
      <c r="N681" s="14"/>
      <c r="O681" s="16"/>
      <c r="P681" s="52"/>
      <c r="Q681" s="169"/>
      <c r="R681" s="170">
        <f t="shared" si="4"/>
        <v>0</v>
      </c>
      <c r="S681" s="14"/>
      <c r="T681" s="15"/>
      <c r="U681" s="14"/>
      <c r="V681" s="21"/>
      <c r="W681" s="23"/>
      <c r="X681" s="23"/>
      <c r="Y681" s="11"/>
    </row>
    <row r="682" spans="1:25" s="19" customFormat="1">
      <c r="A682" s="15"/>
      <c r="B682" s="13"/>
      <c r="C682" s="13"/>
      <c r="D682" s="14"/>
      <c r="E682" s="14"/>
      <c r="F682" s="14"/>
      <c r="G682" s="14"/>
      <c r="H682" s="16"/>
      <c r="I682" s="17"/>
      <c r="J682" s="16"/>
      <c r="K682" s="14"/>
      <c r="L682" s="14"/>
      <c r="M682" s="14"/>
      <c r="N682" s="14"/>
      <c r="O682" s="16"/>
      <c r="P682" s="52"/>
      <c r="Q682" s="169"/>
      <c r="R682" s="170">
        <f t="shared" si="4"/>
        <v>0</v>
      </c>
      <c r="S682" s="14"/>
      <c r="T682" s="15"/>
      <c r="U682" s="14"/>
      <c r="V682" s="21"/>
      <c r="W682" s="23"/>
      <c r="X682" s="23"/>
      <c r="Y682" s="11"/>
    </row>
    <row r="683" spans="1:25" s="19" customFormat="1">
      <c r="A683" s="15"/>
      <c r="B683" s="13"/>
      <c r="C683" s="13"/>
      <c r="D683" s="14"/>
      <c r="E683" s="14"/>
      <c r="F683" s="14"/>
      <c r="G683" s="14"/>
      <c r="H683" s="16"/>
      <c r="I683" s="17"/>
      <c r="J683" s="16"/>
      <c r="K683" s="14"/>
      <c r="L683" s="14"/>
      <c r="M683" s="14"/>
      <c r="N683" s="14"/>
      <c r="O683" s="16"/>
      <c r="P683" s="52"/>
      <c r="Q683" s="169"/>
      <c r="R683" s="170">
        <f t="shared" si="4"/>
        <v>0</v>
      </c>
      <c r="S683" s="14"/>
      <c r="T683" s="15"/>
      <c r="U683" s="14"/>
      <c r="V683" s="21"/>
      <c r="W683" s="23"/>
      <c r="X683" s="23"/>
      <c r="Y683" s="11"/>
    </row>
    <row r="684" spans="1:25" s="19" customFormat="1">
      <c r="A684" s="15"/>
      <c r="B684" s="13"/>
      <c r="C684" s="13"/>
      <c r="D684" s="14"/>
      <c r="E684" s="14"/>
      <c r="F684" s="14"/>
      <c r="G684" s="14"/>
      <c r="H684" s="16"/>
      <c r="I684" s="17"/>
      <c r="J684" s="16"/>
      <c r="K684" s="14"/>
      <c r="L684" s="14"/>
      <c r="M684" s="14"/>
      <c r="N684" s="14"/>
      <c r="O684" s="16"/>
      <c r="P684" s="52"/>
      <c r="Q684" s="169"/>
      <c r="R684" s="170">
        <f t="shared" si="4"/>
        <v>0</v>
      </c>
      <c r="S684" s="14"/>
      <c r="T684" s="15"/>
      <c r="U684" s="14"/>
      <c r="V684" s="21"/>
      <c r="W684" s="23"/>
      <c r="X684" s="23"/>
      <c r="Y684" s="11"/>
    </row>
    <row r="685" spans="1:25" s="19" customFormat="1">
      <c r="A685" s="15"/>
      <c r="B685" s="13"/>
      <c r="C685" s="13"/>
      <c r="D685" s="14"/>
      <c r="E685" s="14"/>
      <c r="F685" s="14"/>
      <c r="G685" s="14"/>
      <c r="H685" s="16"/>
      <c r="I685" s="17"/>
      <c r="J685" s="16"/>
      <c r="K685" s="14"/>
      <c r="L685" s="14"/>
      <c r="M685" s="14"/>
      <c r="N685" s="14"/>
      <c r="O685" s="16"/>
      <c r="P685" s="52"/>
      <c r="Q685" s="169"/>
      <c r="R685" s="170">
        <f t="shared" si="4"/>
        <v>0</v>
      </c>
      <c r="S685" s="14"/>
      <c r="T685" s="15"/>
      <c r="U685" s="14"/>
      <c r="V685" s="21"/>
      <c r="W685" s="23"/>
      <c r="X685" s="23"/>
      <c r="Y685" s="11"/>
    </row>
    <row r="686" spans="1:25" s="19" customFormat="1">
      <c r="A686" s="15"/>
      <c r="B686" s="13"/>
      <c r="C686" s="13"/>
      <c r="D686" s="14"/>
      <c r="E686" s="14"/>
      <c r="F686" s="14"/>
      <c r="G686" s="14"/>
      <c r="H686" s="16"/>
      <c r="I686" s="17"/>
      <c r="J686" s="16"/>
      <c r="K686" s="14"/>
      <c r="L686" s="14"/>
      <c r="M686" s="14"/>
      <c r="N686" s="14"/>
      <c r="O686" s="16"/>
      <c r="P686" s="52"/>
      <c r="Q686" s="169"/>
      <c r="R686" s="170">
        <f t="shared" si="4"/>
        <v>0</v>
      </c>
      <c r="S686" s="14"/>
      <c r="T686" s="15"/>
      <c r="U686" s="14"/>
      <c r="V686" s="21"/>
      <c r="W686" s="23"/>
      <c r="X686" s="23"/>
      <c r="Y686" s="11"/>
    </row>
    <row r="687" spans="1:25" s="19" customFormat="1">
      <c r="A687" s="15"/>
      <c r="B687" s="13"/>
      <c r="C687" s="13"/>
      <c r="D687" s="14"/>
      <c r="E687" s="14"/>
      <c r="F687" s="14"/>
      <c r="G687" s="14"/>
      <c r="H687" s="16"/>
      <c r="I687" s="17"/>
      <c r="J687" s="16"/>
      <c r="K687" s="14"/>
      <c r="L687" s="14"/>
      <c r="M687" s="14"/>
      <c r="N687" s="14"/>
      <c r="O687" s="16"/>
      <c r="P687" s="52"/>
      <c r="Q687" s="169"/>
      <c r="R687" s="170">
        <f t="shared" si="4"/>
        <v>0</v>
      </c>
      <c r="S687" s="14"/>
      <c r="T687" s="15"/>
      <c r="U687" s="14"/>
      <c r="V687" s="21"/>
      <c r="W687" s="23"/>
      <c r="X687" s="23"/>
      <c r="Y687" s="11"/>
    </row>
    <row r="688" spans="1:25" s="19" customFormat="1">
      <c r="A688" s="15"/>
      <c r="B688" s="13"/>
      <c r="C688" s="13"/>
      <c r="D688" s="14"/>
      <c r="E688" s="14"/>
      <c r="F688" s="14"/>
      <c r="G688" s="14"/>
      <c r="H688" s="16"/>
      <c r="I688" s="17"/>
      <c r="J688" s="16"/>
      <c r="K688" s="14"/>
      <c r="L688" s="14"/>
      <c r="M688" s="14"/>
      <c r="N688" s="14"/>
      <c r="O688" s="16"/>
      <c r="P688" s="52"/>
      <c r="Q688" s="169"/>
      <c r="R688" s="170">
        <f t="shared" si="4"/>
        <v>0</v>
      </c>
      <c r="S688" s="14"/>
      <c r="T688" s="15"/>
      <c r="U688" s="14"/>
      <c r="V688" s="21"/>
      <c r="W688" s="23"/>
      <c r="X688" s="23"/>
      <c r="Y688" s="11"/>
    </row>
    <row r="689" spans="1:25" s="19" customFormat="1">
      <c r="A689" s="15"/>
      <c r="B689" s="13"/>
      <c r="C689" s="13"/>
      <c r="D689" s="14"/>
      <c r="E689" s="14"/>
      <c r="F689" s="14"/>
      <c r="G689" s="14"/>
      <c r="H689" s="16"/>
      <c r="I689" s="17"/>
      <c r="J689" s="16"/>
      <c r="K689" s="14"/>
      <c r="L689" s="14"/>
      <c r="M689" s="14"/>
      <c r="N689" s="14"/>
      <c r="O689" s="16"/>
      <c r="P689" s="52"/>
      <c r="Q689" s="169"/>
      <c r="R689" s="170">
        <f t="shared" si="4"/>
        <v>0</v>
      </c>
      <c r="S689" s="14"/>
      <c r="T689" s="15"/>
      <c r="U689" s="14"/>
      <c r="V689" s="21"/>
      <c r="W689" s="23"/>
      <c r="X689" s="23"/>
      <c r="Y689" s="11"/>
    </row>
    <row r="690" spans="1:25" s="19" customFormat="1">
      <c r="A690" s="15"/>
      <c r="B690" s="13"/>
      <c r="C690" s="13"/>
      <c r="D690" s="14"/>
      <c r="E690" s="14"/>
      <c r="F690" s="14"/>
      <c r="G690" s="14"/>
      <c r="H690" s="16"/>
      <c r="I690" s="17"/>
      <c r="J690" s="16"/>
      <c r="K690" s="14"/>
      <c r="L690" s="14"/>
      <c r="M690" s="14"/>
      <c r="N690" s="14"/>
      <c r="O690" s="16"/>
      <c r="P690" s="52"/>
      <c r="Q690" s="169"/>
      <c r="R690" s="170">
        <f t="shared" si="4"/>
        <v>0</v>
      </c>
      <c r="S690" s="14"/>
      <c r="T690" s="15"/>
      <c r="U690" s="14"/>
      <c r="V690" s="21"/>
      <c r="W690" s="23"/>
      <c r="X690" s="23"/>
      <c r="Y690" s="11"/>
    </row>
    <row r="691" spans="1:25" s="19" customFormat="1">
      <c r="A691" s="15"/>
      <c r="B691" s="13"/>
      <c r="C691" s="13"/>
      <c r="D691" s="14"/>
      <c r="E691" s="14"/>
      <c r="F691" s="14"/>
      <c r="G691" s="14"/>
      <c r="H691" s="16"/>
      <c r="I691" s="17"/>
      <c r="J691" s="16"/>
      <c r="K691" s="14"/>
      <c r="L691" s="14"/>
      <c r="M691" s="14"/>
      <c r="N691" s="14"/>
      <c r="O691" s="16"/>
      <c r="P691" s="52"/>
      <c r="Q691" s="169"/>
      <c r="R691" s="170">
        <f t="shared" si="4"/>
        <v>0</v>
      </c>
      <c r="S691" s="14"/>
      <c r="T691" s="15"/>
      <c r="U691" s="14"/>
      <c r="V691" s="21"/>
      <c r="W691" s="23"/>
      <c r="X691" s="23"/>
      <c r="Y691" s="11"/>
    </row>
    <row r="692" spans="1:25" s="19" customFormat="1">
      <c r="A692" s="15"/>
      <c r="B692" s="13"/>
      <c r="C692" s="13"/>
      <c r="D692" s="14"/>
      <c r="E692" s="14"/>
      <c r="F692" s="14"/>
      <c r="G692" s="14"/>
      <c r="H692" s="16"/>
      <c r="I692" s="17"/>
      <c r="J692" s="16"/>
      <c r="K692" s="14"/>
      <c r="L692" s="14"/>
      <c r="M692" s="14"/>
      <c r="N692" s="14"/>
      <c r="O692" s="16"/>
      <c r="P692" s="52"/>
      <c r="Q692" s="169"/>
      <c r="R692" s="170">
        <f t="shared" si="4"/>
        <v>0</v>
      </c>
      <c r="S692" s="14"/>
      <c r="T692" s="15"/>
      <c r="U692" s="14"/>
      <c r="V692" s="21"/>
      <c r="W692" s="23"/>
      <c r="X692" s="23"/>
      <c r="Y692" s="11"/>
    </row>
    <row r="693" spans="1:25" s="19" customFormat="1">
      <c r="A693" s="15"/>
      <c r="B693" s="13"/>
      <c r="C693" s="13"/>
      <c r="D693" s="14"/>
      <c r="E693" s="14"/>
      <c r="F693" s="14"/>
      <c r="G693" s="14"/>
      <c r="H693" s="16"/>
      <c r="I693" s="17"/>
      <c r="J693" s="16"/>
      <c r="K693" s="14"/>
      <c r="L693" s="14"/>
      <c r="M693" s="14"/>
      <c r="N693" s="14"/>
      <c r="O693" s="16"/>
      <c r="P693" s="52"/>
      <c r="Q693" s="169"/>
      <c r="R693" s="170">
        <f t="shared" si="4"/>
        <v>0</v>
      </c>
      <c r="S693" s="14"/>
      <c r="T693" s="15"/>
      <c r="U693" s="14"/>
      <c r="V693" s="21"/>
      <c r="W693" s="23"/>
      <c r="X693" s="23"/>
      <c r="Y693" s="11"/>
    </row>
    <row r="694" spans="1:25" s="19" customFormat="1">
      <c r="A694" s="15"/>
      <c r="B694" s="13"/>
      <c r="C694" s="13"/>
      <c r="D694" s="14"/>
      <c r="E694" s="14"/>
      <c r="F694" s="14"/>
      <c r="G694" s="14"/>
      <c r="H694" s="16"/>
      <c r="I694" s="17"/>
      <c r="J694" s="16"/>
      <c r="K694" s="14"/>
      <c r="L694" s="14"/>
      <c r="M694" s="14"/>
      <c r="N694" s="14"/>
      <c r="O694" s="16"/>
      <c r="P694" s="52"/>
      <c r="Q694" s="169"/>
      <c r="R694" s="170">
        <f t="shared" si="4"/>
        <v>0</v>
      </c>
      <c r="S694" s="14"/>
      <c r="T694" s="15"/>
      <c r="U694" s="14"/>
      <c r="V694" s="21"/>
      <c r="W694" s="23"/>
      <c r="X694" s="23"/>
      <c r="Y694" s="11"/>
    </row>
    <row r="695" spans="1:25" s="19" customFormat="1">
      <c r="A695" s="15"/>
      <c r="B695" s="13"/>
      <c r="C695" s="13"/>
      <c r="D695" s="14"/>
      <c r="E695" s="14"/>
      <c r="F695" s="14"/>
      <c r="G695" s="14"/>
      <c r="H695" s="16"/>
      <c r="I695" s="17"/>
      <c r="J695" s="16"/>
      <c r="K695" s="14"/>
      <c r="L695" s="14"/>
      <c r="M695" s="14"/>
      <c r="N695" s="14"/>
      <c r="O695" s="16"/>
      <c r="P695" s="52"/>
      <c r="Q695" s="169"/>
      <c r="R695" s="170">
        <f t="shared" si="4"/>
        <v>0</v>
      </c>
      <c r="S695" s="14"/>
      <c r="T695" s="15"/>
      <c r="U695" s="14"/>
      <c r="V695" s="21"/>
      <c r="W695" s="23"/>
      <c r="X695" s="23"/>
      <c r="Y695" s="11"/>
    </row>
    <row r="696" spans="1:25" s="19" customFormat="1">
      <c r="A696" s="15"/>
      <c r="B696" s="13"/>
      <c r="C696" s="13"/>
      <c r="D696" s="14"/>
      <c r="E696" s="14"/>
      <c r="F696" s="14"/>
      <c r="G696" s="14"/>
      <c r="H696" s="16"/>
      <c r="I696" s="17"/>
      <c r="J696" s="16"/>
      <c r="K696" s="14"/>
      <c r="L696" s="14"/>
      <c r="M696" s="14"/>
      <c r="N696" s="14"/>
      <c r="O696" s="16"/>
      <c r="P696" s="52"/>
      <c r="Q696" s="169"/>
      <c r="R696" s="170">
        <f t="shared" si="4"/>
        <v>0</v>
      </c>
      <c r="S696" s="14"/>
      <c r="T696" s="15"/>
      <c r="U696" s="14"/>
      <c r="V696" s="21"/>
      <c r="W696" s="23"/>
      <c r="X696" s="23"/>
      <c r="Y696" s="11"/>
    </row>
    <row r="697" spans="1:25" s="19" customFormat="1">
      <c r="A697" s="15"/>
      <c r="B697" s="13"/>
      <c r="C697" s="13"/>
      <c r="D697" s="14"/>
      <c r="E697" s="14"/>
      <c r="F697" s="14"/>
      <c r="G697" s="14"/>
      <c r="H697" s="16"/>
      <c r="I697" s="17"/>
      <c r="J697" s="16"/>
      <c r="K697" s="14"/>
      <c r="L697" s="14"/>
      <c r="M697" s="14"/>
      <c r="N697" s="14"/>
      <c r="O697" s="16"/>
      <c r="P697" s="52"/>
      <c r="Q697" s="169"/>
      <c r="R697" s="170">
        <f t="shared" si="4"/>
        <v>0</v>
      </c>
      <c r="S697" s="14"/>
      <c r="T697" s="15"/>
      <c r="U697" s="14"/>
      <c r="V697" s="21"/>
      <c r="W697" s="23"/>
      <c r="X697" s="23"/>
      <c r="Y697" s="11"/>
    </row>
    <row r="698" spans="1:25" s="19" customFormat="1">
      <c r="A698" s="15"/>
      <c r="B698" s="13"/>
      <c r="C698" s="13"/>
      <c r="D698" s="14"/>
      <c r="E698" s="14"/>
      <c r="F698" s="14"/>
      <c r="G698" s="14"/>
      <c r="H698" s="16"/>
      <c r="I698" s="17"/>
      <c r="J698" s="16"/>
      <c r="K698" s="14"/>
      <c r="L698" s="14"/>
      <c r="M698" s="14"/>
      <c r="N698" s="14"/>
      <c r="O698" s="16"/>
      <c r="P698" s="52"/>
      <c r="Q698" s="169"/>
      <c r="R698" s="170">
        <f t="shared" si="4"/>
        <v>0</v>
      </c>
      <c r="S698" s="14"/>
      <c r="T698" s="15"/>
      <c r="U698" s="14"/>
      <c r="V698" s="21"/>
      <c r="W698" s="23"/>
      <c r="X698" s="23"/>
      <c r="Y698" s="11"/>
    </row>
    <row r="699" spans="1:25" s="19" customFormat="1">
      <c r="A699" s="15"/>
      <c r="B699" s="13"/>
      <c r="C699" s="13"/>
      <c r="D699" s="14"/>
      <c r="E699" s="14"/>
      <c r="F699" s="14"/>
      <c r="G699" s="14"/>
      <c r="H699" s="16"/>
      <c r="I699" s="17"/>
      <c r="J699" s="16"/>
      <c r="K699" s="14"/>
      <c r="L699" s="14"/>
      <c r="M699" s="14"/>
      <c r="N699" s="14"/>
      <c r="O699" s="16"/>
      <c r="P699" s="52"/>
      <c r="Q699" s="169"/>
      <c r="R699" s="170">
        <f t="shared" si="4"/>
        <v>0</v>
      </c>
      <c r="S699" s="14"/>
      <c r="T699" s="15"/>
      <c r="U699" s="14"/>
      <c r="V699" s="21"/>
      <c r="W699" s="23"/>
      <c r="X699" s="23"/>
      <c r="Y699" s="11"/>
    </row>
    <row r="700" spans="1:25" s="19" customFormat="1">
      <c r="A700" s="15"/>
      <c r="B700" s="13"/>
      <c r="C700" s="13"/>
      <c r="D700" s="14"/>
      <c r="E700" s="14"/>
      <c r="F700" s="14"/>
      <c r="G700" s="14"/>
      <c r="H700" s="16"/>
      <c r="I700" s="17"/>
      <c r="J700" s="16"/>
      <c r="K700" s="14"/>
      <c r="L700" s="14"/>
      <c r="M700" s="14"/>
      <c r="N700" s="14"/>
      <c r="O700" s="16"/>
      <c r="P700" s="52"/>
      <c r="Q700" s="169"/>
      <c r="R700" s="170">
        <f t="shared" si="4"/>
        <v>0</v>
      </c>
      <c r="S700" s="14"/>
      <c r="T700" s="15"/>
      <c r="U700" s="14"/>
      <c r="V700" s="21"/>
      <c r="W700" s="23"/>
      <c r="X700" s="23"/>
      <c r="Y700" s="11"/>
    </row>
    <row r="701" spans="1:25" s="19" customFormat="1">
      <c r="A701" s="15"/>
      <c r="B701" s="13"/>
      <c r="C701" s="13"/>
      <c r="D701" s="14"/>
      <c r="E701" s="14"/>
      <c r="F701" s="14"/>
      <c r="G701" s="14"/>
      <c r="H701" s="16"/>
      <c r="I701" s="17"/>
      <c r="J701" s="16"/>
      <c r="K701" s="14"/>
      <c r="L701" s="14"/>
      <c r="M701" s="14"/>
      <c r="N701" s="14"/>
      <c r="O701" s="16"/>
      <c r="P701" s="52"/>
      <c r="Q701" s="169"/>
      <c r="R701" s="170">
        <f t="shared" si="4"/>
        <v>0</v>
      </c>
      <c r="S701" s="14"/>
      <c r="T701" s="15"/>
      <c r="U701" s="14"/>
      <c r="V701" s="21"/>
      <c r="W701" s="23"/>
      <c r="X701" s="23"/>
      <c r="Y701" s="11"/>
    </row>
    <row r="702" spans="1:25" s="19" customFormat="1">
      <c r="A702" s="15"/>
      <c r="B702" s="13"/>
      <c r="C702" s="13"/>
      <c r="D702" s="14"/>
      <c r="E702" s="14"/>
      <c r="F702" s="14"/>
      <c r="G702" s="14"/>
      <c r="H702" s="16"/>
      <c r="I702" s="17"/>
      <c r="J702" s="16"/>
      <c r="K702" s="14"/>
      <c r="L702" s="14"/>
      <c r="M702" s="14"/>
      <c r="N702" s="14"/>
      <c r="O702" s="16"/>
      <c r="P702" s="52"/>
      <c r="Q702" s="169"/>
      <c r="R702" s="170">
        <f t="shared" si="4"/>
        <v>0</v>
      </c>
      <c r="S702" s="14"/>
      <c r="T702" s="15"/>
      <c r="U702" s="14"/>
      <c r="V702" s="21"/>
      <c r="W702" s="23"/>
      <c r="X702" s="23"/>
      <c r="Y702" s="11"/>
    </row>
    <row r="703" spans="1:25" s="19" customFormat="1">
      <c r="A703" s="15"/>
      <c r="B703" s="13"/>
      <c r="C703" s="13"/>
      <c r="D703" s="14"/>
      <c r="E703" s="14"/>
      <c r="F703" s="14"/>
      <c r="G703" s="14"/>
      <c r="H703" s="16"/>
      <c r="I703" s="17"/>
      <c r="J703" s="16"/>
      <c r="K703" s="14"/>
      <c r="L703" s="14"/>
      <c r="M703" s="14"/>
      <c r="N703" s="14"/>
      <c r="O703" s="16"/>
      <c r="P703" s="52"/>
      <c r="Q703" s="169"/>
      <c r="R703" s="170">
        <f t="shared" si="4"/>
        <v>0</v>
      </c>
      <c r="S703" s="14"/>
      <c r="T703" s="15"/>
      <c r="U703" s="14"/>
      <c r="V703" s="21"/>
      <c r="W703" s="23"/>
      <c r="X703" s="23"/>
      <c r="Y703" s="11"/>
    </row>
    <row r="704" spans="1:25" s="19" customFormat="1">
      <c r="A704" s="15"/>
      <c r="B704" s="13"/>
      <c r="C704" s="13"/>
      <c r="D704" s="14"/>
      <c r="E704" s="14"/>
      <c r="F704" s="14"/>
      <c r="G704" s="14"/>
      <c r="H704" s="16"/>
      <c r="I704" s="17"/>
      <c r="J704" s="16"/>
      <c r="K704" s="14"/>
      <c r="L704" s="14"/>
      <c r="M704" s="14"/>
      <c r="N704" s="14"/>
      <c r="O704" s="16"/>
      <c r="P704" s="52"/>
      <c r="Q704" s="169"/>
      <c r="R704" s="170">
        <f t="shared" si="4"/>
        <v>0</v>
      </c>
      <c r="S704" s="14"/>
      <c r="T704" s="15"/>
      <c r="U704" s="14"/>
      <c r="V704" s="21"/>
      <c r="W704" s="23"/>
      <c r="X704" s="23"/>
      <c r="Y704" s="11"/>
    </row>
    <row r="705" spans="1:25" s="19" customFormat="1">
      <c r="A705" s="15"/>
      <c r="B705" s="13"/>
      <c r="C705" s="13"/>
      <c r="D705" s="14"/>
      <c r="E705" s="14"/>
      <c r="F705" s="14"/>
      <c r="G705" s="14"/>
      <c r="H705" s="16"/>
      <c r="I705" s="17"/>
      <c r="J705" s="16"/>
      <c r="K705" s="14"/>
      <c r="L705" s="14"/>
      <c r="M705" s="14"/>
      <c r="N705" s="14"/>
      <c r="O705" s="16"/>
      <c r="P705" s="52"/>
      <c r="Q705" s="169"/>
      <c r="R705" s="170">
        <f t="shared" si="4"/>
        <v>0</v>
      </c>
      <c r="S705" s="14"/>
      <c r="T705" s="15"/>
      <c r="U705" s="14"/>
      <c r="V705" s="21"/>
      <c r="W705" s="23"/>
      <c r="X705" s="23"/>
      <c r="Y705" s="11"/>
    </row>
    <row r="706" spans="1:25" s="19" customFormat="1">
      <c r="A706" s="15"/>
      <c r="B706" s="13"/>
      <c r="C706" s="13"/>
      <c r="D706" s="14"/>
      <c r="E706" s="14"/>
      <c r="F706" s="14"/>
      <c r="G706" s="14"/>
      <c r="H706" s="16"/>
      <c r="I706" s="17"/>
      <c r="J706" s="16"/>
      <c r="K706" s="14"/>
      <c r="L706" s="14"/>
      <c r="M706" s="14"/>
      <c r="N706" s="14"/>
      <c r="O706" s="16"/>
      <c r="P706" s="52"/>
      <c r="Q706" s="169"/>
      <c r="R706" s="170">
        <f t="shared" si="4"/>
        <v>0</v>
      </c>
      <c r="S706" s="14"/>
      <c r="T706" s="15"/>
      <c r="U706" s="14"/>
      <c r="V706" s="21"/>
      <c r="W706" s="23"/>
      <c r="X706" s="23"/>
      <c r="Y706" s="11"/>
    </row>
    <row r="707" spans="1:25" s="19" customFormat="1">
      <c r="A707" s="15"/>
      <c r="B707" s="13"/>
      <c r="C707" s="13"/>
      <c r="D707" s="14"/>
      <c r="E707" s="14"/>
      <c r="F707" s="14"/>
      <c r="G707" s="14"/>
      <c r="H707" s="16"/>
      <c r="I707" s="17"/>
      <c r="J707" s="16"/>
      <c r="K707" s="14"/>
      <c r="L707" s="14"/>
      <c r="M707" s="14"/>
      <c r="N707" s="14"/>
      <c r="O707" s="16"/>
      <c r="P707" s="52"/>
      <c r="Q707" s="169"/>
      <c r="R707" s="170">
        <f t="shared" si="4"/>
        <v>0</v>
      </c>
      <c r="S707" s="14"/>
      <c r="T707" s="15"/>
      <c r="U707" s="14"/>
      <c r="V707" s="21"/>
      <c r="W707" s="23"/>
      <c r="X707" s="23"/>
      <c r="Y707" s="11"/>
    </row>
    <row r="708" spans="1:25" s="19" customFormat="1">
      <c r="A708" s="15"/>
      <c r="B708" s="13"/>
      <c r="C708" s="13"/>
      <c r="D708" s="14"/>
      <c r="E708" s="14"/>
      <c r="F708" s="14"/>
      <c r="G708" s="14"/>
      <c r="H708" s="16"/>
      <c r="I708" s="17"/>
      <c r="J708" s="16"/>
      <c r="K708" s="14"/>
      <c r="L708" s="14"/>
      <c r="M708" s="14"/>
      <c r="N708" s="14"/>
      <c r="O708" s="16"/>
      <c r="P708" s="52"/>
      <c r="Q708" s="169"/>
      <c r="R708" s="170">
        <f t="shared" si="4"/>
        <v>0</v>
      </c>
      <c r="S708" s="14"/>
      <c r="T708" s="15"/>
      <c r="U708" s="14"/>
      <c r="V708" s="21"/>
      <c r="W708" s="23"/>
      <c r="X708" s="23"/>
      <c r="Y708" s="11"/>
    </row>
    <row r="709" spans="1:25" s="19" customFormat="1">
      <c r="A709" s="15"/>
      <c r="B709" s="13"/>
      <c r="C709" s="13"/>
      <c r="D709" s="14"/>
      <c r="E709" s="14"/>
      <c r="F709" s="14"/>
      <c r="G709" s="14"/>
      <c r="H709" s="16"/>
      <c r="I709" s="17"/>
      <c r="J709" s="16"/>
      <c r="K709" s="14"/>
      <c r="L709" s="14"/>
      <c r="M709" s="14"/>
      <c r="N709" s="14"/>
      <c r="O709" s="16"/>
      <c r="P709" s="52"/>
      <c r="Q709" s="169"/>
      <c r="R709" s="170">
        <f t="shared" si="4"/>
        <v>0</v>
      </c>
      <c r="S709" s="14"/>
      <c r="T709" s="15"/>
      <c r="U709" s="14"/>
      <c r="V709" s="21"/>
      <c r="W709" s="23"/>
      <c r="X709" s="23"/>
      <c r="Y709" s="11"/>
    </row>
    <row r="710" spans="1:25" s="19" customFormat="1">
      <c r="A710" s="15"/>
      <c r="B710" s="13"/>
      <c r="C710" s="13"/>
      <c r="D710" s="14"/>
      <c r="E710" s="14"/>
      <c r="F710" s="14"/>
      <c r="G710" s="14"/>
      <c r="H710" s="16"/>
      <c r="I710" s="17"/>
      <c r="J710" s="16"/>
      <c r="K710" s="14"/>
      <c r="L710" s="14"/>
      <c r="M710" s="14"/>
      <c r="N710" s="14"/>
      <c r="O710" s="16"/>
      <c r="P710" s="52"/>
      <c r="Q710" s="169"/>
      <c r="R710" s="170">
        <f t="shared" si="4"/>
        <v>0</v>
      </c>
      <c r="S710" s="14"/>
      <c r="T710" s="15"/>
      <c r="U710" s="14"/>
      <c r="V710" s="21"/>
      <c r="W710" s="23"/>
      <c r="X710" s="23"/>
      <c r="Y710" s="11"/>
    </row>
    <row r="711" spans="1:25" s="19" customFormat="1">
      <c r="A711" s="15"/>
      <c r="B711" s="13"/>
      <c r="C711" s="13"/>
      <c r="D711" s="14"/>
      <c r="E711" s="14"/>
      <c r="F711" s="14"/>
      <c r="G711" s="14"/>
      <c r="H711" s="16"/>
      <c r="I711" s="17"/>
      <c r="J711" s="16"/>
      <c r="K711" s="14"/>
      <c r="L711" s="14"/>
      <c r="M711" s="14"/>
      <c r="N711" s="14"/>
      <c r="O711" s="16"/>
      <c r="P711" s="52"/>
      <c r="Q711" s="169"/>
      <c r="R711" s="170">
        <f t="shared" si="4"/>
        <v>0</v>
      </c>
      <c r="S711" s="14"/>
      <c r="T711" s="15"/>
      <c r="U711" s="14"/>
      <c r="V711" s="21"/>
      <c r="W711" s="23"/>
      <c r="X711" s="23"/>
      <c r="Y711" s="11"/>
    </row>
    <row r="712" spans="1:25" s="19" customFormat="1">
      <c r="A712" s="15"/>
      <c r="B712" s="13"/>
      <c r="C712" s="13"/>
      <c r="D712" s="14"/>
      <c r="E712" s="14"/>
      <c r="F712" s="14"/>
      <c r="G712" s="14"/>
      <c r="H712" s="16"/>
      <c r="I712" s="17"/>
      <c r="J712" s="16"/>
      <c r="K712" s="14"/>
      <c r="L712" s="14"/>
      <c r="M712" s="14"/>
      <c r="N712" s="14"/>
      <c r="O712" s="16"/>
      <c r="P712" s="52"/>
      <c r="Q712" s="169"/>
      <c r="R712" s="170">
        <f t="shared" si="4"/>
        <v>0</v>
      </c>
      <c r="S712" s="14"/>
      <c r="T712" s="15"/>
      <c r="U712" s="14"/>
      <c r="V712" s="21"/>
      <c r="W712" s="23"/>
      <c r="X712" s="23"/>
      <c r="Y712" s="11"/>
    </row>
    <row r="713" spans="1:25" s="19" customFormat="1">
      <c r="A713" s="15"/>
      <c r="B713" s="13"/>
      <c r="C713" s="13"/>
      <c r="D713" s="14"/>
      <c r="E713" s="14"/>
      <c r="F713" s="14"/>
      <c r="G713" s="14"/>
      <c r="H713" s="16"/>
      <c r="I713" s="17"/>
      <c r="J713" s="16"/>
      <c r="K713" s="14"/>
      <c r="L713" s="14"/>
      <c r="M713" s="14"/>
      <c r="N713" s="14"/>
      <c r="O713" s="16"/>
      <c r="P713" s="52"/>
      <c r="Q713" s="169"/>
      <c r="R713" s="170">
        <f t="shared" si="4"/>
        <v>0</v>
      </c>
      <c r="S713" s="14"/>
      <c r="T713" s="15"/>
      <c r="U713" s="14"/>
      <c r="V713" s="21"/>
      <c r="W713" s="23"/>
      <c r="X713" s="23"/>
      <c r="Y713" s="11"/>
    </row>
    <row r="714" spans="1:25" s="19" customFormat="1">
      <c r="A714" s="15"/>
      <c r="B714" s="13"/>
      <c r="C714" s="13"/>
      <c r="D714" s="14"/>
      <c r="E714" s="14"/>
      <c r="F714" s="14"/>
      <c r="G714" s="14"/>
      <c r="H714" s="16"/>
      <c r="I714" s="17"/>
      <c r="J714" s="16"/>
      <c r="K714" s="14"/>
      <c r="L714" s="14"/>
      <c r="M714" s="14"/>
      <c r="N714" s="14"/>
      <c r="O714" s="16"/>
      <c r="P714" s="52"/>
      <c r="Q714" s="169"/>
      <c r="R714" s="170">
        <f t="shared" si="4"/>
        <v>0</v>
      </c>
      <c r="S714" s="14"/>
      <c r="T714" s="15"/>
      <c r="U714" s="14"/>
      <c r="V714" s="21"/>
      <c r="W714" s="23"/>
      <c r="X714" s="23"/>
      <c r="Y714" s="11"/>
    </row>
    <row r="715" spans="1:25" s="19" customFormat="1">
      <c r="A715" s="15"/>
      <c r="B715" s="13"/>
      <c r="C715" s="13"/>
      <c r="D715" s="14"/>
      <c r="E715" s="14"/>
      <c r="F715" s="14"/>
      <c r="G715" s="14"/>
      <c r="H715" s="16"/>
      <c r="I715" s="17"/>
      <c r="J715" s="16"/>
      <c r="K715" s="14"/>
      <c r="L715" s="14"/>
      <c r="M715" s="14"/>
      <c r="N715" s="14"/>
      <c r="O715" s="16"/>
      <c r="P715" s="52"/>
      <c r="Q715" s="169"/>
      <c r="R715" s="170">
        <f t="shared" si="4"/>
        <v>0</v>
      </c>
      <c r="S715" s="14"/>
      <c r="T715" s="15"/>
      <c r="U715" s="14"/>
      <c r="V715" s="21"/>
      <c r="W715" s="23"/>
      <c r="X715" s="23"/>
      <c r="Y715" s="11"/>
    </row>
    <row r="716" spans="1:25" s="19" customFormat="1">
      <c r="A716" s="15"/>
      <c r="B716" s="13"/>
      <c r="C716" s="13"/>
      <c r="D716" s="14"/>
      <c r="E716" s="14"/>
      <c r="F716" s="14"/>
      <c r="G716" s="14"/>
      <c r="H716" s="16"/>
      <c r="I716" s="17"/>
      <c r="J716" s="16"/>
      <c r="K716" s="14"/>
      <c r="L716" s="14"/>
      <c r="M716" s="14"/>
      <c r="N716" s="14"/>
      <c r="O716" s="16"/>
      <c r="P716" s="52"/>
      <c r="Q716" s="169"/>
      <c r="R716" s="170">
        <f t="shared" si="4"/>
        <v>0</v>
      </c>
      <c r="S716" s="14"/>
      <c r="T716" s="15"/>
      <c r="U716" s="14"/>
      <c r="V716" s="21"/>
      <c r="W716" s="23"/>
      <c r="X716" s="23"/>
      <c r="Y716" s="11"/>
    </row>
    <row r="717" spans="1:25" s="19" customFormat="1">
      <c r="A717" s="15"/>
      <c r="B717" s="13"/>
      <c r="C717" s="13"/>
      <c r="D717" s="14"/>
      <c r="E717" s="14"/>
      <c r="F717" s="14"/>
      <c r="G717" s="14"/>
      <c r="H717" s="16"/>
      <c r="I717" s="17"/>
      <c r="J717" s="16"/>
      <c r="K717" s="14"/>
      <c r="L717" s="14"/>
      <c r="M717" s="14"/>
      <c r="N717" s="14"/>
      <c r="O717" s="16"/>
      <c r="P717" s="52"/>
      <c r="Q717" s="169"/>
      <c r="R717" s="170">
        <f t="shared" si="4"/>
        <v>0</v>
      </c>
      <c r="S717" s="14"/>
      <c r="T717" s="15"/>
      <c r="U717" s="14"/>
      <c r="V717" s="21"/>
      <c r="W717" s="23"/>
      <c r="X717" s="23"/>
      <c r="Y717" s="11"/>
    </row>
    <row r="718" spans="1:25" s="19" customFormat="1">
      <c r="A718" s="15"/>
      <c r="B718" s="13"/>
      <c r="C718" s="13"/>
      <c r="D718" s="14"/>
      <c r="E718" s="14"/>
      <c r="F718" s="14"/>
      <c r="G718" s="14"/>
      <c r="H718" s="16"/>
      <c r="I718" s="17"/>
      <c r="J718" s="16"/>
      <c r="K718" s="14"/>
      <c r="L718" s="14"/>
      <c r="M718" s="14"/>
      <c r="N718" s="14"/>
      <c r="O718" s="16"/>
      <c r="P718" s="52"/>
      <c r="Q718" s="169"/>
      <c r="R718" s="170">
        <f t="shared" si="4"/>
        <v>0</v>
      </c>
      <c r="S718" s="14"/>
      <c r="T718" s="15"/>
      <c r="U718" s="14"/>
      <c r="V718" s="21"/>
      <c r="W718" s="23"/>
      <c r="X718" s="23"/>
      <c r="Y718" s="11"/>
    </row>
    <row r="719" spans="1:25" s="19" customFormat="1">
      <c r="A719" s="15"/>
      <c r="B719" s="13"/>
      <c r="C719" s="13"/>
      <c r="D719" s="14"/>
      <c r="E719" s="14"/>
      <c r="F719" s="14"/>
      <c r="G719" s="14"/>
      <c r="H719" s="16"/>
      <c r="I719" s="17"/>
      <c r="J719" s="16"/>
      <c r="K719" s="14"/>
      <c r="L719" s="14"/>
      <c r="M719" s="14"/>
      <c r="N719" s="14"/>
      <c r="O719" s="16"/>
      <c r="P719" s="52"/>
      <c r="Q719" s="169"/>
      <c r="R719" s="170">
        <f t="shared" si="4"/>
        <v>0</v>
      </c>
      <c r="S719" s="14"/>
      <c r="T719" s="15"/>
      <c r="U719" s="14"/>
      <c r="V719" s="21"/>
      <c r="W719" s="23"/>
      <c r="X719" s="23"/>
      <c r="Y719" s="11"/>
    </row>
    <row r="720" spans="1:25" s="19" customFormat="1">
      <c r="A720" s="15"/>
      <c r="B720" s="13"/>
      <c r="C720" s="13"/>
      <c r="D720" s="14"/>
      <c r="E720" s="14"/>
      <c r="F720" s="14"/>
      <c r="G720" s="14"/>
      <c r="H720" s="16"/>
      <c r="I720" s="17"/>
      <c r="J720" s="16"/>
      <c r="K720" s="14"/>
      <c r="L720" s="14"/>
      <c r="M720" s="14"/>
      <c r="N720" s="14"/>
      <c r="O720" s="16"/>
      <c r="P720" s="52"/>
      <c r="Q720" s="169"/>
      <c r="R720" s="170">
        <f t="shared" si="4"/>
        <v>0</v>
      </c>
      <c r="S720" s="14"/>
      <c r="T720" s="15"/>
      <c r="U720" s="14"/>
      <c r="V720" s="21"/>
      <c r="W720" s="23"/>
      <c r="X720" s="23"/>
      <c r="Y720" s="11"/>
    </row>
    <row r="721" spans="1:25" s="19" customFormat="1">
      <c r="A721" s="15"/>
      <c r="B721" s="13"/>
      <c r="C721" s="13"/>
      <c r="D721" s="14"/>
      <c r="E721" s="14"/>
      <c r="F721" s="14"/>
      <c r="G721" s="14"/>
      <c r="H721" s="16"/>
      <c r="I721" s="17"/>
      <c r="J721" s="16"/>
      <c r="K721" s="14"/>
      <c r="L721" s="14"/>
      <c r="M721" s="14"/>
      <c r="N721" s="14"/>
      <c r="O721" s="16"/>
      <c r="P721" s="52"/>
      <c r="Q721" s="169"/>
      <c r="R721" s="170">
        <f t="shared" si="4"/>
        <v>0</v>
      </c>
      <c r="S721" s="14"/>
      <c r="T721" s="15"/>
      <c r="U721" s="14"/>
      <c r="V721" s="21"/>
      <c r="W721" s="23"/>
      <c r="X721" s="23"/>
      <c r="Y721" s="11"/>
    </row>
    <row r="722" spans="1:25" s="19" customFormat="1">
      <c r="A722" s="15"/>
      <c r="B722" s="13"/>
      <c r="C722" s="13"/>
      <c r="D722" s="14"/>
      <c r="E722" s="14"/>
      <c r="F722" s="14"/>
      <c r="G722" s="14"/>
      <c r="H722" s="16"/>
      <c r="I722" s="17"/>
      <c r="J722" s="16"/>
      <c r="K722" s="14"/>
      <c r="L722" s="14"/>
      <c r="M722" s="14"/>
      <c r="N722" s="14"/>
      <c r="O722" s="16"/>
      <c r="P722" s="52"/>
      <c r="Q722" s="169"/>
      <c r="R722" s="170">
        <f t="shared" si="4"/>
        <v>0</v>
      </c>
      <c r="S722" s="14"/>
      <c r="T722" s="15"/>
      <c r="U722" s="14"/>
      <c r="V722" s="21"/>
      <c r="W722" s="23"/>
      <c r="X722" s="23"/>
      <c r="Y722" s="11"/>
    </row>
    <row r="723" spans="1:25" s="19" customFormat="1">
      <c r="A723" s="15"/>
      <c r="B723" s="13"/>
      <c r="C723" s="13"/>
      <c r="D723" s="14"/>
      <c r="E723" s="14"/>
      <c r="F723" s="14"/>
      <c r="G723" s="14"/>
      <c r="H723" s="16"/>
      <c r="I723" s="17"/>
      <c r="J723" s="16"/>
      <c r="K723" s="14"/>
      <c r="L723" s="14"/>
      <c r="M723" s="14"/>
      <c r="N723" s="14"/>
      <c r="O723" s="16"/>
      <c r="P723" s="52"/>
      <c r="Q723" s="169"/>
      <c r="R723" s="170">
        <f t="shared" si="4"/>
        <v>0</v>
      </c>
      <c r="S723" s="14"/>
      <c r="T723" s="15"/>
      <c r="U723" s="14"/>
      <c r="V723" s="21"/>
      <c r="W723" s="23"/>
      <c r="X723" s="23"/>
      <c r="Y723" s="11"/>
    </row>
    <row r="724" spans="1:25" s="19" customFormat="1">
      <c r="A724" s="15"/>
      <c r="B724" s="13"/>
      <c r="C724" s="13"/>
      <c r="D724" s="14"/>
      <c r="E724" s="14"/>
      <c r="F724" s="14"/>
      <c r="G724" s="14"/>
      <c r="H724" s="16"/>
      <c r="I724" s="17"/>
      <c r="J724" s="16"/>
      <c r="K724" s="14"/>
      <c r="L724" s="14"/>
      <c r="M724" s="14"/>
      <c r="N724" s="14"/>
      <c r="O724" s="16"/>
      <c r="P724" s="52"/>
      <c r="Q724" s="169"/>
      <c r="R724" s="170">
        <f t="shared" si="4"/>
        <v>0</v>
      </c>
      <c r="S724" s="14"/>
      <c r="T724" s="15"/>
      <c r="U724" s="14"/>
      <c r="V724" s="21"/>
      <c r="W724" s="23"/>
      <c r="X724" s="23"/>
      <c r="Y724" s="11"/>
    </row>
    <row r="725" spans="1:25" s="19" customFormat="1">
      <c r="A725" s="15"/>
      <c r="B725" s="13"/>
      <c r="C725" s="13"/>
      <c r="D725" s="14"/>
      <c r="E725" s="14"/>
      <c r="F725" s="14"/>
      <c r="G725" s="14"/>
      <c r="H725" s="16"/>
      <c r="I725" s="17"/>
      <c r="J725" s="16"/>
      <c r="K725" s="14"/>
      <c r="L725" s="14"/>
      <c r="M725" s="14"/>
      <c r="N725" s="14"/>
      <c r="O725" s="16"/>
      <c r="P725" s="52"/>
      <c r="Q725" s="169"/>
      <c r="R725" s="170">
        <f t="shared" si="4"/>
        <v>0</v>
      </c>
      <c r="S725" s="14"/>
      <c r="T725" s="15"/>
      <c r="U725" s="14"/>
      <c r="V725" s="21"/>
      <c r="W725" s="23"/>
      <c r="X725" s="23"/>
      <c r="Y725" s="11"/>
    </row>
    <row r="726" spans="1:25" s="19" customFormat="1">
      <c r="A726" s="15"/>
      <c r="B726" s="13"/>
      <c r="C726" s="13"/>
      <c r="D726" s="14"/>
      <c r="E726" s="14"/>
      <c r="F726" s="14"/>
      <c r="G726" s="14"/>
      <c r="H726" s="16"/>
      <c r="I726" s="17"/>
      <c r="J726" s="16"/>
      <c r="K726" s="14"/>
      <c r="L726" s="14"/>
      <c r="M726" s="14"/>
      <c r="N726" s="14"/>
      <c r="O726" s="16"/>
      <c r="P726" s="52"/>
      <c r="Q726" s="169"/>
      <c r="R726" s="170">
        <f t="shared" si="4"/>
        <v>0</v>
      </c>
      <c r="S726" s="14"/>
      <c r="T726" s="15"/>
      <c r="U726" s="14"/>
      <c r="V726" s="21"/>
      <c r="W726" s="23"/>
      <c r="X726" s="23"/>
      <c r="Y726" s="11"/>
    </row>
    <row r="727" spans="1:25" s="19" customFormat="1">
      <c r="A727" s="15"/>
      <c r="B727" s="13"/>
      <c r="C727" s="13"/>
      <c r="D727" s="14"/>
      <c r="E727" s="14"/>
      <c r="F727" s="14"/>
      <c r="G727" s="14"/>
      <c r="H727" s="16"/>
      <c r="I727" s="17"/>
      <c r="J727" s="16"/>
      <c r="K727" s="14"/>
      <c r="L727" s="14"/>
      <c r="M727" s="14"/>
      <c r="N727" s="14"/>
      <c r="O727" s="16"/>
      <c r="P727" s="52"/>
      <c r="Q727" s="169"/>
      <c r="R727" s="170">
        <f t="shared" si="4"/>
        <v>0</v>
      </c>
      <c r="S727" s="14"/>
      <c r="T727" s="15"/>
      <c r="U727" s="14"/>
      <c r="V727" s="21"/>
      <c r="W727" s="23"/>
      <c r="X727" s="23"/>
      <c r="Y727" s="11"/>
    </row>
    <row r="728" spans="1:25" s="19" customFormat="1">
      <c r="A728" s="15"/>
      <c r="B728" s="13"/>
      <c r="C728" s="13"/>
      <c r="D728" s="14"/>
      <c r="E728" s="14"/>
      <c r="F728" s="14"/>
      <c r="G728" s="14"/>
      <c r="H728" s="16"/>
      <c r="I728" s="17"/>
      <c r="J728" s="16"/>
      <c r="K728" s="14"/>
      <c r="L728" s="14"/>
      <c r="M728" s="14"/>
      <c r="N728" s="14"/>
      <c r="O728" s="16"/>
      <c r="P728" s="52"/>
      <c r="Q728" s="169"/>
      <c r="R728" s="170">
        <f t="shared" si="4"/>
        <v>0</v>
      </c>
      <c r="S728" s="14"/>
      <c r="T728" s="15"/>
      <c r="U728" s="14"/>
      <c r="V728" s="21"/>
      <c r="W728" s="23"/>
      <c r="X728" s="23"/>
      <c r="Y728" s="11"/>
    </row>
    <row r="729" spans="1:25" s="19" customFormat="1">
      <c r="A729" s="15"/>
      <c r="B729" s="13"/>
      <c r="C729" s="13"/>
      <c r="D729" s="14"/>
      <c r="E729" s="14"/>
      <c r="F729" s="14"/>
      <c r="G729" s="14"/>
      <c r="H729" s="16"/>
      <c r="I729" s="17"/>
      <c r="J729" s="16"/>
      <c r="K729" s="14"/>
      <c r="L729" s="14"/>
      <c r="M729" s="14"/>
      <c r="N729" s="14"/>
      <c r="O729" s="16"/>
      <c r="P729" s="52"/>
      <c r="Q729" s="169"/>
      <c r="R729" s="170">
        <f t="shared" si="4"/>
        <v>0</v>
      </c>
      <c r="S729" s="14"/>
      <c r="T729" s="15"/>
      <c r="U729" s="14"/>
      <c r="V729" s="21"/>
      <c r="W729" s="23"/>
      <c r="X729" s="23"/>
      <c r="Y729" s="11"/>
    </row>
    <row r="730" spans="1:25" s="19" customFormat="1">
      <c r="A730" s="15"/>
      <c r="B730" s="13"/>
      <c r="C730" s="13"/>
      <c r="D730" s="14"/>
      <c r="E730" s="14"/>
      <c r="F730" s="14"/>
      <c r="G730" s="14"/>
      <c r="H730" s="16"/>
      <c r="I730" s="17"/>
      <c r="J730" s="16"/>
      <c r="K730" s="14"/>
      <c r="L730" s="14"/>
      <c r="M730" s="14"/>
      <c r="N730" s="14"/>
      <c r="O730" s="16"/>
      <c r="P730" s="52"/>
      <c r="Q730" s="169"/>
      <c r="R730" s="170">
        <f t="shared" si="4"/>
        <v>0</v>
      </c>
      <c r="S730" s="14"/>
      <c r="T730" s="15"/>
      <c r="U730" s="14"/>
      <c r="V730" s="21"/>
      <c r="W730" s="23"/>
      <c r="X730" s="23"/>
      <c r="Y730" s="11"/>
    </row>
    <row r="731" spans="1:25" s="19" customFormat="1">
      <c r="A731" s="15"/>
      <c r="B731" s="13"/>
      <c r="C731" s="13"/>
      <c r="D731" s="14"/>
      <c r="E731" s="14"/>
      <c r="F731" s="14"/>
      <c r="G731" s="14"/>
      <c r="H731" s="16"/>
      <c r="I731" s="17"/>
      <c r="J731" s="16"/>
      <c r="K731" s="14"/>
      <c r="L731" s="14"/>
      <c r="M731" s="14"/>
      <c r="N731" s="14"/>
      <c r="O731" s="16"/>
      <c r="P731" s="52"/>
      <c r="Q731" s="169"/>
      <c r="R731" s="170">
        <f t="shared" si="4"/>
        <v>0</v>
      </c>
      <c r="S731" s="14"/>
      <c r="T731" s="15"/>
      <c r="U731" s="14"/>
      <c r="V731" s="21"/>
      <c r="W731" s="23"/>
      <c r="X731" s="23"/>
      <c r="Y731" s="11"/>
    </row>
    <row r="732" spans="1:25" s="19" customFormat="1">
      <c r="A732" s="15"/>
      <c r="B732" s="13"/>
      <c r="C732" s="13"/>
      <c r="D732" s="14"/>
      <c r="E732" s="14"/>
      <c r="F732" s="14"/>
      <c r="G732" s="14"/>
      <c r="H732" s="16"/>
      <c r="I732" s="17"/>
      <c r="J732" s="16"/>
      <c r="K732" s="14"/>
      <c r="L732" s="14"/>
      <c r="M732" s="14"/>
      <c r="N732" s="14"/>
      <c r="O732" s="16"/>
      <c r="P732" s="52"/>
      <c r="Q732" s="169"/>
      <c r="R732" s="170">
        <f t="shared" si="4"/>
        <v>0</v>
      </c>
      <c r="S732" s="14"/>
      <c r="T732" s="15"/>
      <c r="U732" s="14"/>
      <c r="V732" s="21"/>
      <c r="W732" s="23"/>
      <c r="X732" s="23"/>
      <c r="Y732" s="11"/>
    </row>
    <row r="733" spans="1:25" s="19" customFormat="1">
      <c r="A733" s="15"/>
      <c r="B733" s="13"/>
      <c r="C733" s="13"/>
      <c r="D733" s="14"/>
      <c r="E733" s="14"/>
      <c r="F733" s="14"/>
      <c r="G733" s="14"/>
      <c r="H733" s="16"/>
      <c r="I733" s="17"/>
      <c r="J733" s="16"/>
      <c r="K733" s="14"/>
      <c r="L733" s="14"/>
      <c r="M733" s="14"/>
      <c r="N733" s="14"/>
      <c r="O733" s="16"/>
      <c r="P733" s="52"/>
      <c r="Q733" s="169"/>
      <c r="R733" s="170">
        <f t="shared" si="4"/>
        <v>0</v>
      </c>
      <c r="S733" s="14"/>
      <c r="T733" s="15"/>
      <c r="U733" s="14"/>
      <c r="V733" s="21"/>
      <c r="W733" s="23"/>
      <c r="X733" s="23"/>
      <c r="Y733" s="11"/>
    </row>
    <row r="734" spans="1:25" s="19" customFormat="1">
      <c r="A734" s="15"/>
      <c r="B734" s="13"/>
      <c r="C734" s="13"/>
      <c r="D734" s="14"/>
      <c r="E734" s="14"/>
      <c r="F734" s="14"/>
      <c r="G734" s="14"/>
      <c r="H734" s="16"/>
      <c r="I734" s="17"/>
      <c r="J734" s="16"/>
      <c r="K734" s="14"/>
      <c r="L734" s="14"/>
      <c r="M734" s="14"/>
      <c r="N734" s="14"/>
      <c r="O734" s="16"/>
      <c r="P734" s="52"/>
      <c r="Q734" s="169"/>
      <c r="R734" s="170">
        <f t="shared" si="4"/>
        <v>0</v>
      </c>
      <c r="S734" s="14"/>
      <c r="T734" s="15"/>
      <c r="U734" s="14"/>
      <c r="V734" s="21"/>
      <c r="W734" s="23"/>
      <c r="X734" s="23"/>
      <c r="Y734" s="11"/>
    </row>
    <row r="735" spans="1:25" s="19" customFormat="1">
      <c r="A735" s="15"/>
      <c r="B735" s="13"/>
      <c r="C735" s="13"/>
      <c r="D735" s="14"/>
      <c r="E735" s="14"/>
      <c r="F735" s="14"/>
      <c r="G735" s="14"/>
      <c r="H735" s="16"/>
      <c r="I735" s="17"/>
      <c r="J735" s="16"/>
      <c r="K735" s="14"/>
      <c r="L735" s="14"/>
      <c r="M735" s="14"/>
      <c r="N735" s="14"/>
      <c r="O735" s="16"/>
      <c r="P735" s="52"/>
      <c r="Q735" s="169"/>
      <c r="R735" s="170">
        <f t="shared" si="4"/>
        <v>0</v>
      </c>
      <c r="S735" s="14"/>
      <c r="T735" s="15"/>
      <c r="U735" s="14"/>
      <c r="V735" s="21"/>
      <c r="W735" s="23"/>
      <c r="X735" s="23"/>
      <c r="Y735" s="11"/>
    </row>
    <row r="736" spans="1:25" s="19" customFormat="1">
      <c r="A736" s="15"/>
      <c r="B736" s="13"/>
      <c r="C736" s="13"/>
      <c r="D736" s="14"/>
      <c r="E736" s="14"/>
      <c r="F736" s="14"/>
      <c r="G736" s="14"/>
      <c r="H736" s="16"/>
      <c r="I736" s="17"/>
      <c r="J736" s="16"/>
      <c r="K736" s="14"/>
      <c r="L736" s="14"/>
      <c r="M736" s="14"/>
      <c r="N736" s="14"/>
      <c r="O736" s="16"/>
      <c r="P736" s="52"/>
      <c r="Q736" s="169"/>
      <c r="R736" s="170">
        <f t="shared" si="4"/>
        <v>0</v>
      </c>
      <c r="S736" s="14"/>
      <c r="T736" s="15"/>
      <c r="U736" s="14"/>
      <c r="V736" s="21"/>
      <c r="W736" s="23"/>
      <c r="X736" s="23"/>
      <c r="Y736" s="11"/>
    </row>
    <row r="737" spans="1:25" s="19" customFormat="1">
      <c r="A737" s="15"/>
      <c r="B737" s="13"/>
      <c r="C737" s="13"/>
      <c r="D737" s="14"/>
      <c r="E737" s="14"/>
      <c r="F737" s="14"/>
      <c r="G737" s="14"/>
      <c r="H737" s="16"/>
      <c r="I737" s="17"/>
      <c r="J737" s="16"/>
      <c r="K737" s="14"/>
      <c r="L737" s="14"/>
      <c r="M737" s="14"/>
      <c r="N737" s="14"/>
      <c r="O737" s="16"/>
      <c r="P737" s="52"/>
      <c r="Q737" s="169"/>
      <c r="R737" s="170">
        <f t="shared" si="4"/>
        <v>0</v>
      </c>
      <c r="S737" s="14"/>
      <c r="T737" s="15"/>
      <c r="U737" s="14"/>
      <c r="V737" s="21"/>
      <c r="W737" s="23"/>
      <c r="X737" s="23"/>
      <c r="Y737" s="11"/>
    </row>
    <row r="738" spans="1:25" s="19" customFormat="1">
      <c r="A738" s="15"/>
      <c r="B738" s="13"/>
      <c r="C738" s="13"/>
      <c r="D738" s="14"/>
      <c r="E738" s="14"/>
      <c r="F738" s="14"/>
      <c r="G738" s="14"/>
      <c r="H738" s="16"/>
      <c r="I738" s="17"/>
      <c r="J738" s="16"/>
      <c r="K738" s="14"/>
      <c r="L738" s="14"/>
      <c r="M738" s="14"/>
      <c r="N738" s="14"/>
      <c r="O738" s="16"/>
      <c r="P738" s="52"/>
      <c r="Q738" s="169"/>
      <c r="R738" s="170">
        <f t="shared" si="4"/>
        <v>0</v>
      </c>
      <c r="S738" s="14"/>
      <c r="T738" s="15"/>
      <c r="U738" s="14"/>
      <c r="V738" s="21"/>
      <c r="W738" s="23"/>
      <c r="X738" s="23"/>
      <c r="Y738" s="11"/>
    </row>
    <row r="739" spans="1:25" s="19" customFormat="1">
      <c r="A739" s="15"/>
      <c r="B739" s="13"/>
      <c r="C739" s="13"/>
      <c r="D739" s="14"/>
      <c r="E739" s="14"/>
      <c r="F739" s="14"/>
      <c r="G739" s="14"/>
      <c r="H739" s="16"/>
      <c r="I739" s="17"/>
      <c r="J739" s="16"/>
      <c r="K739" s="14"/>
      <c r="L739" s="14"/>
      <c r="M739" s="14"/>
      <c r="N739" s="14"/>
      <c r="O739" s="16"/>
      <c r="P739" s="52"/>
      <c r="Q739" s="169"/>
      <c r="R739" s="170">
        <f t="shared" si="4"/>
        <v>0</v>
      </c>
      <c r="S739" s="14"/>
      <c r="T739" s="15"/>
      <c r="U739" s="14"/>
      <c r="V739" s="21"/>
      <c r="W739" s="23"/>
      <c r="X739" s="23"/>
      <c r="Y739" s="11"/>
    </row>
    <row r="740" spans="1:25" s="19" customFormat="1">
      <c r="A740" s="15"/>
      <c r="B740" s="13"/>
      <c r="C740" s="13"/>
      <c r="D740" s="14"/>
      <c r="E740" s="14"/>
      <c r="F740" s="14"/>
      <c r="G740" s="14"/>
      <c r="H740" s="16"/>
      <c r="I740" s="17"/>
      <c r="J740" s="16"/>
      <c r="K740" s="14"/>
      <c r="L740" s="14"/>
      <c r="M740" s="14"/>
      <c r="N740" s="14"/>
      <c r="O740" s="16"/>
      <c r="P740" s="52"/>
      <c r="Q740" s="169"/>
      <c r="R740" s="170">
        <f t="shared" si="4"/>
        <v>0</v>
      </c>
      <c r="S740" s="14"/>
      <c r="T740" s="15"/>
      <c r="U740" s="14"/>
      <c r="V740" s="21"/>
      <c r="W740" s="23"/>
      <c r="X740" s="23"/>
      <c r="Y740" s="11"/>
    </row>
    <row r="741" spans="1:25" s="19" customFormat="1">
      <c r="A741" s="15"/>
      <c r="B741" s="13"/>
      <c r="C741" s="13"/>
      <c r="D741" s="14"/>
      <c r="E741" s="14"/>
      <c r="F741" s="14"/>
      <c r="G741" s="14"/>
      <c r="H741" s="16"/>
      <c r="I741" s="17"/>
      <c r="J741" s="16"/>
      <c r="K741" s="14"/>
      <c r="L741" s="14"/>
      <c r="M741" s="14"/>
      <c r="N741" s="14"/>
      <c r="O741" s="16"/>
      <c r="P741" s="52"/>
      <c r="Q741" s="169"/>
      <c r="R741" s="170">
        <f t="shared" si="4"/>
        <v>0</v>
      </c>
      <c r="S741" s="14"/>
      <c r="T741" s="15"/>
      <c r="U741" s="14"/>
      <c r="V741" s="21"/>
      <c r="W741" s="23"/>
      <c r="X741" s="23"/>
      <c r="Y741" s="11"/>
    </row>
    <row r="742" spans="1:25" s="19" customFormat="1">
      <c r="A742" s="15"/>
      <c r="B742" s="13"/>
      <c r="C742" s="13"/>
      <c r="D742" s="14"/>
      <c r="E742" s="14"/>
      <c r="F742" s="14"/>
      <c r="G742" s="14"/>
      <c r="H742" s="16"/>
      <c r="I742" s="17"/>
      <c r="J742" s="16"/>
      <c r="K742" s="14"/>
      <c r="L742" s="14"/>
      <c r="M742" s="14"/>
      <c r="N742" s="14"/>
      <c r="O742" s="16"/>
      <c r="P742" s="52"/>
      <c r="Q742" s="169"/>
      <c r="R742" s="170">
        <f t="shared" ref="R742:R805" si="5">P742*(1+Q742)</f>
        <v>0</v>
      </c>
      <c r="S742" s="14"/>
      <c r="T742" s="15"/>
      <c r="U742" s="14"/>
      <c r="V742" s="21"/>
      <c r="W742" s="23"/>
      <c r="X742" s="23"/>
      <c r="Y742" s="11"/>
    </row>
    <row r="743" spans="1:25" s="19" customFormat="1">
      <c r="A743" s="15"/>
      <c r="B743" s="13"/>
      <c r="C743" s="13"/>
      <c r="D743" s="14"/>
      <c r="E743" s="14"/>
      <c r="F743" s="14"/>
      <c r="G743" s="14"/>
      <c r="H743" s="16"/>
      <c r="I743" s="17"/>
      <c r="J743" s="16"/>
      <c r="K743" s="14"/>
      <c r="L743" s="14"/>
      <c r="M743" s="14"/>
      <c r="N743" s="14"/>
      <c r="O743" s="16"/>
      <c r="P743" s="52"/>
      <c r="Q743" s="169"/>
      <c r="R743" s="170">
        <f t="shared" si="5"/>
        <v>0</v>
      </c>
      <c r="S743" s="14"/>
      <c r="T743" s="15"/>
      <c r="U743" s="14"/>
      <c r="V743" s="21"/>
      <c r="W743" s="23"/>
      <c r="X743" s="23"/>
      <c r="Y743" s="11"/>
    </row>
    <row r="744" spans="1:25" s="19" customFormat="1">
      <c r="A744" s="15"/>
      <c r="B744" s="13"/>
      <c r="C744" s="13"/>
      <c r="D744" s="14"/>
      <c r="E744" s="14"/>
      <c r="F744" s="14"/>
      <c r="G744" s="14"/>
      <c r="H744" s="16"/>
      <c r="I744" s="17"/>
      <c r="J744" s="16"/>
      <c r="K744" s="14"/>
      <c r="L744" s="14"/>
      <c r="M744" s="14"/>
      <c r="N744" s="14"/>
      <c r="O744" s="16"/>
      <c r="P744" s="52"/>
      <c r="Q744" s="169"/>
      <c r="R744" s="170">
        <f t="shared" si="5"/>
        <v>0</v>
      </c>
      <c r="S744" s="14"/>
      <c r="T744" s="15"/>
      <c r="U744" s="14"/>
      <c r="V744" s="21"/>
      <c r="W744" s="23"/>
      <c r="X744" s="23"/>
      <c r="Y744" s="11"/>
    </row>
    <row r="745" spans="1:25" s="19" customFormat="1">
      <c r="A745" s="15"/>
      <c r="B745" s="13"/>
      <c r="C745" s="13"/>
      <c r="D745" s="14"/>
      <c r="E745" s="14"/>
      <c r="F745" s="14"/>
      <c r="G745" s="14"/>
      <c r="H745" s="16"/>
      <c r="I745" s="17"/>
      <c r="J745" s="16"/>
      <c r="K745" s="14"/>
      <c r="L745" s="14"/>
      <c r="M745" s="14"/>
      <c r="N745" s="14"/>
      <c r="O745" s="16"/>
      <c r="P745" s="52"/>
      <c r="Q745" s="169"/>
      <c r="R745" s="170">
        <f t="shared" si="5"/>
        <v>0</v>
      </c>
      <c r="S745" s="14"/>
      <c r="T745" s="15"/>
      <c r="U745" s="14"/>
      <c r="V745" s="21"/>
      <c r="W745" s="23"/>
      <c r="X745" s="23"/>
      <c r="Y745" s="11"/>
    </row>
    <row r="746" spans="1:25" s="19" customFormat="1">
      <c r="A746" s="15"/>
      <c r="B746" s="13"/>
      <c r="C746" s="13"/>
      <c r="D746" s="14"/>
      <c r="E746" s="14"/>
      <c r="F746" s="14"/>
      <c r="G746" s="14"/>
      <c r="H746" s="16"/>
      <c r="I746" s="17"/>
      <c r="J746" s="16"/>
      <c r="K746" s="14"/>
      <c r="L746" s="14"/>
      <c r="M746" s="14"/>
      <c r="N746" s="14"/>
      <c r="O746" s="16"/>
      <c r="P746" s="52"/>
      <c r="Q746" s="169"/>
      <c r="R746" s="170">
        <f t="shared" si="5"/>
        <v>0</v>
      </c>
      <c r="S746" s="14"/>
      <c r="T746" s="15"/>
      <c r="U746" s="14"/>
      <c r="V746" s="21"/>
      <c r="W746" s="23"/>
      <c r="X746" s="23"/>
      <c r="Y746" s="11"/>
    </row>
    <row r="747" spans="1:25" s="19" customFormat="1">
      <c r="A747" s="15"/>
      <c r="B747" s="13"/>
      <c r="C747" s="13"/>
      <c r="D747" s="14"/>
      <c r="E747" s="14"/>
      <c r="F747" s="14"/>
      <c r="G747" s="14"/>
      <c r="H747" s="16"/>
      <c r="I747" s="17"/>
      <c r="J747" s="16"/>
      <c r="K747" s="14"/>
      <c r="L747" s="14"/>
      <c r="M747" s="14"/>
      <c r="N747" s="14"/>
      <c r="O747" s="16"/>
      <c r="P747" s="52"/>
      <c r="Q747" s="169"/>
      <c r="R747" s="170">
        <f t="shared" si="5"/>
        <v>0</v>
      </c>
      <c r="S747" s="14"/>
      <c r="T747" s="15"/>
      <c r="U747" s="14"/>
      <c r="V747" s="21"/>
      <c r="W747" s="23"/>
      <c r="X747" s="23"/>
      <c r="Y747" s="11"/>
    </row>
    <row r="748" spans="1:25" s="19" customFormat="1">
      <c r="A748" s="15"/>
      <c r="B748" s="13"/>
      <c r="C748" s="13"/>
      <c r="D748" s="14"/>
      <c r="E748" s="14"/>
      <c r="F748" s="14"/>
      <c r="G748" s="14"/>
      <c r="H748" s="16"/>
      <c r="I748" s="17"/>
      <c r="J748" s="16"/>
      <c r="K748" s="14"/>
      <c r="L748" s="14"/>
      <c r="M748" s="14"/>
      <c r="N748" s="14"/>
      <c r="O748" s="16"/>
      <c r="P748" s="52"/>
      <c r="Q748" s="169"/>
      <c r="R748" s="170">
        <f t="shared" si="5"/>
        <v>0</v>
      </c>
      <c r="S748" s="14"/>
      <c r="T748" s="15"/>
      <c r="U748" s="14"/>
      <c r="V748" s="21"/>
      <c r="W748" s="23"/>
      <c r="X748" s="23"/>
      <c r="Y748" s="11"/>
    </row>
    <row r="749" spans="1:25" s="19" customFormat="1">
      <c r="A749" s="15"/>
      <c r="B749" s="13"/>
      <c r="C749" s="13"/>
      <c r="D749" s="14"/>
      <c r="E749" s="14"/>
      <c r="F749" s="14"/>
      <c r="G749" s="14"/>
      <c r="H749" s="16"/>
      <c r="I749" s="17"/>
      <c r="J749" s="16"/>
      <c r="K749" s="14"/>
      <c r="L749" s="14"/>
      <c r="M749" s="14"/>
      <c r="N749" s="14"/>
      <c r="O749" s="16"/>
      <c r="P749" s="52"/>
      <c r="Q749" s="169"/>
      <c r="R749" s="170">
        <f t="shared" si="5"/>
        <v>0</v>
      </c>
      <c r="S749" s="14"/>
      <c r="T749" s="15"/>
      <c r="U749" s="14"/>
      <c r="V749" s="21"/>
      <c r="W749" s="23"/>
      <c r="X749" s="23"/>
      <c r="Y749" s="11"/>
    </row>
    <row r="750" spans="1:25" s="19" customFormat="1">
      <c r="A750" s="15"/>
      <c r="B750" s="13"/>
      <c r="C750" s="13"/>
      <c r="D750" s="14"/>
      <c r="E750" s="14"/>
      <c r="F750" s="14"/>
      <c r="G750" s="14"/>
      <c r="H750" s="16"/>
      <c r="I750" s="17"/>
      <c r="J750" s="16"/>
      <c r="K750" s="14"/>
      <c r="L750" s="14"/>
      <c r="M750" s="14"/>
      <c r="N750" s="14"/>
      <c r="O750" s="16"/>
      <c r="P750" s="52"/>
      <c r="Q750" s="169"/>
      <c r="R750" s="170">
        <f t="shared" si="5"/>
        <v>0</v>
      </c>
      <c r="S750" s="14"/>
      <c r="T750" s="15"/>
      <c r="U750" s="14"/>
      <c r="V750" s="21"/>
      <c r="W750" s="23"/>
      <c r="X750" s="23"/>
      <c r="Y750" s="11"/>
    </row>
    <row r="751" spans="1:25" s="19" customFormat="1">
      <c r="A751" s="15"/>
      <c r="B751" s="13"/>
      <c r="C751" s="13"/>
      <c r="D751" s="14"/>
      <c r="E751" s="14"/>
      <c r="F751" s="14"/>
      <c r="G751" s="14"/>
      <c r="H751" s="16"/>
      <c r="I751" s="17"/>
      <c r="J751" s="16"/>
      <c r="K751" s="14"/>
      <c r="L751" s="14"/>
      <c r="M751" s="14"/>
      <c r="N751" s="14"/>
      <c r="O751" s="16"/>
      <c r="P751" s="52"/>
      <c r="Q751" s="169"/>
      <c r="R751" s="170">
        <f t="shared" si="5"/>
        <v>0</v>
      </c>
      <c r="S751" s="14"/>
      <c r="T751" s="15"/>
      <c r="U751" s="14"/>
      <c r="V751" s="21"/>
      <c r="W751" s="23"/>
      <c r="X751" s="23"/>
      <c r="Y751" s="11"/>
    </row>
    <row r="752" spans="1:25" s="19" customFormat="1">
      <c r="A752" s="15"/>
      <c r="B752" s="13"/>
      <c r="C752" s="13"/>
      <c r="D752" s="14"/>
      <c r="E752" s="14"/>
      <c r="F752" s="14"/>
      <c r="G752" s="14"/>
      <c r="H752" s="16"/>
      <c r="I752" s="17"/>
      <c r="J752" s="16"/>
      <c r="K752" s="14"/>
      <c r="L752" s="14"/>
      <c r="M752" s="14"/>
      <c r="N752" s="14"/>
      <c r="O752" s="16"/>
      <c r="P752" s="52"/>
      <c r="Q752" s="169"/>
      <c r="R752" s="170">
        <f t="shared" si="5"/>
        <v>0</v>
      </c>
      <c r="S752" s="14"/>
      <c r="T752" s="15"/>
      <c r="U752" s="14"/>
      <c r="V752" s="21"/>
      <c r="W752" s="23"/>
      <c r="X752" s="23"/>
      <c r="Y752" s="11"/>
    </row>
    <row r="753" spans="1:25" s="19" customFormat="1">
      <c r="A753" s="15"/>
      <c r="B753" s="13"/>
      <c r="C753" s="13"/>
      <c r="D753" s="14"/>
      <c r="E753" s="14"/>
      <c r="F753" s="14"/>
      <c r="G753" s="14"/>
      <c r="H753" s="16"/>
      <c r="I753" s="17"/>
      <c r="J753" s="16"/>
      <c r="K753" s="14"/>
      <c r="L753" s="14"/>
      <c r="M753" s="14"/>
      <c r="N753" s="14"/>
      <c r="O753" s="16"/>
      <c r="P753" s="52"/>
      <c r="Q753" s="169"/>
      <c r="R753" s="170">
        <f t="shared" si="5"/>
        <v>0</v>
      </c>
      <c r="S753" s="14"/>
      <c r="T753" s="15"/>
      <c r="U753" s="14"/>
      <c r="V753" s="21"/>
      <c r="W753" s="23"/>
      <c r="X753" s="23"/>
      <c r="Y753" s="11"/>
    </row>
    <row r="754" spans="1:25" s="19" customFormat="1">
      <c r="A754" s="15"/>
      <c r="B754" s="13"/>
      <c r="C754" s="13"/>
      <c r="D754" s="14"/>
      <c r="E754" s="14"/>
      <c r="F754" s="14"/>
      <c r="G754" s="14"/>
      <c r="H754" s="16"/>
      <c r="I754" s="17"/>
      <c r="J754" s="16"/>
      <c r="K754" s="14"/>
      <c r="L754" s="14"/>
      <c r="M754" s="14"/>
      <c r="N754" s="14"/>
      <c r="O754" s="16"/>
      <c r="P754" s="52"/>
      <c r="Q754" s="169"/>
      <c r="R754" s="170">
        <f t="shared" si="5"/>
        <v>0</v>
      </c>
      <c r="S754" s="14"/>
      <c r="T754" s="15"/>
      <c r="U754" s="14"/>
      <c r="V754" s="21"/>
      <c r="W754" s="23"/>
      <c r="X754" s="23"/>
      <c r="Y754" s="11"/>
    </row>
    <row r="755" spans="1:25" s="19" customFormat="1">
      <c r="A755" s="15"/>
      <c r="B755" s="13"/>
      <c r="C755" s="13"/>
      <c r="D755" s="14"/>
      <c r="E755" s="14"/>
      <c r="F755" s="14"/>
      <c r="G755" s="14"/>
      <c r="H755" s="16"/>
      <c r="I755" s="17"/>
      <c r="J755" s="16"/>
      <c r="K755" s="14"/>
      <c r="L755" s="14"/>
      <c r="M755" s="14"/>
      <c r="N755" s="14"/>
      <c r="O755" s="16"/>
      <c r="P755" s="52"/>
      <c r="Q755" s="169"/>
      <c r="R755" s="170">
        <f t="shared" si="5"/>
        <v>0</v>
      </c>
      <c r="S755" s="14"/>
      <c r="T755" s="15"/>
      <c r="U755" s="14"/>
      <c r="V755" s="21"/>
      <c r="W755" s="23"/>
      <c r="X755" s="23"/>
      <c r="Y755" s="11"/>
    </row>
    <row r="756" spans="1:25" s="19" customFormat="1">
      <c r="A756" s="15"/>
      <c r="B756" s="13"/>
      <c r="C756" s="13"/>
      <c r="D756" s="14"/>
      <c r="E756" s="14"/>
      <c r="F756" s="14"/>
      <c r="G756" s="14"/>
      <c r="H756" s="16"/>
      <c r="I756" s="17"/>
      <c r="J756" s="16"/>
      <c r="K756" s="14"/>
      <c r="L756" s="14"/>
      <c r="M756" s="14"/>
      <c r="N756" s="14"/>
      <c r="O756" s="16"/>
      <c r="P756" s="52"/>
      <c r="Q756" s="169"/>
      <c r="R756" s="170">
        <f t="shared" si="5"/>
        <v>0</v>
      </c>
      <c r="S756" s="14"/>
      <c r="T756" s="15"/>
      <c r="U756" s="14"/>
      <c r="V756" s="21"/>
      <c r="W756" s="23"/>
      <c r="X756" s="23"/>
      <c r="Y756" s="11"/>
    </row>
    <row r="757" spans="1:25" s="19" customFormat="1">
      <c r="A757" s="15"/>
      <c r="B757" s="13"/>
      <c r="C757" s="13"/>
      <c r="D757" s="14"/>
      <c r="E757" s="14"/>
      <c r="F757" s="14"/>
      <c r="G757" s="14"/>
      <c r="H757" s="16"/>
      <c r="I757" s="17"/>
      <c r="J757" s="16"/>
      <c r="K757" s="14"/>
      <c r="L757" s="14"/>
      <c r="M757" s="14"/>
      <c r="N757" s="14"/>
      <c r="O757" s="16"/>
      <c r="P757" s="52"/>
      <c r="Q757" s="169"/>
      <c r="R757" s="170">
        <f t="shared" si="5"/>
        <v>0</v>
      </c>
      <c r="S757" s="14"/>
      <c r="T757" s="15"/>
      <c r="U757" s="14"/>
      <c r="V757" s="21"/>
      <c r="W757" s="23"/>
      <c r="X757" s="23"/>
      <c r="Y757" s="11"/>
    </row>
    <row r="758" spans="1:25" s="19" customFormat="1">
      <c r="A758" s="15"/>
      <c r="B758" s="13"/>
      <c r="C758" s="13"/>
      <c r="D758" s="14"/>
      <c r="E758" s="14"/>
      <c r="F758" s="14"/>
      <c r="G758" s="14"/>
      <c r="H758" s="16"/>
      <c r="I758" s="17"/>
      <c r="J758" s="16"/>
      <c r="K758" s="14"/>
      <c r="L758" s="14"/>
      <c r="M758" s="14"/>
      <c r="N758" s="14"/>
      <c r="O758" s="16"/>
      <c r="P758" s="52"/>
      <c r="Q758" s="169"/>
      <c r="R758" s="170">
        <f t="shared" si="5"/>
        <v>0</v>
      </c>
      <c r="S758" s="14"/>
      <c r="T758" s="15"/>
      <c r="U758" s="14"/>
      <c r="V758" s="21"/>
      <c r="W758" s="23"/>
      <c r="X758" s="23"/>
      <c r="Y758" s="11"/>
    </row>
    <row r="759" spans="1:25" s="19" customFormat="1">
      <c r="A759" s="15"/>
      <c r="B759" s="13"/>
      <c r="C759" s="13"/>
      <c r="D759" s="14"/>
      <c r="E759" s="14"/>
      <c r="F759" s="14"/>
      <c r="G759" s="14"/>
      <c r="H759" s="16"/>
      <c r="I759" s="17"/>
      <c r="J759" s="16"/>
      <c r="K759" s="14"/>
      <c r="L759" s="14"/>
      <c r="M759" s="14"/>
      <c r="N759" s="14"/>
      <c r="O759" s="16"/>
      <c r="P759" s="52"/>
      <c r="Q759" s="169"/>
      <c r="R759" s="170">
        <f t="shared" si="5"/>
        <v>0</v>
      </c>
      <c r="S759" s="14"/>
      <c r="T759" s="15"/>
      <c r="U759" s="14"/>
      <c r="V759" s="21"/>
      <c r="W759" s="23"/>
      <c r="X759" s="23"/>
      <c r="Y759" s="11"/>
    </row>
    <row r="760" spans="1:25" s="19" customFormat="1">
      <c r="A760" s="15"/>
      <c r="B760" s="13"/>
      <c r="C760" s="13"/>
      <c r="D760" s="14"/>
      <c r="E760" s="14"/>
      <c r="F760" s="14"/>
      <c r="G760" s="14"/>
      <c r="H760" s="16"/>
      <c r="I760" s="17"/>
      <c r="J760" s="16"/>
      <c r="K760" s="14"/>
      <c r="L760" s="14"/>
      <c r="M760" s="14"/>
      <c r="N760" s="14"/>
      <c r="O760" s="16"/>
      <c r="P760" s="52"/>
      <c r="Q760" s="169"/>
      <c r="R760" s="170">
        <f t="shared" si="5"/>
        <v>0</v>
      </c>
      <c r="S760" s="14"/>
      <c r="T760" s="15"/>
      <c r="U760" s="14"/>
      <c r="V760" s="21"/>
      <c r="W760" s="23"/>
      <c r="X760" s="23"/>
      <c r="Y760" s="11"/>
    </row>
    <row r="761" spans="1:25" s="19" customFormat="1">
      <c r="A761" s="16"/>
      <c r="B761" s="13"/>
      <c r="C761" s="13"/>
      <c r="D761" s="14"/>
      <c r="E761" s="14"/>
      <c r="F761" s="14"/>
      <c r="G761" s="14"/>
      <c r="H761" s="16"/>
      <c r="I761" s="17"/>
      <c r="J761" s="16"/>
      <c r="K761" s="14"/>
      <c r="L761" s="14"/>
      <c r="M761" s="14"/>
      <c r="N761" s="14"/>
      <c r="O761" s="16"/>
      <c r="P761" s="52"/>
      <c r="Q761" s="169"/>
      <c r="R761" s="170">
        <f t="shared" si="5"/>
        <v>0</v>
      </c>
      <c r="S761" s="14"/>
      <c r="T761" s="15"/>
      <c r="U761" s="14"/>
      <c r="V761" s="21"/>
      <c r="W761" s="23"/>
      <c r="X761" s="23"/>
      <c r="Y761" s="11"/>
    </row>
    <row r="762" spans="1:25" s="19" customFormat="1">
      <c r="A762" s="16"/>
      <c r="B762" s="13"/>
      <c r="C762" s="13"/>
      <c r="D762" s="14"/>
      <c r="E762" s="14"/>
      <c r="F762" s="14"/>
      <c r="G762" s="14"/>
      <c r="H762" s="16"/>
      <c r="I762" s="17"/>
      <c r="J762" s="16"/>
      <c r="K762" s="14"/>
      <c r="L762" s="14"/>
      <c r="M762" s="14"/>
      <c r="N762" s="14"/>
      <c r="O762" s="16"/>
      <c r="P762" s="52"/>
      <c r="Q762" s="169"/>
      <c r="R762" s="170">
        <f t="shared" si="5"/>
        <v>0</v>
      </c>
      <c r="S762" s="14"/>
      <c r="T762" s="15"/>
      <c r="U762" s="14"/>
      <c r="V762" s="21"/>
      <c r="W762" s="23"/>
      <c r="X762" s="23"/>
      <c r="Y762" s="11"/>
    </row>
    <row r="763" spans="1:25" s="19" customFormat="1">
      <c r="A763" s="16"/>
      <c r="B763" s="13"/>
      <c r="C763" s="13"/>
      <c r="D763" s="14"/>
      <c r="E763" s="14"/>
      <c r="F763" s="14"/>
      <c r="G763" s="14"/>
      <c r="H763" s="16"/>
      <c r="I763" s="17"/>
      <c r="J763" s="16"/>
      <c r="K763" s="14"/>
      <c r="L763" s="14"/>
      <c r="M763" s="14"/>
      <c r="N763" s="14"/>
      <c r="O763" s="16"/>
      <c r="P763" s="52"/>
      <c r="Q763" s="169"/>
      <c r="R763" s="170">
        <f t="shared" si="5"/>
        <v>0</v>
      </c>
      <c r="S763" s="14"/>
      <c r="T763" s="15"/>
      <c r="U763" s="14"/>
      <c r="V763" s="21"/>
      <c r="W763" s="23"/>
      <c r="X763" s="23"/>
      <c r="Y763" s="11"/>
    </row>
    <row r="764" spans="1:25" s="19" customFormat="1">
      <c r="A764" s="16"/>
      <c r="B764" s="13"/>
      <c r="C764" s="13"/>
      <c r="D764" s="14"/>
      <c r="E764" s="14"/>
      <c r="F764" s="14"/>
      <c r="G764" s="14"/>
      <c r="H764" s="16"/>
      <c r="I764" s="17"/>
      <c r="J764" s="16"/>
      <c r="K764" s="14"/>
      <c r="L764" s="14"/>
      <c r="M764" s="14"/>
      <c r="N764" s="14"/>
      <c r="O764" s="16"/>
      <c r="P764" s="52"/>
      <c r="Q764" s="169"/>
      <c r="R764" s="170">
        <f t="shared" si="5"/>
        <v>0</v>
      </c>
      <c r="S764" s="14"/>
      <c r="T764" s="15"/>
      <c r="U764" s="14"/>
      <c r="V764" s="21"/>
      <c r="W764" s="23"/>
      <c r="X764" s="23"/>
      <c r="Y764" s="11"/>
    </row>
    <row r="765" spans="1:25" s="19" customFormat="1">
      <c r="A765" s="16"/>
      <c r="B765" s="13"/>
      <c r="C765" s="13"/>
      <c r="D765" s="14"/>
      <c r="E765" s="14"/>
      <c r="F765" s="14"/>
      <c r="G765" s="14"/>
      <c r="H765" s="16"/>
      <c r="I765" s="17"/>
      <c r="J765" s="16"/>
      <c r="K765" s="14"/>
      <c r="L765" s="14"/>
      <c r="M765" s="14"/>
      <c r="N765" s="14"/>
      <c r="O765" s="16"/>
      <c r="P765" s="52"/>
      <c r="Q765" s="169"/>
      <c r="R765" s="170">
        <f t="shared" si="5"/>
        <v>0</v>
      </c>
      <c r="S765" s="14"/>
      <c r="T765" s="15"/>
      <c r="U765" s="14"/>
      <c r="V765" s="21"/>
      <c r="W765" s="23"/>
      <c r="X765" s="23"/>
      <c r="Y765" s="11"/>
    </row>
    <row r="766" spans="1:25" s="19" customFormat="1">
      <c r="A766" s="16"/>
      <c r="B766" s="13"/>
      <c r="C766" s="13"/>
      <c r="D766" s="14"/>
      <c r="E766" s="14"/>
      <c r="F766" s="14"/>
      <c r="G766" s="14"/>
      <c r="H766" s="16"/>
      <c r="I766" s="17"/>
      <c r="J766" s="16"/>
      <c r="K766" s="14"/>
      <c r="L766" s="14"/>
      <c r="M766" s="14"/>
      <c r="N766" s="14"/>
      <c r="O766" s="16"/>
      <c r="P766" s="52"/>
      <c r="Q766" s="169"/>
      <c r="R766" s="170">
        <f t="shared" si="5"/>
        <v>0</v>
      </c>
      <c r="S766" s="14"/>
      <c r="T766" s="15"/>
      <c r="U766" s="14"/>
      <c r="V766" s="21"/>
      <c r="W766" s="23"/>
      <c r="X766" s="23"/>
      <c r="Y766" s="11"/>
    </row>
    <row r="767" spans="1:25" s="19" customFormat="1">
      <c r="A767" s="16"/>
      <c r="B767" s="13"/>
      <c r="C767" s="13"/>
      <c r="D767" s="14"/>
      <c r="E767" s="14"/>
      <c r="F767" s="14"/>
      <c r="G767" s="14"/>
      <c r="H767" s="16"/>
      <c r="I767" s="17"/>
      <c r="J767" s="16"/>
      <c r="K767" s="14"/>
      <c r="L767" s="14"/>
      <c r="M767" s="14"/>
      <c r="N767" s="14"/>
      <c r="O767" s="16"/>
      <c r="P767" s="52"/>
      <c r="Q767" s="169"/>
      <c r="R767" s="170">
        <f t="shared" si="5"/>
        <v>0</v>
      </c>
      <c r="S767" s="14"/>
      <c r="T767" s="15"/>
      <c r="U767" s="14"/>
      <c r="V767" s="21"/>
      <c r="W767" s="23"/>
      <c r="X767" s="23"/>
      <c r="Y767" s="11"/>
    </row>
    <row r="768" spans="1:25" s="19" customFormat="1">
      <c r="A768" s="16"/>
      <c r="B768" s="13"/>
      <c r="C768" s="13"/>
      <c r="D768" s="14"/>
      <c r="E768" s="14"/>
      <c r="F768" s="14"/>
      <c r="G768" s="14"/>
      <c r="H768" s="16"/>
      <c r="I768" s="17"/>
      <c r="J768" s="16"/>
      <c r="K768" s="14"/>
      <c r="L768" s="14"/>
      <c r="M768" s="14"/>
      <c r="N768" s="14"/>
      <c r="O768" s="16"/>
      <c r="P768" s="52"/>
      <c r="Q768" s="169"/>
      <c r="R768" s="170">
        <f t="shared" si="5"/>
        <v>0</v>
      </c>
      <c r="S768" s="14"/>
      <c r="T768" s="15"/>
      <c r="U768" s="14"/>
      <c r="V768" s="21"/>
      <c r="W768" s="23"/>
      <c r="X768" s="23"/>
      <c r="Y768" s="11"/>
    </row>
    <row r="769" spans="1:25" s="19" customFormat="1">
      <c r="A769" s="16"/>
      <c r="B769" s="13"/>
      <c r="C769" s="13"/>
      <c r="D769" s="14"/>
      <c r="E769" s="14"/>
      <c r="F769" s="14"/>
      <c r="G769" s="14"/>
      <c r="H769" s="16"/>
      <c r="I769" s="17"/>
      <c r="J769" s="16"/>
      <c r="K769" s="14"/>
      <c r="L769" s="14"/>
      <c r="M769" s="14"/>
      <c r="N769" s="14"/>
      <c r="O769" s="16"/>
      <c r="P769" s="52"/>
      <c r="Q769" s="169"/>
      <c r="R769" s="170">
        <f t="shared" si="5"/>
        <v>0</v>
      </c>
      <c r="S769" s="14"/>
      <c r="T769" s="15"/>
      <c r="U769" s="14"/>
      <c r="V769" s="21"/>
      <c r="W769" s="23"/>
      <c r="X769" s="23"/>
      <c r="Y769" s="11"/>
    </row>
    <row r="770" spans="1:25" s="19" customFormat="1">
      <c r="A770" s="16"/>
      <c r="B770" s="13"/>
      <c r="C770" s="13"/>
      <c r="D770" s="14"/>
      <c r="E770" s="14"/>
      <c r="F770" s="14"/>
      <c r="G770" s="14"/>
      <c r="H770" s="16"/>
      <c r="I770" s="17"/>
      <c r="J770" s="16"/>
      <c r="K770" s="14"/>
      <c r="L770" s="14"/>
      <c r="M770" s="14"/>
      <c r="N770" s="14"/>
      <c r="O770" s="16"/>
      <c r="P770" s="52"/>
      <c r="Q770" s="169"/>
      <c r="R770" s="170">
        <f t="shared" si="5"/>
        <v>0</v>
      </c>
      <c r="S770" s="14"/>
      <c r="T770" s="15"/>
      <c r="U770" s="14"/>
      <c r="V770" s="21"/>
      <c r="W770" s="23"/>
      <c r="X770" s="23"/>
      <c r="Y770" s="11"/>
    </row>
    <row r="771" spans="1:25" s="19" customFormat="1">
      <c r="A771" s="16"/>
      <c r="B771" s="13"/>
      <c r="C771" s="13"/>
      <c r="D771" s="14"/>
      <c r="E771" s="14"/>
      <c r="F771" s="14"/>
      <c r="G771" s="14"/>
      <c r="H771" s="16"/>
      <c r="I771" s="17"/>
      <c r="J771" s="16"/>
      <c r="K771" s="14"/>
      <c r="L771" s="14"/>
      <c r="M771" s="14"/>
      <c r="N771" s="14"/>
      <c r="O771" s="16"/>
      <c r="P771" s="52"/>
      <c r="Q771" s="169"/>
      <c r="R771" s="170">
        <f t="shared" si="5"/>
        <v>0</v>
      </c>
      <c r="S771" s="14"/>
      <c r="T771" s="15"/>
      <c r="U771" s="14"/>
      <c r="V771" s="21"/>
      <c r="W771" s="23"/>
      <c r="X771" s="23"/>
      <c r="Y771" s="11"/>
    </row>
    <row r="772" spans="1:25" s="19" customFormat="1">
      <c r="A772" s="16"/>
      <c r="B772" s="13"/>
      <c r="C772" s="13"/>
      <c r="D772" s="14"/>
      <c r="E772" s="14"/>
      <c r="F772" s="14"/>
      <c r="G772" s="14"/>
      <c r="H772" s="16"/>
      <c r="I772" s="17"/>
      <c r="J772" s="16"/>
      <c r="K772" s="14"/>
      <c r="L772" s="14"/>
      <c r="M772" s="14"/>
      <c r="N772" s="14"/>
      <c r="O772" s="16"/>
      <c r="P772" s="52"/>
      <c r="Q772" s="169"/>
      <c r="R772" s="170">
        <f t="shared" si="5"/>
        <v>0</v>
      </c>
      <c r="S772" s="14"/>
      <c r="T772" s="15"/>
      <c r="U772" s="14"/>
      <c r="V772" s="21"/>
      <c r="W772" s="23"/>
      <c r="X772" s="23"/>
      <c r="Y772" s="11"/>
    </row>
    <row r="773" spans="1:25" s="19" customFormat="1">
      <c r="A773" s="16"/>
      <c r="B773" s="13"/>
      <c r="C773" s="13"/>
      <c r="D773" s="14"/>
      <c r="E773" s="14"/>
      <c r="F773" s="14"/>
      <c r="G773" s="14"/>
      <c r="H773" s="16"/>
      <c r="I773" s="17"/>
      <c r="J773" s="16"/>
      <c r="K773" s="14"/>
      <c r="L773" s="14"/>
      <c r="M773" s="14"/>
      <c r="N773" s="14"/>
      <c r="O773" s="16"/>
      <c r="P773" s="52"/>
      <c r="Q773" s="169"/>
      <c r="R773" s="170">
        <f t="shared" si="5"/>
        <v>0</v>
      </c>
      <c r="S773" s="14"/>
      <c r="T773" s="15"/>
      <c r="U773" s="14"/>
      <c r="V773" s="21"/>
      <c r="W773" s="23"/>
      <c r="X773" s="23"/>
      <c r="Y773" s="11"/>
    </row>
    <row r="774" spans="1:25" s="19" customFormat="1">
      <c r="A774" s="16"/>
      <c r="B774" s="13"/>
      <c r="C774" s="13"/>
      <c r="D774" s="14"/>
      <c r="E774" s="14"/>
      <c r="F774" s="14"/>
      <c r="G774" s="14"/>
      <c r="H774" s="16"/>
      <c r="I774" s="17"/>
      <c r="J774" s="16"/>
      <c r="K774" s="14"/>
      <c r="L774" s="14"/>
      <c r="M774" s="14"/>
      <c r="N774" s="14"/>
      <c r="O774" s="16"/>
      <c r="P774" s="52"/>
      <c r="Q774" s="169"/>
      <c r="R774" s="170">
        <f t="shared" si="5"/>
        <v>0</v>
      </c>
      <c r="S774" s="14"/>
      <c r="T774" s="15"/>
      <c r="U774" s="14"/>
      <c r="V774" s="21"/>
      <c r="W774" s="23"/>
      <c r="X774" s="23"/>
      <c r="Y774" s="11"/>
    </row>
    <row r="775" spans="1:25" s="19" customFormat="1">
      <c r="A775" s="16"/>
      <c r="B775" s="13"/>
      <c r="C775" s="13"/>
      <c r="D775" s="14"/>
      <c r="E775" s="14"/>
      <c r="F775" s="14"/>
      <c r="G775" s="14"/>
      <c r="H775" s="16"/>
      <c r="I775" s="17"/>
      <c r="J775" s="16"/>
      <c r="K775" s="14"/>
      <c r="L775" s="14"/>
      <c r="M775" s="14"/>
      <c r="N775" s="14"/>
      <c r="O775" s="16"/>
      <c r="P775" s="52"/>
      <c r="Q775" s="169"/>
      <c r="R775" s="170">
        <f t="shared" si="5"/>
        <v>0</v>
      </c>
      <c r="S775" s="14"/>
      <c r="T775" s="15"/>
      <c r="U775" s="14"/>
      <c r="V775" s="21"/>
      <c r="W775" s="23"/>
      <c r="X775" s="23"/>
      <c r="Y775" s="11"/>
    </row>
    <row r="776" spans="1:25" s="19" customFormat="1">
      <c r="A776" s="16"/>
      <c r="B776" s="13"/>
      <c r="C776" s="13"/>
      <c r="D776" s="14"/>
      <c r="E776" s="14"/>
      <c r="F776" s="14"/>
      <c r="G776" s="14"/>
      <c r="H776" s="16"/>
      <c r="I776" s="17"/>
      <c r="J776" s="16"/>
      <c r="K776" s="14"/>
      <c r="L776" s="14"/>
      <c r="M776" s="14"/>
      <c r="N776" s="14"/>
      <c r="O776" s="16"/>
      <c r="P776" s="52"/>
      <c r="Q776" s="169"/>
      <c r="R776" s="170">
        <f t="shared" si="5"/>
        <v>0</v>
      </c>
      <c r="S776" s="14"/>
      <c r="T776" s="15"/>
      <c r="U776" s="14"/>
      <c r="V776" s="21"/>
      <c r="W776" s="23"/>
      <c r="X776" s="23"/>
      <c r="Y776" s="11"/>
    </row>
    <row r="777" spans="1:25" s="19" customFormat="1">
      <c r="A777" s="16"/>
      <c r="B777" s="13"/>
      <c r="C777" s="13"/>
      <c r="D777" s="14"/>
      <c r="E777" s="14"/>
      <c r="F777" s="14"/>
      <c r="G777" s="14"/>
      <c r="H777" s="16"/>
      <c r="I777" s="17"/>
      <c r="J777" s="16"/>
      <c r="K777" s="14"/>
      <c r="L777" s="14"/>
      <c r="M777" s="14"/>
      <c r="N777" s="14"/>
      <c r="O777" s="16"/>
      <c r="P777" s="52"/>
      <c r="Q777" s="169"/>
      <c r="R777" s="170">
        <f t="shared" si="5"/>
        <v>0</v>
      </c>
      <c r="S777" s="14"/>
      <c r="T777" s="15"/>
      <c r="U777" s="14"/>
      <c r="V777" s="21"/>
      <c r="W777" s="23"/>
      <c r="X777" s="23"/>
      <c r="Y777" s="11"/>
    </row>
    <row r="778" spans="1:25" s="19" customFormat="1">
      <c r="A778" s="16"/>
      <c r="B778" s="13"/>
      <c r="C778" s="13"/>
      <c r="D778" s="14"/>
      <c r="E778" s="14"/>
      <c r="F778" s="14"/>
      <c r="G778" s="14"/>
      <c r="H778" s="16"/>
      <c r="I778" s="17"/>
      <c r="J778" s="16"/>
      <c r="K778" s="14"/>
      <c r="L778" s="14"/>
      <c r="M778" s="14"/>
      <c r="N778" s="14"/>
      <c r="O778" s="16"/>
      <c r="P778" s="52"/>
      <c r="Q778" s="169"/>
      <c r="R778" s="170">
        <f t="shared" si="5"/>
        <v>0</v>
      </c>
      <c r="S778" s="14"/>
      <c r="T778" s="15"/>
      <c r="U778" s="14"/>
      <c r="V778" s="21"/>
      <c r="W778" s="23"/>
      <c r="X778" s="23"/>
      <c r="Y778" s="11"/>
    </row>
    <row r="779" spans="1:25" s="19" customFormat="1">
      <c r="A779" s="16"/>
      <c r="B779" s="13"/>
      <c r="C779" s="13"/>
      <c r="D779" s="14"/>
      <c r="E779" s="14"/>
      <c r="F779" s="14"/>
      <c r="G779" s="14"/>
      <c r="H779" s="16"/>
      <c r="I779" s="17"/>
      <c r="J779" s="16"/>
      <c r="K779" s="14"/>
      <c r="L779" s="14"/>
      <c r="M779" s="14"/>
      <c r="N779" s="14"/>
      <c r="O779" s="16"/>
      <c r="P779" s="52"/>
      <c r="Q779" s="169"/>
      <c r="R779" s="170">
        <f t="shared" si="5"/>
        <v>0</v>
      </c>
      <c r="S779" s="14"/>
      <c r="T779" s="15"/>
      <c r="U779" s="14"/>
      <c r="V779" s="21"/>
      <c r="W779" s="23"/>
      <c r="X779" s="23"/>
      <c r="Y779" s="11"/>
    </row>
    <row r="780" spans="1:25" s="19" customFormat="1">
      <c r="A780" s="16"/>
      <c r="B780" s="13"/>
      <c r="C780" s="13"/>
      <c r="D780" s="14"/>
      <c r="E780" s="14"/>
      <c r="F780" s="14"/>
      <c r="G780" s="14"/>
      <c r="H780" s="16"/>
      <c r="I780" s="17"/>
      <c r="J780" s="16"/>
      <c r="K780" s="14"/>
      <c r="L780" s="14"/>
      <c r="M780" s="14"/>
      <c r="N780" s="14"/>
      <c r="O780" s="16"/>
      <c r="P780" s="52"/>
      <c r="Q780" s="169"/>
      <c r="R780" s="170">
        <f t="shared" si="5"/>
        <v>0</v>
      </c>
      <c r="S780" s="14"/>
      <c r="T780" s="15"/>
      <c r="U780" s="14"/>
      <c r="V780" s="21"/>
      <c r="W780" s="23"/>
      <c r="X780" s="23"/>
      <c r="Y780" s="11"/>
    </row>
    <row r="781" spans="1:25" s="19" customFormat="1">
      <c r="A781" s="16"/>
      <c r="B781" s="13"/>
      <c r="C781" s="13"/>
      <c r="D781" s="14"/>
      <c r="E781" s="14"/>
      <c r="F781" s="14"/>
      <c r="G781" s="14"/>
      <c r="H781" s="16"/>
      <c r="I781" s="17"/>
      <c r="J781" s="16"/>
      <c r="K781" s="14"/>
      <c r="L781" s="14"/>
      <c r="M781" s="14"/>
      <c r="N781" s="14"/>
      <c r="O781" s="16"/>
      <c r="P781" s="52"/>
      <c r="Q781" s="169"/>
      <c r="R781" s="170">
        <f t="shared" si="5"/>
        <v>0</v>
      </c>
      <c r="S781" s="14"/>
      <c r="T781" s="15"/>
      <c r="U781" s="14"/>
      <c r="V781" s="21"/>
      <c r="W781" s="23"/>
      <c r="X781" s="23"/>
      <c r="Y781" s="11"/>
    </row>
    <row r="782" spans="1:25" s="19" customFormat="1">
      <c r="A782" s="16"/>
      <c r="B782" s="13"/>
      <c r="C782" s="13"/>
      <c r="D782" s="14"/>
      <c r="E782" s="14"/>
      <c r="F782" s="14"/>
      <c r="G782" s="14"/>
      <c r="H782" s="16"/>
      <c r="I782" s="17"/>
      <c r="J782" s="16"/>
      <c r="K782" s="14"/>
      <c r="L782" s="14"/>
      <c r="M782" s="14"/>
      <c r="N782" s="14"/>
      <c r="O782" s="16"/>
      <c r="P782" s="52"/>
      <c r="Q782" s="169"/>
      <c r="R782" s="170">
        <f t="shared" si="5"/>
        <v>0</v>
      </c>
      <c r="S782" s="14"/>
      <c r="T782" s="15"/>
      <c r="U782" s="14"/>
      <c r="V782" s="21"/>
      <c r="W782" s="23"/>
      <c r="X782" s="23"/>
      <c r="Y782" s="11"/>
    </row>
    <row r="783" spans="1:25" s="19" customFormat="1">
      <c r="A783" s="16"/>
      <c r="B783" s="13"/>
      <c r="C783" s="13"/>
      <c r="D783" s="14"/>
      <c r="E783" s="14"/>
      <c r="F783" s="14"/>
      <c r="G783" s="14"/>
      <c r="H783" s="16"/>
      <c r="I783" s="17"/>
      <c r="J783" s="16"/>
      <c r="K783" s="14"/>
      <c r="L783" s="14"/>
      <c r="M783" s="14"/>
      <c r="N783" s="14"/>
      <c r="O783" s="16"/>
      <c r="P783" s="52"/>
      <c r="Q783" s="169"/>
      <c r="R783" s="170">
        <f t="shared" si="5"/>
        <v>0</v>
      </c>
      <c r="S783" s="14"/>
      <c r="T783" s="15"/>
      <c r="U783" s="14"/>
      <c r="V783" s="21"/>
      <c r="W783" s="23"/>
      <c r="X783" s="23"/>
      <c r="Y783" s="11"/>
    </row>
    <row r="784" spans="1:25" s="19" customFormat="1">
      <c r="A784" s="16"/>
      <c r="B784" s="13"/>
      <c r="C784" s="13"/>
      <c r="D784" s="14"/>
      <c r="E784" s="14"/>
      <c r="F784" s="14"/>
      <c r="G784" s="14"/>
      <c r="H784" s="16"/>
      <c r="I784" s="17"/>
      <c r="J784" s="16"/>
      <c r="K784" s="14"/>
      <c r="L784" s="14"/>
      <c r="M784" s="14"/>
      <c r="N784" s="14"/>
      <c r="O784" s="16"/>
      <c r="P784" s="52"/>
      <c r="Q784" s="169"/>
      <c r="R784" s="170">
        <f t="shared" si="5"/>
        <v>0</v>
      </c>
      <c r="S784" s="14"/>
      <c r="T784" s="15"/>
      <c r="U784" s="14"/>
      <c r="V784" s="21"/>
      <c r="W784" s="23"/>
      <c r="X784" s="23"/>
      <c r="Y784" s="11"/>
    </row>
    <row r="785" spans="1:25" s="19" customFormat="1">
      <c r="A785" s="16"/>
      <c r="B785" s="13"/>
      <c r="C785" s="13"/>
      <c r="D785" s="14"/>
      <c r="E785" s="14"/>
      <c r="F785" s="14"/>
      <c r="G785" s="14"/>
      <c r="H785" s="16"/>
      <c r="I785" s="17"/>
      <c r="J785" s="16"/>
      <c r="K785" s="14"/>
      <c r="L785" s="14"/>
      <c r="M785" s="14"/>
      <c r="N785" s="14"/>
      <c r="O785" s="16"/>
      <c r="P785" s="52"/>
      <c r="Q785" s="169"/>
      <c r="R785" s="170">
        <f t="shared" si="5"/>
        <v>0</v>
      </c>
      <c r="S785" s="14"/>
      <c r="T785" s="15"/>
      <c r="U785" s="14"/>
      <c r="V785" s="21"/>
      <c r="W785" s="23"/>
      <c r="X785" s="23"/>
      <c r="Y785" s="11"/>
    </row>
    <row r="786" spans="1:25" s="19" customFormat="1">
      <c r="A786" s="16"/>
      <c r="B786" s="13"/>
      <c r="C786" s="13"/>
      <c r="D786" s="14"/>
      <c r="E786" s="14"/>
      <c r="F786" s="14"/>
      <c r="G786" s="14"/>
      <c r="H786" s="16"/>
      <c r="I786" s="17"/>
      <c r="J786" s="16"/>
      <c r="K786" s="14"/>
      <c r="L786" s="14"/>
      <c r="M786" s="14"/>
      <c r="N786" s="14"/>
      <c r="O786" s="16"/>
      <c r="P786" s="52"/>
      <c r="Q786" s="169"/>
      <c r="R786" s="170">
        <f t="shared" si="5"/>
        <v>0</v>
      </c>
      <c r="S786" s="14"/>
      <c r="T786" s="15"/>
      <c r="U786" s="14"/>
      <c r="V786" s="21"/>
      <c r="W786" s="23"/>
      <c r="X786" s="23"/>
      <c r="Y786" s="11"/>
    </row>
    <row r="787" spans="1:25" s="19" customFormat="1">
      <c r="A787" s="16"/>
      <c r="B787" s="13"/>
      <c r="C787" s="13"/>
      <c r="D787" s="14"/>
      <c r="E787" s="14"/>
      <c r="F787" s="14"/>
      <c r="G787" s="14"/>
      <c r="H787" s="16"/>
      <c r="I787" s="17"/>
      <c r="J787" s="16"/>
      <c r="K787" s="14"/>
      <c r="L787" s="14"/>
      <c r="M787" s="14"/>
      <c r="N787" s="14"/>
      <c r="O787" s="16"/>
      <c r="P787" s="52"/>
      <c r="Q787" s="169"/>
      <c r="R787" s="170">
        <f t="shared" si="5"/>
        <v>0</v>
      </c>
      <c r="S787" s="14"/>
      <c r="T787" s="15"/>
      <c r="U787" s="14"/>
      <c r="V787" s="21"/>
      <c r="W787" s="23"/>
      <c r="X787" s="23"/>
      <c r="Y787" s="11"/>
    </row>
    <row r="788" spans="1:25" s="19" customFormat="1">
      <c r="A788" s="16"/>
      <c r="B788" s="13"/>
      <c r="C788" s="13"/>
      <c r="D788" s="14"/>
      <c r="E788" s="14"/>
      <c r="F788" s="14"/>
      <c r="G788" s="14"/>
      <c r="H788" s="16"/>
      <c r="I788" s="17"/>
      <c r="J788" s="16"/>
      <c r="K788" s="14"/>
      <c r="L788" s="14"/>
      <c r="M788" s="14"/>
      <c r="N788" s="14"/>
      <c r="O788" s="16"/>
      <c r="P788" s="52"/>
      <c r="Q788" s="169"/>
      <c r="R788" s="170">
        <f t="shared" si="5"/>
        <v>0</v>
      </c>
      <c r="S788" s="14"/>
      <c r="T788" s="15"/>
      <c r="U788" s="14"/>
      <c r="V788" s="21"/>
      <c r="W788" s="23"/>
      <c r="X788" s="23"/>
      <c r="Y788" s="11"/>
    </row>
    <row r="789" spans="1:25" s="19" customFormat="1">
      <c r="A789" s="16"/>
      <c r="B789" s="13"/>
      <c r="C789" s="13"/>
      <c r="D789" s="14"/>
      <c r="E789" s="14"/>
      <c r="F789" s="14"/>
      <c r="G789" s="14"/>
      <c r="H789" s="16"/>
      <c r="I789" s="17"/>
      <c r="J789" s="16"/>
      <c r="K789" s="14"/>
      <c r="L789" s="14"/>
      <c r="M789" s="14"/>
      <c r="N789" s="14"/>
      <c r="O789" s="16"/>
      <c r="P789" s="52"/>
      <c r="Q789" s="169"/>
      <c r="R789" s="170">
        <f t="shared" si="5"/>
        <v>0</v>
      </c>
      <c r="S789" s="14"/>
      <c r="T789" s="15"/>
      <c r="U789" s="14"/>
      <c r="V789" s="21"/>
      <c r="W789" s="23"/>
      <c r="X789" s="23"/>
      <c r="Y789" s="11"/>
    </row>
    <row r="790" spans="1:25" s="19" customFormat="1">
      <c r="A790" s="16"/>
      <c r="B790" s="13"/>
      <c r="C790" s="13"/>
      <c r="D790" s="14"/>
      <c r="E790" s="14"/>
      <c r="F790" s="14"/>
      <c r="G790" s="14"/>
      <c r="H790" s="16"/>
      <c r="I790" s="17"/>
      <c r="J790" s="16"/>
      <c r="K790" s="14"/>
      <c r="L790" s="14"/>
      <c r="M790" s="14"/>
      <c r="N790" s="14"/>
      <c r="O790" s="16"/>
      <c r="P790" s="52"/>
      <c r="Q790" s="169"/>
      <c r="R790" s="170">
        <f t="shared" si="5"/>
        <v>0</v>
      </c>
      <c r="S790" s="14"/>
      <c r="T790" s="15"/>
      <c r="U790" s="14"/>
      <c r="V790" s="21"/>
      <c r="W790" s="23"/>
      <c r="X790" s="23"/>
      <c r="Y790" s="11"/>
    </row>
    <row r="791" spans="1:25" s="19" customFormat="1">
      <c r="A791" s="16"/>
      <c r="B791" s="13"/>
      <c r="C791" s="13"/>
      <c r="D791" s="14"/>
      <c r="E791" s="14"/>
      <c r="F791" s="14"/>
      <c r="G791" s="14"/>
      <c r="H791" s="16"/>
      <c r="I791" s="17"/>
      <c r="J791" s="16"/>
      <c r="K791" s="14"/>
      <c r="L791" s="14"/>
      <c r="M791" s="14"/>
      <c r="N791" s="14"/>
      <c r="O791" s="16"/>
      <c r="P791" s="52"/>
      <c r="Q791" s="169"/>
      <c r="R791" s="170">
        <f t="shared" si="5"/>
        <v>0</v>
      </c>
      <c r="S791" s="14"/>
      <c r="T791" s="15"/>
      <c r="U791" s="14"/>
      <c r="V791" s="21"/>
      <c r="W791" s="23"/>
      <c r="X791" s="23"/>
      <c r="Y791" s="11"/>
    </row>
    <row r="792" spans="1:25" s="19" customFormat="1">
      <c r="A792" s="16"/>
      <c r="B792" s="13"/>
      <c r="C792" s="13"/>
      <c r="D792" s="14"/>
      <c r="E792" s="14"/>
      <c r="F792" s="14"/>
      <c r="G792" s="14"/>
      <c r="H792" s="16"/>
      <c r="I792" s="17"/>
      <c r="J792" s="16"/>
      <c r="K792" s="14"/>
      <c r="L792" s="14"/>
      <c r="M792" s="14"/>
      <c r="N792" s="14"/>
      <c r="O792" s="16"/>
      <c r="P792" s="52"/>
      <c r="Q792" s="169"/>
      <c r="R792" s="170">
        <f t="shared" si="5"/>
        <v>0</v>
      </c>
      <c r="S792" s="14"/>
      <c r="T792" s="15"/>
      <c r="U792" s="14"/>
      <c r="V792" s="21"/>
      <c r="W792" s="23"/>
      <c r="X792" s="23"/>
      <c r="Y792" s="11"/>
    </row>
    <row r="793" spans="1:25" s="19" customFormat="1">
      <c r="A793" s="16"/>
      <c r="B793" s="13"/>
      <c r="C793" s="13"/>
      <c r="D793" s="14"/>
      <c r="E793" s="14"/>
      <c r="F793" s="14"/>
      <c r="G793" s="14"/>
      <c r="H793" s="16"/>
      <c r="I793" s="17"/>
      <c r="J793" s="16"/>
      <c r="K793" s="14"/>
      <c r="L793" s="14"/>
      <c r="M793" s="14"/>
      <c r="N793" s="14"/>
      <c r="O793" s="16"/>
      <c r="P793" s="52"/>
      <c r="Q793" s="169"/>
      <c r="R793" s="170">
        <f t="shared" si="5"/>
        <v>0</v>
      </c>
      <c r="S793" s="14"/>
      <c r="T793" s="15"/>
      <c r="U793" s="14"/>
      <c r="V793" s="21"/>
      <c r="W793" s="23"/>
      <c r="X793" s="23"/>
      <c r="Y793" s="11"/>
    </row>
    <row r="794" spans="1:25" s="19" customFormat="1">
      <c r="A794" s="16"/>
      <c r="B794" s="13"/>
      <c r="C794" s="13"/>
      <c r="D794" s="14"/>
      <c r="E794" s="14"/>
      <c r="F794" s="14"/>
      <c r="G794" s="14"/>
      <c r="H794" s="16"/>
      <c r="I794" s="17"/>
      <c r="J794" s="16"/>
      <c r="K794" s="14"/>
      <c r="L794" s="14"/>
      <c r="M794" s="14"/>
      <c r="N794" s="14"/>
      <c r="O794" s="16"/>
      <c r="P794" s="52"/>
      <c r="Q794" s="169"/>
      <c r="R794" s="170">
        <f t="shared" si="5"/>
        <v>0</v>
      </c>
      <c r="S794" s="14"/>
      <c r="T794" s="15"/>
      <c r="U794" s="14"/>
      <c r="V794" s="21"/>
      <c r="W794" s="23"/>
      <c r="X794" s="23"/>
      <c r="Y794" s="11"/>
    </row>
    <row r="795" spans="1:25" s="19" customFormat="1">
      <c r="A795" s="16"/>
      <c r="B795" s="13"/>
      <c r="C795" s="13"/>
      <c r="D795" s="14"/>
      <c r="E795" s="14"/>
      <c r="F795" s="14"/>
      <c r="G795" s="14"/>
      <c r="H795" s="16"/>
      <c r="I795" s="17"/>
      <c r="J795" s="16"/>
      <c r="K795" s="14"/>
      <c r="L795" s="14"/>
      <c r="M795" s="14"/>
      <c r="N795" s="14"/>
      <c r="O795" s="16"/>
      <c r="P795" s="52"/>
      <c r="Q795" s="169"/>
      <c r="R795" s="170">
        <f t="shared" si="5"/>
        <v>0</v>
      </c>
      <c r="S795" s="14"/>
      <c r="T795" s="15"/>
      <c r="U795" s="14"/>
      <c r="V795" s="21"/>
      <c r="W795" s="23"/>
      <c r="X795" s="23"/>
      <c r="Y795" s="11"/>
    </row>
    <row r="796" spans="1:25" s="19" customFormat="1">
      <c r="A796" s="16"/>
      <c r="B796" s="13"/>
      <c r="C796" s="13"/>
      <c r="D796" s="14"/>
      <c r="E796" s="14"/>
      <c r="F796" s="14"/>
      <c r="G796" s="14"/>
      <c r="H796" s="16"/>
      <c r="I796" s="17"/>
      <c r="J796" s="16"/>
      <c r="K796" s="14"/>
      <c r="L796" s="14"/>
      <c r="M796" s="14"/>
      <c r="N796" s="14"/>
      <c r="O796" s="16"/>
      <c r="P796" s="52"/>
      <c r="Q796" s="169"/>
      <c r="R796" s="170">
        <f t="shared" si="5"/>
        <v>0</v>
      </c>
      <c r="S796" s="14"/>
      <c r="T796" s="15"/>
      <c r="U796" s="14"/>
      <c r="V796" s="21"/>
      <c r="W796" s="23"/>
      <c r="X796" s="23"/>
      <c r="Y796" s="11"/>
    </row>
    <row r="797" spans="1:25" s="19" customFormat="1">
      <c r="A797" s="16"/>
      <c r="B797" s="13"/>
      <c r="C797" s="13"/>
      <c r="D797" s="14"/>
      <c r="E797" s="14"/>
      <c r="F797" s="14"/>
      <c r="G797" s="14"/>
      <c r="H797" s="16"/>
      <c r="I797" s="17"/>
      <c r="J797" s="16"/>
      <c r="K797" s="14"/>
      <c r="L797" s="14"/>
      <c r="M797" s="14"/>
      <c r="N797" s="14"/>
      <c r="O797" s="16"/>
      <c r="P797" s="52"/>
      <c r="Q797" s="169"/>
      <c r="R797" s="170">
        <f t="shared" si="5"/>
        <v>0</v>
      </c>
      <c r="S797" s="14"/>
      <c r="T797" s="15"/>
      <c r="U797" s="14"/>
      <c r="V797" s="21"/>
      <c r="W797" s="23"/>
      <c r="X797" s="23"/>
      <c r="Y797" s="11"/>
    </row>
    <row r="798" spans="1:25" s="19" customFormat="1">
      <c r="A798" s="16"/>
      <c r="B798" s="13"/>
      <c r="C798" s="13"/>
      <c r="D798" s="14"/>
      <c r="E798" s="14"/>
      <c r="F798" s="14"/>
      <c r="G798" s="14"/>
      <c r="H798" s="16"/>
      <c r="I798" s="17"/>
      <c r="J798" s="16"/>
      <c r="K798" s="14"/>
      <c r="L798" s="14"/>
      <c r="M798" s="14"/>
      <c r="N798" s="14"/>
      <c r="O798" s="16"/>
      <c r="P798" s="52"/>
      <c r="Q798" s="169"/>
      <c r="R798" s="170">
        <f t="shared" si="5"/>
        <v>0</v>
      </c>
      <c r="S798" s="14"/>
      <c r="T798" s="15"/>
      <c r="U798" s="14"/>
      <c r="V798" s="21"/>
      <c r="W798" s="23"/>
      <c r="X798" s="23"/>
      <c r="Y798" s="11"/>
    </row>
    <row r="799" spans="1:25" s="19" customFormat="1">
      <c r="A799" s="16"/>
      <c r="B799" s="13"/>
      <c r="C799" s="13"/>
      <c r="D799" s="14"/>
      <c r="E799" s="14"/>
      <c r="F799" s="14"/>
      <c r="G799" s="14"/>
      <c r="H799" s="16"/>
      <c r="I799" s="17"/>
      <c r="J799" s="16"/>
      <c r="K799" s="14"/>
      <c r="L799" s="14"/>
      <c r="M799" s="14"/>
      <c r="N799" s="14"/>
      <c r="O799" s="16"/>
      <c r="P799" s="52"/>
      <c r="Q799" s="169"/>
      <c r="R799" s="170">
        <f t="shared" si="5"/>
        <v>0</v>
      </c>
      <c r="S799" s="14"/>
      <c r="T799" s="15"/>
      <c r="U799" s="14"/>
      <c r="V799" s="21"/>
      <c r="W799" s="23"/>
      <c r="X799" s="23"/>
      <c r="Y799" s="11"/>
    </row>
    <row r="800" spans="1:25" s="19" customFormat="1">
      <c r="A800" s="16"/>
      <c r="B800" s="13"/>
      <c r="C800" s="13"/>
      <c r="D800" s="14"/>
      <c r="E800" s="14"/>
      <c r="F800" s="14"/>
      <c r="G800" s="14"/>
      <c r="H800" s="16"/>
      <c r="I800" s="17"/>
      <c r="J800" s="16"/>
      <c r="K800" s="14"/>
      <c r="L800" s="14"/>
      <c r="M800" s="14"/>
      <c r="N800" s="14"/>
      <c r="O800" s="16"/>
      <c r="P800" s="52"/>
      <c r="Q800" s="169"/>
      <c r="R800" s="170">
        <f t="shared" si="5"/>
        <v>0</v>
      </c>
      <c r="S800" s="14"/>
      <c r="T800" s="15"/>
      <c r="U800" s="14"/>
      <c r="V800" s="21"/>
      <c r="W800" s="23"/>
      <c r="X800" s="23"/>
      <c r="Y800" s="11"/>
    </row>
    <row r="801" spans="1:25" s="19" customFormat="1">
      <c r="A801" s="16"/>
      <c r="B801" s="13"/>
      <c r="C801" s="13"/>
      <c r="D801" s="14"/>
      <c r="E801" s="14"/>
      <c r="F801" s="14"/>
      <c r="G801" s="14"/>
      <c r="H801" s="16"/>
      <c r="I801" s="17"/>
      <c r="J801" s="16"/>
      <c r="K801" s="14"/>
      <c r="L801" s="14"/>
      <c r="M801" s="14"/>
      <c r="N801" s="14"/>
      <c r="O801" s="16"/>
      <c r="P801" s="52"/>
      <c r="Q801" s="169"/>
      <c r="R801" s="170">
        <f t="shared" si="5"/>
        <v>0</v>
      </c>
      <c r="S801" s="14"/>
      <c r="T801" s="15"/>
      <c r="U801" s="14"/>
      <c r="V801" s="21"/>
      <c r="W801" s="23"/>
      <c r="X801" s="23"/>
      <c r="Y801" s="11"/>
    </row>
    <row r="802" spans="1:25" s="19" customFormat="1">
      <c r="A802" s="16"/>
      <c r="B802" s="13"/>
      <c r="C802" s="13"/>
      <c r="D802" s="14"/>
      <c r="E802" s="14"/>
      <c r="F802" s="14"/>
      <c r="G802" s="14"/>
      <c r="H802" s="16"/>
      <c r="I802" s="17"/>
      <c r="J802" s="16"/>
      <c r="K802" s="14"/>
      <c r="L802" s="14"/>
      <c r="M802" s="14"/>
      <c r="N802" s="14"/>
      <c r="O802" s="16"/>
      <c r="P802" s="52"/>
      <c r="Q802" s="169"/>
      <c r="R802" s="170">
        <f t="shared" si="5"/>
        <v>0</v>
      </c>
      <c r="S802" s="14"/>
      <c r="T802" s="15"/>
      <c r="U802" s="14"/>
      <c r="V802" s="21"/>
      <c r="W802" s="23"/>
      <c r="X802" s="23"/>
      <c r="Y802" s="11"/>
    </row>
    <row r="803" spans="1:25" s="19" customFormat="1">
      <c r="A803" s="16"/>
      <c r="B803" s="13"/>
      <c r="C803" s="13"/>
      <c r="D803" s="14"/>
      <c r="E803" s="14"/>
      <c r="F803" s="14"/>
      <c r="G803" s="14"/>
      <c r="H803" s="16"/>
      <c r="I803" s="17"/>
      <c r="J803" s="16"/>
      <c r="K803" s="14"/>
      <c r="L803" s="14"/>
      <c r="M803" s="14"/>
      <c r="N803" s="14"/>
      <c r="O803" s="16"/>
      <c r="P803" s="52"/>
      <c r="Q803" s="169"/>
      <c r="R803" s="170">
        <f t="shared" si="5"/>
        <v>0</v>
      </c>
      <c r="S803" s="14"/>
      <c r="T803" s="15"/>
      <c r="U803" s="14"/>
      <c r="V803" s="21"/>
      <c r="W803" s="23"/>
      <c r="X803" s="23"/>
      <c r="Y803" s="11"/>
    </row>
    <row r="804" spans="1:25" s="19" customFormat="1">
      <c r="A804" s="16"/>
      <c r="B804" s="13"/>
      <c r="C804" s="13"/>
      <c r="D804" s="14"/>
      <c r="E804" s="14"/>
      <c r="F804" s="14"/>
      <c r="G804" s="14"/>
      <c r="H804" s="16"/>
      <c r="I804" s="17"/>
      <c r="J804" s="16"/>
      <c r="K804" s="14"/>
      <c r="L804" s="14"/>
      <c r="M804" s="14"/>
      <c r="N804" s="14"/>
      <c r="O804" s="16"/>
      <c r="P804" s="52"/>
      <c r="Q804" s="169"/>
      <c r="R804" s="170">
        <f t="shared" si="5"/>
        <v>0</v>
      </c>
      <c r="S804" s="14"/>
      <c r="T804" s="15"/>
      <c r="U804" s="14"/>
      <c r="V804" s="21"/>
      <c r="W804" s="23"/>
      <c r="X804" s="23"/>
      <c r="Y804" s="11"/>
    </row>
    <row r="805" spans="1:25" s="19" customFormat="1">
      <c r="A805" s="16"/>
      <c r="B805" s="13"/>
      <c r="C805" s="13"/>
      <c r="D805" s="14"/>
      <c r="E805" s="14"/>
      <c r="F805" s="14"/>
      <c r="G805" s="14"/>
      <c r="H805" s="16"/>
      <c r="I805" s="17"/>
      <c r="J805" s="16"/>
      <c r="K805" s="14"/>
      <c r="L805" s="14"/>
      <c r="M805" s="14"/>
      <c r="N805" s="14"/>
      <c r="O805" s="16"/>
      <c r="P805" s="52"/>
      <c r="Q805" s="169"/>
      <c r="R805" s="170">
        <f t="shared" si="5"/>
        <v>0</v>
      </c>
      <c r="S805" s="14"/>
      <c r="T805" s="15"/>
      <c r="U805" s="14"/>
      <c r="V805" s="21"/>
      <c r="W805" s="23"/>
      <c r="X805" s="23"/>
      <c r="Y805" s="11"/>
    </row>
    <row r="806" spans="1:25" s="19" customFormat="1">
      <c r="A806" s="16"/>
      <c r="B806" s="13"/>
      <c r="C806" s="13"/>
      <c r="D806" s="14"/>
      <c r="E806" s="14"/>
      <c r="F806" s="14"/>
      <c r="G806" s="14"/>
      <c r="H806" s="16"/>
      <c r="I806" s="17"/>
      <c r="J806" s="16"/>
      <c r="K806" s="14"/>
      <c r="L806" s="14"/>
      <c r="M806" s="14"/>
      <c r="N806" s="14"/>
      <c r="O806" s="16"/>
      <c r="P806" s="52"/>
      <c r="Q806" s="169"/>
      <c r="R806" s="170">
        <f t="shared" ref="R806:R869" si="6">P806*(1+Q806)</f>
        <v>0</v>
      </c>
      <c r="S806" s="14"/>
      <c r="T806" s="15"/>
      <c r="U806" s="14"/>
      <c r="V806" s="21"/>
      <c r="W806" s="23"/>
      <c r="X806" s="23"/>
      <c r="Y806" s="11"/>
    </row>
    <row r="807" spans="1:25" s="19" customFormat="1">
      <c r="A807" s="16"/>
      <c r="B807" s="13"/>
      <c r="C807" s="13"/>
      <c r="D807" s="14"/>
      <c r="E807" s="14"/>
      <c r="F807" s="14"/>
      <c r="G807" s="14"/>
      <c r="H807" s="16"/>
      <c r="I807" s="17"/>
      <c r="J807" s="16"/>
      <c r="K807" s="14"/>
      <c r="L807" s="14"/>
      <c r="M807" s="14"/>
      <c r="N807" s="14"/>
      <c r="O807" s="16"/>
      <c r="P807" s="52"/>
      <c r="Q807" s="169"/>
      <c r="R807" s="170">
        <f t="shared" si="6"/>
        <v>0</v>
      </c>
      <c r="S807" s="14"/>
      <c r="T807" s="15"/>
      <c r="U807" s="14"/>
      <c r="V807" s="21"/>
      <c r="W807" s="23"/>
      <c r="X807" s="23"/>
      <c r="Y807" s="11"/>
    </row>
    <row r="808" spans="1:25" s="19" customFormat="1">
      <c r="A808" s="16"/>
      <c r="B808" s="13"/>
      <c r="C808" s="13"/>
      <c r="D808" s="14"/>
      <c r="E808" s="14"/>
      <c r="F808" s="14"/>
      <c r="G808" s="14"/>
      <c r="H808" s="16"/>
      <c r="I808" s="17"/>
      <c r="J808" s="16"/>
      <c r="K808" s="14"/>
      <c r="L808" s="14"/>
      <c r="M808" s="14"/>
      <c r="N808" s="14"/>
      <c r="O808" s="16"/>
      <c r="P808" s="52"/>
      <c r="Q808" s="169"/>
      <c r="R808" s="170">
        <f t="shared" si="6"/>
        <v>0</v>
      </c>
      <c r="S808" s="14"/>
      <c r="T808" s="15"/>
      <c r="U808" s="14"/>
      <c r="V808" s="21"/>
      <c r="W808" s="23"/>
      <c r="X808" s="23"/>
      <c r="Y808" s="11"/>
    </row>
    <row r="809" spans="1:25" s="19" customFormat="1">
      <c r="A809" s="16"/>
      <c r="B809" s="13"/>
      <c r="C809" s="13"/>
      <c r="D809" s="14"/>
      <c r="E809" s="14"/>
      <c r="F809" s="14"/>
      <c r="G809" s="14"/>
      <c r="H809" s="16"/>
      <c r="I809" s="17"/>
      <c r="J809" s="16"/>
      <c r="K809" s="14"/>
      <c r="L809" s="14"/>
      <c r="M809" s="14"/>
      <c r="N809" s="14"/>
      <c r="O809" s="16"/>
      <c r="P809" s="52"/>
      <c r="Q809" s="169"/>
      <c r="R809" s="170">
        <f t="shared" si="6"/>
        <v>0</v>
      </c>
      <c r="S809" s="14"/>
      <c r="T809" s="15"/>
      <c r="U809" s="14"/>
      <c r="V809" s="21"/>
      <c r="W809" s="23"/>
      <c r="X809" s="23"/>
      <c r="Y809" s="11"/>
    </row>
    <row r="810" spans="1:25" s="19" customFormat="1">
      <c r="A810" s="16"/>
      <c r="B810" s="13"/>
      <c r="C810" s="13"/>
      <c r="D810" s="14"/>
      <c r="E810" s="14"/>
      <c r="F810" s="14"/>
      <c r="G810" s="14"/>
      <c r="H810" s="16"/>
      <c r="I810" s="17"/>
      <c r="J810" s="16"/>
      <c r="K810" s="14"/>
      <c r="L810" s="14"/>
      <c r="M810" s="14"/>
      <c r="N810" s="14"/>
      <c r="O810" s="16"/>
      <c r="P810" s="52"/>
      <c r="Q810" s="169"/>
      <c r="R810" s="170">
        <f t="shared" si="6"/>
        <v>0</v>
      </c>
      <c r="S810" s="14"/>
      <c r="T810" s="15"/>
      <c r="U810" s="14"/>
      <c r="V810" s="21"/>
      <c r="W810" s="23"/>
      <c r="X810" s="23"/>
      <c r="Y810" s="11"/>
    </row>
    <row r="811" spans="1:25" s="19" customFormat="1">
      <c r="A811" s="16"/>
      <c r="B811" s="13"/>
      <c r="C811" s="13"/>
      <c r="D811" s="14"/>
      <c r="E811" s="14"/>
      <c r="F811" s="14"/>
      <c r="G811" s="14"/>
      <c r="H811" s="16"/>
      <c r="I811" s="17"/>
      <c r="J811" s="16"/>
      <c r="K811" s="14"/>
      <c r="L811" s="14"/>
      <c r="M811" s="14"/>
      <c r="N811" s="14"/>
      <c r="O811" s="16"/>
      <c r="P811" s="52"/>
      <c r="Q811" s="169"/>
      <c r="R811" s="170">
        <f t="shared" si="6"/>
        <v>0</v>
      </c>
      <c r="S811" s="14"/>
      <c r="T811" s="15"/>
      <c r="U811" s="14"/>
      <c r="V811" s="21"/>
      <c r="W811" s="23"/>
      <c r="X811" s="23"/>
      <c r="Y811" s="11"/>
    </row>
    <row r="812" spans="1:25" s="19" customFormat="1">
      <c r="A812" s="16"/>
      <c r="B812" s="13"/>
      <c r="C812" s="13"/>
      <c r="D812" s="14"/>
      <c r="E812" s="14"/>
      <c r="F812" s="14"/>
      <c r="G812" s="14"/>
      <c r="H812" s="16"/>
      <c r="I812" s="17"/>
      <c r="J812" s="16"/>
      <c r="K812" s="14"/>
      <c r="L812" s="14"/>
      <c r="M812" s="14"/>
      <c r="N812" s="14"/>
      <c r="O812" s="16"/>
      <c r="P812" s="52"/>
      <c r="Q812" s="169"/>
      <c r="R812" s="170">
        <f t="shared" si="6"/>
        <v>0</v>
      </c>
      <c r="S812" s="14"/>
      <c r="T812" s="15"/>
      <c r="U812" s="14"/>
      <c r="V812" s="21"/>
      <c r="W812" s="23"/>
      <c r="X812" s="23"/>
      <c r="Y812" s="11"/>
    </row>
    <row r="813" spans="1:25" s="19" customFormat="1">
      <c r="A813" s="16"/>
      <c r="B813" s="13"/>
      <c r="C813" s="13"/>
      <c r="D813" s="14"/>
      <c r="E813" s="14"/>
      <c r="F813" s="14"/>
      <c r="G813" s="14"/>
      <c r="H813" s="16"/>
      <c r="I813" s="17"/>
      <c r="J813" s="16"/>
      <c r="K813" s="14"/>
      <c r="L813" s="14"/>
      <c r="M813" s="14"/>
      <c r="N813" s="14"/>
      <c r="O813" s="16"/>
      <c r="P813" s="52"/>
      <c r="Q813" s="169"/>
      <c r="R813" s="170">
        <f t="shared" si="6"/>
        <v>0</v>
      </c>
      <c r="S813" s="14"/>
      <c r="T813" s="15"/>
      <c r="U813" s="14"/>
      <c r="V813" s="21"/>
      <c r="W813" s="23"/>
      <c r="X813" s="23"/>
      <c r="Y813" s="11"/>
    </row>
    <row r="814" spans="1:25" s="19" customFormat="1">
      <c r="A814" s="16"/>
      <c r="B814" s="13"/>
      <c r="C814" s="13"/>
      <c r="D814" s="14"/>
      <c r="E814" s="14"/>
      <c r="F814" s="14"/>
      <c r="G814" s="14"/>
      <c r="H814" s="16"/>
      <c r="I814" s="17"/>
      <c r="J814" s="16"/>
      <c r="K814" s="14"/>
      <c r="L814" s="14"/>
      <c r="M814" s="14"/>
      <c r="N814" s="14"/>
      <c r="O814" s="16"/>
      <c r="P814" s="52"/>
      <c r="Q814" s="169"/>
      <c r="R814" s="170">
        <f t="shared" si="6"/>
        <v>0</v>
      </c>
      <c r="S814" s="14"/>
      <c r="T814" s="15"/>
      <c r="U814" s="14"/>
      <c r="V814" s="21"/>
      <c r="W814" s="23"/>
      <c r="X814" s="23"/>
      <c r="Y814" s="11"/>
    </row>
    <row r="815" spans="1:25" s="19" customFormat="1">
      <c r="A815" s="16"/>
      <c r="B815" s="13"/>
      <c r="C815" s="13"/>
      <c r="D815" s="14"/>
      <c r="E815" s="14"/>
      <c r="F815" s="14"/>
      <c r="G815" s="14"/>
      <c r="H815" s="16"/>
      <c r="I815" s="17"/>
      <c r="J815" s="16"/>
      <c r="K815" s="14"/>
      <c r="L815" s="14"/>
      <c r="M815" s="14"/>
      <c r="N815" s="14"/>
      <c r="O815" s="16"/>
      <c r="P815" s="52"/>
      <c r="Q815" s="169"/>
      <c r="R815" s="170">
        <f t="shared" si="6"/>
        <v>0</v>
      </c>
      <c r="S815" s="14"/>
      <c r="T815" s="15"/>
      <c r="U815" s="14"/>
      <c r="V815" s="21"/>
      <c r="W815" s="23"/>
      <c r="X815" s="23"/>
      <c r="Y815" s="11"/>
    </row>
    <row r="816" spans="1:25" s="19" customFormat="1">
      <c r="A816" s="16"/>
      <c r="B816" s="13"/>
      <c r="C816" s="13"/>
      <c r="D816" s="14"/>
      <c r="E816" s="14"/>
      <c r="F816" s="14"/>
      <c r="G816" s="14"/>
      <c r="H816" s="16"/>
      <c r="I816" s="17"/>
      <c r="J816" s="16"/>
      <c r="K816" s="14"/>
      <c r="L816" s="14"/>
      <c r="M816" s="14"/>
      <c r="N816" s="14"/>
      <c r="O816" s="16"/>
      <c r="P816" s="52"/>
      <c r="Q816" s="169"/>
      <c r="R816" s="170">
        <f t="shared" si="6"/>
        <v>0</v>
      </c>
      <c r="S816" s="14"/>
      <c r="T816" s="15"/>
      <c r="U816" s="14"/>
      <c r="V816" s="21"/>
      <c r="W816" s="23"/>
      <c r="X816" s="23"/>
      <c r="Y816" s="11"/>
    </row>
    <row r="817" spans="1:25" s="19" customFormat="1">
      <c r="A817" s="16"/>
      <c r="B817" s="13"/>
      <c r="C817" s="13"/>
      <c r="D817" s="14"/>
      <c r="E817" s="14"/>
      <c r="F817" s="14"/>
      <c r="G817" s="14"/>
      <c r="H817" s="16"/>
      <c r="I817" s="17"/>
      <c r="J817" s="16"/>
      <c r="K817" s="14"/>
      <c r="L817" s="14"/>
      <c r="M817" s="14"/>
      <c r="N817" s="14"/>
      <c r="O817" s="16"/>
      <c r="P817" s="52"/>
      <c r="Q817" s="169"/>
      <c r="R817" s="170">
        <f t="shared" si="6"/>
        <v>0</v>
      </c>
      <c r="S817" s="14"/>
      <c r="T817" s="15"/>
      <c r="U817" s="14"/>
      <c r="V817" s="21"/>
      <c r="W817" s="23"/>
      <c r="X817" s="23"/>
      <c r="Y817" s="11"/>
    </row>
    <row r="818" spans="1:25" s="19" customFormat="1">
      <c r="A818" s="16"/>
      <c r="B818" s="13"/>
      <c r="C818" s="13"/>
      <c r="D818" s="14"/>
      <c r="E818" s="14"/>
      <c r="F818" s="14"/>
      <c r="G818" s="14"/>
      <c r="H818" s="16"/>
      <c r="I818" s="17"/>
      <c r="J818" s="16"/>
      <c r="K818" s="14"/>
      <c r="L818" s="14"/>
      <c r="M818" s="14"/>
      <c r="N818" s="14"/>
      <c r="O818" s="16"/>
      <c r="P818" s="52"/>
      <c r="Q818" s="169"/>
      <c r="R818" s="170">
        <f t="shared" si="6"/>
        <v>0</v>
      </c>
      <c r="S818" s="14"/>
      <c r="T818" s="15"/>
      <c r="U818" s="14"/>
      <c r="V818" s="21"/>
      <c r="W818" s="23"/>
      <c r="X818" s="23"/>
      <c r="Y818" s="11"/>
    </row>
    <row r="819" spans="1:25" s="19" customFormat="1">
      <c r="A819" s="16"/>
      <c r="B819" s="13"/>
      <c r="C819" s="13"/>
      <c r="D819" s="14"/>
      <c r="E819" s="14"/>
      <c r="F819" s="14"/>
      <c r="G819" s="14"/>
      <c r="H819" s="16"/>
      <c r="I819" s="17"/>
      <c r="J819" s="16"/>
      <c r="K819" s="14"/>
      <c r="L819" s="14"/>
      <c r="M819" s="14"/>
      <c r="N819" s="14"/>
      <c r="O819" s="16"/>
      <c r="P819" s="52"/>
      <c r="Q819" s="169"/>
      <c r="R819" s="170">
        <f t="shared" si="6"/>
        <v>0</v>
      </c>
      <c r="S819" s="14"/>
      <c r="T819" s="15"/>
      <c r="U819" s="14"/>
      <c r="V819" s="21"/>
      <c r="W819" s="23"/>
      <c r="X819" s="23"/>
      <c r="Y819" s="11"/>
    </row>
    <row r="820" spans="1:25" s="19" customFormat="1">
      <c r="A820" s="16"/>
      <c r="B820" s="13"/>
      <c r="C820" s="13"/>
      <c r="D820" s="14"/>
      <c r="E820" s="14"/>
      <c r="F820" s="14"/>
      <c r="G820" s="14"/>
      <c r="H820" s="16"/>
      <c r="I820" s="17"/>
      <c r="J820" s="16"/>
      <c r="K820" s="14"/>
      <c r="L820" s="14"/>
      <c r="M820" s="14"/>
      <c r="N820" s="14"/>
      <c r="O820" s="16"/>
      <c r="P820" s="52"/>
      <c r="Q820" s="169"/>
      <c r="R820" s="170">
        <f t="shared" si="6"/>
        <v>0</v>
      </c>
      <c r="S820" s="14"/>
      <c r="T820" s="15"/>
      <c r="U820" s="14"/>
      <c r="V820" s="21"/>
      <c r="W820" s="23"/>
      <c r="X820" s="23"/>
      <c r="Y820" s="11"/>
    </row>
    <row r="821" spans="1:25" s="19" customFormat="1">
      <c r="A821" s="16"/>
      <c r="B821" s="13"/>
      <c r="C821" s="13"/>
      <c r="D821" s="14"/>
      <c r="E821" s="14"/>
      <c r="F821" s="14"/>
      <c r="G821" s="14"/>
      <c r="H821" s="16"/>
      <c r="I821" s="17"/>
      <c r="J821" s="16"/>
      <c r="K821" s="14"/>
      <c r="L821" s="14"/>
      <c r="M821" s="14"/>
      <c r="N821" s="14"/>
      <c r="O821" s="16"/>
      <c r="P821" s="52"/>
      <c r="Q821" s="169"/>
      <c r="R821" s="170">
        <f t="shared" si="6"/>
        <v>0</v>
      </c>
      <c r="S821" s="14"/>
      <c r="T821" s="15"/>
      <c r="U821" s="14"/>
      <c r="V821" s="21"/>
      <c r="W821" s="23"/>
      <c r="X821" s="23"/>
      <c r="Y821" s="11"/>
    </row>
    <row r="822" spans="1:25" s="19" customFormat="1">
      <c r="A822" s="16"/>
      <c r="B822" s="13"/>
      <c r="C822" s="13"/>
      <c r="D822" s="14"/>
      <c r="E822" s="14"/>
      <c r="F822" s="14"/>
      <c r="G822" s="14"/>
      <c r="H822" s="16"/>
      <c r="I822" s="17"/>
      <c r="J822" s="16"/>
      <c r="K822" s="14"/>
      <c r="L822" s="14"/>
      <c r="M822" s="14"/>
      <c r="N822" s="14"/>
      <c r="O822" s="16"/>
      <c r="P822" s="52"/>
      <c r="Q822" s="169"/>
      <c r="R822" s="170">
        <f t="shared" si="6"/>
        <v>0</v>
      </c>
      <c r="S822" s="14"/>
      <c r="T822" s="15"/>
      <c r="U822" s="14"/>
      <c r="V822" s="21"/>
      <c r="W822" s="23"/>
      <c r="X822" s="23"/>
      <c r="Y822" s="11"/>
    </row>
    <row r="823" spans="1:25" s="19" customFormat="1">
      <c r="A823" s="16"/>
      <c r="B823" s="13"/>
      <c r="C823" s="13"/>
      <c r="D823" s="14"/>
      <c r="E823" s="14"/>
      <c r="F823" s="14"/>
      <c r="G823" s="14"/>
      <c r="H823" s="16"/>
      <c r="I823" s="17"/>
      <c r="J823" s="16"/>
      <c r="K823" s="14"/>
      <c r="L823" s="14"/>
      <c r="M823" s="14"/>
      <c r="N823" s="14"/>
      <c r="O823" s="16"/>
      <c r="P823" s="52"/>
      <c r="Q823" s="169"/>
      <c r="R823" s="170">
        <f t="shared" si="6"/>
        <v>0</v>
      </c>
      <c r="S823" s="14"/>
      <c r="T823" s="15"/>
      <c r="U823" s="14"/>
      <c r="V823" s="21"/>
      <c r="W823" s="23"/>
      <c r="X823" s="23"/>
      <c r="Y823" s="11"/>
    </row>
    <row r="824" spans="1:25" s="19" customFormat="1">
      <c r="A824" s="16"/>
      <c r="B824" s="13"/>
      <c r="C824" s="13"/>
      <c r="D824" s="14"/>
      <c r="E824" s="14"/>
      <c r="F824" s="14"/>
      <c r="G824" s="14"/>
      <c r="H824" s="16"/>
      <c r="I824" s="17"/>
      <c r="J824" s="16"/>
      <c r="K824" s="14"/>
      <c r="L824" s="14"/>
      <c r="M824" s="14"/>
      <c r="N824" s="14"/>
      <c r="O824" s="16"/>
      <c r="P824" s="52"/>
      <c r="Q824" s="169"/>
      <c r="R824" s="170">
        <f t="shared" si="6"/>
        <v>0</v>
      </c>
      <c r="S824" s="14"/>
      <c r="T824" s="15"/>
      <c r="U824" s="14"/>
      <c r="V824" s="21"/>
      <c r="W824" s="23"/>
      <c r="X824" s="23"/>
      <c r="Y824" s="11"/>
    </row>
    <row r="825" spans="1:25" s="19" customFormat="1">
      <c r="A825" s="16"/>
      <c r="B825" s="13"/>
      <c r="C825" s="13"/>
      <c r="D825" s="14"/>
      <c r="E825" s="14"/>
      <c r="F825" s="14"/>
      <c r="G825" s="14"/>
      <c r="H825" s="16"/>
      <c r="I825" s="17"/>
      <c r="J825" s="16"/>
      <c r="K825" s="14"/>
      <c r="L825" s="14"/>
      <c r="M825" s="14"/>
      <c r="N825" s="14"/>
      <c r="O825" s="16"/>
      <c r="P825" s="52"/>
      <c r="Q825" s="169"/>
      <c r="R825" s="170">
        <f t="shared" si="6"/>
        <v>0</v>
      </c>
      <c r="S825" s="14"/>
      <c r="T825" s="15"/>
      <c r="U825" s="14"/>
      <c r="V825" s="21"/>
      <c r="W825" s="23"/>
      <c r="X825" s="23"/>
      <c r="Y825" s="11"/>
    </row>
    <row r="826" spans="1:25" s="19" customFormat="1">
      <c r="A826" s="16"/>
      <c r="B826" s="13"/>
      <c r="C826" s="13"/>
      <c r="D826" s="14"/>
      <c r="E826" s="14"/>
      <c r="F826" s="14"/>
      <c r="G826" s="14"/>
      <c r="H826" s="16"/>
      <c r="I826" s="17"/>
      <c r="J826" s="16"/>
      <c r="K826" s="14"/>
      <c r="L826" s="14"/>
      <c r="M826" s="14"/>
      <c r="N826" s="14"/>
      <c r="O826" s="16"/>
      <c r="P826" s="52"/>
      <c r="Q826" s="169"/>
      <c r="R826" s="170">
        <f t="shared" si="6"/>
        <v>0</v>
      </c>
      <c r="S826" s="14"/>
      <c r="T826" s="15"/>
      <c r="U826" s="14"/>
      <c r="V826" s="21"/>
      <c r="W826" s="23"/>
      <c r="X826" s="23"/>
      <c r="Y826" s="11"/>
    </row>
    <row r="827" spans="1:25" s="19" customFormat="1">
      <c r="A827" s="16"/>
      <c r="B827" s="13"/>
      <c r="C827" s="13"/>
      <c r="D827" s="14"/>
      <c r="E827" s="14"/>
      <c r="F827" s="14"/>
      <c r="G827" s="14"/>
      <c r="H827" s="16"/>
      <c r="I827" s="17"/>
      <c r="J827" s="16"/>
      <c r="K827" s="14"/>
      <c r="L827" s="14"/>
      <c r="M827" s="14"/>
      <c r="N827" s="14"/>
      <c r="O827" s="16"/>
      <c r="P827" s="52"/>
      <c r="Q827" s="169"/>
      <c r="R827" s="170">
        <f t="shared" si="6"/>
        <v>0</v>
      </c>
      <c r="S827" s="14"/>
      <c r="T827" s="15"/>
      <c r="U827" s="14"/>
      <c r="V827" s="21"/>
      <c r="W827" s="23"/>
      <c r="X827" s="23"/>
      <c r="Y827" s="11"/>
    </row>
    <row r="828" spans="1:25" s="19" customFormat="1">
      <c r="A828" s="16"/>
      <c r="B828" s="13"/>
      <c r="C828" s="13"/>
      <c r="D828" s="14"/>
      <c r="E828" s="14"/>
      <c r="F828" s="14"/>
      <c r="G828" s="14"/>
      <c r="H828" s="16"/>
      <c r="I828" s="17"/>
      <c r="J828" s="16"/>
      <c r="K828" s="14"/>
      <c r="L828" s="14"/>
      <c r="M828" s="14"/>
      <c r="N828" s="14"/>
      <c r="O828" s="16"/>
      <c r="P828" s="52"/>
      <c r="Q828" s="169"/>
      <c r="R828" s="170">
        <f t="shared" si="6"/>
        <v>0</v>
      </c>
      <c r="S828" s="14"/>
      <c r="T828" s="15"/>
      <c r="U828" s="14"/>
      <c r="V828" s="21"/>
      <c r="W828" s="23"/>
      <c r="X828" s="23"/>
      <c r="Y828" s="11"/>
    </row>
    <row r="829" spans="1:25" s="19" customFormat="1">
      <c r="A829" s="16"/>
      <c r="B829" s="13"/>
      <c r="C829" s="13"/>
      <c r="D829" s="14"/>
      <c r="E829" s="14"/>
      <c r="F829" s="14"/>
      <c r="G829" s="14"/>
      <c r="H829" s="16"/>
      <c r="I829" s="17"/>
      <c r="J829" s="16"/>
      <c r="K829" s="14"/>
      <c r="L829" s="14"/>
      <c r="M829" s="14"/>
      <c r="N829" s="14"/>
      <c r="O829" s="16"/>
      <c r="P829" s="52"/>
      <c r="Q829" s="169"/>
      <c r="R829" s="170">
        <f t="shared" si="6"/>
        <v>0</v>
      </c>
      <c r="S829" s="14"/>
      <c r="T829" s="15"/>
      <c r="U829" s="14"/>
      <c r="V829" s="21"/>
      <c r="W829" s="23"/>
      <c r="X829" s="23"/>
      <c r="Y829" s="11"/>
    </row>
    <row r="830" spans="1:25" s="19" customFormat="1">
      <c r="A830" s="16"/>
      <c r="B830" s="13"/>
      <c r="C830" s="13"/>
      <c r="D830" s="14"/>
      <c r="E830" s="14"/>
      <c r="F830" s="14"/>
      <c r="G830" s="14"/>
      <c r="H830" s="16"/>
      <c r="I830" s="17"/>
      <c r="J830" s="16"/>
      <c r="K830" s="14"/>
      <c r="L830" s="14"/>
      <c r="M830" s="14"/>
      <c r="N830" s="14"/>
      <c r="O830" s="16"/>
      <c r="P830" s="52"/>
      <c r="Q830" s="169"/>
      <c r="R830" s="170">
        <f t="shared" si="6"/>
        <v>0</v>
      </c>
      <c r="S830" s="14"/>
      <c r="T830" s="15"/>
      <c r="U830" s="14"/>
      <c r="V830" s="21"/>
      <c r="W830" s="23"/>
      <c r="X830" s="23"/>
      <c r="Y830" s="11"/>
    </row>
    <row r="831" spans="1:25" s="19" customFormat="1">
      <c r="A831" s="16"/>
      <c r="B831" s="13"/>
      <c r="C831" s="13"/>
      <c r="D831" s="14"/>
      <c r="E831" s="14"/>
      <c r="F831" s="14"/>
      <c r="G831" s="14"/>
      <c r="H831" s="16"/>
      <c r="I831" s="17"/>
      <c r="J831" s="16"/>
      <c r="K831" s="14"/>
      <c r="L831" s="14"/>
      <c r="M831" s="14"/>
      <c r="N831" s="14"/>
      <c r="O831" s="16"/>
      <c r="P831" s="52"/>
      <c r="Q831" s="169"/>
      <c r="R831" s="170">
        <f t="shared" si="6"/>
        <v>0</v>
      </c>
      <c r="S831" s="14"/>
      <c r="T831" s="15"/>
      <c r="U831" s="14"/>
      <c r="V831" s="21"/>
      <c r="W831" s="23"/>
      <c r="X831" s="23"/>
      <c r="Y831" s="11"/>
    </row>
    <row r="832" spans="1:25" s="19" customFormat="1">
      <c r="A832" s="16"/>
      <c r="B832" s="13"/>
      <c r="C832" s="13"/>
      <c r="D832" s="14"/>
      <c r="E832" s="14"/>
      <c r="F832" s="14"/>
      <c r="G832" s="14"/>
      <c r="H832" s="16"/>
      <c r="I832" s="17"/>
      <c r="J832" s="16"/>
      <c r="K832" s="14"/>
      <c r="L832" s="14"/>
      <c r="M832" s="14"/>
      <c r="N832" s="14"/>
      <c r="O832" s="16"/>
      <c r="P832" s="52"/>
      <c r="Q832" s="169"/>
      <c r="R832" s="170">
        <f t="shared" si="6"/>
        <v>0</v>
      </c>
      <c r="S832" s="14"/>
      <c r="T832" s="15"/>
      <c r="U832" s="14"/>
      <c r="V832" s="21"/>
      <c r="W832" s="23"/>
      <c r="X832" s="23"/>
      <c r="Y832" s="11"/>
    </row>
    <row r="833" spans="1:25" s="19" customFormat="1">
      <c r="A833" s="16"/>
      <c r="B833" s="13"/>
      <c r="C833" s="13"/>
      <c r="D833" s="14"/>
      <c r="E833" s="14"/>
      <c r="F833" s="14"/>
      <c r="G833" s="14"/>
      <c r="H833" s="16"/>
      <c r="I833" s="17"/>
      <c r="J833" s="16"/>
      <c r="K833" s="14"/>
      <c r="L833" s="14"/>
      <c r="M833" s="14"/>
      <c r="N833" s="14"/>
      <c r="O833" s="16"/>
      <c r="P833" s="52"/>
      <c r="Q833" s="169"/>
      <c r="R833" s="170">
        <f t="shared" si="6"/>
        <v>0</v>
      </c>
      <c r="S833" s="14"/>
      <c r="T833" s="15"/>
      <c r="U833" s="14"/>
      <c r="V833" s="21"/>
      <c r="W833" s="23"/>
      <c r="X833" s="23"/>
      <c r="Y833" s="11"/>
    </row>
    <row r="834" spans="1:25" s="19" customFormat="1">
      <c r="A834" s="16"/>
      <c r="B834" s="13"/>
      <c r="C834" s="13"/>
      <c r="D834" s="14"/>
      <c r="E834" s="14"/>
      <c r="F834" s="14"/>
      <c r="G834" s="14"/>
      <c r="H834" s="16"/>
      <c r="I834" s="17"/>
      <c r="J834" s="16"/>
      <c r="K834" s="14"/>
      <c r="L834" s="14"/>
      <c r="M834" s="14"/>
      <c r="N834" s="14"/>
      <c r="O834" s="16"/>
      <c r="P834" s="52"/>
      <c r="Q834" s="169"/>
      <c r="R834" s="170">
        <f t="shared" si="6"/>
        <v>0</v>
      </c>
      <c r="S834" s="14"/>
      <c r="T834" s="15"/>
      <c r="U834" s="14"/>
      <c r="V834" s="21"/>
      <c r="W834" s="23"/>
      <c r="X834" s="23"/>
      <c r="Y834" s="11"/>
    </row>
    <row r="835" spans="1:25" s="19" customFormat="1">
      <c r="A835" s="16"/>
      <c r="B835" s="13"/>
      <c r="C835" s="13"/>
      <c r="D835" s="14"/>
      <c r="E835" s="14"/>
      <c r="F835" s="14"/>
      <c r="G835" s="14"/>
      <c r="H835" s="16"/>
      <c r="I835" s="17"/>
      <c r="J835" s="16"/>
      <c r="K835" s="14"/>
      <c r="L835" s="14"/>
      <c r="M835" s="14"/>
      <c r="N835" s="14"/>
      <c r="O835" s="16"/>
      <c r="P835" s="52"/>
      <c r="Q835" s="169"/>
      <c r="R835" s="170">
        <f t="shared" si="6"/>
        <v>0</v>
      </c>
      <c r="S835" s="14"/>
      <c r="T835" s="15"/>
      <c r="U835" s="14"/>
      <c r="V835" s="21"/>
      <c r="W835" s="23"/>
      <c r="X835" s="23"/>
      <c r="Y835" s="11"/>
    </row>
    <row r="836" spans="1:25" s="19" customFormat="1">
      <c r="A836" s="16"/>
      <c r="B836" s="13"/>
      <c r="C836" s="13"/>
      <c r="D836" s="14"/>
      <c r="E836" s="14"/>
      <c r="F836" s="14"/>
      <c r="G836" s="14"/>
      <c r="H836" s="16"/>
      <c r="I836" s="17"/>
      <c r="J836" s="16"/>
      <c r="K836" s="14"/>
      <c r="L836" s="14"/>
      <c r="M836" s="14"/>
      <c r="N836" s="14"/>
      <c r="O836" s="16"/>
      <c r="P836" s="52"/>
      <c r="Q836" s="169"/>
      <c r="R836" s="170">
        <f t="shared" si="6"/>
        <v>0</v>
      </c>
      <c r="S836" s="14"/>
      <c r="T836" s="15"/>
      <c r="U836" s="14"/>
      <c r="V836" s="21"/>
      <c r="W836" s="23"/>
      <c r="X836" s="23"/>
      <c r="Y836" s="11"/>
    </row>
    <row r="837" spans="1:25" s="19" customFormat="1">
      <c r="A837" s="16"/>
      <c r="B837" s="13"/>
      <c r="C837" s="13"/>
      <c r="D837" s="14"/>
      <c r="E837" s="14"/>
      <c r="F837" s="14"/>
      <c r="G837" s="14"/>
      <c r="H837" s="16"/>
      <c r="I837" s="17"/>
      <c r="J837" s="16"/>
      <c r="K837" s="14"/>
      <c r="L837" s="14"/>
      <c r="M837" s="14"/>
      <c r="N837" s="14"/>
      <c r="O837" s="16"/>
      <c r="P837" s="52"/>
      <c r="Q837" s="169"/>
      <c r="R837" s="170">
        <f t="shared" si="6"/>
        <v>0</v>
      </c>
      <c r="S837" s="14"/>
      <c r="T837" s="15"/>
      <c r="U837" s="14"/>
      <c r="V837" s="21"/>
      <c r="W837" s="23"/>
      <c r="X837" s="23"/>
      <c r="Y837" s="11"/>
    </row>
    <row r="838" spans="1:25" s="19" customFormat="1">
      <c r="A838" s="16"/>
      <c r="B838" s="13"/>
      <c r="C838" s="13"/>
      <c r="D838" s="14"/>
      <c r="E838" s="14"/>
      <c r="F838" s="14"/>
      <c r="G838" s="14"/>
      <c r="H838" s="16"/>
      <c r="I838" s="17"/>
      <c r="J838" s="16"/>
      <c r="K838" s="14"/>
      <c r="L838" s="14"/>
      <c r="M838" s="14"/>
      <c r="N838" s="14"/>
      <c r="O838" s="16"/>
      <c r="P838" s="52"/>
      <c r="Q838" s="169"/>
      <c r="R838" s="170">
        <f t="shared" si="6"/>
        <v>0</v>
      </c>
      <c r="S838" s="14"/>
      <c r="T838" s="15"/>
      <c r="U838" s="14"/>
      <c r="V838" s="21"/>
      <c r="W838" s="23"/>
      <c r="X838" s="23"/>
      <c r="Y838" s="11"/>
    </row>
    <row r="839" spans="1:25" s="19" customFormat="1">
      <c r="A839" s="16"/>
      <c r="B839" s="13"/>
      <c r="C839" s="13"/>
      <c r="D839" s="14"/>
      <c r="E839" s="14"/>
      <c r="F839" s="14"/>
      <c r="G839" s="14"/>
      <c r="H839" s="16"/>
      <c r="I839" s="17"/>
      <c r="J839" s="16"/>
      <c r="K839" s="14"/>
      <c r="L839" s="14"/>
      <c r="M839" s="14"/>
      <c r="N839" s="14"/>
      <c r="O839" s="16"/>
      <c r="P839" s="52"/>
      <c r="Q839" s="169"/>
      <c r="R839" s="170">
        <f t="shared" si="6"/>
        <v>0</v>
      </c>
      <c r="S839" s="14"/>
      <c r="T839" s="15"/>
      <c r="U839" s="14"/>
      <c r="V839" s="21"/>
      <c r="W839" s="23"/>
      <c r="X839" s="23"/>
      <c r="Y839" s="11"/>
    </row>
    <row r="840" spans="1:25" s="19" customFormat="1">
      <c r="A840" s="16"/>
      <c r="B840" s="13"/>
      <c r="C840" s="13"/>
      <c r="D840" s="14"/>
      <c r="E840" s="14"/>
      <c r="F840" s="14"/>
      <c r="G840" s="14"/>
      <c r="H840" s="16"/>
      <c r="I840" s="17"/>
      <c r="J840" s="16"/>
      <c r="K840" s="14"/>
      <c r="L840" s="14"/>
      <c r="M840" s="14"/>
      <c r="N840" s="14"/>
      <c r="O840" s="16"/>
      <c r="P840" s="52"/>
      <c r="Q840" s="169"/>
      <c r="R840" s="170">
        <f t="shared" si="6"/>
        <v>0</v>
      </c>
      <c r="S840" s="14"/>
      <c r="T840" s="15"/>
      <c r="U840" s="14"/>
      <c r="V840" s="21"/>
      <c r="W840" s="23"/>
      <c r="X840" s="23"/>
      <c r="Y840" s="11"/>
    </row>
    <row r="841" spans="1:25" s="19" customFormat="1" ht="14.5">
      <c r="A841" s="16"/>
      <c r="B841" s="13"/>
      <c r="C841" s="13"/>
      <c r="D841" s="14"/>
      <c r="E841" s="14"/>
      <c r="F841" s="15"/>
      <c r="G841" s="14"/>
      <c r="H841" s="16"/>
      <c r="I841" s="17"/>
      <c r="J841" s="50"/>
      <c r="K841" s="14"/>
      <c r="L841" s="14"/>
      <c r="M841" s="14"/>
      <c r="N841" s="14"/>
      <c r="O841" s="16"/>
      <c r="P841" s="52"/>
      <c r="Q841" s="169"/>
      <c r="R841" s="170">
        <f t="shared" si="6"/>
        <v>0</v>
      </c>
      <c r="S841" s="14"/>
      <c r="T841" s="15"/>
      <c r="U841" s="14"/>
      <c r="V841" s="21"/>
      <c r="W841" s="23"/>
      <c r="X841" s="23"/>
      <c r="Y841" s="18"/>
    </row>
    <row r="842" spans="1:25" s="19" customFormat="1">
      <c r="A842" s="16"/>
      <c r="B842" s="13"/>
      <c r="C842" s="13"/>
      <c r="D842" s="14"/>
      <c r="E842" s="14"/>
      <c r="F842" s="14"/>
      <c r="G842" s="14"/>
      <c r="H842" s="16"/>
      <c r="I842" s="17"/>
      <c r="J842" s="16"/>
      <c r="K842" s="14"/>
      <c r="L842" s="14"/>
      <c r="M842" s="14"/>
      <c r="N842" s="14"/>
      <c r="O842" s="16"/>
      <c r="P842" s="52"/>
      <c r="Q842" s="169"/>
      <c r="R842" s="170">
        <f t="shared" si="6"/>
        <v>0</v>
      </c>
      <c r="S842" s="14"/>
      <c r="T842" s="15"/>
      <c r="U842" s="14"/>
      <c r="V842" s="21"/>
      <c r="W842" s="23"/>
      <c r="X842" s="23"/>
      <c r="Y842" s="18"/>
    </row>
    <row r="843" spans="1:25" s="19" customFormat="1">
      <c r="A843" s="16"/>
      <c r="B843" s="13"/>
      <c r="C843" s="13"/>
      <c r="D843" s="14"/>
      <c r="E843" s="14"/>
      <c r="F843" s="14"/>
      <c r="G843" s="14"/>
      <c r="H843" s="16"/>
      <c r="I843" s="17"/>
      <c r="J843" s="16"/>
      <c r="K843" s="14"/>
      <c r="L843" s="14"/>
      <c r="M843" s="14"/>
      <c r="N843" s="14"/>
      <c r="O843" s="16"/>
      <c r="P843" s="52"/>
      <c r="Q843" s="169"/>
      <c r="R843" s="170">
        <f t="shared" si="6"/>
        <v>0</v>
      </c>
      <c r="S843" s="14"/>
      <c r="T843" s="15"/>
      <c r="U843" s="14"/>
      <c r="V843" s="21"/>
      <c r="W843" s="18"/>
      <c r="X843" s="23"/>
      <c r="Y843" s="18"/>
    </row>
    <row r="844" spans="1:25" s="19" customFormat="1">
      <c r="A844" s="16"/>
      <c r="B844" s="13"/>
      <c r="C844" s="13"/>
      <c r="D844" s="14"/>
      <c r="E844" s="14"/>
      <c r="F844" s="14"/>
      <c r="G844" s="14"/>
      <c r="H844" s="16"/>
      <c r="I844" s="17"/>
      <c r="J844" s="16"/>
      <c r="K844" s="14"/>
      <c r="L844" s="14"/>
      <c r="M844" s="14"/>
      <c r="N844" s="14"/>
      <c r="O844" s="16"/>
      <c r="P844" s="52"/>
      <c r="Q844" s="169"/>
      <c r="R844" s="170">
        <f t="shared" si="6"/>
        <v>0</v>
      </c>
      <c r="S844" s="14"/>
      <c r="T844" s="15"/>
      <c r="U844" s="14"/>
      <c r="V844" s="21"/>
      <c r="W844" s="18"/>
      <c r="X844" s="23"/>
      <c r="Y844" s="11"/>
    </row>
    <row r="845" spans="1:25" s="19" customFormat="1">
      <c r="A845" s="16"/>
      <c r="B845" s="13"/>
      <c r="C845" s="13"/>
      <c r="D845" s="14"/>
      <c r="E845" s="14"/>
      <c r="F845" s="14"/>
      <c r="G845" s="14"/>
      <c r="H845" s="16"/>
      <c r="I845" s="17"/>
      <c r="J845" s="16"/>
      <c r="K845" s="14"/>
      <c r="L845" s="14"/>
      <c r="M845" s="14"/>
      <c r="N845" s="14"/>
      <c r="O845" s="16"/>
      <c r="P845" s="52"/>
      <c r="Q845" s="169"/>
      <c r="R845" s="170">
        <f t="shared" si="6"/>
        <v>0</v>
      </c>
      <c r="S845" s="14"/>
      <c r="T845" s="15"/>
      <c r="U845" s="14"/>
      <c r="V845" s="21"/>
      <c r="W845" s="23"/>
      <c r="X845" s="23"/>
      <c r="Y845" s="11"/>
    </row>
    <row r="846" spans="1:25" s="19" customFormat="1">
      <c r="A846" s="16"/>
      <c r="B846" s="13"/>
      <c r="C846" s="13"/>
      <c r="D846" s="14"/>
      <c r="E846" s="14"/>
      <c r="F846" s="14"/>
      <c r="G846" s="14"/>
      <c r="H846" s="16"/>
      <c r="I846" s="17"/>
      <c r="J846" s="16"/>
      <c r="K846" s="14"/>
      <c r="L846" s="14"/>
      <c r="M846" s="14"/>
      <c r="N846" s="14"/>
      <c r="O846" s="16"/>
      <c r="P846" s="52"/>
      <c r="Q846" s="169"/>
      <c r="R846" s="170">
        <f t="shared" si="6"/>
        <v>0</v>
      </c>
      <c r="S846" s="14"/>
      <c r="T846" s="15"/>
      <c r="U846" s="14"/>
      <c r="V846" s="21"/>
      <c r="W846" s="18"/>
      <c r="X846" s="23"/>
      <c r="Y846" s="11"/>
    </row>
    <row r="847" spans="1:25" s="19" customFormat="1">
      <c r="A847" s="16"/>
      <c r="B847" s="13"/>
      <c r="C847" s="13"/>
      <c r="D847" s="14"/>
      <c r="E847" s="14"/>
      <c r="F847" s="14"/>
      <c r="G847" s="14"/>
      <c r="H847" s="16"/>
      <c r="I847" s="17"/>
      <c r="J847" s="16"/>
      <c r="K847" s="14"/>
      <c r="L847" s="14"/>
      <c r="M847" s="14"/>
      <c r="N847" s="14"/>
      <c r="O847" s="16"/>
      <c r="P847" s="52"/>
      <c r="Q847" s="169"/>
      <c r="R847" s="170">
        <f t="shared" si="6"/>
        <v>0</v>
      </c>
      <c r="S847" s="14"/>
      <c r="T847" s="15"/>
      <c r="U847" s="14"/>
      <c r="V847" s="21"/>
      <c r="W847" s="18"/>
      <c r="X847" s="23"/>
      <c r="Y847" s="11"/>
    </row>
    <row r="848" spans="1:25" s="19" customFormat="1">
      <c r="A848" s="16"/>
      <c r="B848" s="13"/>
      <c r="C848" s="13"/>
      <c r="D848" s="14"/>
      <c r="E848" s="14"/>
      <c r="F848" s="14"/>
      <c r="G848" s="14"/>
      <c r="H848" s="16"/>
      <c r="I848" s="17"/>
      <c r="J848" s="16"/>
      <c r="K848" s="14"/>
      <c r="L848" s="14"/>
      <c r="M848" s="14"/>
      <c r="N848" s="14"/>
      <c r="O848" s="16"/>
      <c r="P848" s="52"/>
      <c r="Q848" s="169"/>
      <c r="R848" s="170">
        <f t="shared" si="6"/>
        <v>0</v>
      </c>
      <c r="S848" s="14"/>
      <c r="T848" s="15"/>
      <c r="U848" s="14"/>
      <c r="V848" s="21"/>
      <c r="W848" s="23"/>
      <c r="X848" s="23"/>
      <c r="Y848" s="11"/>
    </row>
    <row r="849" spans="1:25" s="19" customFormat="1">
      <c r="A849" s="16"/>
      <c r="B849" s="13"/>
      <c r="C849" s="13"/>
      <c r="D849" s="14"/>
      <c r="E849" s="14"/>
      <c r="F849" s="14"/>
      <c r="G849" s="14"/>
      <c r="H849" s="16"/>
      <c r="I849" s="17"/>
      <c r="J849" s="16"/>
      <c r="K849" s="14"/>
      <c r="L849" s="14"/>
      <c r="M849" s="14"/>
      <c r="N849" s="14"/>
      <c r="O849" s="16"/>
      <c r="P849" s="52"/>
      <c r="Q849" s="169"/>
      <c r="R849" s="170">
        <f t="shared" si="6"/>
        <v>0</v>
      </c>
      <c r="S849" s="14"/>
      <c r="T849" s="15"/>
      <c r="U849" s="14"/>
      <c r="V849" s="21"/>
      <c r="W849" s="18"/>
      <c r="X849" s="23"/>
      <c r="Y849" s="11"/>
    </row>
    <row r="850" spans="1:25" s="19" customFormat="1">
      <c r="A850" s="16"/>
      <c r="B850" s="13"/>
      <c r="C850" s="13"/>
      <c r="D850" s="14"/>
      <c r="E850" s="14"/>
      <c r="F850" s="14"/>
      <c r="G850" s="14"/>
      <c r="H850" s="16"/>
      <c r="I850" s="17"/>
      <c r="J850" s="16"/>
      <c r="K850" s="14"/>
      <c r="L850" s="14"/>
      <c r="M850" s="14"/>
      <c r="N850" s="14"/>
      <c r="O850" s="16"/>
      <c r="P850" s="52"/>
      <c r="Q850" s="169"/>
      <c r="R850" s="170">
        <f t="shared" si="6"/>
        <v>0</v>
      </c>
      <c r="S850" s="14"/>
      <c r="T850" s="15"/>
      <c r="U850" s="14"/>
      <c r="V850" s="21"/>
      <c r="W850" s="18"/>
      <c r="X850" s="23"/>
      <c r="Y850" s="11"/>
    </row>
    <row r="851" spans="1:25" s="19" customFormat="1">
      <c r="A851" s="16"/>
      <c r="B851" s="13"/>
      <c r="C851" s="13"/>
      <c r="D851" s="14"/>
      <c r="E851" s="14"/>
      <c r="F851" s="14"/>
      <c r="G851" s="14"/>
      <c r="H851" s="16"/>
      <c r="I851" s="17"/>
      <c r="J851" s="16"/>
      <c r="K851" s="14"/>
      <c r="L851" s="14"/>
      <c r="M851" s="14"/>
      <c r="N851" s="14"/>
      <c r="O851" s="16"/>
      <c r="P851" s="52"/>
      <c r="Q851" s="169"/>
      <c r="R851" s="170">
        <f t="shared" si="6"/>
        <v>0</v>
      </c>
      <c r="S851" s="14"/>
      <c r="T851" s="15"/>
      <c r="U851" s="14"/>
      <c r="V851" s="21"/>
      <c r="W851" s="23"/>
      <c r="X851" s="23"/>
      <c r="Y851" s="11"/>
    </row>
    <row r="852" spans="1:25" s="19" customFormat="1">
      <c r="A852" s="16"/>
      <c r="B852" s="13"/>
      <c r="C852" s="13"/>
      <c r="D852" s="14"/>
      <c r="E852" s="14"/>
      <c r="F852" s="14"/>
      <c r="G852" s="14"/>
      <c r="H852" s="16"/>
      <c r="I852" s="17"/>
      <c r="J852" s="16"/>
      <c r="K852" s="14"/>
      <c r="L852" s="14"/>
      <c r="M852" s="14"/>
      <c r="N852" s="14"/>
      <c r="O852" s="16"/>
      <c r="P852" s="52"/>
      <c r="Q852" s="169"/>
      <c r="R852" s="170">
        <f t="shared" si="6"/>
        <v>0</v>
      </c>
      <c r="S852" s="14"/>
      <c r="T852" s="15"/>
      <c r="U852" s="14"/>
      <c r="V852" s="21"/>
      <c r="W852" s="18"/>
      <c r="X852" s="23"/>
      <c r="Y852" s="11"/>
    </row>
    <row r="853" spans="1:25" s="19" customFormat="1">
      <c r="A853" s="16"/>
      <c r="B853" s="13"/>
      <c r="C853" s="13"/>
      <c r="D853" s="14"/>
      <c r="E853" s="14"/>
      <c r="F853" s="14"/>
      <c r="G853" s="14"/>
      <c r="H853" s="16"/>
      <c r="I853" s="17"/>
      <c r="J853" s="16"/>
      <c r="K853" s="14"/>
      <c r="L853" s="14"/>
      <c r="M853" s="14"/>
      <c r="N853" s="14"/>
      <c r="O853" s="16"/>
      <c r="P853" s="52"/>
      <c r="Q853" s="169"/>
      <c r="R853" s="170">
        <f t="shared" si="6"/>
        <v>0</v>
      </c>
      <c r="S853" s="14"/>
      <c r="T853" s="15"/>
      <c r="U853" s="14"/>
      <c r="V853" s="21"/>
      <c r="W853" s="18"/>
      <c r="X853" s="23"/>
      <c r="Y853" s="11"/>
    </row>
    <row r="854" spans="1:25" s="19" customFormat="1">
      <c r="A854" s="16"/>
      <c r="B854" s="13"/>
      <c r="C854" s="13"/>
      <c r="D854" s="14"/>
      <c r="E854" s="14"/>
      <c r="F854" s="14"/>
      <c r="G854" s="14"/>
      <c r="H854" s="16"/>
      <c r="I854" s="17"/>
      <c r="J854" s="16"/>
      <c r="K854" s="14"/>
      <c r="L854" s="14"/>
      <c r="M854" s="14"/>
      <c r="N854" s="14"/>
      <c r="O854" s="16"/>
      <c r="P854" s="52"/>
      <c r="Q854" s="169"/>
      <c r="R854" s="170">
        <f t="shared" si="6"/>
        <v>0</v>
      </c>
      <c r="S854" s="14"/>
      <c r="T854" s="15"/>
      <c r="U854" s="14"/>
      <c r="V854" s="21"/>
      <c r="W854" s="23"/>
      <c r="X854" s="23"/>
      <c r="Y854" s="11"/>
    </row>
    <row r="855" spans="1:25" s="19" customFormat="1">
      <c r="A855" s="16"/>
      <c r="B855" s="13"/>
      <c r="C855" s="13"/>
      <c r="D855" s="14"/>
      <c r="E855" s="14"/>
      <c r="F855" s="14"/>
      <c r="G855" s="14"/>
      <c r="H855" s="16"/>
      <c r="I855" s="17"/>
      <c r="J855" s="16"/>
      <c r="K855" s="14"/>
      <c r="L855" s="14"/>
      <c r="M855" s="14"/>
      <c r="N855" s="14"/>
      <c r="O855" s="16"/>
      <c r="P855" s="52"/>
      <c r="Q855" s="169"/>
      <c r="R855" s="170">
        <f t="shared" si="6"/>
        <v>0</v>
      </c>
      <c r="S855" s="14"/>
      <c r="T855" s="15"/>
      <c r="U855" s="14"/>
      <c r="V855" s="21"/>
      <c r="W855" s="18"/>
      <c r="X855" s="23"/>
      <c r="Y855" s="11"/>
    </row>
    <row r="856" spans="1:25" s="19" customFormat="1">
      <c r="A856" s="16"/>
      <c r="B856" s="13"/>
      <c r="C856" s="13"/>
      <c r="D856" s="14"/>
      <c r="E856" s="14"/>
      <c r="F856" s="14"/>
      <c r="G856" s="14"/>
      <c r="H856" s="16"/>
      <c r="I856" s="17"/>
      <c r="J856" s="16"/>
      <c r="K856" s="14"/>
      <c r="L856" s="14"/>
      <c r="M856" s="14"/>
      <c r="N856" s="14"/>
      <c r="O856" s="16"/>
      <c r="P856" s="52"/>
      <c r="Q856" s="169"/>
      <c r="R856" s="170">
        <f t="shared" si="6"/>
        <v>0</v>
      </c>
      <c r="S856" s="14"/>
      <c r="T856" s="15"/>
      <c r="U856" s="14"/>
      <c r="V856" s="21"/>
      <c r="W856" s="18"/>
      <c r="X856" s="23"/>
      <c r="Y856" s="11"/>
    </row>
    <row r="857" spans="1:25" s="19" customFormat="1">
      <c r="A857" s="16"/>
      <c r="B857" s="13"/>
      <c r="C857" s="13"/>
      <c r="D857" s="14"/>
      <c r="E857" s="14"/>
      <c r="F857" s="14"/>
      <c r="G857" s="14"/>
      <c r="H857" s="16"/>
      <c r="I857" s="17"/>
      <c r="J857" s="16"/>
      <c r="K857" s="14"/>
      <c r="L857" s="14"/>
      <c r="M857" s="14"/>
      <c r="N857" s="14"/>
      <c r="O857" s="16"/>
      <c r="P857" s="52"/>
      <c r="Q857" s="169"/>
      <c r="R857" s="170">
        <f t="shared" si="6"/>
        <v>0</v>
      </c>
      <c r="S857" s="14"/>
      <c r="T857" s="15"/>
      <c r="U857" s="14"/>
      <c r="V857" s="21"/>
      <c r="W857" s="23"/>
      <c r="X857" s="23"/>
      <c r="Y857" s="11"/>
    </row>
    <row r="858" spans="1:25" s="19" customFormat="1">
      <c r="A858" s="16"/>
      <c r="B858" s="13"/>
      <c r="C858" s="13"/>
      <c r="D858" s="14"/>
      <c r="E858" s="14"/>
      <c r="F858" s="14"/>
      <c r="G858" s="14"/>
      <c r="H858" s="16"/>
      <c r="I858" s="17"/>
      <c r="J858" s="16"/>
      <c r="K858" s="14"/>
      <c r="L858" s="14"/>
      <c r="M858" s="14"/>
      <c r="N858" s="14"/>
      <c r="O858" s="16"/>
      <c r="P858" s="52"/>
      <c r="Q858" s="169"/>
      <c r="R858" s="170">
        <f t="shared" si="6"/>
        <v>0</v>
      </c>
      <c r="S858" s="14"/>
      <c r="T858" s="15"/>
      <c r="U858" s="14"/>
      <c r="V858" s="21"/>
      <c r="W858" s="18"/>
      <c r="X858" s="23"/>
      <c r="Y858" s="11"/>
    </row>
    <row r="859" spans="1:25" s="19" customFormat="1">
      <c r="A859" s="16"/>
      <c r="B859" s="13"/>
      <c r="C859" s="13"/>
      <c r="D859" s="14"/>
      <c r="E859" s="14"/>
      <c r="F859" s="14"/>
      <c r="G859" s="14"/>
      <c r="H859" s="16"/>
      <c r="I859" s="17"/>
      <c r="J859" s="16"/>
      <c r="K859" s="14"/>
      <c r="L859" s="14"/>
      <c r="M859" s="14"/>
      <c r="N859" s="14"/>
      <c r="O859" s="16"/>
      <c r="P859" s="52"/>
      <c r="Q859" s="169"/>
      <c r="R859" s="170">
        <f t="shared" si="6"/>
        <v>0</v>
      </c>
      <c r="S859" s="14"/>
      <c r="T859" s="15"/>
      <c r="U859" s="14"/>
      <c r="V859" s="21"/>
      <c r="W859" s="18"/>
      <c r="X859" s="23"/>
      <c r="Y859" s="11"/>
    </row>
    <row r="860" spans="1:25" s="19" customFormat="1">
      <c r="A860" s="16"/>
      <c r="B860" s="13"/>
      <c r="C860" s="13"/>
      <c r="D860" s="14"/>
      <c r="E860" s="14"/>
      <c r="F860" s="14"/>
      <c r="G860" s="14"/>
      <c r="H860" s="16"/>
      <c r="I860" s="17"/>
      <c r="J860" s="16"/>
      <c r="K860" s="14"/>
      <c r="L860" s="14"/>
      <c r="M860" s="14"/>
      <c r="N860" s="14"/>
      <c r="O860" s="16"/>
      <c r="P860" s="52"/>
      <c r="Q860" s="169"/>
      <c r="R860" s="170">
        <f t="shared" si="6"/>
        <v>0</v>
      </c>
      <c r="S860" s="14"/>
      <c r="T860" s="15"/>
      <c r="U860" s="14"/>
      <c r="V860" s="21"/>
      <c r="W860" s="23"/>
      <c r="X860" s="23"/>
      <c r="Y860" s="11"/>
    </row>
    <row r="861" spans="1:25" s="19" customFormat="1">
      <c r="A861" s="16"/>
      <c r="B861" s="13"/>
      <c r="C861" s="13"/>
      <c r="D861" s="14"/>
      <c r="E861" s="14"/>
      <c r="F861" s="14"/>
      <c r="G861" s="14"/>
      <c r="H861" s="16"/>
      <c r="I861" s="17"/>
      <c r="J861" s="16"/>
      <c r="K861" s="14"/>
      <c r="L861" s="14"/>
      <c r="M861" s="14"/>
      <c r="N861" s="14"/>
      <c r="O861" s="16"/>
      <c r="P861" s="52"/>
      <c r="Q861" s="169"/>
      <c r="R861" s="170">
        <f t="shared" si="6"/>
        <v>0</v>
      </c>
      <c r="S861" s="14"/>
      <c r="T861" s="15"/>
      <c r="U861" s="14"/>
      <c r="V861" s="21"/>
      <c r="W861" s="18"/>
      <c r="X861" s="23"/>
      <c r="Y861" s="11"/>
    </row>
    <row r="862" spans="1:25" s="19" customFormat="1">
      <c r="A862" s="16"/>
      <c r="B862" s="13"/>
      <c r="C862" s="13"/>
      <c r="D862" s="14"/>
      <c r="E862" s="14"/>
      <c r="F862" s="14"/>
      <c r="G862" s="14"/>
      <c r="H862" s="16"/>
      <c r="I862" s="17"/>
      <c r="J862" s="16"/>
      <c r="K862" s="14"/>
      <c r="L862" s="14"/>
      <c r="M862" s="14"/>
      <c r="N862" s="14"/>
      <c r="O862" s="16"/>
      <c r="P862" s="52"/>
      <c r="Q862" s="169"/>
      <c r="R862" s="170">
        <f t="shared" si="6"/>
        <v>0</v>
      </c>
      <c r="S862" s="14"/>
      <c r="T862" s="15"/>
      <c r="U862" s="14"/>
      <c r="V862" s="21"/>
      <c r="W862" s="18"/>
      <c r="X862" s="23"/>
      <c r="Y862" s="11"/>
    </row>
    <row r="863" spans="1:25" s="19" customFormat="1">
      <c r="A863" s="16"/>
      <c r="B863" s="13"/>
      <c r="C863" s="13"/>
      <c r="D863" s="14"/>
      <c r="E863" s="14"/>
      <c r="F863" s="14"/>
      <c r="G863" s="14"/>
      <c r="H863" s="16"/>
      <c r="I863" s="17"/>
      <c r="J863" s="16"/>
      <c r="K863" s="14"/>
      <c r="L863" s="14"/>
      <c r="M863" s="14"/>
      <c r="N863" s="14"/>
      <c r="O863" s="16"/>
      <c r="P863" s="52"/>
      <c r="Q863" s="169"/>
      <c r="R863" s="170">
        <f t="shared" si="6"/>
        <v>0</v>
      </c>
      <c r="S863" s="14"/>
      <c r="T863" s="15"/>
      <c r="U863" s="14"/>
      <c r="V863" s="21"/>
      <c r="W863" s="23"/>
      <c r="X863" s="23"/>
      <c r="Y863" s="11"/>
    </row>
    <row r="864" spans="1:25" s="19" customFormat="1">
      <c r="A864" s="16"/>
      <c r="B864" s="13"/>
      <c r="C864" s="13"/>
      <c r="D864" s="14"/>
      <c r="E864" s="14"/>
      <c r="F864" s="14"/>
      <c r="G864" s="14"/>
      <c r="H864" s="16"/>
      <c r="I864" s="17"/>
      <c r="J864" s="16"/>
      <c r="K864" s="14"/>
      <c r="L864" s="14"/>
      <c r="M864" s="14"/>
      <c r="N864" s="14"/>
      <c r="O864" s="16"/>
      <c r="P864" s="52"/>
      <c r="Q864" s="169"/>
      <c r="R864" s="170">
        <f t="shared" si="6"/>
        <v>0</v>
      </c>
      <c r="S864" s="14"/>
      <c r="T864" s="15"/>
      <c r="U864" s="14"/>
      <c r="V864" s="21"/>
      <c r="W864" s="18"/>
      <c r="X864" s="23"/>
      <c r="Y864" s="11"/>
    </row>
    <row r="865" spans="1:25" s="19" customFormat="1">
      <c r="A865" s="16"/>
      <c r="B865" s="13"/>
      <c r="C865" s="13"/>
      <c r="D865" s="14"/>
      <c r="E865" s="14"/>
      <c r="F865" s="14"/>
      <c r="G865" s="14"/>
      <c r="H865" s="16"/>
      <c r="I865" s="17"/>
      <c r="J865" s="16"/>
      <c r="K865" s="14"/>
      <c r="L865" s="14"/>
      <c r="M865" s="14"/>
      <c r="N865" s="14"/>
      <c r="O865" s="16"/>
      <c r="P865" s="52"/>
      <c r="Q865" s="169"/>
      <c r="R865" s="170">
        <f t="shared" si="6"/>
        <v>0</v>
      </c>
      <c r="S865" s="14"/>
      <c r="T865" s="15"/>
      <c r="U865" s="14"/>
      <c r="V865" s="21"/>
      <c r="W865" s="18"/>
      <c r="X865" s="23"/>
      <c r="Y865" s="11"/>
    </row>
    <row r="866" spans="1:25" s="19" customFormat="1">
      <c r="A866" s="16"/>
      <c r="B866" s="13"/>
      <c r="C866" s="13"/>
      <c r="D866" s="14"/>
      <c r="E866" s="14"/>
      <c r="F866" s="14"/>
      <c r="G866" s="14"/>
      <c r="H866" s="16"/>
      <c r="I866" s="17"/>
      <c r="J866" s="16"/>
      <c r="K866" s="14"/>
      <c r="L866" s="14"/>
      <c r="M866" s="14"/>
      <c r="N866" s="14"/>
      <c r="O866" s="16"/>
      <c r="P866" s="52"/>
      <c r="Q866" s="169"/>
      <c r="R866" s="170">
        <f t="shared" si="6"/>
        <v>0</v>
      </c>
      <c r="S866" s="14"/>
      <c r="T866" s="15"/>
      <c r="U866" s="14"/>
      <c r="V866" s="21"/>
      <c r="W866" s="23"/>
      <c r="X866" s="23"/>
      <c r="Y866" s="11"/>
    </row>
    <row r="867" spans="1:25" s="19" customFormat="1">
      <c r="A867" s="16"/>
      <c r="B867" s="13"/>
      <c r="C867" s="13"/>
      <c r="D867" s="14"/>
      <c r="E867" s="14"/>
      <c r="F867" s="14"/>
      <c r="G867" s="14"/>
      <c r="H867" s="16"/>
      <c r="I867" s="17"/>
      <c r="J867" s="16"/>
      <c r="K867" s="14"/>
      <c r="L867" s="14"/>
      <c r="M867" s="14"/>
      <c r="N867" s="14"/>
      <c r="O867" s="16"/>
      <c r="P867" s="52"/>
      <c r="Q867" s="169"/>
      <c r="R867" s="170">
        <f t="shared" si="6"/>
        <v>0</v>
      </c>
      <c r="S867" s="14"/>
      <c r="T867" s="15"/>
      <c r="U867" s="14"/>
      <c r="V867" s="21"/>
      <c r="W867" s="18"/>
      <c r="X867" s="23"/>
      <c r="Y867" s="11"/>
    </row>
    <row r="868" spans="1:25" s="19" customFormat="1">
      <c r="A868" s="16"/>
      <c r="B868" s="13"/>
      <c r="C868" s="13"/>
      <c r="D868" s="14"/>
      <c r="E868" s="14"/>
      <c r="F868" s="14"/>
      <c r="G868" s="14"/>
      <c r="H868" s="16"/>
      <c r="I868" s="17"/>
      <c r="J868" s="16"/>
      <c r="K868" s="14"/>
      <c r="L868" s="14"/>
      <c r="M868" s="14"/>
      <c r="N868" s="14"/>
      <c r="O868" s="16"/>
      <c r="P868" s="52"/>
      <c r="Q868" s="169"/>
      <c r="R868" s="170">
        <f t="shared" si="6"/>
        <v>0</v>
      </c>
      <c r="S868" s="14"/>
      <c r="T868" s="15"/>
      <c r="U868" s="14"/>
      <c r="V868" s="21"/>
      <c r="W868" s="18"/>
      <c r="X868" s="23"/>
      <c r="Y868" s="11"/>
    </row>
    <row r="869" spans="1:25" s="19" customFormat="1">
      <c r="A869" s="16"/>
      <c r="B869" s="13"/>
      <c r="C869" s="13"/>
      <c r="D869" s="14"/>
      <c r="E869" s="14"/>
      <c r="F869" s="14"/>
      <c r="G869" s="14"/>
      <c r="H869" s="16"/>
      <c r="I869" s="17"/>
      <c r="J869" s="16"/>
      <c r="K869" s="14"/>
      <c r="L869" s="14"/>
      <c r="M869" s="14"/>
      <c r="N869" s="14"/>
      <c r="O869" s="16"/>
      <c r="P869" s="52"/>
      <c r="Q869" s="169"/>
      <c r="R869" s="170">
        <f t="shared" si="6"/>
        <v>0</v>
      </c>
      <c r="S869" s="14"/>
      <c r="T869" s="15"/>
      <c r="U869" s="14"/>
      <c r="V869" s="21"/>
      <c r="W869" s="23"/>
      <c r="X869" s="23"/>
      <c r="Y869" s="11"/>
    </row>
    <row r="870" spans="1:25" s="19" customFormat="1">
      <c r="A870" s="16"/>
      <c r="B870" s="13"/>
      <c r="C870" s="13"/>
      <c r="D870" s="14"/>
      <c r="E870" s="14"/>
      <c r="F870" s="14"/>
      <c r="G870" s="14"/>
      <c r="H870" s="16"/>
      <c r="I870" s="17"/>
      <c r="J870" s="16"/>
      <c r="K870" s="14"/>
      <c r="L870" s="14"/>
      <c r="M870" s="14"/>
      <c r="N870" s="14"/>
      <c r="O870" s="16"/>
      <c r="P870" s="52"/>
      <c r="Q870" s="169"/>
      <c r="R870" s="170">
        <f t="shared" ref="R870:R933" si="7">P870*(1+Q870)</f>
        <v>0</v>
      </c>
      <c r="S870" s="14"/>
      <c r="T870" s="15"/>
      <c r="U870" s="14"/>
      <c r="V870" s="21"/>
      <c r="W870" s="18"/>
      <c r="X870" s="23"/>
      <c r="Y870" s="11"/>
    </row>
    <row r="871" spans="1:25" s="19" customFormat="1">
      <c r="A871" s="16"/>
      <c r="B871" s="13"/>
      <c r="C871" s="13"/>
      <c r="D871" s="14"/>
      <c r="E871" s="14"/>
      <c r="F871" s="14"/>
      <c r="G871" s="14"/>
      <c r="H871" s="16"/>
      <c r="I871" s="17"/>
      <c r="J871" s="16"/>
      <c r="K871" s="14"/>
      <c r="L871" s="14"/>
      <c r="M871" s="14"/>
      <c r="N871" s="14"/>
      <c r="O871" s="16"/>
      <c r="P871" s="52"/>
      <c r="Q871" s="169"/>
      <c r="R871" s="170">
        <f t="shared" si="7"/>
        <v>0</v>
      </c>
      <c r="S871" s="14"/>
      <c r="T871" s="15"/>
      <c r="U871" s="14"/>
      <c r="V871" s="21"/>
      <c r="W871" s="18"/>
      <c r="X871" s="23"/>
      <c r="Y871" s="11"/>
    </row>
    <row r="872" spans="1:25" s="19" customFormat="1">
      <c r="A872" s="16"/>
      <c r="B872" s="13"/>
      <c r="C872" s="13"/>
      <c r="D872" s="14"/>
      <c r="E872" s="14"/>
      <c r="F872" s="14"/>
      <c r="G872" s="14"/>
      <c r="H872" s="16"/>
      <c r="I872" s="17"/>
      <c r="J872" s="16"/>
      <c r="K872" s="14"/>
      <c r="L872" s="14"/>
      <c r="M872" s="14"/>
      <c r="N872" s="14"/>
      <c r="O872" s="16"/>
      <c r="P872" s="52"/>
      <c r="Q872" s="169"/>
      <c r="R872" s="170">
        <f t="shared" si="7"/>
        <v>0</v>
      </c>
      <c r="S872" s="14"/>
      <c r="T872" s="15"/>
      <c r="U872" s="14"/>
      <c r="V872" s="21"/>
      <c r="W872" s="23"/>
      <c r="X872" s="23"/>
      <c r="Y872" s="11"/>
    </row>
    <row r="873" spans="1:25" s="19" customFormat="1">
      <c r="A873" s="16"/>
      <c r="B873" s="13"/>
      <c r="C873" s="13"/>
      <c r="D873" s="14"/>
      <c r="E873" s="14"/>
      <c r="F873" s="14"/>
      <c r="G873" s="14"/>
      <c r="H873" s="16"/>
      <c r="I873" s="17"/>
      <c r="J873" s="16"/>
      <c r="K873" s="14"/>
      <c r="L873" s="14"/>
      <c r="M873" s="14"/>
      <c r="N873" s="14"/>
      <c r="O873" s="16"/>
      <c r="P873" s="52"/>
      <c r="Q873" s="169"/>
      <c r="R873" s="170">
        <f t="shared" si="7"/>
        <v>0</v>
      </c>
      <c r="S873" s="14"/>
      <c r="T873" s="15"/>
      <c r="U873" s="14"/>
      <c r="V873" s="21"/>
      <c r="W873" s="18"/>
      <c r="X873" s="23"/>
      <c r="Y873" s="11"/>
    </row>
    <row r="874" spans="1:25" s="19" customFormat="1">
      <c r="A874" s="16"/>
      <c r="B874" s="13"/>
      <c r="C874" s="13"/>
      <c r="D874" s="14"/>
      <c r="E874" s="14"/>
      <c r="F874" s="14"/>
      <c r="G874" s="14"/>
      <c r="H874" s="16"/>
      <c r="I874" s="17"/>
      <c r="J874" s="16"/>
      <c r="K874" s="14"/>
      <c r="L874" s="14"/>
      <c r="M874" s="14"/>
      <c r="N874" s="14"/>
      <c r="O874" s="16"/>
      <c r="P874" s="52"/>
      <c r="Q874" s="169"/>
      <c r="R874" s="170">
        <f t="shared" si="7"/>
        <v>0</v>
      </c>
      <c r="S874" s="14"/>
      <c r="T874" s="15"/>
      <c r="U874" s="14"/>
      <c r="V874" s="21"/>
      <c r="W874" s="18"/>
      <c r="X874" s="23"/>
      <c r="Y874" s="11"/>
    </row>
    <row r="875" spans="1:25" s="19" customFormat="1">
      <c r="A875" s="16"/>
      <c r="B875" s="13"/>
      <c r="C875" s="13"/>
      <c r="D875" s="14"/>
      <c r="E875" s="14"/>
      <c r="F875" s="14"/>
      <c r="G875" s="14"/>
      <c r="H875" s="16"/>
      <c r="I875" s="17"/>
      <c r="J875" s="16"/>
      <c r="K875" s="14"/>
      <c r="L875" s="14"/>
      <c r="M875" s="14"/>
      <c r="N875" s="14"/>
      <c r="O875" s="16"/>
      <c r="P875" s="52"/>
      <c r="Q875" s="169"/>
      <c r="R875" s="170">
        <f t="shared" si="7"/>
        <v>0</v>
      </c>
      <c r="S875" s="14"/>
      <c r="T875" s="15"/>
      <c r="U875" s="14"/>
      <c r="V875" s="21"/>
      <c r="W875" s="23"/>
      <c r="X875" s="23"/>
      <c r="Y875" s="11"/>
    </row>
    <row r="876" spans="1:25" s="19" customFormat="1">
      <c r="A876" s="16"/>
      <c r="B876" s="13"/>
      <c r="C876" s="13"/>
      <c r="D876" s="14"/>
      <c r="E876" s="14"/>
      <c r="F876" s="14"/>
      <c r="G876" s="14"/>
      <c r="H876" s="16"/>
      <c r="I876" s="17"/>
      <c r="J876" s="16"/>
      <c r="K876" s="14"/>
      <c r="L876" s="14"/>
      <c r="M876" s="14"/>
      <c r="N876" s="14"/>
      <c r="O876" s="16"/>
      <c r="P876" s="52"/>
      <c r="Q876" s="169"/>
      <c r="R876" s="170">
        <f t="shared" si="7"/>
        <v>0</v>
      </c>
      <c r="S876" s="14"/>
      <c r="T876" s="15"/>
      <c r="U876" s="14"/>
      <c r="V876" s="21"/>
      <c r="W876" s="18"/>
      <c r="X876" s="23"/>
      <c r="Y876" s="11"/>
    </row>
    <row r="877" spans="1:25" s="19" customFormat="1">
      <c r="A877" s="16"/>
      <c r="B877" s="13"/>
      <c r="C877" s="13"/>
      <c r="D877" s="14"/>
      <c r="E877" s="14"/>
      <c r="F877" s="14"/>
      <c r="G877" s="14"/>
      <c r="H877" s="16"/>
      <c r="I877" s="17"/>
      <c r="J877" s="16"/>
      <c r="K877" s="14"/>
      <c r="L877" s="14"/>
      <c r="M877" s="14"/>
      <c r="N877" s="14"/>
      <c r="O877" s="16"/>
      <c r="P877" s="52"/>
      <c r="Q877" s="169"/>
      <c r="R877" s="170">
        <f t="shared" si="7"/>
        <v>0</v>
      </c>
      <c r="S877" s="14"/>
      <c r="T877" s="15"/>
      <c r="U877" s="14"/>
      <c r="V877" s="21"/>
      <c r="W877" s="18"/>
      <c r="X877" s="23"/>
      <c r="Y877" s="11"/>
    </row>
    <row r="878" spans="1:25" s="19" customFormat="1">
      <c r="A878" s="16"/>
      <c r="B878" s="13"/>
      <c r="C878" s="13"/>
      <c r="D878" s="14"/>
      <c r="E878" s="14"/>
      <c r="F878" s="14"/>
      <c r="G878" s="14"/>
      <c r="H878" s="16"/>
      <c r="I878" s="17"/>
      <c r="J878" s="16"/>
      <c r="K878" s="14"/>
      <c r="L878" s="14"/>
      <c r="M878" s="14"/>
      <c r="N878" s="14"/>
      <c r="O878" s="16"/>
      <c r="P878" s="52"/>
      <c r="Q878" s="169"/>
      <c r="R878" s="170">
        <f t="shared" si="7"/>
        <v>0</v>
      </c>
      <c r="S878" s="14"/>
      <c r="T878" s="15"/>
      <c r="U878" s="14"/>
      <c r="V878" s="21"/>
      <c r="W878" s="23"/>
      <c r="X878" s="23"/>
      <c r="Y878" s="11"/>
    </row>
    <row r="879" spans="1:25" s="19" customFormat="1">
      <c r="A879" s="16"/>
      <c r="B879" s="13"/>
      <c r="C879" s="13"/>
      <c r="D879" s="14"/>
      <c r="E879" s="14"/>
      <c r="F879" s="14"/>
      <c r="G879" s="14"/>
      <c r="H879" s="16"/>
      <c r="I879" s="17"/>
      <c r="J879" s="16"/>
      <c r="K879" s="14"/>
      <c r="L879" s="14"/>
      <c r="M879" s="14"/>
      <c r="N879" s="14"/>
      <c r="O879" s="16"/>
      <c r="P879" s="52"/>
      <c r="Q879" s="169"/>
      <c r="R879" s="170">
        <f t="shared" si="7"/>
        <v>0</v>
      </c>
      <c r="S879" s="14"/>
      <c r="T879" s="15"/>
      <c r="U879" s="14"/>
      <c r="V879" s="21"/>
      <c r="W879" s="18"/>
      <c r="X879" s="23"/>
      <c r="Y879" s="11"/>
    </row>
    <row r="880" spans="1:25" s="19" customFormat="1">
      <c r="A880" s="16"/>
      <c r="B880" s="13"/>
      <c r="C880" s="13"/>
      <c r="D880" s="14"/>
      <c r="E880" s="14"/>
      <c r="F880" s="14"/>
      <c r="G880" s="14"/>
      <c r="H880" s="16"/>
      <c r="I880" s="17"/>
      <c r="J880" s="16"/>
      <c r="K880" s="14"/>
      <c r="L880" s="14"/>
      <c r="M880" s="14"/>
      <c r="N880" s="14"/>
      <c r="O880" s="16"/>
      <c r="P880" s="52"/>
      <c r="Q880" s="169"/>
      <c r="R880" s="170">
        <f t="shared" si="7"/>
        <v>0</v>
      </c>
      <c r="S880" s="14"/>
      <c r="T880" s="15"/>
      <c r="U880" s="14"/>
      <c r="V880" s="21"/>
      <c r="W880" s="18"/>
      <c r="X880" s="23"/>
      <c r="Y880" s="11"/>
    </row>
    <row r="881" spans="1:25" s="19" customFormat="1">
      <c r="A881" s="16"/>
      <c r="B881" s="13"/>
      <c r="C881" s="13"/>
      <c r="D881" s="14"/>
      <c r="E881" s="14"/>
      <c r="F881" s="14"/>
      <c r="G881" s="14"/>
      <c r="H881" s="16"/>
      <c r="I881" s="17"/>
      <c r="J881" s="16"/>
      <c r="K881" s="14"/>
      <c r="L881" s="14"/>
      <c r="M881" s="14"/>
      <c r="N881" s="14"/>
      <c r="O881" s="16"/>
      <c r="P881" s="52"/>
      <c r="Q881" s="169"/>
      <c r="R881" s="170">
        <f t="shared" si="7"/>
        <v>0</v>
      </c>
      <c r="S881" s="14"/>
      <c r="T881" s="15"/>
      <c r="U881" s="14"/>
      <c r="V881" s="21"/>
      <c r="W881" s="23"/>
      <c r="X881" s="23"/>
      <c r="Y881" s="11"/>
    </row>
    <row r="882" spans="1:25" s="19" customFormat="1">
      <c r="A882" s="16"/>
      <c r="B882" s="13"/>
      <c r="C882" s="13"/>
      <c r="D882" s="14"/>
      <c r="E882" s="14"/>
      <c r="F882" s="14"/>
      <c r="G882" s="14"/>
      <c r="H882" s="16"/>
      <c r="I882" s="17"/>
      <c r="J882" s="16"/>
      <c r="K882" s="14"/>
      <c r="L882" s="14"/>
      <c r="M882" s="14"/>
      <c r="N882" s="14"/>
      <c r="O882" s="16"/>
      <c r="P882" s="52"/>
      <c r="Q882" s="169"/>
      <c r="R882" s="170">
        <f t="shared" si="7"/>
        <v>0</v>
      </c>
      <c r="S882" s="14"/>
      <c r="T882" s="15"/>
      <c r="U882" s="14"/>
      <c r="V882" s="21"/>
      <c r="W882" s="18"/>
      <c r="X882" s="23"/>
      <c r="Y882" s="11"/>
    </row>
    <row r="883" spans="1:25" s="19" customFormat="1">
      <c r="A883" s="16"/>
      <c r="B883" s="13"/>
      <c r="C883" s="13"/>
      <c r="D883" s="14"/>
      <c r="E883" s="14"/>
      <c r="F883" s="14"/>
      <c r="G883" s="14"/>
      <c r="H883" s="16"/>
      <c r="I883" s="17"/>
      <c r="J883" s="16"/>
      <c r="K883" s="14"/>
      <c r="L883" s="14"/>
      <c r="M883" s="14"/>
      <c r="N883" s="14"/>
      <c r="O883" s="16"/>
      <c r="P883" s="52"/>
      <c r="Q883" s="169"/>
      <c r="R883" s="170">
        <f t="shared" si="7"/>
        <v>0</v>
      </c>
      <c r="S883" s="14"/>
      <c r="T883" s="15"/>
      <c r="U883" s="14"/>
      <c r="V883" s="21"/>
      <c r="W883" s="23"/>
      <c r="X883" s="23"/>
      <c r="Y883" s="18"/>
    </row>
    <row r="884" spans="1:25" s="19" customFormat="1">
      <c r="A884" s="16"/>
      <c r="B884" s="13"/>
      <c r="C884" s="13"/>
      <c r="D884" s="14"/>
      <c r="E884" s="14"/>
      <c r="F884" s="14"/>
      <c r="G884" s="14"/>
      <c r="H884" s="16"/>
      <c r="I884" s="17"/>
      <c r="J884" s="16"/>
      <c r="K884" s="14"/>
      <c r="L884" s="14"/>
      <c r="M884" s="14"/>
      <c r="N884" s="14"/>
      <c r="O884" s="16"/>
      <c r="P884" s="52"/>
      <c r="Q884" s="169"/>
      <c r="R884" s="170">
        <f t="shared" si="7"/>
        <v>0</v>
      </c>
      <c r="S884" s="14"/>
      <c r="T884" s="15"/>
      <c r="U884" s="14"/>
      <c r="V884" s="21"/>
      <c r="W884" s="23"/>
      <c r="X884" s="23"/>
      <c r="Y884" s="18"/>
    </row>
    <row r="885" spans="1:25" s="19" customFormat="1">
      <c r="A885" s="16"/>
      <c r="B885" s="13"/>
      <c r="C885" s="13"/>
      <c r="D885" s="14"/>
      <c r="E885" s="14"/>
      <c r="F885" s="14"/>
      <c r="G885" s="14"/>
      <c r="H885" s="16"/>
      <c r="I885" s="17"/>
      <c r="J885" s="16"/>
      <c r="K885" s="14"/>
      <c r="L885" s="14"/>
      <c r="M885" s="14"/>
      <c r="N885" s="14"/>
      <c r="O885" s="16"/>
      <c r="P885" s="52"/>
      <c r="Q885" s="169"/>
      <c r="R885" s="170">
        <f t="shared" si="7"/>
        <v>0</v>
      </c>
      <c r="S885" s="14"/>
      <c r="T885" s="15"/>
      <c r="U885" s="14"/>
      <c r="V885" s="21"/>
      <c r="W885" s="23"/>
      <c r="X885" s="23"/>
      <c r="Y885" s="11"/>
    </row>
    <row r="886" spans="1:25" s="19" customFormat="1">
      <c r="A886" s="16"/>
      <c r="B886" s="13"/>
      <c r="C886" s="13"/>
      <c r="D886" s="14"/>
      <c r="E886" s="14"/>
      <c r="F886" s="14"/>
      <c r="G886" s="14"/>
      <c r="H886" s="16"/>
      <c r="I886" s="17"/>
      <c r="J886" s="16"/>
      <c r="K886" s="14"/>
      <c r="L886" s="14"/>
      <c r="M886" s="14"/>
      <c r="N886" s="14"/>
      <c r="O886" s="16"/>
      <c r="P886" s="52"/>
      <c r="Q886" s="169"/>
      <c r="R886" s="170">
        <f t="shared" si="7"/>
        <v>0</v>
      </c>
      <c r="S886" s="14"/>
      <c r="T886" s="15"/>
      <c r="U886" s="14"/>
      <c r="V886" s="21"/>
      <c r="W886" s="23"/>
      <c r="X886" s="23"/>
      <c r="Y886" s="11"/>
    </row>
    <row r="887" spans="1:25" s="19" customFormat="1">
      <c r="A887" s="16"/>
      <c r="B887" s="13"/>
      <c r="C887" s="13"/>
      <c r="D887" s="14"/>
      <c r="E887" s="14"/>
      <c r="F887" s="14"/>
      <c r="G887" s="14"/>
      <c r="H887" s="16"/>
      <c r="I887" s="17"/>
      <c r="J887" s="16"/>
      <c r="K887" s="14"/>
      <c r="L887" s="14"/>
      <c r="M887" s="14"/>
      <c r="N887" s="14"/>
      <c r="O887" s="16"/>
      <c r="P887" s="52"/>
      <c r="Q887" s="169"/>
      <c r="R887" s="170">
        <f t="shared" si="7"/>
        <v>0</v>
      </c>
      <c r="S887" s="14"/>
      <c r="T887" s="15"/>
      <c r="U887" s="14"/>
      <c r="V887" s="21"/>
      <c r="W887" s="23"/>
      <c r="X887" s="23"/>
      <c r="Y887" s="11"/>
    </row>
    <row r="888" spans="1:25" s="19" customFormat="1">
      <c r="A888" s="16"/>
      <c r="B888" s="13"/>
      <c r="C888" s="13"/>
      <c r="D888" s="14"/>
      <c r="E888" s="14"/>
      <c r="F888" s="14"/>
      <c r="G888" s="14"/>
      <c r="H888" s="16"/>
      <c r="I888" s="17"/>
      <c r="J888" s="16"/>
      <c r="K888" s="14"/>
      <c r="L888" s="14"/>
      <c r="M888" s="14"/>
      <c r="N888" s="14"/>
      <c r="O888" s="16"/>
      <c r="P888" s="52"/>
      <c r="Q888" s="169"/>
      <c r="R888" s="170">
        <f t="shared" si="7"/>
        <v>0</v>
      </c>
      <c r="S888" s="14"/>
      <c r="T888" s="15"/>
      <c r="U888" s="14"/>
      <c r="V888" s="21"/>
      <c r="W888" s="23"/>
      <c r="X888" s="23"/>
      <c r="Y888" s="11"/>
    </row>
    <row r="889" spans="1:25" s="19" customFormat="1">
      <c r="A889" s="16"/>
      <c r="B889" s="13"/>
      <c r="C889" s="13"/>
      <c r="D889" s="14"/>
      <c r="E889" s="14"/>
      <c r="F889" s="14"/>
      <c r="G889" s="14"/>
      <c r="H889" s="16"/>
      <c r="I889" s="17"/>
      <c r="J889" s="16"/>
      <c r="K889" s="14"/>
      <c r="L889" s="14"/>
      <c r="M889" s="14"/>
      <c r="N889" s="14"/>
      <c r="O889" s="16"/>
      <c r="P889" s="52"/>
      <c r="Q889" s="169"/>
      <c r="R889" s="170">
        <f t="shared" si="7"/>
        <v>0</v>
      </c>
      <c r="S889" s="14"/>
      <c r="T889" s="15"/>
      <c r="U889" s="14"/>
      <c r="V889" s="21"/>
      <c r="W889" s="23"/>
      <c r="X889" s="23"/>
      <c r="Y889" s="11"/>
    </row>
    <row r="890" spans="1:25" s="19" customFormat="1">
      <c r="A890" s="16"/>
      <c r="B890" s="13"/>
      <c r="C890" s="13"/>
      <c r="D890" s="14"/>
      <c r="E890" s="14"/>
      <c r="F890" s="14"/>
      <c r="G890" s="14"/>
      <c r="H890" s="16"/>
      <c r="I890" s="17"/>
      <c r="J890" s="16"/>
      <c r="K890" s="14"/>
      <c r="L890" s="14"/>
      <c r="M890" s="14"/>
      <c r="N890" s="14"/>
      <c r="O890" s="16"/>
      <c r="P890" s="52"/>
      <c r="Q890" s="169"/>
      <c r="R890" s="170">
        <f t="shared" si="7"/>
        <v>0</v>
      </c>
      <c r="S890" s="14"/>
      <c r="T890" s="15"/>
      <c r="U890" s="14"/>
      <c r="V890" s="21"/>
      <c r="W890" s="23"/>
      <c r="X890" s="23"/>
      <c r="Y890" s="11"/>
    </row>
    <row r="891" spans="1:25" s="19" customFormat="1">
      <c r="A891" s="16"/>
      <c r="B891" s="13"/>
      <c r="C891" s="13"/>
      <c r="D891" s="14"/>
      <c r="E891" s="14"/>
      <c r="F891" s="14"/>
      <c r="G891" s="14"/>
      <c r="H891" s="16"/>
      <c r="I891" s="17"/>
      <c r="J891" s="16"/>
      <c r="K891" s="14"/>
      <c r="L891" s="14"/>
      <c r="M891" s="14"/>
      <c r="N891" s="14"/>
      <c r="O891" s="16"/>
      <c r="P891" s="52"/>
      <c r="Q891" s="169"/>
      <c r="R891" s="170">
        <f t="shared" si="7"/>
        <v>0</v>
      </c>
      <c r="S891" s="14"/>
      <c r="T891" s="15"/>
      <c r="U891" s="14"/>
      <c r="V891" s="21"/>
      <c r="W891" s="23"/>
      <c r="X891" s="23"/>
      <c r="Y891" s="11"/>
    </row>
    <row r="892" spans="1:25" s="19" customFormat="1">
      <c r="A892" s="16"/>
      <c r="B892" s="13"/>
      <c r="C892" s="13"/>
      <c r="D892" s="14"/>
      <c r="E892" s="14"/>
      <c r="F892" s="14"/>
      <c r="G892" s="14"/>
      <c r="H892" s="16"/>
      <c r="I892" s="17"/>
      <c r="J892" s="16"/>
      <c r="K892" s="14"/>
      <c r="L892" s="14"/>
      <c r="M892" s="14"/>
      <c r="N892" s="14"/>
      <c r="O892" s="16"/>
      <c r="P892" s="52"/>
      <c r="Q892" s="169"/>
      <c r="R892" s="170">
        <f t="shared" si="7"/>
        <v>0</v>
      </c>
      <c r="S892" s="14"/>
      <c r="T892" s="15"/>
      <c r="U892" s="14"/>
      <c r="V892" s="21"/>
      <c r="W892" s="23"/>
      <c r="X892" s="23"/>
      <c r="Y892" s="11"/>
    </row>
    <row r="893" spans="1:25" s="19" customFormat="1">
      <c r="A893" s="16"/>
      <c r="B893" s="13"/>
      <c r="C893" s="13"/>
      <c r="D893" s="14"/>
      <c r="E893" s="14"/>
      <c r="F893" s="14"/>
      <c r="G893" s="14"/>
      <c r="H893" s="16"/>
      <c r="I893" s="17"/>
      <c r="J893" s="16"/>
      <c r="K893" s="14"/>
      <c r="L893" s="14"/>
      <c r="M893" s="14"/>
      <c r="N893" s="14"/>
      <c r="O893" s="16"/>
      <c r="P893" s="52"/>
      <c r="Q893" s="169"/>
      <c r="R893" s="170">
        <f t="shared" si="7"/>
        <v>0</v>
      </c>
      <c r="S893" s="14"/>
      <c r="T893" s="15"/>
      <c r="U893" s="14"/>
      <c r="V893" s="21"/>
      <c r="W893" s="23"/>
      <c r="X893" s="23"/>
      <c r="Y893" s="11"/>
    </row>
    <row r="894" spans="1:25" s="19" customFormat="1">
      <c r="A894" s="16"/>
      <c r="B894" s="13"/>
      <c r="C894" s="13"/>
      <c r="D894" s="14"/>
      <c r="E894" s="14"/>
      <c r="F894" s="14"/>
      <c r="G894" s="14"/>
      <c r="H894" s="16"/>
      <c r="I894" s="17"/>
      <c r="J894" s="16"/>
      <c r="K894" s="14"/>
      <c r="L894" s="14"/>
      <c r="M894" s="14"/>
      <c r="N894" s="14"/>
      <c r="O894" s="16"/>
      <c r="P894" s="52"/>
      <c r="Q894" s="169"/>
      <c r="R894" s="170">
        <f t="shared" si="7"/>
        <v>0</v>
      </c>
      <c r="S894" s="14"/>
      <c r="T894" s="15"/>
      <c r="U894" s="14"/>
      <c r="V894" s="21"/>
      <c r="W894" s="23"/>
      <c r="X894" s="23"/>
      <c r="Y894" s="11"/>
    </row>
    <row r="895" spans="1:25" s="19" customFormat="1">
      <c r="A895" s="16"/>
      <c r="B895" s="13"/>
      <c r="C895" s="13"/>
      <c r="D895" s="14"/>
      <c r="E895" s="14"/>
      <c r="F895" s="14"/>
      <c r="G895" s="14"/>
      <c r="H895" s="16"/>
      <c r="I895" s="17"/>
      <c r="J895" s="16"/>
      <c r="K895" s="14"/>
      <c r="L895" s="14"/>
      <c r="M895" s="14"/>
      <c r="N895" s="14"/>
      <c r="O895" s="16"/>
      <c r="P895" s="52"/>
      <c r="Q895" s="169"/>
      <c r="R895" s="170">
        <f t="shared" si="7"/>
        <v>0</v>
      </c>
      <c r="S895" s="14"/>
      <c r="T895" s="15"/>
      <c r="U895" s="14"/>
      <c r="V895" s="21"/>
      <c r="W895" s="18"/>
      <c r="X895" s="23"/>
      <c r="Y895" s="18"/>
    </row>
    <row r="896" spans="1:25" s="19" customFormat="1">
      <c r="A896" s="16"/>
      <c r="B896" s="13"/>
      <c r="C896" s="13"/>
      <c r="D896" s="14"/>
      <c r="E896" s="14"/>
      <c r="F896" s="14"/>
      <c r="G896" s="14"/>
      <c r="H896" s="16"/>
      <c r="I896" s="17"/>
      <c r="J896" s="16"/>
      <c r="K896" s="14"/>
      <c r="L896" s="14"/>
      <c r="M896" s="14"/>
      <c r="N896" s="14"/>
      <c r="O896" s="16"/>
      <c r="P896" s="52"/>
      <c r="Q896" s="169"/>
      <c r="R896" s="170">
        <f t="shared" si="7"/>
        <v>0</v>
      </c>
      <c r="S896" s="14"/>
      <c r="T896" s="15"/>
      <c r="U896" s="14"/>
      <c r="V896" s="21"/>
      <c r="W896" s="23"/>
      <c r="X896" s="23"/>
      <c r="Y896" s="18"/>
    </row>
    <row r="897" spans="1:25" s="19" customFormat="1">
      <c r="A897" s="16"/>
      <c r="B897" s="13"/>
      <c r="C897" s="13"/>
      <c r="D897" s="14"/>
      <c r="E897" s="14"/>
      <c r="F897" s="14"/>
      <c r="G897" s="14"/>
      <c r="H897" s="16"/>
      <c r="I897" s="17"/>
      <c r="J897" s="16"/>
      <c r="K897" s="14"/>
      <c r="L897" s="14"/>
      <c r="M897" s="14"/>
      <c r="N897" s="14"/>
      <c r="O897" s="16"/>
      <c r="P897" s="52"/>
      <c r="Q897" s="169"/>
      <c r="R897" s="170">
        <f t="shared" si="7"/>
        <v>0</v>
      </c>
      <c r="S897" s="14"/>
      <c r="T897" s="15"/>
      <c r="U897" s="14"/>
      <c r="V897" s="21"/>
      <c r="W897" s="18"/>
      <c r="X897" s="23"/>
      <c r="Y897" s="11"/>
    </row>
    <row r="898" spans="1:25" s="19" customFormat="1">
      <c r="A898" s="16"/>
      <c r="B898" s="13"/>
      <c r="C898" s="13"/>
      <c r="D898" s="14"/>
      <c r="E898" s="14"/>
      <c r="F898" s="14"/>
      <c r="G898" s="14"/>
      <c r="H898" s="16"/>
      <c r="I898" s="17"/>
      <c r="J898" s="16"/>
      <c r="K898" s="14"/>
      <c r="L898" s="14"/>
      <c r="M898" s="14"/>
      <c r="N898" s="14"/>
      <c r="O898" s="16"/>
      <c r="P898" s="52"/>
      <c r="Q898" s="169"/>
      <c r="R898" s="170">
        <f t="shared" si="7"/>
        <v>0</v>
      </c>
      <c r="S898" s="14"/>
      <c r="T898" s="15"/>
      <c r="U898" s="14"/>
      <c r="V898" s="21"/>
      <c r="W898" s="18"/>
      <c r="X898" s="23"/>
      <c r="Y898" s="11"/>
    </row>
    <row r="899" spans="1:25" s="19" customFormat="1">
      <c r="A899" s="16"/>
      <c r="B899" s="13"/>
      <c r="C899" s="13"/>
      <c r="D899" s="14"/>
      <c r="E899" s="14"/>
      <c r="F899" s="14"/>
      <c r="G899" s="14"/>
      <c r="H899" s="16"/>
      <c r="I899" s="17"/>
      <c r="J899" s="16"/>
      <c r="K899" s="14"/>
      <c r="L899" s="14"/>
      <c r="M899" s="14"/>
      <c r="N899" s="14"/>
      <c r="O899" s="16"/>
      <c r="P899" s="52"/>
      <c r="Q899" s="169"/>
      <c r="R899" s="170">
        <f t="shared" si="7"/>
        <v>0</v>
      </c>
      <c r="S899" s="14"/>
      <c r="T899" s="15"/>
      <c r="U899" s="14"/>
      <c r="V899" s="21"/>
      <c r="W899" s="23"/>
      <c r="X899" s="23"/>
      <c r="Y899" s="11"/>
    </row>
    <row r="900" spans="1:25" s="19" customFormat="1">
      <c r="A900" s="16"/>
      <c r="B900" s="13"/>
      <c r="C900" s="13"/>
      <c r="D900" s="14"/>
      <c r="E900" s="14"/>
      <c r="F900" s="14"/>
      <c r="G900" s="14"/>
      <c r="H900" s="16"/>
      <c r="I900" s="17"/>
      <c r="J900" s="16"/>
      <c r="K900" s="14"/>
      <c r="L900" s="14"/>
      <c r="M900" s="14"/>
      <c r="N900" s="14"/>
      <c r="O900" s="16"/>
      <c r="P900" s="52"/>
      <c r="Q900" s="169"/>
      <c r="R900" s="170">
        <f t="shared" si="7"/>
        <v>0</v>
      </c>
      <c r="S900" s="14"/>
      <c r="T900" s="15"/>
      <c r="U900" s="14"/>
      <c r="V900" s="21"/>
      <c r="W900" s="18"/>
      <c r="X900" s="23"/>
      <c r="Y900" s="11"/>
    </row>
    <row r="901" spans="1:25" s="19" customFormat="1">
      <c r="A901" s="16"/>
      <c r="B901" s="13"/>
      <c r="C901" s="13"/>
      <c r="D901" s="14"/>
      <c r="E901" s="14"/>
      <c r="F901" s="14"/>
      <c r="G901" s="14"/>
      <c r="H901" s="16"/>
      <c r="I901" s="17"/>
      <c r="J901" s="16"/>
      <c r="K901" s="14"/>
      <c r="L901" s="14"/>
      <c r="M901" s="14"/>
      <c r="N901" s="14"/>
      <c r="O901" s="16"/>
      <c r="P901" s="52"/>
      <c r="Q901" s="169"/>
      <c r="R901" s="170">
        <f t="shared" si="7"/>
        <v>0</v>
      </c>
      <c r="S901" s="14"/>
      <c r="T901" s="15"/>
      <c r="U901" s="14"/>
      <c r="V901" s="21"/>
      <c r="W901" s="18"/>
      <c r="X901" s="23"/>
      <c r="Y901" s="11"/>
    </row>
    <row r="902" spans="1:25" s="19" customFormat="1">
      <c r="A902" s="16"/>
      <c r="B902" s="13"/>
      <c r="C902" s="13"/>
      <c r="D902" s="14"/>
      <c r="E902" s="14"/>
      <c r="F902" s="14"/>
      <c r="G902" s="14"/>
      <c r="H902" s="16"/>
      <c r="I902" s="17"/>
      <c r="J902" s="16"/>
      <c r="K902" s="14"/>
      <c r="L902" s="14"/>
      <c r="M902" s="14"/>
      <c r="N902" s="14"/>
      <c r="O902" s="16"/>
      <c r="P902" s="52"/>
      <c r="Q902" s="169"/>
      <c r="R902" s="170">
        <f t="shared" si="7"/>
        <v>0</v>
      </c>
      <c r="S902" s="14"/>
      <c r="T902" s="15"/>
      <c r="U902" s="14"/>
      <c r="V902" s="21"/>
      <c r="W902" s="23"/>
      <c r="X902" s="23"/>
      <c r="Y902" s="11"/>
    </row>
    <row r="903" spans="1:25" s="19" customFormat="1">
      <c r="A903" s="16"/>
      <c r="B903" s="13"/>
      <c r="C903" s="13"/>
      <c r="D903" s="14"/>
      <c r="E903" s="14"/>
      <c r="F903" s="14"/>
      <c r="G903" s="14"/>
      <c r="H903" s="16"/>
      <c r="I903" s="17"/>
      <c r="J903" s="16"/>
      <c r="K903" s="14"/>
      <c r="L903" s="14"/>
      <c r="M903" s="14"/>
      <c r="N903" s="14"/>
      <c r="O903" s="16"/>
      <c r="P903" s="52"/>
      <c r="Q903" s="169"/>
      <c r="R903" s="170">
        <f t="shared" si="7"/>
        <v>0</v>
      </c>
      <c r="S903" s="14"/>
      <c r="T903" s="15"/>
      <c r="U903" s="14"/>
      <c r="V903" s="21"/>
      <c r="W903" s="18"/>
      <c r="X903" s="23"/>
      <c r="Y903" s="11"/>
    </row>
    <row r="904" spans="1:25" s="19" customFormat="1">
      <c r="A904" s="16"/>
      <c r="B904" s="13"/>
      <c r="C904" s="13"/>
      <c r="D904" s="14"/>
      <c r="E904" s="14"/>
      <c r="F904" s="14"/>
      <c r="G904" s="14"/>
      <c r="H904" s="16"/>
      <c r="I904" s="17"/>
      <c r="J904" s="16"/>
      <c r="K904" s="14"/>
      <c r="L904" s="14"/>
      <c r="M904" s="14"/>
      <c r="N904" s="14"/>
      <c r="O904" s="16"/>
      <c r="P904" s="52"/>
      <c r="Q904" s="169"/>
      <c r="R904" s="170">
        <f t="shared" si="7"/>
        <v>0</v>
      </c>
      <c r="S904" s="14"/>
      <c r="T904" s="15"/>
      <c r="U904" s="14"/>
      <c r="V904" s="21"/>
      <c r="W904" s="18"/>
      <c r="X904" s="23"/>
      <c r="Y904" s="11"/>
    </row>
    <row r="905" spans="1:25" s="19" customFormat="1">
      <c r="A905" s="16"/>
      <c r="B905" s="13"/>
      <c r="C905" s="13"/>
      <c r="D905" s="14"/>
      <c r="E905" s="14"/>
      <c r="F905" s="14"/>
      <c r="G905" s="14"/>
      <c r="H905" s="16"/>
      <c r="I905" s="17"/>
      <c r="J905" s="16"/>
      <c r="K905" s="14"/>
      <c r="L905" s="14"/>
      <c r="M905" s="14"/>
      <c r="N905" s="14"/>
      <c r="O905" s="16"/>
      <c r="P905" s="52"/>
      <c r="Q905" s="169"/>
      <c r="R905" s="170">
        <f t="shared" si="7"/>
        <v>0</v>
      </c>
      <c r="S905" s="14"/>
      <c r="T905" s="15"/>
      <c r="U905" s="14"/>
      <c r="V905" s="21"/>
      <c r="W905" s="23"/>
      <c r="X905" s="23"/>
      <c r="Y905" s="11"/>
    </row>
    <row r="906" spans="1:25" s="19" customFormat="1">
      <c r="A906" s="16"/>
      <c r="B906" s="13"/>
      <c r="C906" s="13"/>
      <c r="D906" s="14"/>
      <c r="E906" s="14"/>
      <c r="F906" s="14"/>
      <c r="G906" s="14"/>
      <c r="H906" s="16"/>
      <c r="I906" s="17"/>
      <c r="J906" s="16"/>
      <c r="K906" s="14"/>
      <c r="L906" s="14"/>
      <c r="M906" s="14"/>
      <c r="N906" s="14"/>
      <c r="O906" s="16"/>
      <c r="P906" s="52"/>
      <c r="Q906" s="169"/>
      <c r="R906" s="170">
        <f t="shared" si="7"/>
        <v>0</v>
      </c>
      <c r="S906" s="14"/>
      <c r="T906" s="15"/>
      <c r="U906" s="14"/>
      <c r="V906" s="21"/>
      <c r="W906" s="18"/>
      <c r="X906" s="23"/>
      <c r="Y906" s="11"/>
    </row>
    <row r="907" spans="1:25" s="19" customFormat="1">
      <c r="A907" s="16"/>
      <c r="B907" s="13"/>
      <c r="C907" s="13"/>
      <c r="D907" s="14"/>
      <c r="E907" s="14"/>
      <c r="F907" s="14"/>
      <c r="G907" s="14"/>
      <c r="H907" s="16"/>
      <c r="I907" s="17"/>
      <c r="J907" s="16"/>
      <c r="K907" s="14"/>
      <c r="L907" s="14"/>
      <c r="M907" s="14"/>
      <c r="N907" s="14"/>
      <c r="O907" s="16"/>
      <c r="P907" s="52"/>
      <c r="Q907" s="169"/>
      <c r="R907" s="170">
        <f t="shared" si="7"/>
        <v>0</v>
      </c>
      <c r="S907" s="14"/>
      <c r="T907" s="15"/>
      <c r="U907" s="14"/>
      <c r="V907" s="21"/>
      <c r="W907" s="18"/>
      <c r="X907" s="23"/>
      <c r="Y907" s="11"/>
    </row>
    <row r="908" spans="1:25" s="19" customFormat="1">
      <c r="A908" s="16"/>
      <c r="B908" s="13"/>
      <c r="C908" s="13"/>
      <c r="D908" s="14"/>
      <c r="E908" s="14"/>
      <c r="F908" s="14"/>
      <c r="G908" s="14"/>
      <c r="H908" s="16"/>
      <c r="I908" s="17"/>
      <c r="J908" s="16"/>
      <c r="K908" s="14"/>
      <c r="L908" s="14"/>
      <c r="M908" s="14"/>
      <c r="N908" s="14"/>
      <c r="O908" s="16"/>
      <c r="P908" s="52"/>
      <c r="Q908" s="169"/>
      <c r="R908" s="170">
        <f t="shared" si="7"/>
        <v>0</v>
      </c>
      <c r="S908" s="14"/>
      <c r="T908" s="15"/>
      <c r="U908" s="14"/>
      <c r="V908" s="21"/>
      <c r="W908" s="23"/>
      <c r="X908" s="23"/>
      <c r="Y908" s="11"/>
    </row>
    <row r="909" spans="1:25" s="19" customFormat="1">
      <c r="A909" s="16"/>
      <c r="B909" s="13"/>
      <c r="C909" s="13"/>
      <c r="D909" s="14"/>
      <c r="E909" s="14"/>
      <c r="F909" s="14"/>
      <c r="G909" s="14"/>
      <c r="H909" s="16"/>
      <c r="I909" s="17"/>
      <c r="J909" s="16"/>
      <c r="K909" s="14"/>
      <c r="L909" s="14"/>
      <c r="M909" s="14"/>
      <c r="N909" s="14"/>
      <c r="O909" s="16"/>
      <c r="P909" s="52"/>
      <c r="Q909" s="169"/>
      <c r="R909" s="170">
        <f t="shared" si="7"/>
        <v>0</v>
      </c>
      <c r="S909" s="14"/>
      <c r="T909" s="15"/>
      <c r="U909" s="14"/>
      <c r="V909" s="21"/>
      <c r="W909" s="18"/>
      <c r="X909" s="23"/>
      <c r="Y909" s="11"/>
    </row>
    <row r="910" spans="1:25" s="19" customFormat="1">
      <c r="A910" s="16"/>
      <c r="B910" s="13"/>
      <c r="C910" s="13"/>
      <c r="D910" s="14"/>
      <c r="E910" s="14"/>
      <c r="F910" s="14"/>
      <c r="G910" s="14"/>
      <c r="H910" s="16"/>
      <c r="I910" s="17"/>
      <c r="J910" s="16"/>
      <c r="K910" s="14"/>
      <c r="L910" s="14"/>
      <c r="M910" s="14"/>
      <c r="N910" s="14"/>
      <c r="O910" s="16"/>
      <c r="P910" s="52"/>
      <c r="Q910" s="169"/>
      <c r="R910" s="170">
        <f t="shared" si="7"/>
        <v>0</v>
      </c>
      <c r="S910" s="14"/>
      <c r="T910" s="15"/>
      <c r="U910" s="14"/>
      <c r="V910" s="21"/>
      <c r="W910" s="18"/>
      <c r="X910" s="23"/>
      <c r="Y910" s="11"/>
    </row>
    <row r="911" spans="1:25" s="19" customFormat="1">
      <c r="A911" s="16"/>
      <c r="B911" s="13"/>
      <c r="C911" s="13"/>
      <c r="D911" s="14"/>
      <c r="E911" s="14"/>
      <c r="F911" s="14"/>
      <c r="G911" s="14"/>
      <c r="H911" s="16"/>
      <c r="I911" s="17"/>
      <c r="J911" s="16"/>
      <c r="K911" s="14"/>
      <c r="L911" s="14"/>
      <c r="M911" s="14"/>
      <c r="N911" s="14"/>
      <c r="O911" s="16"/>
      <c r="P911" s="52"/>
      <c r="Q911" s="169"/>
      <c r="R911" s="170">
        <f t="shared" si="7"/>
        <v>0</v>
      </c>
      <c r="S911" s="14"/>
      <c r="T911" s="15"/>
      <c r="U911" s="14"/>
      <c r="V911" s="21"/>
      <c r="W911" s="23"/>
      <c r="X911" s="23"/>
      <c r="Y911" s="11"/>
    </row>
    <row r="912" spans="1:25" s="19" customFormat="1">
      <c r="A912" s="16"/>
      <c r="B912" s="13"/>
      <c r="C912" s="13"/>
      <c r="D912" s="14"/>
      <c r="E912" s="14"/>
      <c r="F912" s="14"/>
      <c r="G912" s="14"/>
      <c r="H912" s="16"/>
      <c r="I912" s="17"/>
      <c r="J912" s="16"/>
      <c r="K912" s="14"/>
      <c r="L912" s="14"/>
      <c r="M912" s="14"/>
      <c r="N912" s="14"/>
      <c r="O912" s="16"/>
      <c r="P912" s="52"/>
      <c r="Q912" s="169"/>
      <c r="R912" s="170">
        <f t="shared" si="7"/>
        <v>0</v>
      </c>
      <c r="S912" s="14"/>
      <c r="T912" s="15"/>
      <c r="U912" s="14"/>
      <c r="V912" s="21"/>
      <c r="W912" s="18"/>
      <c r="X912" s="23"/>
      <c r="Y912" s="11"/>
    </row>
    <row r="913" spans="1:25" s="19" customFormat="1">
      <c r="A913" s="16"/>
      <c r="B913" s="13"/>
      <c r="C913" s="13"/>
      <c r="D913" s="14"/>
      <c r="E913" s="14"/>
      <c r="F913" s="14"/>
      <c r="G913" s="14"/>
      <c r="H913" s="16"/>
      <c r="I913" s="17"/>
      <c r="J913" s="16"/>
      <c r="K913" s="14"/>
      <c r="L913" s="14"/>
      <c r="M913" s="14"/>
      <c r="N913" s="14"/>
      <c r="O913" s="16"/>
      <c r="P913" s="52"/>
      <c r="Q913" s="169"/>
      <c r="R913" s="170">
        <f t="shared" si="7"/>
        <v>0</v>
      </c>
      <c r="S913" s="14"/>
      <c r="T913" s="15"/>
      <c r="U913" s="14"/>
      <c r="V913" s="21"/>
      <c r="W913" s="18"/>
      <c r="X913" s="23"/>
      <c r="Y913" s="11"/>
    </row>
    <row r="914" spans="1:25" s="19" customFormat="1">
      <c r="A914" s="16"/>
      <c r="B914" s="13"/>
      <c r="C914" s="13"/>
      <c r="D914" s="14"/>
      <c r="E914" s="14"/>
      <c r="F914" s="14"/>
      <c r="G914" s="14"/>
      <c r="H914" s="16"/>
      <c r="I914" s="17"/>
      <c r="J914" s="16"/>
      <c r="K914" s="14"/>
      <c r="L914" s="14"/>
      <c r="M914" s="14"/>
      <c r="N914" s="14"/>
      <c r="O914" s="16"/>
      <c r="P914" s="52"/>
      <c r="Q914" s="169"/>
      <c r="R914" s="170">
        <f t="shared" si="7"/>
        <v>0</v>
      </c>
      <c r="S914" s="14"/>
      <c r="T914" s="15"/>
      <c r="U914" s="14"/>
      <c r="V914" s="21"/>
      <c r="W914" s="23"/>
      <c r="X914" s="23"/>
      <c r="Y914" s="11"/>
    </row>
    <row r="915" spans="1:25" s="19" customFormat="1">
      <c r="A915" s="16"/>
      <c r="B915" s="13"/>
      <c r="C915" s="13"/>
      <c r="D915" s="14"/>
      <c r="E915" s="14"/>
      <c r="F915" s="14"/>
      <c r="G915" s="14"/>
      <c r="H915" s="16"/>
      <c r="I915" s="17"/>
      <c r="J915" s="16"/>
      <c r="K915" s="14"/>
      <c r="L915" s="14"/>
      <c r="M915" s="14"/>
      <c r="N915" s="14"/>
      <c r="O915" s="16"/>
      <c r="P915" s="52"/>
      <c r="Q915" s="169"/>
      <c r="R915" s="170">
        <f t="shared" si="7"/>
        <v>0</v>
      </c>
      <c r="S915" s="14"/>
      <c r="T915" s="15"/>
      <c r="U915" s="14"/>
      <c r="V915" s="21"/>
      <c r="W915" s="18"/>
      <c r="X915" s="23"/>
      <c r="Y915" s="11"/>
    </row>
    <row r="916" spans="1:25" s="19" customFormat="1">
      <c r="A916" s="16"/>
      <c r="B916" s="13"/>
      <c r="C916" s="13"/>
      <c r="D916" s="14"/>
      <c r="E916" s="14"/>
      <c r="F916" s="14"/>
      <c r="G916" s="14"/>
      <c r="H916" s="16"/>
      <c r="I916" s="17"/>
      <c r="J916" s="16"/>
      <c r="K916" s="14"/>
      <c r="L916" s="14"/>
      <c r="M916" s="14"/>
      <c r="N916" s="14"/>
      <c r="O916" s="16"/>
      <c r="P916" s="52"/>
      <c r="Q916" s="169"/>
      <c r="R916" s="170">
        <f t="shared" si="7"/>
        <v>0</v>
      </c>
      <c r="S916" s="14"/>
      <c r="T916" s="15"/>
      <c r="U916" s="14"/>
      <c r="V916" s="21"/>
      <c r="W916" s="18"/>
      <c r="X916" s="23"/>
      <c r="Y916" s="11"/>
    </row>
    <row r="917" spans="1:25" s="19" customFormat="1">
      <c r="A917" s="16"/>
      <c r="B917" s="13"/>
      <c r="C917" s="13"/>
      <c r="D917" s="14"/>
      <c r="E917" s="14"/>
      <c r="F917" s="14"/>
      <c r="G917" s="14"/>
      <c r="H917" s="16"/>
      <c r="I917" s="17"/>
      <c r="J917" s="16"/>
      <c r="K917" s="14"/>
      <c r="L917" s="14"/>
      <c r="M917" s="14"/>
      <c r="N917" s="14"/>
      <c r="O917" s="16"/>
      <c r="P917" s="52"/>
      <c r="Q917" s="169"/>
      <c r="R917" s="170">
        <f t="shared" si="7"/>
        <v>0</v>
      </c>
      <c r="S917" s="14"/>
      <c r="T917" s="15"/>
      <c r="U917" s="14"/>
      <c r="V917" s="21"/>
      <c r="W917" s="23"/>
      <c r="X917" s="23"/>
      <c r="Y917" s="11"/>
    </row>
    <row r="918" spans="1:25" s="19" customFormat="1">
      <c r="A918" s="16"/>
      <c r="B918" s="13"/>
      <c r="C918" s="13"/>
      <c r="D918" s="14"/>
      <c r="E918" s="14"/>
      <c r="F918" s="14"/>
      <c r="G918" s="14"/>
      <c r="H918" s="16"/>
      <c r="I918" s="17"/>
      <c r="J918" s="16"/>
      <c r="K918" s="14"/>
      <c r="L918" s="14"/>
      <c r="M918" s="14"/>
      <c r="N918" s="14"/>
      <c r="O918" s="16"/>
      <c r="P918" s="52"/>
      <c r="Q918" s="169"/>
      <c r="R918" s="170">
        <f t="shared" si="7"/>
        <v>0</v>
      </c>
      <c r="S918" s="14"/>
      <c r="T918" s="15"/>
      <c r="U918" s="14"/>
      <c r="V918" s="21"/>
      <c r="W918" s="18"/>
      <c r="X918" s="23"/>
      <c r="Y918" s="11"/>
    </row>
    <row r="919" spans="1:25" s="19" customFormat="1">
      <c r="A919" s="16"/>
      <c r="B919" s="13"/>
      <c r="C919" s="13"/>
      <c r="D919" s="14"/>
      <c r="E919" s="14"/>
      <c r="F919" s="14"/>
      <c r="G919" s="14"/>
      <c r="H919" s="16"/>
      <c r="I919" s="17"/>
      <c r="J919" s="16"/>
      <c r="K919" s="14"/>
      <c r="L919" s="14"/>
      <c r="M919" s="14"/>
      <c r="N919" s="14"/>
      <c r="O919" s="16"/>
      <c r="P919" s="52"/>
      <c r="Q919" s="169"/>
      <c r="R919" s="170">
        <f t="shared" si="7"/>
        <v>0</v>
      </c>
      <c r="S919" s="14"/>
      <c r="T919" s="15"/>
      <c r="U919" s="14"/>
      <c r="V919" s="21"/>
      <c r="W919" s="18"/>
      <c r="X919" s="23"/>
      <c r="Y919" s="11"/>
    </row>
    <row r="920" spans="1:25" s="19" customFormat="1">
      <c r="A920" s="16"/>
      <c r="B920" s="13"/>
      <c r="C920" s="13"/>
      <c r="D920" s="14"/>
      <c r="E920" s="14"/>
      <c r="F920" s="14"/>
      <c r="G920" s="14"/>
      <c r="H920" s="16"/>
      <c r="I920" s="17"/>
      <c r="J920" s="16"/>
      <c r="K920" s="14"/>
      <c r="L920" s="14"/>
      <c r="M920" s="14"/>
      <c r="N920" s="14"/>
      <c r="O920" s="16"/>
      <c r="P920" s="52"/>
      <c r="Q920" s="169"/>
      <c r="R920" s="170">
        <f t="shared" si="7"/>
        <v>0</v>
      </c>
      <c r="S920" s="14"/>
      <c r="T920" s="15"/>
      <c r="U920" s="14"/>
      <c r="V920" s="21"/>
      <c r="W920" s="23"/>
      <c r="X920" s="23"/>
      <c r="Y920" s="11"/>
    </row>
    <row r="921" spans="1:25" s="19" customFormat="1">
      <c r="A921" s="16"/>
      <c r="B921" s="13"/>
      <c r="C921" s="13"/>
      <c r="D921" s="14"/>
      <c r="E921" s="14"/>
      <c r="F921" s="14"/>
      <c r="G921" s="14"/>
      <c r="H921" s="16"/>
      <c r="I921" s="17"/>
      <c r="J921" s="16"/>
      <c r="K921" s="14"/>
      <c r="L921" s="14"/>
      <c r="M921" s="14"/>
      <c r="N921" s="14"/>
      <c r="O921" s="16"/>
      <c r="P921" s="52"/>
      <c r="Q921" s="169"/>
      <c r="R921" s="170">
        <f t="shared" si="7"/>
        <v>0</v>
      </c>
      <c r="S921" s="14"/>
      <c r="T921" s="15"/>
      <c r="U921" s="14"/>
      <c r="V921" s="21"/>
      <c r="W921" s="18"/>
      <c r="X921" s="23"/>
      <c r="Y921" s="11"/>
    </row>
    <row r="922" spans="1:25" s="19" customFormat="1">
      <c r="A922" s="16"/>
      <c r="B922" s="13"/>
      <c r="C922" s="13"/>
      <c r="D922" s="14"/>
      <c r="E922" s="14"/>
      <c r="F922" s="14"/>
      <c r="G922" s="14"/>
      <c r="H922" s="16"/>
      <c r="I922" s="17"/>
      <c r="J922" s="16"/>
      <c r="K922" s="14"/>
      <c r="L922" s="14"/>
      <c r="M922" s="14"/>
      <c r="N922" s="14"/>
      <c r="O922" s="16"/>
      <c r="P922" s="52"/>
      <c r="Q922" s="169"/>
      <c r="R922" s="170">
        <f t="shared" si="7"/>
        <v>0</v>
      </c>
      <c r="S922" s="14"/>
      <c r="T922" s="15"/>
      <c r="U922" s="14"/>
      <c r="V922" s="21"/>
      <c r="W922" s="18"/>
      <c r="X922" s="23"/>
      <c r="Y922" s="11"/>
    </row>
    <row r="923" spans="1:25" s="19" customFormat="1">
      <c r="A923" s="16"/>
      <c r="B923" s="13"/>
      <c r="C923" s="13"/>
      <c r="D923" s="14"/>
      <c r="E923" s="14"/>
      <c r="F923" s="14"/>
      <c r="G923" s="14"/>
      <c r="H923" s="16"/>
      <c r="I923" s="17"/>
      <c r="J923" s="16"/>
      <c r="K923" s="14"/>
      <c r="L923" s="14"/>
      <c r="M923" s="14"/>
      <c r="N923" s="14"/>
      <c r="O923" s="16"/>
      <c r="P923" s="52"/>
      <c r="Q923" s="169"/>
      <c r="R923" s="170">
        <f t="shared" si="7"/>
        <v>0</v>
      </c>
      <c r="S923" s="14"/>
      <c r="T923" s="15"/>
      <c r="U923" s="14"/>
      <c r="V923" s="21"/>
      <c r="W923" s="23"/>
      <c r="X923" s="23"/>
      <c r="Y923" s="11"/>
    </row>
    <row r="924" spans="1:25" s="19" customFormat="1">
      <c r="A924" s="16"/>
      <c r="B924" s="13"/>
      <c r="C924" s="13"/>
      <c r="D924" s="14"/>
      <c r="E924" s="14"/>
      <c r="F924" s="14"/>
      <c r="G924" s="14"/>
      <c r="H924" s="16"/>
      <c r="I924" s="17"/>
      <c r="J924" s="16"/>
      <c r="K924" s="14"/>
      <c r="L924" s="14"/>
      <c r="M924" s="14"/>
      <c r="N924" s="14"/>
      <c r="O924" s="16"/>
      <c r="P924" s="52"/>
      <c r="Q924" s="169"/>
      <c r="R924" s="170">
        <f t="shared" si="7"/>
        <v>0</v>
      </c>
      <c r="S924" s="14"/>
      <c r="T924" s="15"/>
      <c r="U924" s="14"/>
      <c r="V924" s="21"/>
      <c r="W924" s="18"/>
      <c r="X924" s="23"/>
      <c r="Y924" s="11"/>
    </row>
    <row r="925" spans="1:25" s="19" customFormat="1">
      <c r="A925" s="16"/>
      <c r="B925" s="13"/>
      <c r="C925" s="13"/>
      <c r="D925" s="14"/>
      <c r="E925" s="14"/>
      <c r="F925" s="14"/>
      <c r="G925" s="14"/>
      <c r="H925" s="16"/>
      <c r="I925" s="17"/>
      <c r="J925" s="16"/>
      <c r="K925" s="14"/>
      <c r="L925" s="14"/>
      <c r="M925" s="14"/>
      <c r="N925" s="14"/>
      <c r="O925" s="16"/>
      <c r="P925" s="52"/>
      <c r="Q925" s="169"/>
      <c r="R925" s="170">
        <f t="shared" si="7"/>
        <v>0</v>
      </c>
      <c r="S925" s="14"/>
      <c r="T925" s="15"/>
      <c r="U925" s="14"/>
      <c r="V925" s="21"/>
      <c r="W925" s="18"/>
      <c r="X925" s="23"/>
      <c r="Y925" s="11"/>
    </row>
    <row r="926" spans="1:25" s="19" customFormat="1">
      <c r="A926" s="16"/>
      <c r="B926" s="13"/>
      <c r="C926" s="13"/>
      <c r="D926" s="14"/>
      <c r="E926" s="14"/>
      <c r="F926" s="14"/>
      <c r="G926" s="14"/>
      <c r="H926" s="16"/>
      <c r="I926" s="17"/>
      <c r="J926" s="16"/>
      <c r="K926" s="14"/>
      <c r="L926" s="14"/>
      <c r="M926" s="14"/>
      <c r="N926" s="14"/>
      <c r="O926" s="16"/>
      <c r="P926" s="52"/>
      <c r="Q926" s="169"/>
      <c r="R926" s="170">
        <f t="shared" si="7"/>
        <v>0</v>
      </c>
      <c r="S926" s="14"/>
      <c r="T926" s="15"/>
      <c r="U926" s="14"/>
      <c r="V926" s="21"/>
      <c r="W926" s="23"/>
      <c r="X926" s="23"/>
      <c r="Y926" s="11"/>
    </row>
    <row r="927" spans="1:25" s="19" customFormat="1">
      <c r="A927" s="16"/>
      <c r="B927" s="13"/>
      <c r="C927" s="13"/>
      <c r="D927" s="14"/>
      <c r="E927" s="14"/>
      <c r="F927" s="14"/>
      <c r="G927" s="14"/>
      <c r="H927" s="16"/>
      <c r="I927" s="17"/>
      <c r="J927" s="16"/>
      <c r="K927" s="14"/>
      <c r="L927" s="14"/>
      <c r="M927" s="14"/>
      <c r="N927" s="14"/>
      <c r="O927" s="16"/>
      <c r="P927" s="52"/>
      <c r="Q927" s="169"/>
      <c r="R927" s="170">
        <f t="shared" si="7"/>
        <v>0</v>
      </c>
      <c r="S927" s="14"/>
      <c r="T927" s="15"/>
      <c r="U927" s="14"/>
      <c r="V927" s="21"/>
      <c r="W927" s="18"/>
      <c r="X927" s="23"/>
      <c r="Y927" s="11"/>
    </row>
    <row r="928" spans="1:25" s="19" customFormat="1">
      <c r="A928" s="16"/>
      <c r="B928" s="13"/>
      <c r="C928" s="13"/>
      <c r="D928" s="14"/>
      <c r="E928" s="14"/>
      <c r="F928" s="14"/>
      <c r="G928" s="14"/>
      <c r="H928" s="16"/>
      <c r="I928" s="17"/>
      <c r="J928" s="16"/>
      <c r="K928" s="14"/>
      <c r="L928" s="14"/>
      <c r="M928" s="14"/>
      <c r="N928" s="14"/>
      <c r="O928" s="16"/>
      <c r="P928" s="52"/>
      <c r="Q928" s="169"/>
      <c r="R928" s="170">
        <f t="shared" si="7"/>
        <v>0</v>
      </c>
      <c r="S928" s="14"/>
      <c r="T928" s="15"/>
      <c r="U928" s="14"/>
      <c r="V928" s="21"/>
      <c r="W928" s="18"/>
      <c r="X928" s="23"/>
      <c r="Y928" s="11"/>
    </row>
    <row r="929" spans="1:25" s="19" customFormat="1">
      <c r="A929" s="16"/>
      <c r="B929" s="13"/>
      <c r="C929" s="13"/>
      <c r="D929" s="14"/>
      <c r="E929" s="14"/>
      <c r="F929" s="14"/>
      <c r="G929" s="14"/>
      <c r="H929" s="16"/>
      <c r="I929" s="17"/>
      <c r="J929" s="16"/>
      <c r="K929" s="14"/>
      <c r="L929" s="14"/>
      <c r="M929" s="14"/>
      <c r="N929" s="14"/>
      <c r="O929" s="16"/>
      <c r="P929" s="52"/>
      <c r="Q929" s="169"/>
      <c r="R929" s="170">
        <f t="shared" si="7"/>
        <v>0</v>
      </c>
      <c r="S929" s="14"/>
      <c r="T929" s="15"/>
      <c r="U929" s="14"/>
      <c r="V929" s="21"/>
      <c r="W929" s="23"/>
      <c r="X929" s="23"/>
      <c r="Y929" s="11"/>
    </row>
    <row r="930" spans="1:25" s="19" customFormat="1">
      <c r="A930" s="16"/>
      <c r="B930" s="13"/>
      <c r="C930" s="13"/>
      <c r="D930" s="14"/>
      <c r="E930" s="14"/>
      <c r="F930" s="14"/>
      <c r="G930" s="14"/>
      <c r="H930" s="16"/>
      <c r="I930" s="17"/>
      <c r="J930" s="16"/>
      <c r="K930" s="14"/>
      <c r="L930" s="14"/>
      <c r="M930" s="14"/>
      <c r="N930" s="14"/>
      <c r="O930" s="16"/>
      <c r="P930" s="52"/>
      <c r="Q930" s="169"/>
      <c r="R930" s="170">
        <f t="shared" si="7"/>
        <v>0</v>
      </c>
      <c r="S930" s="14"/>
      <c r="T930" s="15"/>
      <c r="U930" s="14"/>
      <c r="V930" s="21"/>
      <c r="W930" s="18"/>
      <c r="X930" s="23"/>
      <c r="Y930" s="11"/>
    </row>
    <row r="931" spans="1:25" s="19" customFormat="1">
      <c r="A931" s="16"/>
      <c r="B931" s="13"/>
      <c r="C931" s="13"/>
      <c r="D931" s="14"/>
      <c r="E931" s="14"/>
      <c r="F931" s="14"/>
      <c r="G931" s="14"/>
      <c r="H931" s="16"/>
      <c r="I931" s="17"/>
      <c r="J931" s="16"/>
      <c r="K931" s="14"/>
      <c r="L931" s="14"/>
      <c r="M931" s="14"/>
      <c r="N931" s="14"/>
      <c r="O931" s="16"/>
      <c r="P931" s="52"/>
      <c r="Q931" s="169"/>
      <c r="R931" s="170">
        <f t="shared" si="7"/>
        <v>0</v>
      </c>
      <c r="S931" s="14"/>
      <c r="T931" s="15"/>
      <c r="U931" s="14"/>
      <c r="V931" s="21"/>
      <c r="W931" s="18"/>
      <c r="X931" s="23"/>
      <c r="Y931" s="11"/>
    </row>
    <row r="932" spans="1:25" s="19" customFormat="1">
      <c r="A932" s="16"/>
      <c r="B932" s="13"/>
      <c r="C932" s="13"/>
      <c r="D932" s="14"/>
      <c r="E932" s="14"/>
      <c r="F932" s="14"/>
      <c r="G932" s="14"/>
      <c r="H932" s="16"/>
      <c r="I932" s="17"/>
      <c r="J932" s="16"/>
      <c r="K932" s="14"/>
      <c r="L932" s="14"/>
      <c r="M932" s="14"/>
      <c r="N932" s="14"/>
      <c r="O932" s="16"/>
      <c r="P932" s="52"/>
      <c r="Q932" s="169"/>
      <c r="R932" s="170">
        <f t="shared" si="7"/>
        <v>0</v>
      </c>
      <c r="S932" s="14"/>
      <c r="T932" s="15"/>
      <c r="U932" s="14"/>
      <c r="V932" s="21"/>
      <c r="W932" s="23"/>
      <c r="X932" s="23"/>
      <c r="Y932" s="11"/>
    </row>
    <row r="933" spans="1:25" s="19" customFormat="1">
      <c r="A933" s="16"/>
      <c r="B933" s="13"/>
      <c r="C933" s="13"/>
      <c r="D933" s="14"/>
      <c r="E933" s="14"/>
      <c r="F933" s="14"/>
      <c r="G933" s="14"/>
      <c r="H933" s="16"/>
      <c r="I933" s="17"/>
      <c r="J933" s="16"/>
      <c r="K933" s="14"/>
      <c r="L933" s="14"/>
      <c r="M933" s="14"/>
      <c r="N933" s="14"/>
      <c r="O933" s="16"/>
      <c r="P933" s="52"/>
      <c r="Q933" s="169"/>
      <c r="R933" s="170">
        <f t="shared" si="7"/>
        <v>0</v>
      </c>
      <c r="S933" s="14"/>
      <c r="T933" s="15"/>
      <c r="U933" s="14"/>
      <c r="V933" s="21"/>
      <c r="W933" s="18"/>
      <c r="X933" s="23"/>
      <c r="Y933" s="11"/>
    </row>
    <row r="934" spans="1:25" s="19" customFormat="1">
      <c r="A934" s="16"/>
      <c r="B934" s="13"/>
      <c r="C934" s="13"/>
      <c r="D934" s="14"/>
      <c r="E934" s="14"/>
      <c r="F934" s="14"/>
      <c r="G934" s="14"/>
      <c r="H934" s="16"/>
      <c r="I934" s="17"/>
      <c r="J934" s="16"/>
      <c r="K934" s="14"/>
      <c r="L934" s="14"/>
      <c r="M934" s="14"/>
      <c r="N934" s="14"/>
      <c r="O934" s="16"/>
      <c r="P934" s="52"/>
      <c r="Q934" s="169"/>
      <c r="R934" s="170">
        <f t="shared" ref="R934:R997" si="8">P934*(1+Q934)</f>
        <v>0</v>
      </c>
      <c r="S934" s="14"/>
      <c r="T934" s="15"/>
      <c r="U934" s="14"/>
      <c r="V934" s="21"/>
      <c r="W934" s="18"/>
      <c r="X934" s="23"/>
      <c r="Y934" s="11"/>
    </row>
    <row r="935" spans="1:25" s="19" customFormat="1">
      <c r="A935" s="16"/>
      <c r="B935" s="13"/>
      <c r="C935" s="13"/>
      <c r="D935" s="14"/>
      <c r="E935" s="14"/>
      <c r="F935" s="14"/>
      <c r="G935" s="14"/>
      <c r="H935" s="16"/>
      <c r="I935" s="17"/>
      <c r="J935" s="16"/>
      <c r="K935" s="14"/>
      <c r="L935" s="14"/>
      <c r="M935" s="14"/>
      <c r="N935" s="14"/>
      <c r="O935" s="16"/>
      <c r="P935" s="52"/>
      <c r="Q935" s="169"/>
      <c r="R935" s="170">
        <f t="shared" si="8"/>
        <v>0</v>
      </c>
      <c r="S935" s="14"/>
      <c r="T935" s="15"/>
      <c r="U935" s="14"/>
      <c r="V935" s="21"/>
      <c r="W935" s="23"/>
      <c r="X935" s="23"/>
      <c r="Y935" s="11"/>
    </row>
    <row r="936" spans="1:25" s="19" customFormat="1">
      <c r="A936" s="16"/>
      <c r="B936" s="13"/>
      <c r="C936" s="13"/>
      <c r="D936" s="14"/>
      <c r="E936" s="14"/>
      <c r="F936" s="14"/>
      <c r="G936" s="14"/>
      <c r="H936" s="16"/>
      <c r="I936" s="17"/>
      <c r="J936" s="16"/>
      <c r="K936" s="14"/>
      <c r="L936" s="14"/>
      <c r="M936" s="14"/>
      <c r="N936" s="14"/>
      <c r="O936" s="16"/>
      <c r="P936" s="52"/>
      <c r="Q936" s="169"/>
      <c r="R936" s="170">
        <f t="shared" si="8"/>
        <v>0</v>
      </c>
      <c r="S936" s="14"/>
      <c r="T936" s="15"/>
      <c r="U936" s="14"/>
      <c r="V936" s="21"/>
      <c r="W936" s="18"/>
      <c r="X936" s="23"/>
      <c r="Y936" s="11"/>
    </row>
    <row r="937" spans="1:25" s="19" customFormat="1">
      <c r="A937" s="16"/>
      <c r="B937" s="13"/>
      <c r="C937" s="13"/>
      <c r="D937" s="14"/>
      <c r="E937" s="14"/>
      <c r="F937" s="14"/>
      <c r="G937" s="14"/>
      <c r="H937" s="16"/>
      <c r="I937" s="17"/>
      <c r="J937" s="16"/>
      <c r="K937" s="14"/>
      <c r="L937" s="14"/>
      <c r="M937" s="14"/>
      <c r="N937" s="14"/>
      <c r="O937" s="16"/>
      <c r="P937" s="52"/>
      <c r="Q937" s="169"/>
      <c r="R937" s="170">
        <f t="shared" si="8"/>
        <v>0</v>
      </c>
      <c r="S937" s="14"/>
      <c r="T937" s="15"/>
      <c r="U937" s="14"/>
      <c r="V937" s="21"/>
      <c r="W937" s="18"/>
      <c r="X937" s="23"/>
      <c r="Y937" s="11"/>
    </row>
    <row r="938" spans="1:25" s="19" customFormat="1">
      <c r="A938" s="16"/>
      <c r="B938" s="13"/>
      <c r="C938" s="13"/>
      <c r="D938" s="14"/>
      <c r="E938" s="14"/>
      <c r="F938" s="14"/>
      <c r="G938" s="14"/>
      <c r="H938" s="16"/>
      <c r="I938" s="17"/>
      <c r="J938" s="16"/>
      <c r="K938" s="14"/>
      <c r="L938" s="14"/>
      <c r="M938" s="14"/>
      <c r="N938" s="14"/>
      <c r="O938" s="16"/>
      <c r="P938" s="52"/>
      <c r="Q938" s="169"/>
      <c r="R938" s="170">
        <f t="shared" si="8"/>
        <v>0</v>
      </c>
      <c r="S938" s="14"/>
      <c r="T938" s="15"/>
      <c r="U938" s="14"/>
      <c r="V938" s="21"/>
      <c r="W938" s="23"/>
      <c r="X938" s="23"/>
      <c r="Y938" s="11"/>
    </row>
    <row r="939" spans="1:25">
      <c r="B939" s="13"/>
      <c r="C939" s="13"/>
      <c r="D939" s="14"/>
      <c r="E939" s="14"/>
      <c r="F939" s="14"/>
      <c r="G939" s="14"/>
      <c r="I939" s="17"/>
      <c r="K939" s="14"/>
      <c r="L939" s="14"/>
      <c r="M939" s="14"/>
      <c r="N939" s="14"/>
      <c r="P939" s="52"/>
      <c r="Q939" s="169"/>
      <c r="R939" s="170">
        <f t="shared" si="8"/>
        <v>0</v>
      </c>
      <c r="S939" s="14"/>
      <c r="T939" s="15"/>
      <c r="U939" s="14"/>
      <c r="V939" s="21"/>
      <c r="X939" s="23"/>
    </row>
    <row r="940" spans="1:25">
      <c r="B940" s="13"/>
      <c r="C940" s="13"/>
      <c r="D940" s="14"/>
      <c r="E940" s="14"/>
      <c r="F940" s="14"/>
      <c r="G940" s="14"/>
      <c r="I940" s="17"/>
      <c r="K940" s="14"/>
      <c r="L940" s="14"/>
      <c r="M940" s="14"/>
      <c r="N940" s="14"/>
      <c r="P940" s="52"/>
      <c r="Q940" s="169"/>
      <c r="R940" s="170">
        <f t="shared" si="8"/>
        <v>0</v>
      </c>
      <c r="S940" s="14"/>
      <c r="T940" s="15"/>
      <c r="U940" s="14"/>
      <c r="V940" s="21"/>
      <c r="X940" s="23"/>
    </row>
    <row r="941" spans="1:25">
      <c r="B941" s="13"/>
      <c r="C941" s="13"/>
      <c r="D941" s="14"/>
      <c r="E941" s="14"/>
      <c r="F941" s="14"/>
      <c r="G941" s="14"/>
      <c r="I941" s="17"/>
      <c r="J941" s="198"/>
      <c r="K941" s="14"/>
      <c r="L941" s="14"/>
      <c r="M941" s="14"/>
      <c r="N941" s="14"/>
      <c r="P941" s="52"/>
      <c r="Q941" s="169"/>
      <c r="R941" s="170">
        <f t="shared" si="8"/>
        <v>0</v>
      </c>
      <c r="S941" s="14"/>
      <c r="T941" s="15"/>
      <c r="U941" s="14"/>
      <c r="V941" s="21"/>
      <c r="W941" s="23"/>
      <c r="X941" s="23"/>
    </row>
    <row r="942" spans="1:25">
      <c r="B942" s="13"/>
      <c r="C942" s="13"/>
      <c r="D942" s="14"/>
      <c r="E942" s="14"/>
      <c r="F942" s="14"/>
      <c r="G942" s="14"/>
      <c r="I942" s="17"/>
      <c r="J942" s="198"/>
      <c r="K942" s="14"/>
      <c r="L942" s="14"/>
      <c r="M942" s="14"/>
      <c r="N942" s="14"/>
      <c r="P942" s="52"/>
      <c r="Q942" s="169"/>
      <c r="R942" s="170">
        <f t="shared" si="8"/>
        <v>0</v>
      </c>
      <c r="S942" s="14"/>
      <c r="T942" s="15"/>
      <c r="U942" s="14"/>
      <c r="V942" s="21"/>
      <c r="X942" s="23"/>
    </row>
    <row r="943" spans="1:25" s="19" customFormat="1">
      <c r="A943" s="16"/>
      <c r="B943" s="13"/>
      <c r="C943" s="13"/>
      <c r="D943" s="14"/>
      <c r="E943" s="14"/>
      <c r="F943" s="14"/>
      <c r="G943" s="14"/>
      <c r="H943" s="16"/>
      <c r="I943" s="17"/>
      <c r="J943" s="198"/>
      <c r="K943" s="14"/>
      <c r="L943" s="14"/>
      <c r="M943" s="14"/>
      <c r="N943" s="14"/>
      <c r="O943" s="16"/>
      <c r="P943" s="52"/>
      <c r="Q943" s="169"/>
      <c r="R943" s="170">
        <f t="shared" si="8"/>
        <v>0</v>
      </c>
      <c r="S943" s="14"/>
      <c r="T943" s="15"/>
      <c r="U943" s="14"/>
      <c r="V943" s="21"/>
      <c r="W943" s="18"/>
      <c r="X943" s="23"/>
      <c r="Y943" s="11"/>
    </row>
    <row r="944" spans="1:25" s="19" customFormat="1">
      <c r="A944" s="16"/>
      <c r="B944" s="13"/>
      <c r="C944" s="13"/>
      <c r="D944" s="14"/>
      <c r="E944" s="14"/>
      <c r="F944" s="14"/>
      <c r="G944" s="14"/>
      <c r="H944" s="16"/>
      <c r="I944" s="17"/>
      <c r="J944" s="198"/>
      <c r="K944" s="14"/>
      <c r="L944" s="14"/>
      <c r="M944" s="14"/>
      <c r="N944" s="14"/>
      <c r="O944" s="16"/>
      <c r="P944" s="52"/>
      <c r="Q944" s="169"/>
      <c r="R944" s="170">
        <f t="shared" si="8"/>
        <v>0</v>
      </c>
      <c r="S944" s="14"/>
      <c r="T944" s="15"/>
      <c r="U944" s="14"/>
      <c r="V944" s="21"/>
      <c r="W944" s="23"/>
      <c r="X944" s="23"/>
      <c r="Y944" s="11"/>
    </row>
    <row r="945" spans="1:25" s="19" customFormat="1">
      <c r="A945" s="16"/>
      <c r="B945" s="13"/>
      <c r="C945" s="13"/>
      <c r="D945" s="14"/>
      <c r="E945" s="14"/>
      <c r="F945" s="14"/>
      <c r="G945" s="14"/>
      <c r="H945" s="16"/>
      <c r="I945" s="17"/>
      <c r="J945" s="198"/>
      <c r="K945" s="14"/>
      <c r="L945" s="14"/>
      <c r="M945" s="14"/>
      <c r="N945" s="14"/>
      <c r="O945" s="16"/>
      <c r="P945" s="52"/>
      <c r="Q945" s="169"/>
      <c r="R945" s="170">
        <f t="shared" si="8"/>
        <v>0</v>
      </c>
      <c r="S945" s="14"/>
      <c r="T945" s="15"/>
      <c r="U945" s="14"/>
      <c r="V945" s="21"/>
      <c r="W945" s="18"/>
      <c r="X945" s="23"/>
      <c r="Y945" s="11"/>
    </row>
    <row r="946" spans="1:25" s="19" customFormat="1">
      <c r="A946" s="16"/>
      <c r="B946" s="13"/>
      <c r="C946" s="13"/>
      <c r="D946" s="14"/>
      <c r="E946" s="14"/>
      <c r="F946" s="14"/>
      <c r="G946" s="14"/>
      <c r="H946" s="16"/>
      <c r="I946" s="17"/>
      <c r="J946" s="16"/>
      <c r="K946" s="14"/>
      <c r="L946" s="14"/>
      <c r="M946" s="14"/>
      <c r="N946" s="14"/>
      <c r="O946" s="16"/>
      <c r="P946" s="52"/>
      <c r="Q946" s="169"/>
      <c r="R946" s="170">
        <f t="shared" si="8"/>
        <v>0</v>
      </c>
      <c r="S946" s="14"/>
      <c r="T946" s="15"/>
      <c r="U946" s="14"/>
      <c r="V946" s="21"/>
      <c r="W946" s="18"/>
      <c r="X946" s="23"/>
      <c r="Y946" s="11"/>
    </row>
    <row r="947" spans="1:25">
      <c r="B947" s="13"/>
      <c r="C947" s="13"/>
      <c r="D947" s="14"/>
      <c r="E947" s="14"/>
      <c r="F947" s="14"/>
      <c r="G947" s="14"/>
      <c r="I947" s="17"/>
      <c r="K947" s="14"/>
      <c r="L947" s="14"/>
      <c r="M947" s="14"/>
      <c r="N947" s="14"/>
      <c r="P947" s="52"/>
      <c r="Q947" s="169"/>
      <c r="R947" s="170">
        <f t="shared" si="8"/>
        <v>0</v>
      </c>
      <c r="S947" s="14"/>
      <c r="T947" s="15"/>
      <c r="U947" s="14"/>
      <c r="V947" s="21"/>
      <c r="W947" s="23"/>
      <c r="X947" s="23"/>
    </row>
    <row r="948" spans="1:25" s="28" customFormat="1">
      <c r="A948" s="16"/>
      <c r="B948" s="13"/>
      <c r="C948" s="13"/>
      <c r="D948" s="14"/>
      <c r="E948" s="14"/>
      <c r="F948" s="14"/>
      <c r="G948" s="14"/>
      <c r="H948" s="16"/>
      <c r="I948" s="17"/>
      <c r="J948" s="16"/>
      <c r="K948" s="14"/>
      <c r="L948" s="14"/>
      <c r="M948" s="14"/>
      <c r="N948" s="14"/>
      <c r="O948" s="16"/>
      <c r="P948" s="52"/>
      <c r="Q948" s="169"/>
      <c r="R948" s="170">
        <f t="shared" si="8"/>
        <v>0</v>
      </c>
      <c r="S948" s="14"/>
      <c r="T948" s="15"/>
      <c r="U948" s="14"/>
      <c r="V948" s="21"/>
      <c r="W948" s="18"/>
      <c r="X948" s="23"/>
      <c r="Y948" s="11"/>
    </row>
    <row r="949" spans="1:25">
      <c r="B949" s="13"/>
      <c r="C949" s="13"/>
      <c r="D949" s="14"/>
      <c r="E949" s="14"/>
      <c r="F949" s="14"/>
      <c r="G949" s="14"/>
      <c r="I949" s="17"/>
      <c r="K949" s="14"/>
      <c r="L949" s="14"/>
      <c r="M949" s="14"/>
      <c r="N949" s="14"/>
      <c r="P949" s="52"/>
      <c r="Q949" s="169"/>
      <c r="R949" s="170">
        <f t="shared" si="8"/>
        <v>0</v>
      </c>
      <c r="S949" s="14"/>
      <c r="T949" s="15"/>
      <c r="U949" s="14"/>
      <c r="V949" s="21"/>
      <c r="X949" s="23"/>
    </row>
    <row r="950" spans="1:25" s="28" customFormat="1">
      <c r="A950" s="16"/>
      <c r="B950" s="13"/>
      <c r="C950" s="13"/>
      <c r="D950" s="14"/>
      <c r="E950" s="14"/>
      <c r="F950" s="14"/>
      <c r="G950" s="14"/>
      <c r="H950" s="16"/>
      <c r="I950" s="17"/>
      <c r="J950" s="16"/>
      <c r="K950" s="14"/>
      <c r="L950" s="14"/>
      <c r="M950" s="14"/>
      <c r="N950" s="14"/>
      <c r="O950" s="16"/>
      <c r="P950" s="52"/>
      <c r="Q950" s="169"/>
      <c r="R950" s="170">
        <f t="shared" si="8"/>
        <v>0</v>
      </c>
      <c r="S950" s="14"/>
      <c r="T950" s="15"/>
      <c r="U950" s="14"/>
      <c r="V950" s="21"/>
      <c r="W950" s="23"/>
      <c r="X950" s="23"/>
      <c r="Y950" s="11"/>
    </row>
    <row r="951" spans="1:25">
      <c r="B951" s="13"/>
      <c r="C951" s="13"/>
      <c r="D951" s="14"/>
      <c r="E951" s="14"/>
      <c r="F951" s="14"/>
      <c r="G951" s="14"/>
      <c r="I951" s="17"/>
      <c r="K951" s="14"/>
      <c r="L951" s="14"/>
      <c r="M951" s="14"/>
      <c r="N951" s="14"/>
      <c r="P951" s="52"/>
      <c r="Q951" s="169"/>
      <c r="R951" s="170">
        <f t="shared" si="8"/>
        <v>0</v>
      </c>
      <c r="S951" s="14"/>
      <c r="T951" s="15"/>
      <c r="U951" s="14"/>
      <c r="V951" s="21"/>
      <c r="X951" s="23"/>
    </row>
    <row r="952" spans="1:25" s="28" customFormat="1">
      <c r="A952" s="16"/>
      <c r="B952" s="13"/>
      <c r="C952" s="13"/>
      <c r="D952" s="14"/>
      <c r="E952" s="14"/>
      <c r="F952" s="14"/>
      <c r="G952" s="14"/>
      <c r="H952" s="16"/>
      <c r="I952" s="17"/>
      <c r="J952" s="16"/>
      <c r="K952" s="14"/>
      <c r="L952" s="14"/>
      <c r="M952" s="14"/>
      <c r="N952" s="14"/>
      <c r="O952" s="16"/>
      <c r="P952" s="52"/>
      <c r="Q952" s="169"/>
      <c r="R952" s="170">
        <f t="shared" si="8"/>
        <v>0</v>
      </c>
      <c r="S952" s="14"/>
      <c r="T952" s="15"/>
      <c r="U952" s="14"/>
      <c r="V952" s="21"/>
      <c r="W952" s="18"/>
      <c r="X952" s="23"/>
      <c r="Y952" s="11"/>
    </row>
    <row r="953" spans="1:25">
      <c r="B953" s="13"/>
      <c r="C953" s="13"/>
      <c r="D953" s="14"/>
      <c r="E953" s="14"/>
      <c r="F953" s="14"/>
      <c r="G953" s="14"/>
      <c r="I953" s="17"/>
      <c r="K953" s="14"/>
      <c r="L953" s="14"/>
      <c r="M953" s="14"/>
      <c r="N953" s="14"/>
      <c r="P953" s="52"/>
      <c r="Q953" s="169"/>
      <c r="R953" s="170">
        <f t="shared" si="8"/>
        <v>0</v>
      </c>
      <c r="S953" s="14"/>
      <c r="T953" s="15"/>
      <c r="U953" s="14"/>
      <c r="V953" s="21"/>
      <c r="W953" s="23"/>
      <c r="X953" s="23"/>
    </row>
    <row r="954" spans="1:25" s="28" customFormat="1">
      <c r="A954" s="16"/>
      <c r="B954" s="13"/>
      <c r="C954" s="13"/>
      <c r="D954" s="14"/>
      <c r="E954" s="14"/>
      <c r="F954" s="14"/>
      <c r="G954" s="14"/>
      <c r="H954" s="16"/>
      <c r="I954" s="17"/>
      <c r="J954" s="16"/>
      <c r="K954" s="14"/>
      <c r="L954" s="14"/>
      <c r="M954" s="14"/>
      <c r="N954" s="14"/>
      <c r="O954" s="16"/>
      <c r="P954" s="52"/>
      <c r="Q954" s="169"/>
      <c r="R954" s="170">
        <f t="shared" si="8"/>
        <v>0</v>
      </c>
      <c r="S954" s="14"/>
      <c r="T954" s="15"/>
      <c r="U954" s="14"/>
      <c r="V954" s="21"/>
      <c r="W954" s="18"/>
      <c r="X954" s="23"/>
      <c r="Y954" s="11"/>
    </row>
    <row r="955" spans="1:25">
      <c r="B955" s="13"/>
      <c r="C955" s="13"/>
      <c r="D955" s="14"/>
      <c r="E955" s="14"/>
      <c r="F955" s="14"/>
      <c r="G955" s="14"/>
      <c r="I955" s="17"/>
      <c r="K955" s="14"/>
      <c r="L955" s="14"/>
      <c r="M955" s="14"/>
      <c r="N955" s="14"/>
      <c r="P955" s="52"/>
      <c r="Q955" s="169"/>
      <c r="R955" s="170">
        <f t="shared" si="8"/>
        <v>0</v>
      </c>
      <c r="S955" s="14"/>
      <c r="T955" s="15"/>
      <c r="U955" s="14"/>
      <c r="V955" s="21"/>
      <c r="X955" s="23"/>
    </row>
    <row r="956" spans="1:25" s="28" customFormat="1">
      <c r="A956" s="16"/>
      <c r="B956" s="13"/>
      <c r="C956" s="13"/>
      <c r="D956" s="14"/>
      <c r="E956" s="14"/>
      <c r="F956" s="14"/>
      <c r="G956" s="14"/>
      <c r="H956" s="16"/>
      <c r="I956" s="17"/>
      <c r="J956" s="16"/>
      <c r="K956" s="14"/>
      <c r="L956" s="14"/>
      <c r="M956" s="14"/>
      <c r="N956" s="14"/>
      <c r="O956" s="16"/>
      <c r="P956" s="52"/>
      <c r="Q956" s="169"/>
      <c r="R956" s="170">
        <f t="shared" si="8"/>
        <v>0</v>
      </c>
      <c r="S956" s="14"/>
      <c r="T956" s="15"/>
      <c r="U956" s="14"/>
      <c r="V956" s="21"/>
      <c r="W956" s="23"/>
      <c r="X956" s="23"/>
      <c r="Y956" s="11"/>
    </row>
    <row r="957" spans="1:25">
      <c r="B957" s="13"/>
      <c r="C957" s="13"/>
      <c r="D957" s="14"/>
      <c r="E957" s="14"/>
      <c r="F957" s="14"/>
      <c r="G957" s="14"/>
      <c r="I957" s="17"/>
      <c r="K957" s="14"/>
      <c r="L957" s="14"/>
      <c r="M957" s="14"/>
      <c r="N957" s="14"/>
      <c r="P957" s="52"/>
      <c r="Q957" s="169"/>
      <c r="R957" s="170">
        <f t="shared" si="8"/>
        <v>0</v>
      </c>
      <c r="S957" s="14"/>
      <c r="T957" s="15"/>
      <c r="U957" s="14"/>
      <c r="V957" s="21"/>
      <c r="X957" s="23"/>
    </row>
    <row r="958" spans="1:25" s="28" customFormat="1">
      <c r="A958" s="16"/>
      <c r="B958" s="13"/>
      <c r="C958" s="13"/>
      <c r="D958" s="14"/>
      <c r="E958" s="14"/>
      <c r="F958" s="14"/>
      <c r="G958" s="14"/>
      <c r="H958" s="16"/>
      <c r="I958" s="17"/>
      <c r="J958" s="16"/>
      <c r="K958" s="14"/>
      <c r="L958" s="14"/>
      <c r="M958" s="14"/>
      <c r="N958" s="14"/>
      <c r="O958" s="16"/>
      <c r="P958" s="52"/>
      <c r="Q958" s="169"/>
      <c r="R958" s="170">
        <f t="shared" si="8"/>
        <v>0</v>
      </c>
      <c r="S958" s="14"/>
      <c r="T958" s="15"/>
      <c r="U958" s="14"/>
      <c r="V958" s="21"/>
      <c r="W958" s="18"/>
      <c r="X958" s="23"/>
      <c r="Y958" s="11"/>
    </row>
    <row r="959" spans="1:25">
      <c r="B959" s="13"/>
      <c r="C959" s="13"/>
      <c r="D959" s="14"/>
      <c r="E959" s="14"/>
      <c r="F959" s="14"/>
      <c r="G959" s="14"/>
      <c r="I959" s="17"/>
      <c r="K959" s="14"/>
      <c r="L959" s="14"/>
      <c r="M959" s="14"/>
      <c r="N959" s="14"/>
      <c r="P959" s="52"/>
      <c r="Q959" s="169"/>
      <c r="R959" s="170">
        <f t="shared" si="8"/>
        <v>0</v>
      </c>
      <c r="S959" s="14"/>
      <c r="T959" s="15"/>
      <c r="U959" s="14"/>
      <c r="V959" s="21"/>
      <c r="W959" s="23"/>
      <c r="X959" s="23"/>
    </row>
    <row r="960" spans="1:25" s="28" customFormat="1">
      <c r="A960" s="16"/>
      <c r="B960" s="13"/>
      <c r="C960" s="13"/>
      <c r="D960" s="14"/>
      <c r="E960" s="14"/>
      <c r="F960" s="14"/>
      <c r="G960" s="14"/>
      <c r="H960" s="16"/>
      <c r="I960" s="17"/>
      <c r="J960" s="16"/>
      <c r="K960" s="14"/>
      <c r="L960" s="14"/>
      <c r="M960" s="14"/>
      <c r="N960" s="14"/>
      <c r="O960" s="16"/>
      <c r="P960" s="52"/>
      <c r="Q960" s="169"/>
      <c r="R960" s="170">
        <f t="shared" si="8"/>
        <v>0</v>
      </c>
      <c r="S960" s="14"/>
      <c r="T960" s="15"/>
      <c r="U960" s="14"/>
      <c r="V960" s="21"/>
      <c r="W960" s="18"/>
      <c r="X960" s="23"/>
      <c r="Y960" s="11"/>
    </row>
    <row r="961" spans="1:25">
      <c r="B961" s="13"/>
      <c r="C961" s="13"/>
      <c r="D961" s="14"/>
      <c r="E961" s="14"/>
      <c r="F961" s="14"/>
      <c r="G961" s="14"/>
      <c r="I961" s="17"/>
      <c r="K961" s="14"/>
      <c r="L961" s="14"/>
      <c r="M961" s="14"/>
      <c r="N961" s="14"/>
      <c r="P961" s="52"/>
      <c r="Q961" s="169"/>
      <c r="R961" s="170">
        <f t="shared" si="8"/>
        <v>0</v>
      </c>
      <c r="S961" s="14"/>
      <c r="T961" s="15"/>
      <c r="U961" s="14"/>
      <c r="V961" s="21"/>
      <c r="X961" s="23"/>
    </row>
    <row r="962" spans="1:25">
      <c r="B962" s="13"/>
      <c r="C962" s="13"/>
      <c r="D962" s="14"/>
      <c r="E962" s="14"/>
      <c r="F962" s="14"/>
      <c r="G962" s="14"/>
      <c r="I962" s="17"/>
      <c r="K962" s="14"/>
      <c r="L962" s="14"/>
      <c r="M962" s="14"/>
      <c r="N962" s="14"/>
      <c r="P962" s="52"/>
      <c r="Q962" s="169"/>
      <c r="R962" s="170">
        <f t="shared" si="8"/>
        <v>0</v>
      </c>
      <c r="S962" s="14"/>
      <c r="T962" s="15"/>
      <c r="U962" s="14"/>
      <c r="V962" s="21"/>
      <c r="W962" s="23"/>
      <c r="X962" s="23"/>
    </row>
    <row r="963" spans="1:25">
      <c r="B963" s="13"/>
      <c r="C963" s="13"/>
      <c r="D963" s="14"/>
      <c r="E963" s="14"/>
      <c r="F963" s="14"/>
      <c r="G963" s="14"/>
      <c r="I963" s="17"/>
      <c r="K963" s="14"/>
      <c r="L963" s="14"/>
      <c r="M963" s="14"/>
      <c r="N963" s="14"/>
      <c r="P963" s="52"/>
      <c r="Q963" s="169"/>
      <c r="R963" s="170">
        <f t="shared" si="8"/>
        <v>0</v>
      </c>
      <c r="S963" s="14"/>
      <c r="T963" s="15"/>
      <c r="U963" s="14"/>
      <c r="V963" s="21"/>
      <c r="X963" s="23"/>
    </row>
    <row r="964" spans="1:25">
      <c r="B964" s="13"/>
      <c r="C964" s="13"/>
      <c r="D964" s="14"/>
      <c r="E964" s="14"/>
      <c r="F964" s="14"/>
      <c r="G964" s="14"/>
      <c r="I964" s="17"/>
      <c r="K964" s="14"/>
      <c r="L964" s="14"/>
      <c r="M964" s="14"/>
      <c r="N964" s="14"/>
      <c r="P964" s="52"/>
      <c r="Q964" s="169"/>
      <c r="R964" s="170">
        <f t="shared" si="8"/>
        <v>0</v>
      </c>
      <c r="S964" s="14"/>
      <c r="T964" s="15"/>
      <c r="U964" s="14"/>
      <c r="V964" s="21"/>
      <c r="X964" s="23"/>
    </row>
    <row r="965" spans="1:25">
      <c r="B965" s="13"/>
      <c r="C965" s="13"/>
      <c r="D965" s="14"/>
      <c r="E965" s="14"/>
      <c r="F965" s="14"/>
      <c r="G965" s="14"/>
      <c r="I965" s="17"/>
      <c r="K965" s="14"/>
      <c r="L965" s="14"/>
      <c r="M965" s="14"/>
      <c r="N965" s="14"/>
      <c r="P965" s="52"/>
      <c r="Q965" s="169"/>
      <c r="R965" s="170">
        <f t="shared" si="8"/>
        <v>0</v>
      </c>
      <c r="S965" s="14"/>
      <c r="T965" s="15"/>
      <c r="U965" s="14"/>
      <c r="V965" s="21"/>
      <c r="W965" s="23"/>
      <c r="X965" s="23"/>
    </row>
    <row r="966" spans="1:25">
      <c r="B966" s="13"/>
      <c r="C966" s="13"/>
      <c r="D966" s="14"/>
      <c r="E966" s="14"/>
      <c r="F966" s="14"/>
      <c r="G966" s="14"/>
      <c r="I966" s="17"/>
      <c r="K966" s="14"/>
      <c r="L966" s="14"/>
      <c r="M966" s="14"/>
      <c r="N966" s="14"/>
      <c r="P966" s="52"/>
      <c r="Q966" s="169"/>
      <c r="R966" s="170">
        <f t="shared" si="8"/>
        <v>0</v>
      </c>
      <c r="S966" s="14"/>
      <c r="T966" s="15"/>
      <c r="U966" s="14"/>
      <c r="V966" s="21"/>
      <c r="X966" s="23"/>
    </row>
    <row r="967" spans="1:25" s="28" customFormat="1">
      <c r="A967" s="16"/>
      <c r="B967" s="13"/>
      <c r="C967" s="13"/>
      <c r="D967" s="14"/>
      <c r="E967" s="14"/>
      <c r="F967" s="14"/>
      <c r="G967" s="14"/>
      <c r="H967" s="16"/>
      <c r="I967" s="17"/>
      <c r="J967" s="16"/>
      <c r="K967" s="14"/>
      <c r="L967" s="14"/>
      <c r="M967" s="14"/>
      <c r="N967" s="14"/>
      <c r="O967" s="16"/>
      <c r="P967" s="52"/>
      <c r="Q967" s="169"/>
      <c r="R967" s="170">
        <f t="shared" si="8"/>
        <v>0</v>
      </c>
      <c r="S967" s="14"/>
      <c r="T967" s="15"/>
      <c r="U967" s="14"/>
      <c r="V967" s="21"/>
      <c r="W967" s="18"/>
      <c r="X967" s="23"/>
      <c r="Y967" s="11"/>
    </row>
    <row r="968" spans="1:25" s="28" customFormat="1">
      <c r="A968" s="16"/>
      <c r="B968" s="13"/>
      <c r="C968" s="13"/>
      <c r="D968" s="14"/>
      <c r="E968" s="14"/>
      <c r="F968" s="14"/>
      <c r="G968" s="14"/>
      <c r="H968" s="16"/>
      <c r="I968" s="17"/>
      <c r="J968" s="16"/>
      <c r="K968" s="14"/>
      <c r="L968" s="14"/>
      <c r="M968" s="14"/>
      <c r="N968" s="14"/>
      <c r="O968" s="16"/>
      <c r="P968" s="52"/>
      <c r="Q968" s="169"/>
      <c r="R968" s="170">
        <f t="shared" si="8"/>
        <v>0</v>
      </c>
      <c r="S968" s="14"/>
      <c r="T968" s="15"/>
      <c r="U968" s="14"/>
      <c r="V968" s="21"/>
      <c r="W968" s="18"/>
      <c r="X968" s="23"/>
      <c r="Y968" s="11"/>
    </row>
    <row r="969" spans="1:25" s="28" customFormat="1">
      <c r="A969" s="16"/>
      <c r="B969" s="13"/>
      <c r="C969" s="13"/>
      <c r="D969" s="14"/>
      <c r="E969" s="14"/>
      <c r="F969" s="14"/>
      <c r="G969" s="14"/>
      <c r="H969" s="16"/>
      <c r="I969" s="17"/>
      <c r="J969" s="16"/>
      <c r="K969" s="14"/>
      <c r="L969" s="14"/>
      <c r="M969" s="14"/>
      <c r="N969" s="14"/>
      <c r="O969" s="16"/>
      <c r="P969" s="52"/>
      <c r="Q969" s="169"/>
      <c r="R969" s="170">
        <f t="shared" si="8"/>
        <v>0</v>
      </c>
      <c r="S969" s="14"/>
      <c r="T969" s="15"/>
      <c r="U969" s="14"/>
      <c r="V969" s="21"/>
      <c r="W969" s="23"/>
      <c r="X969" s="23"/>
      <c r="Y969" s="11"/>
    </row>
    <row r="970" spans="1:25" s="28" customFormat="1">
      <c r="A970" s="16"/>
      <c r="B970" s="13"/>
      <c r="C970" s="13"/>
      <c r="D970" s="14"/>
      <c r="E970" s="14"/>
      <c r="F970" s="14"/>
      <c r="G970" s="14"/>
      <c r="H970" s="16"/>
      <c r="I970" s="17"/>
      <c r="J970" s="16"/>
      <c r="K970" s="14"/>
      <c r="L970" s="14"/>
      <c r="M970" s="14"/>
      <c r="N970" s="14"/>
      <c r="O970" s="16"/>
      <c r="P970" s="52"/>
      <c r="Q970" s="169"/>
      <c r="R970" s="170">
        <f t="shared" si="8"/>
        <v>0</v>
      </c>
      <c r="S970" s="14"/>
      <c r="T970" s="15"/>
      <c r="U970" s="14"/>
      <c r="V970" s="21"/>
      <c r="W970" s="18"/>
      <c r="X970" s="23"/>
      <c r="Y970" s="11"/>
    </row>
    <row r="971" spans="1:25" s="28" customFormat="1">
      <c r="A971" s="16"/>
      <c r="B971" s="13"/>
      <c r="C971" s="13"/>
      <c r="D971" s="14"/>
      <c r="E971" s="14"/>
      <c r="F971" s="14"/>
      <c r="G971" s="14"/>
      <c r="H971" s="16"/>
      <c r="I971" s="17"/>
      <c r="J971" s="16"/>
      <c r="K971" s="14"/>
      <c r="L971" s="14"/>
      <c r="M971" s="14"/>
      <c r="N971" s="14"/>
      <c r="O971" s="16"/>
      <c r="P971" s="52"/>
      <c r="Q971" s="169"/>
      <c r="R971" s="170">
        <f t="shared" si="8"/>
        <v>0</v>
      </c>
      <c r="S971" s="14"/>
      <c r="T971" s="15"/>
      <c r="U971" s="14"/>
      <c r="V971" s="21"/>
      <c r="W971" s="18"/>
      <c r="X971" s="23"/>
      <c r="Y971" s="11"/>
    </row>
    <row r="972" spans="1:25">
      <c r="B972" s="13"/>
      <c r="C972" s="13"/>
      <c r="D972" s="14"/>
      <c r="E972" s="14"/>
      <c r="F972" s="14"/>
      <c r="G972" s="14"/>
      <c r="I972" s="17"/>
      <c r="K972" s="14"/>
      <c r="L972" s="14"/>
      <c r="M972" s="14"/>
      <c r="N972" s="14"/>
      <c r="P972" s="52"/>
      <c r="Q972" s="169"/>
      <c r="R972" s="170">
        <f t="shared" si="8"/>
        <v>0</v>
      </c>
      <c r="S972" s="14"/>
      <c r="T972" s="15"/>
      <c r="U972" s="14"/>
      <c r="V972" s="21"/>
      <c r="X972" s="23"/>
    </row>
    <row r="973" spans="1:25">
      <c r="B973" s="13"/>
      <c r="C973" s="13"/>
      <c r="D973" s="14"/>
      <c r="E973" s="14"/>
      <c r="F973" s="14"/>
      <c r="G973" s="14"/>
      <c r="I973" s="17"/>
      <c r="K973" s="14"/>
      <c r="L973" s="14"/>
      <c r="M973" s="14"/>
      <c r="N973" s="14"/>
      <c r="P973" s="52"/>
      <c r="Q973" s="169"/>
      <c r="R973" s="170">
        <f t="shared" si="8"/>
        <v>0</v>
      </c>
      <c r="S973" s="14"/>
      <c r="T973" s="15"/>
      <c r="U973" s="14"/>
      <c r="V973" s="21"/>
      <c r="W973" s="23"/>
      <c r="X973" s="23"/>
    </row>
    <row r="974" spans="1:25">
      <c r="B974" s="13"/>
      <c r="C974" s="13"/>
      <c r="D974" s="14"/>
      <c r="E974" s="14"/>
      <c r="F974" s="14"/>
      <c r="G974" s="14"/>
      <c r="I974" s="17"/>
      <c r="K974" s="14"/>
      <c r="L974" s="14"/>
      <c r="M974" s="14"/>
      <c r="N974" s="14"/>
      <c r="P974" s="52"/>
      <c r="Q974" s="169"/>
      <c r="R974" s="170">
        <f t="shared" si="8"/>
        <v>0</v>
      </c>
      <c r="S974" s="14"/>
      <c r="T974" s="15"/>
      <c r="U974" s="14"/>
      <c r="V974" s="21"/>
      <c r="X974" s="23"/>
    </row>
    <row r="975" spans="1:25" s="28" customFormat="1">
      <c r="A975" s="16"/>
      <c r="B975" s="13"/>
      <c r="C975" s="13"/>
      <c r="D975" s="14"/>
      <c r="E975" s="14"/>
      <c r="F975" s="14"/>
      <c r="G975" s="14"/>
      <c r="H975" s="16"/>
      <c r="I975" s="17"/>
      <c r="J975" s="16"/>
      <c r="K975" s="14"/>
      <c r="L975" s="14"/>
      <c r="M975" s="14"/>
      <c r="N975" s="14"/>
      <c r="O975" s="16"/>
      <c r="P975" s="52"/>
      <c r="Q975" s="169"/>
      <c r="R975" s="170">
        <f t="shared" si="8"/>
        <v>0</v>
      </c>
      <c r="S975" s="14"/>
      <c r="T975" s="15"/>
      <c r="U975" s="14"/>
      <c r="V975" s="21"/>
      <c r="W975" s="18"/>
      <c r="X975" s="23"/>
      <c r="Y975" s="11"/>
    </row>
    <row r="976" spans="1:25">
      <c r="B976" s="13"/>
      <c r="C976" s="13"/>
      <c r="D976" s="14"/>
      <c r="E976" s="14"/>
      <c r="F976" s="14"/>
      <c r="G976" s="14"/>
      <c r="I976" s="17"/>
      <c r="K976" s="14"/>
      <c r="L976" s="14"/>
      <c r="M976" s="14"/>
      <c r="N976" s="14"/>
      <c r="P976" s="52"/>
      <c r="Q976" s="169"/>
      <c r="R976" s="170">
        <f t="shared" si="8"/>
        <v>0</v>
      </c>
      <c r="S976" s="14"/>
      <c r="T976" s="15"/>
      <c r="U976" s="14"/>
      <c r="V976" s="21"/>
      <c r="X976" s="23"/>
    </row>
    <row r="977" spans="1:25" s="28" customFormat="1">
      <c r="A977" s="16"/>
      <c r="B977" s="13"/>
      <c r="C977" s="13"/>
      <c r="D977" s="14"/>
      <c r="E977" s="14"/>
      <c r="F977" s="14"/>
      <c r="G977" s="14"/>
      <c r="H977" s="16"/>
      <c r="I977" s="17"/>
      <c r="J977" s="16"/>
      <c r="K977" s="14"/>
      <c r="L977" s="14"/>
      <c r="M977" s="14"/>
      <c r="N977" s="14"/>
      <c r="O977" s="16"/>
      <c r="P977" s="52"/>
      <c r="Q977" s="169"/>
      <c r="R977" s="170">
        <f t="shared" si="8"/>
        <v>0</v>
      </c>
      <c r="S977" s="14"/>
      <c r="T977" s="15"/>
      <c r="U977" s="14"/>
      <c r="V977" s="21"/>
      <c r="W977" s="23"/>
      <c r="X977" s="23"/>
      <c r="Y977" s="11"/>
    </row>
    <row r="978" spans="1:25">
      <c r="B978" s="13"/>
      <c r="C978" s="13"/>
      <c r="D978" s="14"/>
      <c r="E978" s="14"/>
      <c r="F978" s="14"/>
      <c r="G978" s="14"/>
      <c r="I978" s="17"/>
      <c r="K978" s="14"/>
      <c r="L978" s="14"/>
      <c r="M978" s="14"/>
      <c r="N978" s="14"/>
      <c r="P978" s="52"/>
      <c r="Q978" s="169"/>
      <c r="R978" s="170">
        <f t="shared" si="8"/>
        <v>0</v>
      </c>
      <c r="S978" s="14"/>
      <c r="T978" s="15"/>
      <c r="U978" s="14"/>
      <c r="V978" s="21"/>
      <c r="X978" s="23"/>
    </row>
    <row r="979" spans="1:25" s="28" customFormat="1">
      <c r="A979" s="16"/>
      <c r="B979" s="13"/>
      <c r="C979" s="13"/>
      <c r="D979" s="14"/>
      <c r="E979" s="14"/>
      <c r="F979" s="14"/>
      <c r="G979" s="14"/>
      <c r="H979" s="16"/>
      <c r="I979" s="17"/>
      <c r="J979" s="16"/>
      <c r="K979" s="14"/>
      <c r="L979" s="14"/>
      <c r="M979" s="14"/>
      <c r="N979" s="14"/>
      <c r="O979" s="16"/>
      <c r="P979" s="52"/>
      <c r="Q979" s="169"/>
      <c r="R979" s="170">
        <f t="shared" si="8"/>
        <v>0</v>
      </c>
      <c r="S979" s="14"/>
      <c r="T979" s="15"/>
      <c r="U979" s="14"/>
      <c r="V979" s="21"/>
      <c r="W979" s="18"/>
      <c r="X979" s="23"/>
      <c r="Y979" s="11"/>
    </row>
    <row r="980" spans="1:25">
      <c r="B980" s="13"/>
      <c r="C980" s="13"/>
      <c r="D980" s="14"/>
      <c r="E980" s="14"/>
      <c r="F980" s="14"/>
      <c r="G980" s="14"/>
      <c r="I980" s="17"/>
      <c r="K980" s="14"/>
      <c r="L980" s="14"/>
      <c r="M980" s="14"/>
      <c r="N980" s="14"/>
      <c r="P980" s="52"/>
      <c r="Q980" s="169"/>
      <c r="R980" s="170">
        <f t="shared" si="8"/>
        <v>0</v>
      </c>
      <c r="S980" s="14"/>
      <c r="T980" s="15"/>
      <c r="U980" s="14"/>
      <c r="V980" s="21"/>
      <c r="X980" s="23"/>
    </row>
    <row r="981" spans="1:25" s="28" customFormat="1">
      <c r="A981" s="16"/>
      <c r="B981" s="13"/>
      <c r="C981" s="13"/>
      <c r="D981" s="14"/>
      <c r="E981" s="14"/>
      <c r="F981" s="14"/>
      <c r="G981" s="14"/>
      <c r="H981" s="16"/>
      <c r="I981" s="17"/>
      <c r="J981" s="16"/>
      <c r="K981" s="14"/>
      <c r="L981" s="14"/>
      <c r="M981" s="14"/>
      <c r="N981" s="14"/>
      <c r="O981" s="16"/>
      <c r="P981" s="52"/>
      <c r="Q981" s="169"/>
      <c r="R981" s="170">
        <f t="shared" si="8"/>
        <v>0</v>
      </c>
      <c r="S981" s="14"/>
      <c r="T981" s="15"/>
      <c r="U981" s="14"/>
      <c r="V981" s="21"/>
      <c r="W981" s="23"/>
      <c r="X981" s="23"/>
      <c r="Y981" s="11"/>
    </row>
    <row r="982" spans="1:25">
      <c r="B982" s="13"/>
      <c r="C982" s="13"/>
      <c r="D982" s="14"/>
      <c r="E982" s="14"/>
      <c r="F982" s="14"/>
      <c r="G982" s="14"/>
      <c r="I982" s="17"/>
      <c r="K982" s="14"/>
      <c r="L982" s="14"/>
      <c r="M982" s="14"/>
      <c r="N982" s="14"/>
      <c r="P982" s="52"/>
      <c r="Q982" s="169"/>
      <c r="R982" s="170">
        <f t="shared" si="8"/>
        <v>0</v>
      </c>
      <c r="S982" s="14"/>
      <c r="T982" s="15"/>
      <c r="U982" s="14"/>
      <c r="V982" s="21"/>
      <c r="X982" s="23"/>
    </row>
    <row r="983" spans="1:25" s="28" customFormat="1">
      <c r="A983" s="16"/>
      <c r="B983" s="13"/>
      <c r="C983" s="13"/>
      <c r="D983" s="14"/>
      <c r="E983" s="14"/>
      <c r="F983" s="14"/>
      <c r="G983" s="14"/>
      <c r="H983" s="16"/>
      <c r="I983" s="17"/>
      <c r="J983" s="16"/>
      <c r="K983" s="14"/>
      <c r="L983" s="14"/>
      <c r="M983" s="14"/>
      <c r="N983" s="14"/>
      <c r="O983" s="16"/>
      <c r="P983" s="52"/>
      <c r="Q983" s="169"/>
      <c r="R983" s="170">
        <f t="shared" si="8"/>
        <v>0</v>
      </c>
      <c r="S983" s="14"/>
      <c r="T983" s="15"/>
      <c r="U983" s="14"/>
      <c r="V983" s="21"/>
      <c r="W983" s="18"/>
      <c r="X983" s="23"/>
      <c r="Y983" s="11"/>
    </row>
    <row r="984" spans="1:25">
      <c r="B984" s="13"/>
      <c r="C984" s="13"/>
      <c r="D984" s="14"/>
      <c r="E984" s="14"/>
      <c r="F984" s="14"/>
      <c r="G984" s="14"/>
      <c r="I984" s="17"/>
      <c r="K984" s="14"/>
      <c r="L984" s="14"/>
      <c r="M984" s="14"/>
      <c r="N984" s="14"/>
      <c r="P984" s="52"/>
      <c r="Q984" s="169"/>
      <c r="R984" s="170">
        <f t="shared" si="8"/>
        <v>0</v>
      </c>
      <c r="S984" s="14"/>
      <c r="T984" s="15"/>
      <c r="U984" s="14"/>
      <c r="V984" s="21"/>
      <c r="X984" s="23"/>
    </row>
    <row r="985" spans="1:25" s="28" customFormat="1">
      <c r="A985" s="16"/>
      <c r="B985" s="13"/>
      <c r="C985" s="13"/>
      <c r="D985" s="14"/>
      <c r="E985" s="14"/>
      <c r="F985" s="14"/>
      <c r="G985" s="14"/>
      <c r="H985" s="16"/>
      <c r="I985" s="17"/>
      <c r="J985" s="16"/>
      <c r="K985" s="14"/>
      <c r="L985" s="14"/>
      <c r="M985" s="14"/>
      <c r="N985" s="14"/>
      <c r="O985" s="16"/>
      <c r="P985" s="52"/>
      <c r="Q985" s="169"/>
      <c r="R985" s="170">
        <f t="shared" si="8"/>
        <v>0</v>
      </c>
      <c r="S985" s="14"/>
      <c r="T985" s="15"/>
      <c r="U985" s="14"/>
      <c r="V985" s="21"/>
      <c r="W985" s="23"/>
      <c r="X985" s="23"/>
      <c r="Y985" s="11"/>
    </row>
    <row r="986" spans="1:25">
      <c r="B986" s="13"/>
      <c r="C986" s="13"/>
      <c r="D986" s="14"/>
      <c r="E986" s="14"/>
      <c r="F986" s="14"/>
      <c r="G986" s="14"/>
      <c r="I986" s="17"/>
      <c r="K986" s="14"/>
      <c r="L986" s="14"/>
      <c r="M986" s="14"/>
      <c r="N986" s="14"/>
      <c r="P986" s="52"/>
      <c r="Q986" s="169"/>
      <c r="R986" s="170">
        <f t="shared" si="8"/>
        <v>0</v>
      </c>
      <c r="S986" s="14"/>
      <c r="T986" s="15"/>
      <c r="U986" s="14"/>
      <c r="V986" s="21"/>
      <c r="X986" s="23"/>
    </row>
    <row r="987" spans="1:25">
      <c r="B987" s="13"/>
      <c r="C987" s="13"/>
      <c r="D987" s="14"/>
      <c r="E987" s="14"/>
      <c r="F987" s="14"/>
      <c r="G987" s="14"/>
      <c r="I987" s="17"/>
      <c r="K987" s="14"/>
      <c r="L987" s="14"/>
      <c r="M987" s="14"/>
      <c r="N987" s="14"/>
      <c r="P987" s="52"/>
      <c r="Q987" s="169"/>
      <c r="R987" s="170">
        <f t="shared" si="8"/>
        <v>0</v>
      </c>
      <c r="S987" s="14"/>
      <c r="T987" s="15"/>
      <c r="U987" s="14"/>
      <c r="V987" s="21"/>
      <c r="X987" s="23"/>
    </row>
    <row r="988" spans="1:25">
      <c r="B988" s="13"/>
      <c r="C988" s="13"/>
      <c r="D988" s="14"/>
      <c r="E988" s="14"/>
      <c r="F988" s="14"/>
      <c r="G988" s="14"/>
      <c r="I988" s="17"/>
      <c r="K988" s="14"/>
      <c r="L988" s="14"/>
      <c r="M988" s="14"/>
      <c r="N988" s="14"/>
      <c r="P988" s="52"/>
      <c r="Q988" s="169"/>
      <c r="R988" s="170">
        <f t="shared" si="8"/>
        <v>0</v>
      </c>
      <c r="S988" s="14"/>
      <c r="T988" s="15"/>
      <c r="U988" s="14"/>
      <c r="V988" s="21"/>
      <c r="X988" s="23"/>
    </row>
    <row r="989" spans="1:25">
      <c r="B989" s="13"/>
      <c r="C989" s="13"/>
      <c r="D989" s="14"/>
      <c r="E989" s="14"/>
      <c r="F989" s="14"/>
      <c r="G989" s="14"/>
      <c r="I989" s="17"/>
      <c r="K989" s="14"/>
      <c r="L989" s="14"/>
      <c r="M989" s="14"/>
      <c r="N989" s="14"/>
      <c r="P989" s="52"/>
      <c r="Q989" s="169"/>
      <c r="R989" s="170">
        <f t="shared" si="8"/>
        <v>0</v>
      </c>
      <c r="S989" s="14"/>
      <c r="T989" s="15"/>
      <c r="U989" s="14"/>
      <c r="V989" s="21"/>
      <c r="W989" s="23"/>
      <c r="X989" s="23"/>
    </row>
    <row r="990" spans="1:25">
      <c r="B990" s="13"/>
      <c r="C990" s="13"/>
      <c r="D990" s="14"/>
      <c r="E990" s="14"/>
      <c r="F990" s="14"/>
      <c r="G990" s="14"/>
      <c r="I990" s="17"/>
      <c r="K990" s="14"/>
      <c r="L990" s="14"/>
      <c r="M990" s="14"/>
      <c r="N990" s="14"/>
      <c r="P990" s="52"/>
      <c r="Q990" s="169"/>
      <c r="R990" s="170">
        <f t="shared" si="8"/>
        <v>0</v>
      </c>
      <c r="S990" s="14"/>
      <c r="T990" s="15"/>
      <c r="U990" s="14"/>
      <c r="V990" s="21"/>
      <c r="X990" s="23"/>
    </row>
    <row r="991" spans="1:25">
      <c r="B991" s="13"/>
      <c r="C991" s="13"/>
      <c r="D991" s="14"/>
      <c r="E991" s="14"/>
      <c r="F991" s="14"/>
      <c r="G991" s="14"/>
      <c r="I991" s="17"/>
      <c r="K991" s="14"/>
      <c r="L991" s="14"/>
      <c r="M991" s="14"/>
      <c r="N991" s="14"/>
      <c r="P991" s="52"/>
      <c r="Q991" s="169"/>
      <c r="R991" s="170">
        <f t="shared" si="8"/>
        <v>0</v>
      </c>
      <c r="S991" s="14"/>
      <c r="T991" s="15"/>
      <c r="U991" s="14"/>
      <c r="V991" s="21"/>
      <c r="X991" s="23"/>
    </row>
    <row r="992" spans="1:25" s="28" customFormat="1">
      <c r="A992" s="16"/>
      <c r="B992" s="13"/>
      <c r="C992" s="13"/>
      <c r="D992" s="14"/>
      <c r="E992" s="14"/>
      <c r="F992" s="14"/>
      <c r="G992" s="14"/>
      <c r="H992" s="16"/>
      <c r="I992" s="17"/>
      <c r="J992" s="16"/>
      <c r="K992" s="14"/>
      <c r="L992" s="14"/>
      <c r="M992" s="14"/>
      <c r="N992" s="14"/>
      <c r="O992" s="16"/>
      <c r="P992" s="52"/>
      <c r="Q992" s="169"/>
      <c r="R992" s="170">
        <f t="shared" si="8"/>
        <v>0</v>
      </c>
      <c r="S992" s="14"/>
      <c r="T992" s="15"/>
      <c r="U992" s="14"/>
      <c r="V992" s="21"/>
      <c r="W992" s="18"/>
      <c r="X992" s="23"/>
      <c r="Y992" s="11"/>
    </row>
    <row r="993" spans="1:25" s="28" customFormat="1">
      <c r="A993" s="16"/>
      <c r="B993" s="13"/>
      <c r="C993" s="13"/>
      <c r="D993" s="14"/>
      <c r="E993" s="14"/>
      <c r="F993" s="14"/>
      <c r="G993" s="14"/>
      <c r="H993" s="16"/>
      <c r="I993" s="17"/>
      <c r="J993" s="16"/>
      <c r="K993" s="14"/>
      <c r="L993" s="14"/>
      <c r="M993" s="14"/>
      <c r="N993" s="14"/>
      <c r="O993" s="16"/>
      <c r="P993" s="52"/>
      <c r="Q993" s="169"/>
      <c r="R993" s="170">
        <f t="shared" si="8"/>
        <v>0</v>
      </c>
      <c r="S993" s="14"/>
      <c r="T993" s="15"/>
      <c r="U993" s="14"/>
      <c r="V993" s="21"/>
      <c r="W993" s="23"/>
      <c r="X993" s="23"/>
      <c r="Y993" s="11"/>
    </row>
    <row r="994" spans="1:25" s="28" customFormat="1">
      <c r="A994" s="16"/>
      <c r="B994" s="13"/>
      <c r="C994" s="13"/>
      <c r="D994" s="14"/>
      <c r="E994" s="14"/>
      <c r="F994" s="14"/>
      <c r="G994" s="14"/>
      <c r="H994" s="16"/>
      <c r="I994" s="17"/>
      <c r="J994" s="16"/>
      <c r="K994" s="14"/>
      <c r="L994" s="14"/>
      <c r="M994" s="14"/>
      <c r="N994" s="14"/>
      <c r="O994" s="16"/>
      <c r="P994" s="52"/>
      <c r="Q994" s="169"/>
      <c r="R994" s="170">
        <f t="shared" si="8"/>
        <v>0</v>
      </c>
      <c r="S994" s="14"/>
      <c r="T994" s="15"/>
      <c r="U994" s="14"/>
      <c r="V994" s="21"/>
      <c r="W994" s="18"/>
      <c r="X994" s="23"/>
      <c r="Y994" s="11"/>
    </row>
    <row r="995" spans="1:25" s="28" customFormat="1">
      <c r="A995" s="16"/>
      <c r="B995" s="13"/>
      <c r="C995" s="13"/>
      <c r="D995" s="14"/>
      <c r="E995" s="14"/>
      <c r="F995" s="14"/>
      <c r="G995" s="14"/>
      <c r="H995" s="16"/>
      <c r="I995" s="17"/>
      <c r="J995" s="16"/>
      <c r="K995" s="14"/>
      <c r="L995" s="14"/>
      <c r="M995" s="14"/>
      <c r="N995" s="14"/>
      <c r="O995" s="16"/>
      <c r="P995" s="52"/>
      <c r="Q995" s="169"/>
      <c r="R995" s="170">
        <f t="shared" si="8"/>
        <v>0</v>
      </c>
      <c r="S995" s="14"/>
      <c r="T995" s="15"/>
      <c r="U995" s="14"/>
      <c r="V995" s="21"/>
      <c r="W995" s="18"/>
      <c r="X995" s="23"/>
      <c r="Y995" s="11"/>
    </row>
    <row r="996" spans="1:25" s="28" customFormat="1">
      <c r="A996" s="16"/>
      <c r="B996" s="13"/>
      <c r="C996" s="13"/>
      <c r="D996" s="14"/>
      <c r="E996" s="14"/>
      <c r="F996" s="14"/>
      <c r="G996" s="14"/>
      <c r="H996" s="16"/>
      <c r="I996" s="17"/>
      <c r="J996" s="16"/>
      <c r="K996" s="14"/>
      <c r="L996" s="14"/>
      <c r="M996" s="14"/>
      <c r="N996" s="14"/>
      <c r="O996" s="16"/>
      <c r="P996" s="52"/>
      <c r="Q996" s="169"/>
      <c r="R996" s="170">
        <f t="shared" si="8"/>
        <v>0</v>
      </c>
      <c r="S996" s="14"/>
      <c r="T996" s="15"/>
      <c r="U996" s="14"/>
      <c r="V996" s="21"/>
      <c r="W996" s="18"/>
      <c r="X996" s="23"/>
      <c r="Y996" s="11"/>
    </row>
    <row r="997" spans="1:25">
      <c r="B997" s="13"/>
      <c r="C997" s="13"/>
      <c r="D997" s="14"/>
      <c r="E997" s="14"/>
      <c r="F997" s="14"/>
      <c r="G997" s="14"/>
      <c r="I997" s="17"/>
      <c r="K997" s="14"/>
      <c r="L997" s="14"/>
      <c r="M997" s="14"/>
      <c r="N997" s="14"/>
      <c r="P997" s="52"/>
      <c r="Q997" s="169"/>
      <c r="R997" s="170">
        <f t="shared" si="8"/>
        <v>0</v>
      </c>
      <c r="S997" s="14"/>
      <c r="T997" s="15"/>
      <c r="U997" s="14"/>
      <c r="V997" s="21"/>
      <c r="W997" s="23"/>
      <c r="X997" s="23"/>
    </row>
    <row r="998" spans="1:25">
      <c r="B998" s="13"/>
      <c r="C998" s="13"/>
      <c r="D998" s="14"/>
      <c r="E998" s="14"/>
      <c r="F998" s="14"/>
      <c r="G998" s="14"/>
      <c r="I998" s="17"/>
      <c r="K998" s="14"/>
      <c r="L998" s="14"/>
      <c r="M998" s="14"/>
      <c r="N998" s="14"/>
      <c r="P998" s="52"/>
      <c r="Q998" s="169"/>
      <c r="R998" s="170">
        <f t="shared" ref="R998:R1061" si="9">P998*(1+Q998)</f>
        <v>0</v>
      </c>
      <c r="S998" s="14"/>
      <c r="T998" s="15"/>
      <c r="U998" s="14"/>
      <c r="V998" s="21"/>
      <c r="X998" s="23"/>
    </row>
    <row r="999" spans="1:25">
      <c r="B999" s="13"/>
      <c r="C999" s="13"/>
      <c r="D999" s="14"/>
      <c r="E999" s="14"/>
      <c r="F999" s="14"/>
      <c r="G999" s="14"/>
      <c r="I999" s="17"/>
      <c r="K999" s="14"/>
      <c r="L999" s="14"/>
      <c r="M999" s="14"/>
      <c r="N999" s="14"/>
      <c r="P999" s="52"/>
      <c r="Q999" s="169"/>
      <c r="R999" s="170">
        <f t="shared" si="9"/>
        <v>0</v>
      </c>
      <c r="S999" s="14"/>
      <c r="T999" s="15"/>
      <c r="U999" s="14"/>
      <c r="V999" s="21"/>
      <c r="X999" s="23"/>
    </row>
    <row r="1000" spans="1:25" s="28" customFormat="1">
      <c r="A1000" s="16"/>
      <c r="B1000" s="13"/>
      <c r="C1000" s="13"/>
      <c r="D1000" s="14"/>
      <c r="E1000" s="14"/>
      <c r="F1000" s="14"/>
      <c r="G1000" s="14"/>
      <c r="H1000" s="16"/>
      <c r="I1000" s="17"/>
      <c r="J1000" s="16"/>
      <c r="K1000" s="14"/>
      <c r="L1000" s="14"/>
      <c r="M1000" s="14"/>
      <c r="N1000" s="14"/>
      <c r="O1000" s="16"/>
      <c r="P1000" s="52"/>
      <c r="Q1000" s="169"/>
      <c r="R1000" s="170">
        <f t="shared" si="9"/>
        <v>0</v>
      </c>
      <c r="S1000" s="14"/>
      <c r="T1000" s="15"/>
      <c r="U1000" s="14"/>
      <c r="V1000" s="21"/>
      <c r="W1000" s="18"/>
      <c r="X1000" s="23"/>
      <c r="Y1000" s="11"/>
    </row>
    <row r="1001" spans="1:25" s="28" customFormat="1">
      <c r="A1001" s="16"/>
      <c r="B1001" s="13"/>
      <c r="C1001" s="13"/>
      <c r="D1001" s="14"/>
      <c r="E1001" s="14"/>
      <c r="F1001" s="14"/>
      <c r="G1001" s="14"/>
      <c r="H1001" s="16"/>
      <c r="I1001" s="17"/>
      <c r="J1001" s="16"/>
      <c r="K1001" s="14"/>
      <c r="L1001" s="14"/>
      <c r="M1001" s="14"/>
      <c r="N1001" s="14"/>
      <c r="O1001" s="16"/>
      <c r="P1001" s="52"/>
      <c r="Q1001" s="169"/>
      <c r="R1001" s="170">
        <f t="shared" si="9"/>
        <v>0</v>
      </c>
      <c r="S1001" s="14"/>
      <c r="T1001" s="15"/>
      <c r="U1001" s="14"/>
      <c r="V1001" s="21"/>
      <c r="W1001" s="23"/>
      <c r="X1001" s="23"/>
      <c r="Y1001" s="11"/>
    </row>
    <row r="1002" spans="1:25" s="28" customFormat="1">
      <c r="A1002" s="16"/>
      <c r="B1002" s="13"/>
      <c r="C1002" s="13"/>
      <c r="D1002" s="14"/>
      <c r="E1002" s="14"/>
      <c r="F1002" s="14"/>
      <c r="G1002" s="14"/>
      <c r="H1002" s="16"/>
      <c r="I1002" s="17"/>
      <c r="J1002" s="16"/>
      <c r="K1002" s="14"/>
      <c r="L1002" s="14"/>
      <c r="M1002" s="14"/>
      <c r="N1002" s="14"/>
      <c r="O1002" s="16"/>
      <c r="P1002" s="52"/>
      <c r="Q1002" s="169"/>
      <c r="R1002" s="170">
        <f t="shared" si="9"/>
        <v>0</v>
      </c>
      <c r="S1002" s="14"/>
      <c r="T1002" s="15"/>
      <c r="U1002" s="14"/>
      <c r="V1002" s="21"/>
      <c r="W1002" s="23"/>
      <c r="X1002" s="23"/>
      <c r="Y1002" s="11"/>
    </row>
    <row r="1003" spans="1:25" s="28" customFormat="1">
      <c r="A1003" s="16"/>
      <c r="B1003" s="13"/>
      <c r="C1003" s="13"/>
      <c r="D1003" s="14"/>
      <c r="E1003" s="14"/>
      <c r="F1003" s="14"/>
      <c r="G1003" s="14"/>
      <c r="H1003" s="16"/>
      <c r="I1003" s="17"/>
      <c r="J1003" s="16"/>
      <c r="K1003" s="14"/>
      <c r="L1003" s="14"/>
      <c r="M1003" s="14"/>
      <c r="N1003" s="14"/>
      <c r="O1003" s="16"/>
      <c r="P1003" s="52"/>
      <c r="Q1003" s="169"/>
      <c r="R1003" s="170">
        <f t="shared" si="9"/>
        <v>0</v>
      </c>
      <c r="S1003" s="14"/>
      <c r="T1003" s="15"/>
      <c r="U1003" s="14"/>
      <c r="V1003" s="21"/>
      <c r="W1003" s="23"/>
      <c r="X1003" s="23"/>
      <c r="Y1003" s="11"/>
    </row>
    <row r="1004" spans="1:25" s="28" customFormat="1">
      <c r="A1004" s="16"/>
      <c r="B1004" s="13"/>
      <c r="C1004" s="13"/>
      <c r="D1004" s="14"/>
      <c r="E1004" s="14"/>
      <c r="F1004" s="14"/>
      <c r="G1004" s="14"/>
      <c r="H1004" s="16"/>
      <c r="I1004" s="17"/>
      <c r="J1004" s="16"/>
      <c r="K1004" s="14"/>
      <c r="L1004" s="14"/>
      <c r="M1004" s="14"/>
      <c r="N1004" s="14"/>
      <c r="O1004" s="16"/>
      <c r="P1004" s="52"/>
      <c r="Q1004" s="169"/>
      <c r="R1004" s="170">
        <f t="shared" si="9"/>
        <v>0</v>
      </c>
      <c r="S1004" s="14"/>
      <c r="T1004" s="15"/>
      <c r="U1004" s="14"/>
      <c r="V1004" s="21"/>
      <c r="W1004" s="23"/>
      <c r="X1004" s="23"/>
      <c r="Y1004" s="11"/>
    </row>
    <row r="1005" spans="1:25" s="28" customFormat="1">
      <c r="A1005" s="16"/>
      <c r="B1005" s="13"/>
      <c r="C1005" s="13"/>
      <c r="D1005" s="14"/>
      <c r="E1005" s="14"/>
      <c r="F1005" s="14"/>
      <c r="G1005" s="14"/>
      <c r="H1005" s="16"/>
      <c r="I1005" s="17"/>
      <c r="J1005" s="16"/>
      <c r="K1005" s="14"/>
      <c r="L1005" s="14"/>
      <c r="M1005" s="14"/>
      <c r="N1005" s="14"/>
      <c r="O1005" s="16"/>
      <c r="P1005" s="52"/>
      <c r="Q1005" s="169"/>
      <c r="R1005" s="170">
        <f t="shared" si="9"/>
        <v>0</v>
      </c>
      <c r="S1005" s="14"/>
      <c r="T1005" s="15"/>
      <c r="U1005" s="14"/>
      <c r="V1005" s="21"/>
      <c r="W1005" s="23"/>
      <c r="X1005" s="23"/>
      <c r="Y1005" s="11"/>
    </row>
    <row r="1006" spans="1:25" s="28" customFormat="1">
      <c r="A1006" s="16"/>
      <c r="B1006" s="13"/>
      <c r="C1006" s="13"/>
      <c r="D1006" s="14"/>
      <c r="E1006" s="14"/>
      <c r="F1006" s="14"/>
      <c r="G1006" s="14"/>
      <c r="H1006" s="16"/>
      <c r="I1006" s="17"/>
      <c r="J1006" s="16"/>
      <c r="K1006" s="14"/>
      <c r="L1006" s="14"/>
      <c r="M1006" s="14"/>
      <c r="N1006" s="14"/>
      <c r="O1006" s="16"/>
      <c r="P1006" s="52"/>
      <c r="Q1006" s="169"/>
      <c r="R1006" s="170">
        <f t="shared" si="9"/>
        <v>0</v>
      </c>
      <c r="S1006" s="14"/>
      <c r="T1006" s="15"/>
      <c r="U1006" s="14"/>
      <c r="V1006" s="21"/>
      <c r="W1006" s="23"/>
      <c r="X1006" s="23"/>
      <c r="Y1006" s="11"/>
    </row>
    <row r="1007" spans="1:25" s="28" customFormat="1">
      <c r="A1007" s="16"/>
      <c r="B1007" s="13"/>
      <c r="C1007" s="13"/>
      <c r="D1007" s="14"/>
      <c r="E1007" s="14"/>
      <c r="F1007" s="14"/>
      <c r="G1007" s="14"/>
      <c r="H1007" s="16"/>
      <c r="I1007" s="17"/>
      <c r="J1007" s="16"/>
      <c r="K1007" s="14"/>
      <c r="L1007" s="14"/>
      <c r="M1007" s="14"/>
      <c r="N1007" s="14"/>
      <c r="O1007" s="16"/>
      <c r="P1007" s="52"/>
      <c r="Q1007" s="169"/>
      <c r="R1007" s="170">
        <f t="shared" si="9"/>
        <v>0</v>
      </c>
      <c r="S1007" s="14"/>
      <c r="T1007" s="15"/>
      <c r="U1007" s="14"/>
      <c r="V1007" s="21"/>
      <c r="W1007" s="23"/>
      <c r="X1007" s="23"/>
      <c r="Y1007" s="11"/>
    </row>
    <row r="1008" spans="1:25" s="28" customFormat="1">
      <c r="A1008" s="16"/>
      <c r="B1008" s="13"/>
      <c r="C1008" s="13"/>
      <c r="D1008" s="14"/>
      <c r="E1008" s="14"/>
      <c r="F1008" s="14"/>
      <c r="G1008" s="14"/>
      <c r="H1008" s="16"/>
      <c r="I1008" s="17"/>
      <c r="J1008" s="16"/>
      <c r="K1008" s="14"/>
      <c r="L1008" s="14"/>
      <c r="M1008" s="14"/>
      <c r="N1008" s="14"/>
      <c r="O1008" s="16"/>
      <c r="P1008" s="52"/>
      <c r="Q1008" s="169"/>
      <c r="R1008" s="170">
        <f t="shared" si="9"/>
        <v>0</v>
      </c>
      <c r="S1008" s="14"/>
      <c r="T1008" s="15"/>
      <c r="U1008" s="14"/>
      <c r="V1008" s="21"/>
      <c r="W1008" s="23"/>
      <c r="X1008" s="23"/>
      <c r="Y1008" s="11"/>
    </row>
    <row r="1009" spans="1:25" s="28" customFormat="1">
      <c r="A1009" s="16"/>
      <c r="B1009" s="13"/>
      <c r="C1009" s="13"/>
      <c r="D1009" s="14"/>
      <c r="E1009" s="14"/>
      <c r="F1009" s="14"/>
      <c r="G1009" s="14"/>
      <c r="H1009" s="16"/>
      <c r="I1009" s="17"/>
      <c r="J1009" s="16"/>
      <c r="K1009" s="14"/>
      <c r="L1009" s="14"/>
      <c r="M1009" s="14"/>
      <c r="N1009" s="14"/>
      <c r="O1009" s="16"/>
      <c r="P1009" s="52"/>
      <c r="Q1009" s="169"/>
      <c r="R1009" s="170">
        <f t="shared" si="9"/>
        <v>0</v>
      </c>
      <c r="S1009" s="14"/>
      <c r="T1009" s="15"/>
      <c r="U1009" s="14"/>
      <c r="V1009" s="21"/>
      <c r="W1009" s="23"/>
      <c r="X1009" s="23"/>
      <c r="Y1009" s="11"/>
    </row>
    <row r="1010" spans="1:25" s="28" customFormat="1">
      <c r="A1010" s="16"/>
      <c r="B1010" s="13"/>
      <c r="C1010" s="13"/>
      <c r="D1010" s="14"/>
      <c r="E1010" s="14"/>
      <c r="F1010" s="14"/>
      <c r="G1010" s="14"/>
      <c r="H1010" s="16"/>
      <c r="I1010" s="17"/>
      <c r="J1010" s="16"/>
      <c r="K1010" s="14"/>
      <c r="L1010" s="14"/>
      <c r="M1010" s="14"/>
      <c r="N1010" s="14"/>
      <c r="O1010" s="16"/>
      <c r="P1010" s="52"/>
      <c r="Q1010" s="169"/>
      <c r="R1010" s="170">
        <f t="shared" si="9"/>
        <v>0</v>
      </c>
      <c r="S1010" s="14"/>
      <c r="T1010" s="15"/>
      <c r="U1010" s="14"/>
      <c r="V1010" s="21"/>
      <c r="W1010" s="23"/>
      <c r="X1010" s="23"/>
      <c r="Y1010" s="11"/>
    </row>
    <row r="1011" spans="1:25" s="28" customFormat="1">
      <c r="A1011" s="16"/>
      <c r="B1011" s="13"/>
      <c r="C1011" s="13"/>
      <c r="D1011" s="14"/>
      <c r="E1011" s="14"/>
      <c r="F1011" s="14"/>
      <c r="G1011" s="14"/>
      <c r="H1011" s="16"/>
      <c r="I1011" s="17"/>
      <c r="J1011" s="16"/>
      <c r="K1011" s="14"/>
      <c r="L1011" s="14"/>
      <c r="M1011" s="14"/>
      <c r="N1011" s="14"/>
      <c r="O1011" s="16"/>
      <c r="P1011" s="52"/>
      <c r="Q1011" s="169"/>
      <c r="R1011" s="170">
        <f t="shared" si="9"/>
        <v>0</v>
      </c>
      <c r="S1011" s="14"/>
      <c r="T1011" s="15"/>
      <c r="U1011" s="14"/>
      <c r="V1011" s="21"/>
      <c r="W1011" s="23"/>
      <c r="X1011" s="23"/>
      <c r="Y1011" s="11"/>
    </row>
    <row r="1012" spans="1:25" s="28" customFormat="1">
      <c r="A1012" s="16"/>
      <c r="B1012" s="13"/>
      <c r="C1012" s="13"/>
      <c r="D1012" s="14"/>
      <c r="E1012" s="14"/>
      <c r="F1012" s="14"/>
      <c r="G1012" s="14"/>
      <c r="H1012" s="16"/>
      <c r="I1012" s="17"/>
      <c r="J1012" s="16"/>
      <c r="K1012" s="14"/>
      <c r="L1012" s="14"/>
      <c r="M1012" s="14"/>
      <c r="N1012" s="14"/>
      <c r="O1012" s="16"/>
      <c r="P1012" s="52"/>
      <c r="Q1012" s="169"/>
      <c r="R1012" s="170">
        <f t="shared" si="9"/>
        <v>0</v>
      </c>
      <c r="S1012" s="14"/>
      <c r="T1012" s="15"/>
      <c r="U1012" s="14"/>
      <c r="V1012" s="21"/>
      <c r="W1012" s="23"/>
      <c r="X1012" s="23"/>
      <c r="Y1012" s="11"/>
    </row>
    <row r="1013" spans="1:25" s="28" customFormat="1">
      <c r="A1013" s="16"/>
      <c r="B1013" s="13"/>
      <c r="C1013" s="13"/>
      <c r="D1013" s="14"/>
      <c r="E1013" s="14"/>
      <c r="F1013" s="14"/>
      <c r="G1013" s="14"/>
      <c r="H1013" s="16"/>
      <c r="I1013" s="17"/>
      <c r="J1013" s="16"/>
      <c r="K1013" s="14"/>
      <c r="L1013" s="14"/>
      <c r="M1013" s="14"/>
      <c r="N1013" s="14"/>
      <c r="O1013" s="16"/>
      <c r="P1013" s="52"/>
      <c r="Q1013" s="169"/>
      <c r="R1013" s="170">
        <f t="shared" si="9"/>
        <v>0</v>
      </c>
      <c r="S1013" s="14"/>
      <c r="T1013" s="15"/>
      <c r="U1013" s="14"/>
      <c r="V1013" s="21"/>
      <c r="W1013" s="23"/>
      <c r="X1013" s="23"/>
      <c r="Y1013" s="11"/>
    </row>
    <row r="1014" spans="1:25" s="28" customFormat="1">
      <c r="A1014" s="16"/>
      <c r="B1014" s="13"/>
      <c r="C1014" s="13"/>
      <c r="D1014" s="14"/>
      <c r="E1014" s="14"/>
      <c r="F1014" s="14"/>
      <c r="G1014" s="14"/>
      <c r="H1014" s="16"/>
      <c r="I1014" s="17"/>
      <c r="J1014" s="16"/>
      <c r="K1014" s="14"/>
      <c r="L1014" s="14"/>
      <c r="M1014" s="14"/>
      <c r="N1014" s="14"/>
      <c r="O1014" s="16"/>
      <c r="P1014" s="52"/>
      <c r="Q1014" s="169"/>
      <c r="R1014" s="170">
        <f t="shared" si="9"/>
        <v>0</v>
      </c>
      <c r="S1014" s="14"/>
      <c r="T1014" s="15"/>
      <c r="U1014" s="14"/>
      <c r="V1014" s="21"/>
      <c r="W1014" s="23"/>
      <c r="X1014" s="23"/>
      <c r="Y1014" s="11"/>
    </row>
    <row r="1015" spans="1:25" s="28" customFormat="1">
      <c r="A1015" s="16"/>
      <c r="B1015" s="13"/>
      <c r="C1015" s="13"/>
      <c r="D1015" s="14"/>
      <c r="E1015" s="14"/>
      <c r="F1015" s="14"/>
      <c r="G1015" s="14"/>
      <c r="H1015" s="16"/>
      <c r="I1015" s="17"/>
      <c r="J1015" s="16"/>
      <c r="K1015" s="14"/>
      <c r="L1015" s="14"/>
      <c r="M1015" s="14"/>
      <c r="N1015" s="14"/>
      <c r="O1015" s="16"/>
      <c r="P1015" s="52"/>
      <c r="Q1015" s="169"/>
      <c r="R1015" s="170">
        <f t="shared" si="9"/>
        <v>0</v>
      </c>
      <c r="S1015" s="14"/>
      <c r="T1015" s="15"/>
      <c r="U1015" s="14"/>
      <c r="V1015" s="21"/>
      <c r="W1015" s="23"/>
      <c r="X1015" s="23"/>
      <c r="Y1015" s="11"/>
    </row>
    <row r="1016" spans="1:25" s="28" customFormat="1">
      <c r="A1016" s="16"/>
      <c r="B1016" s="13"/>
      <c r="C1016" s="13"/>
      <c r="D1016" s="14"/>
      <c r="E1016" s="14"/>
      <c r="F1016" s="14"/>
      <c r="G1016" s="14"/>
      <c r="H1016" s="16"/>
      <c r="I1016" s="17"/>
      <c r="J1016" s="16"/>
      <c r="K1016" s="14"/>
      <c r="L1016" s="14"/>
      <c r="M1016" s="14"/>
      <c r="N1016" s="14"/>
      <c r="O1016" s="16"/>
      <c r="P1016" s="52"/>
      <c r="Q1016" s="169"/>
      <c r="R1016" s="170">
        <f t="shared" si="9"/>
        <v>0</v>
      </c>
      <c r="S1016" s="14"/>
      <c r="T1016" s="15"/>
      <c r="U1016" s="14"/>
      <c r="V1016" s="21"/>
      <c r="W1016" s="23"/>
      <c r="X1016" s="23"/>
      <c r="Y1016" s="11"/>
    </row>
    <row r="1017" spans="1:25" s="28" customFormat="1">
      <c r="A1017" s="16"/>
      <c r="B1017" s="13"/>
      <c r="C1017" s="13"/>
      <c r="D1017" s="14"/>
      <c r="E1017" s="14"/>
      <c r="F1017" s="14"/>
      <c r="G1017" s="14"/>
      <c r="H1017" s="16"/>
      <c r="I1017" s="17"/>
      <c r="J1017" s="16"/>
      <c r="K1017" s="14"/>
      <c r="L1017" s="14"/>
      <c r="M1017" s="14"/>
      <c r="N1017" s="14"/>
      <c r="O1017" s="16"/>
      <c r="P1017" s="52"/>
      <c r="Q1017" s="169"/>
      <c r="R1017" s="170">
        <f t="shared" si="9"/>
        <v>0</v>
      </c>
      <c r="S1017" s="14"/>
      <c r="T1017" s="15"/>
      <c r="U1017" s="14"/>
      <c r="V1017" s="21"/>
      <c r="W1017" s="23"/>
      <c r="X1017" s="23"/>
      <c r="Y1017" s="11"/>
    </row>
    <row r="1018" spans="1:25" s="28" customFormat="1">
      <c r="A1018" s="16"/>
      <c r="B1018" s="13"/>
      <c r="C1018" s="13"/>
      <c r="D1018" s="14"/>
      <c r="E1018" s="14"/>
      <c r="F1018" s="14"/>
      <c r="G1018" s="14"/>
      <c r="H1018" s="16"/>
      <c r="I1018" s="17"/>
      <c r="J1018" s="16"/>
      <c r="K1018" s="14"/>
      <c r="L1018" s="14"/>
      <c r="M1018" s="14"/>
      <c r="N1018" s="14"/>
      <c r="O1018" s="16"/>
      <c r="P1018" s="52"/>
      <c r="Q1018" s="169"/>
      <c r="R1018" s="170">
        <f t="shared" si="9"/>
        <v>0</v>
      </c>
      <c r="S1018" s="14"/>
      <c r="T1018" s="15"/>
      <c r="U1018" s="14"/>
      <c r="V1018" s="21"/>
      <c r="W1018" s="23"/>
      <c r="X1018" s="23"/>
      <c r="Y1018" s="11"/>
    </row>
    <row r="1019" spans="1:25" s="28" customFormat="1">
      <c r="A1019" s="16"/>
      <c r="B1019" s="13"/>
      <c r="C1019" s="13"/>
      <c r="D1019" s="14"/>
      <c r="E1019" s="14"/>
      <c r="F1019" s="14"/>
      <c r="G1019" s="14"/>
      <c r="H1019" s="16"/>
      <c r="I1019" s="17"/>
      <c r="J1019" s="16"/>
      <c r="K1019" s="14"/>
      <c r="L1019" s="14"/>
      <c r="M1019" s="14"/>
      <c r="N1019" s="14"/>
      <c r="O1019" s="16"/>
      <c r="P1019" s="52"/>
      <c r="Q1019" s="169"/>
      <c r="R1019" s="170">
        <f t="shared" si="9"/>
        <v>0</v>
      </c>
      <c r="S1019" s="14"/>
      <c r="T1019" s="15"/>
      <c r="U1019" s="14"/>
      <c r="V1019" s="21"/>
      <c r="W1019" s="23"/>
      <c r="X1019" s="23"/>
      <c r="Y1019" s="11"/>
    </row>
    <row r="1020" spans="1:25" s="28" customFormat="1">
      <c r="A1020" s="16"/>
      <c r="B1020" s="13"/>
      <c r="C1020" s="13"/>
      <c r="D1020" s="14"/>
      <c r="E1020" s="14"/>
      <c r="F1020" s="14"/>
      <c r="G1020" s="14"/>
      <c r="H1020" s="16"/>
      <c r="I1020" s="17"/>
      <c r="J1020" s="16"/>
      <c r="K1020" s="14"/>
      <c r="L1020" s="14"/>
      <c r="M1020" s="14"/>
      <c r="N1020" s="14"/>
      <c r="O1020" s="16"/>
      <c r="P1020" s="52"/>
      <c r="Q1020" s="169"/>
      <c r="R1020" s="170">
        <f t="shared" si="9"/>
        <v>0</v>
      </c>
      <c r="S1020" s="14"/>
      <c r="T1020" s="15"/>
      <c r="U1020" s="14"/>
      <c r="V1020" s="21"/>
      <c r="W1020" s="23"/>
      <c r="X1020" s="23"/>
      <c r="Y1020" s="11"/>
    </row>
    <row r="1021" spans="1:25" s="28" customFormat="1">
      <c r="A1021" s="16"/>
      <c r="B1021" s="13"/>
      <c r="C1021" s="13"/>
      <c r="D1021" s="14"/>
      <c r="E1021" s="14"/>
      <c r="F1021" s="14"/>
      <c r="G1021" s="14"/>
      <c r="H1021" s="16"/>
      <c r="I1021" s="17"/>
      <c r="J1021" s="16"/>
      <c r="K1021" s="14"/>
      <c r="L1021" s="14"/>
      <c r="M1021" s="14"/>
      <c r="N1021" s="14"/>
      <c r="O1021" s="16"/>
      <c r="P1021" s="52"/>
      <c r="Q1021" s="169"/>
      <c r="R1021" s="170">
        <f t="shared" si="9"/>
        <v>0</v>
      </c>
      <c r="S1021" s="14"/>
      <c r="T1021" s="15"/>
      <c r="U1021" s="14"/>
      <c r="V1021" s="21"/>
      <c r="W1021" s="23"/>
      <c r="X1021" s="23"/>
      <c r="Y1021" s="11"/>
    </row>
    <row r="1022" spans="1:25" s="28" customFormat="1">
      <c r="A1022" s="16"/>
      <c r="B1022" s="13"/>
      <c r="C1022" s="13"/>
      <c r="D1022" s="14"/>
      <c r="E1022" s="14"/>
      <c r="F1022" s="14"/>
      <c r="G1022" s="14"/>
      <c r="H1022" s="16"/>
      <c r="I1022" s="17"/>
      <c r="J1022" s="16"/>
      <c r="K1022" s="14"/>
      <c r="L1022" s="14"/>
      <c r="M1022" s="14"/>
      <c r="N1022" s="14"/>
      <c r="O1022" s="16"/>
      <c r="P1022" s="52"/>
      <c r="Q1022" s="169"/>
      <c r="R1022" s="170">
        <f t="shared" si="9"/>
        <v>0</v>
      </c>
      <c r="S1022" s="14"/>
      <c r="T1022" s="15"/>
      <c r="U1022" s="14"/>
      <c r="V1022" s="21"/>
      <c r="W1022" s="23"/>
      <c r="X1022" s="23"/>
      <c r="Y1022" s="11"/>
    </row>
    <row r="1023" spans="1:25" s="28" customFormat="1">
      <c r="A1023" s="16"/>
      <c r="B1023" s="13"/>
      <c r="C1023" s="13"/>
      <c r="D1023" s="14"/>
      <c r="E1023" s="14"/>
      <c r="F1023" s="14"/>
      <c r="G1023" s="14"/>
      <c r="H1023" s="16"/>
      <c r="I1023" s="17"/>
      <c r="J1023" s="16"/>
      <c r="K1023" s="14"/>
      <c r="L1023" s="14"/>
      <c r="M1023" s="14"/>
      <c r="N1023" s="14"/>
      <c r="O1023" s="16"/>
      <c r="P1023" s="52"/>
      <c r="Q1023" s="169"/>
      <c r="R1023" s="170">
        <f t="shared" si="9"/>
        <v>0</v>
      </c>
      <c r="S1023" s="14"/>
      <c r="T1023" s="15"/>
      <c r="U1023" s="14"/>
      <c r="V1023" s="21"/>
      <c r="W1023" s="23"/>
      <c r="X1023" s="23"/>
      <c r="Y1023" s="11"/>
    </row>
    <row r="1024" spans="1:25" s="28" customFormat="1">
      <c r="A1024" s="16"/>
      <c r="B1024" s="13"/>
      <c r="C1024" s="13"/>
      <c r="D1024" s="14"/>
      <c r="E1024" s="14"/>
      <c r="F1024" s="14"/>
      <c r="G1024" s="14"/>
      <c r="H1024" s="16"/>
      <c r="I1024" s="17"/>
      <c r="J1024" s="16"/>
      <c r="K1024" s="14"/>
      <c r="L1024" s="14"/>
      <c r="M1024" s="14"/>
      <c r="N1024" s="14"/>
      <c r="O1024" s="16"/>
      <c r="P1024" s="52"/>
      <c r="Q1024" s="169"/>
      <c r="R1024" s="170">
        <f t="shared" si="9"/>
        <v>0</v>
      </c>
      <c r="S1024" s="14"/>
      <c r="T1024" s="15"/>
      <c r="U1024" s="14"/>
      <c r="V1024" s="21"/>
      <c r="W1024" s="23"/>
      <c r="X1024" s="23"/>
      <c r="Y1024" s="11"/>
    </row>
    <row r="1025" spans="1:25" s="28" customFormat="1">
      <c r="A1025" s="16"/>
      <c r="B1025" s="13"/>
      <c r="C1025" s="13"/>
      <c r="D1025" s="14"/>
      <c r="E1025" s="14"/>
      <c r="F1025" s="14"/>
      <c r="G1025" s="14"/>
      <c r="H1025" s="16"/>
      <c r="I1025" s="17"/>
      <c r="J1025" s="16"/>
      <c r="K1025" s="14"/>
      <c r="L1025" s="14"/>
      <c r="M1025" s="14"/>
      <c r="N1025" s="14"/>
      <c r="O1025" s="16"/>
      <c r="P1025" s="52"/>
      <c r="Q1025" s="169"/>
      <c r="R1025" s="170">
        <f t="shared" si="9"/>
        <v>0</v>
      </c>
      <c r="S1025" s="14"/>
      <c r="T1025" s="15"/>
      <c r="U1025" s="14"/>
      <c r="V1025" s="21"/>
      <c r="W1025" s="23"/>
      <c r="X1025" s="23"/>
      <c r="Y1025" s="11"/>
    </row>
    <row r="1026" spans="1:25" s="28" customFormat="1">
      <c r="A1026" s="16"/>
      <c r="B1026" s="13"/>
      <c r="C1026" s="13"/>
      <c r="D1026" s="14"/>
      <c r="E1026" s="14"/>
      <c r="F1026" s="14"/>
      <c r="G1026" s="14"/>
      <c r="H1026" s="16"/>
      <c r="I1026" s="17"/>
      <c r="J1026" s="16"/>
      <c r="K1026" s="14"/>
      <c r="L1026" s="14"/>
      <c r="M1026" s="14"/>
      <c r="N1026" s="14"/>
      <c r="O1026" s="16"/>
      <c r="P1026" s="52"/>
      <c r="Q1026" s="169"/>
      <c r="R1026" s="170">
        <f t="shared" si="9"/>
        <v>0</v>
      </c>
      <c r="S1026" s="14"/>
      <c r="T1026" s="15"/>
      <c r="U1026" s="14"/>
      <c r="V1026" s="21"/>
      <c r="W1026" s="23"/>
      <c r="X1026" s="23"/>
      <c r="Y1026" s="11"/>
    </row>
    <row r="1027" spans="1:25" s="28" customFormat="1">
      <c r="A1027" s="16"/>
      <c r="B1027" s="13"/>
      <c r="C1027" s="13"/>
      <c r="D1027" s="14"/>
      <c r="E1027" s="14"/>
      <c r="F1027" s="14"/>
      <c r="G1027" s="14"/>
      <c r="H1027" s="16"/>
      <c r="I1027" s="17"/>
      <c r="J1027" s="16"/>
      <c r="K1027" s="14"/>
      <c r="L1027" s="14"/>
      <c r="M1027" s="14"/>
      <c r="N1027" s="14"/>
      <c r="O1027" s="16"/>
      <c r="P1027" s="52"/>
      <c r="Q1027" s="169"/>
      <c r="R1027" s="170">
        <f t="shared" si="9"/>
        <v>0</v>
      </c>
      <c r="S1027" s="14"/>
      <c r="T1027" s="15"/>
      <c r="U1027" s="14"/>
      <c r="V1027" s="21"/>
      <c r="W1027" s="23"/>
      <c r="X1027" s="23"/>
      <c r="Y1027" s="11"/>
    </row>
    <row r="1028" spans="1:25" s="28" customFormat="1">
      <c r="A1028" s="16"/>
      <c r="B1028" s="13"/>
      <c r="C1028" s="13"/>
      <c r="D1028" s="14"/>
      <c r="E1028" s="14"/>
      <c r="F1028" s="14"/>
      <c r="G1028" s="14"/>
      <c r="H1028" s="16"/>
      <c r="I1028" s="17"/>
      <c r="J1028" s="16"/>
      <c r="K1028" s="14"/>
      <c r="L1028" s="14"/>
      <c r="M1028" s="14"/>
      <c r="N1028" s="14"/>
      <c r="O1028" s="16"/>
      <c r="P1028" s="52"/>
      <c r="Q1028" s="169"/>
      <c r="R1028" s="170">
        <f t="shared" si="9"/>
        <v>0</v>
      </c>
      <c r="S1028" s="14"/>
      <c r="T1028" s="15"/>
      <c r="U1028" s="14"/>
      <c r="V1028" s="21"/>
      <c r="W1028" s="23"/>
      <c r="X1028" s="23"/>
      <c r="Y1028" s="11"/>
    </row>
    <row r="1029" spans="1:25" s="28" customFormat="1">
      <c r="A1029" s="16"/>
      <c r="B1029" s="13"/>
      <c r="C1029" s="13"/>
      <c r="D1029" s="14"/>
      <c r="E1029" s="14"/>
      <c r="F1029" s="14"/>
      <c r="G1029" s="14"/>
      <c r="H1029" s="16"/>
      <c r="I1029" s="17"/>
      <c r="J1029" s="16"/>
      <c r="K1029" s="14"/>
      <c r="L1029" s="14"/>
      <c r="M1029" s="14"/>
      <c r="N1029" s="14"/>
      <c r="O1029" s="16"/>
      <c r="P1029" s="52"/>
      <c r="Q1029" s="169"/>
      <c r="R1029" s="170">
        <f t="shared" si="9"/>
        <v>0</v>
      </c>
      <c r="S1029" s="14"/>
      <c r="T1029" s="15"/>
      <c r="U1029" s="14"/>
      <c r="V1029" s="21"/>
      <c r="W1029" s="23"/>
      <c r="X1029" s="23"/>
      <c r="Y1029" s="11"/>
    </row>
    <row r="1030" spans="1:25" s="28" customFormat="1">
      <c r="A1030" s="16"/>
      <c r="B1030" s="13"/>
      <c r="C1030" s="13"/>
      <c r="D1030" s="14"/>
      <c r="E1030" s="14"/>
      <c r="F1030" s="14"/>
      <c r="G1030" s="14"/>
      <c r="H1030" s="16"/>
      <c r="I1030" s="17"/>
      <c r="J1030" s="16"/>
      <c r="K1030" s="14"/>
      <c r="L1030" s="14"/>
      <c r="M1030" s="14"/>
      <c r="N1030" s="14"/>
      <c r="O1030" s="16"/>
      <c r="P1030" s="52"/>
      <c r="Q1030" s="169"/>
      <c r="R1030" s="170">
        <f t="shared" si="9"/>
        <v>0</v>
      </c>
      <c r="S1030" s="14"/>
      <c r="T1030" s="15"/>
      <c r="U1030" s="14"/>
      <c r="V1030" s="21"/>
      <c r="W1030" s="23"/>
      <c r="X1030" s="23"/>
      <c r="Y1030" s="11"/>
    </row>
    <row r="1031" spans="1:25" s="28" customFormat="1">
      <c r="A1031" s="16"/>
      <c r="B1031" s="13"/>
      <c r="C1031" s="13"/>
      <c r="D1031" s="14"/>
      <c r="E1031" s="14"/>
      <c r="F1031" s="14"/>
      <c r="G1031" s="14"/>
      <c r="H1031" s="16"/>
      <c r="I1031" s="17"/>
      <c r="J1031" s="16"/>
      <c r="K1031" s="14"/>
      <c r="L1031" s="14"/>
      <c r="M1031" s="14"/>
      <c r="N1031" s="14"/>
      <c r="O1031" s="16"/>
      <c r="P1031" s="52"/>
      <c r="Q1031" s="169"/>
      <c r="R1031" s="170">
        <f t="shared" si="9"/>
        <v>0</v>
      </c>
      <c r="S1031" s="14"/>
      <c r="T1031" s="15"/>
      <c r="U1031" s="14"/>
      <c r="V1031" s="21"/>
      <c r="W1031" s="23"/>
      <c r="X1031" s="23"/>
      <c r="Y1031" s="11"/>
    </row>
    <row r="1032" spans="1:25" s="28" customFormat="1">
      <c r="A1032" s="16"/>
      <c r="B1032" s="13"/>
      <c r="C1032" s="13"/>
      <c r="D1032" s="14"/>
      <c r="E1032" s="14"/>
      <c r="F1032" s="14"/>
      <c r="G1032" s="14"/>
      <c r="H1032" s="16"/>
      <c r="I1032" s="17"/>
      <c r="J1032" s="16"/>
      <c r="K1032" s="14"/>
      <c r="L1032" s="14"/>
      <c r="M1032" s="14"/>
      <c r="N1032" s="14"/>
      <c r="O1032" s="16"/>
      <c r="P1032" s="52"/>
      <c r="Q1032" s="169"/>
      <c r="R1032" s="170">
        <f t="shared" si="9"/>
        <v>0</v>
      </c>
      <c r="S1032" s="14"/>
      <c r="T1032" s="15"/>
      <c r="U1032" s="14"/>
      <c r="V1032" s="21"/>
      <c r="W1032" s="23"/>
      <c r="X1032" s="23"/>
      <c r="Y1032" s="11"/>
    </row>
    <row r="1033" spans="1:25" s="28" customFormat="1">
      <c r="A1033" s="16"/>
      <c r="B1033" s="13"/>
      <c r="C1033" s="13"/>
      <c r="D1033" s="14"/>
      <c r="E1033" s="14"/>
      <c r="F1033" s="14"/>
      <c r="G1033" s="14"/>
      <c r="H1033" s="16"/>
      <c r="I1033" s="17"/>
      <c r="J1033" s="16"/>
      <c r="K1033" s="14"/>
      <c r="L1033" s="14"/>
      <c r="M1033" s="14"/>
      <c r="N1033" s="14"/>
      <c r="O1033" s="16"/>
      <c r="P1033" s="52"/>
      <c r="Q1033" s="169"/>
      <c r="R1033" s="170">
        <f t="shared" si="9"/>
        <v>0</v>
      </c>
      <c r="S1033" s="14"/>
      <c r="T1033" s="15"/>
      <c r="U1033" s="14"/>
      <c r="V1033" s="21"/>
      <c r="W1033" s="23"/>
      <c r="X1033" s="23"/>
      <c r="Y1033" s="11"/>
    </row>
    <row r="1034" spans="1:25" s="28" customFormat="1">
      <c r="A1034" s="16"/>
      <c r="B1034" s="13"/>
      <c r="C1034" s="13"/>
      <c r="D1034" s="14"/>
      <c r="E1034" s="14"/>
      <c r="F1034" s="14"/>
      <c r="G1034" s="14"/>
      <c r="H1034" s="16"/>
      <c r="I1034" s="17"/>
      <c r="J1034" s="16"/>
      <c r="K1034" s="14"/>
      <c r="L1034" s="14"/>
      <c r="M1034" s="14"/>
      <c r="N1034" s="14"/>
      <c r="O1034" s="16"/>
      <c r="P1034" s="52"/>
      <c r="Q1034" s="169"/>
      <c r="R1034" s="170">
        <f t="shared" si="9"/>
        <v>0</v>
      </c>
      <c r="S1034" s="14"/>
      <c r="T1034" s="15"/>
      <c r="U1034" s="14"/>
      <c r="V1034" s="21"/>
      <c r="W1034" s="23"/>
      <c r="X1034" s="23"/>
      <c r="Y1034" s="11"/>
    </row>
    <row r="1035" spans="1:25" s="28" customFormat="1">
      <c r="A1035" s="16"/>
      <c r="B1035" s="13"/>
      <c r="C1035" s="13"/>
      <c r="D1035" s="14"/>
      <c r="E1035" s="14"/>
      <c r="F1035" s="14"/>
      <c r="G1035" s="14"/>
      <c r="H1035" s="16"/>
      <c r="I1035" s="17"/>
      <c r="J1035" s="16"/>
      <c r="K1035" s="14"/>
      <c r="L1035" s="14"/>
      <c r="M1035" s="14"/>
      <c r="N1035" s="14"/>
      <c r="O1035" s="16"/>
      <c r="P1035" s="52"/>
      <c r="Q1035" s="169"/>
      <c r="R1035" s="170">
        <f t="shared" si="9"/>
        <v>0</v>
      </c>
      <c r="S1035" s="14"/>
      <c r="T1035" s="15"/>
      <c r="U1035" s="14"/>
      <c r="V1035" s="21"/>
      <c r="W1035" s="23"/>
      <c r="X1035" s="23"/>
      <c r="Y1035" s="11"/>
    </row>
    <row r="1036" spans="1:25" s="28" customFormat="1">
      <c r="A1036" s="16"/>
      <c r="B1036" s="13"/>
      <c r="C1036" s="13"/>
      <c r="D1036" s="14"/>
      <c r="E1036" s="14"/>
      <c r="F1036" s="14"/>
      <c r="G1036" s="14"/>
      <c r="H1036" s="16"/>
      <c r="I1036" s="17"/>
      <c r="J1036" s="16"/>
      <c r="K1036" s="14"/>
      <c r="L1036" s="14"/>
      <c r="M1036" s="14"/>
      <c r="N1036" s="14"/>
      <c r="O1036" s="16"/>
      <c r="P1036" s="52"/>
      <c r="Q1036" s="169"/>
      <c r="R1036" s="170">
        <f t="shared" si="9"/>
        <v>0</v>
      </c>
      <c r="S1036" s="14"/>
      <c r="T1036" s="15"/>
      <c r="U1036" s="14"/>
      <c r="V1036" s="21"/>
      <c r="W1036" s="23"/>
      <c r="X1036" s="23"/>
      <c r="Y1036" s="11"/>
    </row>
    <row r="1037" spans="1:25" s="28" customFormat="1">
      <c r="A1037" s="16"/>
      <c r="B1037" s="13"/>
      <c r="C1037" s="13"/>
      <c r="D1037" s="14"/>
      <c r="E1037" s="14"/>
      <c r="F1037" s="14"/>
      <c r="G1037" s="14"/>
      <c r="H1037" s="16"/>
      <c r="I1037" s="17"/>
      <c r="J1037" s="16"/>
      <c r="K1037" s="14"/>
      <c r="L1037" s="14"/>
      <c r="M1037" s="14"/>
      <c r="N1037" s="14"/>
      <c r="O1037" s="16"/>
      <c r="P1037" s="52"/>
      <c r="Q1037" s="169"/>
      <c r="R1037" s="170">
        <f t="shared" si="9"/>
        <v>0</v>
      </c>
      <c r="S1037" s="14"/>
      <c r="T1037" s="15"/>
      <c r="U1037" s="14"/>
      <c r="V1037" s="21"/>
      <c r="W1037" s="23"/>
      <c r="X1037" s="23"/>
      <c r="Y1037" s="11"/>
    </row>
    <row r="1038" spans="1:25" s="28" customFormat="1">
      <c r="A1038" s="16"/>
      <c r="B1038" s="13"/>
      <c r="C1038" s="13"/>
      <c r="D1038" s="14"/>
      <c r="E1038" s="14"/>
      <c r="F1038" s="14"/>
      <c r="G1038" s="14"/>
      <c r="H1038" s="16"/>
      <c r="I1038" s="17"/>
      <c r="J1038" s="16"/>
      <c r="K1038" s="14"/>
      <c r="L1038" s="14"/>
      <c r="M1038" s="14"/>
      <c r="N1038" s="14"/>
      <c r="O1038" s="16"/>
      <c r="P1038" s="52"/>
      <c r="Q1038" s="169"/>
      <c r="R1038" s="170">
        <f t="shared" si="9"/>
        <v>0</v>
      </c>
      <c r="S1038" s="14"/>
      <c r="T1038" s="15"/>
      <c r="U1038" s="14"/>
      <c r="V1038" s="21"/>
      <c r="W1038" s="23"/>
      <c r="X1038" s="23"/>
      <c r="Y1038" s="11"/>
    </row>
    <row r="1039" spans="1:25" s="28" customFormat="1">
      <c r="A1039" s="16"/>
      <c r="B1039" s="13"/>
      <c r="C1039" s="13"/>
      <c r="D1039" s="14"/>
      <c r="E1039" s="14"/>
      <c r="F1039" s="14"/>
      <c r="G1039" s="14"/>
      <c r="H1039" s="16"/>
      <c r="I1039" s="17"/>
      <c r="J1039" s="16"/>
      <c r="K1039" s="14"/>
      <c r="L1039" s="14"/>
      <c r="M1039" s="14"/>
      <c r="N1039" s="14"/>
      <c r="O1039" s="16"/>
      <c r="P1039" s="52"/>
      <c r="Q1039" s="169"/>
      <c r="R1039" s="170">
        <f t="shared" si="9"/>
        <v>0</v>
      </c>
      <c r="S1039" s="14"/>
      <c r="T1039" s="15"/>
      <c r="U1039" s="14"/>
      <c r="V1039" s="21"/>
      <c r="W1039" s="23"/>
      <c r="X1039" s="23"/>
      <c r="Y1039" s="11"/>
    </row>
    <row r="1040" spans="1:25" s="28" customFormat="1">
      <c r="A1040" s="16"/>
      <c r="B1040" s="13"/>
      <c r="C1040" s="13"/>
      <c r="D1040" s="14"/>
      <c r="E1040" s="14"/>
      <c r="F1040" s="14"/>
      <c r="G1040" s="14"/>
      <c r="H1040" s="16"/>
      <c r="I1040" s="17"/>
      <c r="J1040" s="16"/>
      <c r="K1040" s="14"/>
      <c r="L1040" s="14"/>
      <c r="M1040" s="14"/>
      <c r="N1040" s="14"/>
      <c r="O1040" s="16"/>
      <c r="P1040" s="52"/>
      <c r="Q1040" s="169"/>
      <c r="R1040" s="170">
        <f t="shared" si="9"/>
        <v>0</v>
      </c>
      <c r="S1040" s="14"/>
      <c r="T1040" s="15"/>
      <c r="U1040" s="14"/>
      <c r="V1040" s="21"/>
      <c r="W1040" s="23"/>
      <c r="X1040" s="23"/>
      <c r="Y1040" s="11"/>
    </row>
    <row r="1041" spans="1:25" s="28" customFormat="1">
      <c r="A1041" s="16"/>
      <c r="B1041" s="13"/>
      <c r="C1041" s="13"/>
      <c r="D1041" s="14"/>
      <c r="E1041" s="14"/>
      <c r="F1041" s="14"/>
      <c r="G1041" s="14"/>
      <c r="H1041" s="16"/>
      <c r="I1041" s="17"/>
      <c r="J1041" s="16"/>
      <c r="K1041" s="14"/>
      <c r="L1041" s="14"/>
      <c r="M1041" s="14"/>
      <c r="N1041" s="14"/>
      <c r="O1041" s="16"/>
      <c r="P1041" s="52"/>
      <c r="Q1041" s="169"/>
      <c r="R1041" s="170">
        <f t="shared" si="9"/>
        <v>0</v>
      </c>
      <c r="S1041" s="14"/>
      <c r="T1041" s="15"/>
      <c r="U1041" s="14"/>
      <c r="V1041" s="21"/>
      <c r="W1041" s="23"/>
      <c r="X1041" s="23"/>
      <c r="Y1041" s="11"/>
    </row>
    <row r="1042" spans="1:25" s="28" customFormat="1">
      <c r="A1042" s="16"/>
      <c r="B1042" s="13"/>
      <c r="C1042" s="13"/>
      <c r="D1042" s="14"/>
      <c r="E1042" s="14"/>
      <c r="F1042" s="14"/>
      <c r="G1042" s="14"/>
      <c r="H1042" s="16"/>
      <c r="I1042" s="17"/>
      <c r="J1042" s="16"/>
      <c r="K1042" s="14"/>
      <c r="L1042" s="14"/>
      <c r="M1042" s="14"/>
      <c r="N1042" s="14"/>
      <c r="O1042" s="16"/>
      <c r="P1042" s="52"/>
      <c r="Q1042" s="169"/>
      <c r="R1042" s="170">
        <f t="shared" si="9"/>
        <v>0</v>
      </c>
      <c r="S1042" s="14"/>
      <c r="T1042" s="15"/>
      <c r="U1042" s="14"/>
      <c r="V1042" s="21"/>
      <c r="W1042" s="23"/>
      <c r="X1042" s="23"/>
      <c r="Y1042" s="11"/>
    </row>
    <row r="1043" spans="1:25" s="28" customFormat="1">
      <c r="A1043" s="16"/>
      <c r="B1043" s="13"/>
      <c r="C1043" s="13"/>
      <c r="D1043" s="14"/>
      <c r="E1043" s="14"/>
      <c r="F1043" s="14"/>
      <c r="G1043" s="14"/>
      <c r="H1043" s="16"/>
      <c r="I1043" s="17"/>
      <c r="J1043" s="16"/>
      <c r="K1043" s="14"/>
      <c r="L1043" s="14"/>
      <c r="M1043" s="14"/>
      <c r="N1043" s="14"/>
      <c r="O1043" s="16"/>
      <c r="P1043" s="52"/>
      <c r="Q1043" s="169"/>
      <c r="R1043" s="170">
        <f t="shared" si="9"/>
        <v>0</v>
      </c>
      <c r="S1043" s="14"/>
      <c r="T1043" s="15"/>
      <c r="U1043" s="14"/>
      <c r="V1043" s="21"/>
      <c r="W1043" s="23"/>
      <c r="X1043" s="23"/>
      <c r="Y1043" s="11"/>
    </row>
    <row r="1044" spans="1:25" s="28" customFormat="1">
      <c r="A1044" s="16"/>
      <c r="B1044" s="13"/>
      <c r="C1044" s="13"/>
      <c r="D1044" s="14"/>
      <c r="E1044" s="14"/>
      <c r="F1044" s="14"/>
      <c r="G1044" s="14"/>
      <c r="H1044" s="16"/>
      <c r="I1044" s="17"/>
      <c r="J1044" s="16"/>
      <c r="K1044" s="14"/>
      <c r="L1044" s="14"/>
      <c r="M1044" s="14"/>
      <c r="N1044" s="14"/>
      <c r="O1044" s="16"/>
      <c r="P1044" s="52"/>
      <c r="Q1044" s="169"/>
      <c r="R1044" s="170">
        <f t="shared" si="9"/>
        <v>0</v>
      </c>
      <c r="S1044" s="14"/>
      <c r="T1044" s="15"/>
      <c r="U1044" s="14"/>
      <c r="V1044" s="21"/>
      <c r="W1044" s="23"/>
      <c r="X1044" s="23"/>
      <c r="Y1044" s="11"/>
    </row>
    <row r="1045" spans="1:25" s="28" customFormat="1">
      <c r="A1045" s="16"/>
      <c r="B1045" s="13"/>
      <c r="C1045" s="13"/>
      <c r="D1045" s="14"/>
      <c r="E1045" s="14"/>
      <c r="F1045" s="14"/>
      <c r="G1045" s="14"/>
      <c r="H1045" s="16"/>
      <c r="I1045" s="17"/>
      <c r="J1045" s="16"/>
      <c r="K1045" s="14"/>
      <c r="L1045" s="14"/>
      <c r="M1045" s="14"/>
      <c r="N1045" s="14"/>
      <c r="O1045" s="16"/>
      <c r="P1045" s="52"/>
      <c r="Q1045" s="169"/>
      <c r="R1045" s="170">
        <f t="shared" si="9"/>
        <v>0</v>
      </c>
      <c r="S1045" s="14"/>
      <c r="T1045" s="15"/>
      <c r="U1045" s="14"/>
      <c r="V1045" s="21"/>
      <c r="W1045" s="23"/>
      <c r="X1045" s="23"/>
      <c r="Y1045" s="11"/>
    </row>
    <row r="1046" spans="1:25" s="28" customFormat="1">
      <c r="A1046" s="16"/>
      <c r="B1046" s="13"/>
      <c r="C1046" s="13"/>
      <c r="D1046" s="14"/>
      <c r="E1046" s="14"/>
      <c r="F1046" s="14"/>
      <c r="G1046" s="14"/>
      <c r="H1046" s="16"/>
      <c r="I1046" s="17"/>
      <c r="J1046" s="16"/>
      <c r="K1046" s="14"/>
      <c r="L1046" s="14"/>
      <c r="M1046" s="14"/>
      <c r="N1046" s="14"/>
      <c r="O1046" s="16"/>
      <c r="P1046" s="52"/>
      <c r="Q1046" s="169"/>
      <c r="R1046" s="170">
        <f t="shared" si="9"/>
        <v>0</v>
      </c>
      <c r="S1046" s="14"/>
      <c r="T1046" s="15"/>
      <c r="U1046" s="14"/>
      <c r="V1046" s="21"/>
      <c r="W1046" s="23"/>
      <c r="X1046" s="23"/>
      <c r="Y1046" s="11"/>
    </row>
    <row r="1047" spans="1:25" s="28" customFormat="1">
      <c r="A1047" s="16"/>
      <c r="B1047" s="13"/>
      <c r="C1047" s="13"/>
      <c r="D1047" s="14"/>
      <c r="E1047" s="14"/>
      <c r="F1047" s="14"/>
      <c r="G1047" s="14"/>
      <c r="H1047" s="16"/>
      <c r="I1047" s="17"/>
      <c r="J1047" s="16"/>
      <c r="K1047" s="14"/>
      <c r="L1047" s="14"/>
      <c r="M1047" s="14"/>
      <c r="N1047" s="14"/>
      <c r="O1047" s="16"/>
      <c r="P1047" s="52"/>
      <c r="Q1047" s="169"/>
      <c r="R1047" s="170">
        <f t="shared" si="9"/>
        <v>0</v>
      </c>
      <c r="S1047" s="14"/>
      <c r="T1047" s="15"/>
      <c r="U1047" s="14"/>
      <c r="V1047" s="21"/>
      <c r="W1047" s="23"/>
      <c r="X1047" s="23"/>
      <c r="Y1047" s="11"/>
    </row>
    <row r="1048" spans="1:25" s="28" customFormat="1">
      <c r="A1048" s="16"/>
      <c r="B1048" s="13"/>
      <c r="C1048" s="13"/>
      <c r="D1048" s="14"/>
      <c r="E1048" s="14"/>
      <c r="F1048" s="14"/>
      <c r="G1048" s="14"/>
      <c r="H1048" s="16"/>
      <c r="I1048" s="17"/>
      <c r="J1048" s="16"/>
      <c r="K1048" s="14"/>
      <c r="L1048" s="14"/>
      <c r="M1048" s="14"/>
      <c r="N1048" s="14"/>
      <c r="O1048" s="16"/>
      <c r="P1048" s="52"/>
      <c r="Q1048" s="169"/>
      <c r="R1048" s="170">
        <f t="shared" si="9"/>
        <v>0</v>
      </c>
      <c r="S1048" s="14"/>
      <c r="T1048" s="15"/>
      <c r="U1048" s="14"/>
      <c r="V1048" s="21"/>
      <c r="W1048" s="23"/>
      <c r="X1048" s="23"/>
      <c r="Y1048" s="11"/>
    </row>
    <row r="1049" spans="1:25" s="28" customFormat="1">
      <c r="A1049" s="16"/>
      <c r="B1049" s="13"/>
      <c r="C1049" s="13"/>
      <c r="D1049" s="14"/>
      <c r="E1049" s="14"/>
      <c r="F1049" s="14"/>
      <c r="G1049" s="14"/>
      <c r="H1049" s="16"/>
      <c r="I1049" s="17"/>
      <c r="J1049" s="16"/>
      <c r="K1049" s="14"/>
      <c r="L1049" s="14"/>
      <c r="M1049" s="14"/>
      <c r="N1049" s="14"/>
      <c r="O1049" s="16"/>
      <c r="P1049" s="52"/>
      <c r="Q1049" s="169"/>
      <c r="R1049" s="170">
        <f t="shared" si="9"/>
        <v>0</v>
      </c>
      <c r="S1049" s="14"/>
      <c r="T1049" s="15"/>
      <c r="U1049" s="14"/>
      <c r="V1049" s="21"/>
      <c r="W1049" s="23"/>
      <c r="X1049" s="23"/>
      <c r="Y1049" s="11"/>
    </row>
    <row r="1050" spans="1:25" s="28" customFormat="1">
      <c r="A1050" s="16"/>
      <c r="B1050" s="13"/>
      <c r="C1050" s="13"/>
      <c r="D1050" s="14"/>
      <c r="E1050" s="14"/>
      <c r="F1050" s="14"/>
      <c r="G1050" s="14"/>
      <c r="H1050" s="16"/>
      <c r="I1050" s="17"/>
      <c r="J1050" s="16"/>
      <c r="K1050" s="14"/>
      <c r="L1050" s="14"/>
      <c r="M1050" s="14"/>
      <c r="N1050" s="14"/>
      <c r="O1050" s="16"/>
      <c r="P1050" s="52"/>
      <c r="Q1050" s="169"/>
      <c r="R1050" s="170">
        <f t="shared" si="9"/>
        <v>0</v>
      </c>
      <c r="S1050" s="14"/>
      <c r="T1050" s="15"/>
      <c r="U1050" s="14"/>
      <c r="V1050" s="21"/>
      <c r="W1050" s="23"/>
      <c r="X1050" s="23"/>
      <c r="Y1050" s="11"/>
    </row>
    <row r="1051" spans="1:25" s="28" customFormat="1">
      <c r="A1051" s="16"/>
      <c r="B1051" s="13"/>
      <c r="C1051" s="13"/>
      <c r="D1051" s="14"/>
      <c r="E1051" s="14"/>
      <c r="F1051" s="14"/>
      <c r="G1051" s="14"/>
      <c r="H1051" s="16"/>
      <c r="I1051" s="17"/>
      <c r="J1051" s="16"/>
      <c r="K1051" s="14"/>
      <c r="L1051" s="14"/>
      <c r="M1051" s="14"/>
      <c r="N1051" s="14"/>
      <c r="O1051" s="16"/>
      <c r="P1051" s="52"/>
      <c r="Q1051" s="169"/>
      <c r="R1051" s="170">
        <f t="shared" si="9"/>
        <v>0</v>
      </c>
      <c r="S1051" s="14"/>
      <c r="T1051" s="15"/>
      <c r="U1051" s="14"/>
      <c r="V1051" s="21"/>
      <c r="W1051" s="23"/>
      <c r="X1051" s="23"/>
      <c r="Y1051" s="11"/>
    </row>
    <row r="1052" spans="1:25" s="28" customFormat="1">
      <c r="A1052" s="16"/>
      <c r="B1052" s="13"/>
      <c r="C1052" s="13"/>
      <c r="D1052" s="14"/>
      <c r="E1052" s="14"/>
      <c r="F1052" s="14"/>
      <c r="G1052" s="14"/>
      <c r="H1052" s="16"/>
      <c r="I1052" s="17"/>
      <c r="J1052" s="16"/>
      <c r="K1052" s="14"/>
      <c r="L1052" s="14"/>
      <c r="M1052" s="14"/>
      <c r="N1052" s="14"/>
      <c r="O1052" s="16"/>
      <c r="P1052" s="52"/>
      <c r="Q1052" s="169"/>
      <c r="R1052" s="170">
        <f t="shared" si="9"/>
        <v>0</v>
      </c>
      <c r="S1052" s="14"/>
      <c r="T1052" s="15"/>
      <c r="U1052" s="14"/>
      <c r="V1052" s="21"/>
      <c r="W1052" s="23"/>
      <c r="X1052" s="23"/>
      <c r="Y1052" s="11"/>
    </row>
    <row r="1053" spans="1:25" s="28" customFormat="1">
      <c r="A1053" s="16"/>
      <c r="B1053" s="13"/>
      <c r="C1053" s="13"/>
      <c r="D1053" s="14"/>
      <c r="E1053" s="14"/>
      <c r="F1053" s="14"/>
      <c r="G1053" s="14"/>
      <c r="H1053" s="16"/>
      <c r="I1053" s="17"/>
      <c r="J1053" s="16"/>
      <c r="K1053" s="14"/>
      <c r="L1053" s="14"/>
      <c r="M1053" s="14"/>
      <c r="N1053" s="14"/>
      <c r="O1053" s="16"/>
      <c r="P1053" s="52"/>
      <c r="Q1053" s="169"/>
      <c r="R1053" s="170">
        <f t="shared" si="9"/>
        <v>0</v>
      </c>
      <c r="S1053" s="14"/>
      <c r="T1053" s="15"/>
      <c r="U1053" s="14"/>
      <c r="V1053" s="21"/>
      <c r="W1053" s="23"/>
      <c r="X1053" s="23"/>
      <c r="Y1053" s="11"/>
    </row>
    <row r="1054" spans="1:25" s="28" customFormat="1">
      <c r="A1054" s="16"/>
      <c r="B1054" s="13"/>
      <c r="C1054" s="13"/>
      <c r="D1054" s="14"/>
      <c r="E1054" s="14"/>
      <c r="F1054" s="14"/>
      <c r="G1054" s="14"/>
      <c r="H1054" s="16"/>
      <c r="I1054" s="17"/>
      <c r="J1054" s="16"/>
      <c r="K1054" s="14"/>
      <c r="L1054" s="14"/>
      <c r="M1054" s="14"/>
      <c r="N1054" s="14"/>
      <c r="O1054" s="16"/>
      <c r="P1054" s="52"/>
      <c r="Q1054" s="169"/>
      <c r="R1054" s="170">
        <f t="shared" si="9"/>
        <v>0</v>
      </c>
      <c r="S1054" s="14"/>
      <c r="T1054" s="15"/>
      <c r="U1054" s="14"/>
      <c r="V1054" s="21"/>
      <c r="W1054" s="23"/>
      <c r="X1054" s="23"/>
      <c r="Y1054" s="11"/>
    </row>
    <row r="1055" spans="1:25" s="28" customFormat="1">
      <c r="A1055" s="16"/>
      <c r="B1055" s="13"/>
      <c r="C1055" s="13"/>
      <c r="D1055" s="14"/>
      <c r="E1055" s="14"/>
      <c r="F1055" s="14"/>
      <c r="G1055" s="14"/>
      <c r="H1055" s="16"/>
      <c r="I1055" s="17"/>
      <c r="J1055" s="16"/>
      <c r="K1055" s="14"/>
      <c r="L1055" s="14"/>
      <c r="M1055" s="14"/>
      <c r="N1055" s="14"/>
      <c r="O1055" s="16"/>
      <c r="P1055" s="52"/>
      <c r="Q1055" s="169"/>
      <c r="R1055" s="170">
        <f t="shared" si="9"/>
        <v>0</v>
      </c>
      <c r="S1055" s="14"/>
      <c r="T1055" s="15"/>
      <c r="U1055" s="14"/>
      <c r="V1055" s="21"/>
      <c r="W1055" s="23"/>
      <c r="X1055" s="23"/>
      <c r="Y1055" s="11"/>
    </row>
    <row r="1056" spans="1:25" s="28" customFormat="1">
      <c r="A1056" s="16"/>
      <c r="B1056" s="13"/>
      <c r="C1056" s="13"/>
      <c r="D1056" s="14"/>
      <c r="E1056" s="14"/>
      <c r="F1056" s="14"/>
      <c r="G1056" s="14"/>
      <c r="H1056" s="16"/>
      <c r="I1056" s="17"/>
      <c r="J1056" s="16"/>
      <c r="K1056" s="14"/>
      <c r="L1056" s="14"/>
      <c r="M1056" s="14"/>
      <c r="N1056" s="14"/>
      <c r="O1056" s="16"/>
      <c r="P1056" s="52"/>
      <c r="Q1056" s="169"/>
      <c r="R1056" s="170">
        <f t="shared" si="9"/>
        <v>0</v>
      </c>
      <c r="S1056" s="14"/>
      <c r="T1056" s="15"/>
      <c r="U1056" s="14"/>
      <c r="V1056" s="21"/>
      <c r="W1056" s="23"/>
      <c r="X1056" s="23"/>
      <c r="Y1056" s="11"/>
    </row>
    <row r="1057" spans="1:25" s="28" customFormat="1">
      <c r="A1057" s="16"/>
      <c r="B1057" s="13"/>
      <c r="C1057" s="13"/>
      <c r="D1057" s="14"/>
      <c r="E1057" s="14"/>
      <c r="F1057" s="14"/>
      <c r="G1057" s="14"/>
      <c r="H1057" s="16"/>
      <c r="I1057" s="17"/>
      <c r="J1057" s="16"/>
      <c r="K1057" s="14"/>
      <c r="L1057" s="14"/>
      <c r="M1057" s="14"/>
      <c r="N1057" s="14"/>
      <c r="O1057" s="16"/>
      <c r="P1057" s="52"/>
      <c r="Q1057" s="169"/>
      <c r="R1057" s="170">
        <f t="shared" si="9"/>
        <v>0</v>
      </c>
      <c r="S1057" s="14"/>
      <c r="T1057" s="15"/>
      <c r="U1057" s="14"/>
      <c r="V1057" s="21"/>
      <c r="W1057" s="23"/>
      <c r="X1057" s="23"/>
      <c r="Y1057" s="11"/>
    </row>
    <row r="1058" spans="1:25" s="28" customFormat="1">
      <c r="A1058" s="16"/>
      <c r="B1058" s="13"/>
      <c r="C1058" s="13"/>
      <c r="D1058" s="14"/>
      <c r="E1058" s="14"/>
      <c r="F1058" s="14"/>
      <c r="G1058" s="14"/>
      <c r="H1058" s="16"/>
      <c r="I1058" s="17"/>
      <c r="J1058" s="16"/>
      <c r="K1058" s="14"/>
      <c r="L1058" s="14"/>
      <c r="M1058" s="14"/>
      <c r="N1058" s="14"/>
      <c r="O1058" s="16"/>
      <c r="P1058" s="52"/>
      <c r="Q1058" s="169"/>
      <c r="R1058" s="170">
        <f t="shared" si="9"/>
        <v>0</v>
      </c>
      <c r="S1058" s="14"/>
      <c r="T1058" s="15"/>
      <c r="U1058" s="14"/>
      <c r="V1058" s="21"/>
      <c r="W1058" s="23"/>
      <c r="X1058" s="23"/>
      <c r="Y1058" s="11"/>
    </row>
    <row r="1059" spans="1:25" s="28" customFormat="1">
      <c r="A1059" s="16"/>
      <c r="B1059" s="13"/>
      <c r="C1059" s="13"/>
      <c r="D1059" s="14"/>
      <c r="E1059" s="14"/>
      <c r="F1059" s="14"/>
      <c r="G1059" s="14"/>
      <c r="H1059" s="16"/>
      <c r="I1059" s="17"/>
      <c r="J1059" s="16"/>
      <c r="K1059" s="14"/>
      <c r="L1059" s="14"/>
      <c r="M1059" s="14"/>
      <c r="N1059" s="14"/>
      <c r="O1059" s="16"/>
      <c r="P1059" s="52"/>
      <c r="Q1059" s="169"/>
      <c r="R1059" s="170">
        <f t="shared" si="9"/>
        <v>0</v>
      </c>
      <c r="S1059" s="14"/>
      <c r="T1059" s="15"/>
      <c r="U1059" s="14"/>
      <c r="V1059" s="21"/>
      <c r="W1059" s="23"/>
      <c r="X1059" s="23"/>
      <c r="Y1059" s="11"/>
    </row>
    <row r="1060" spans="1:25" s="28" customFormat="1">
      <c r="A1060" s="16"/>
      <c r="B1060" s="13"/>
      <c r="C1060" s="13"/>
      <c r="D1060" s="14"/>
      <c r="E1060" s="14"/>
      <c r="F1060" s="14"/>
      <c r="G1060" s="14"/>
      <c r="H1060" s="16"/>
      <c r="I1060" s="17"/>
      <c r="J1060" s="16"/>
      <c r="K1060" s="14"/>
      <c r="L1060" s="14"/>
      <c r="M1060" s="14"/>
      <c r="N1060" s="14"/>
      <c r="O1060" s="16"/>
      <c r="P1060" s="52"/>
      <c r="Q1060" s="169"/>
      <c r="R1060" s="170">
        <f t="shared" si="9"/>
        <v>0</v>
      </c>
      <c r="S1060" s="14"/>
      <c r="T1060" s="15"/>
      <c r="U1060" s="14"/>
      <c r="V1060" s="21"/>
      <c r="W1060" s="23"/>
      <c r="X1060" s="23"/>
      <c r="Y1060" s="11"/>
    </row>
    <row r="1061" spans="1:25" s="28" customFormat="1">
      <c r="A1061" s="16"/>
      <c r="B1061" s="13"/>
      <c r="C1061" s="13"/>
      <c r="D1061" s="14"/>
      <c r="E1061" s="14"/>
      <c r="F1061" s="14"/>
      <c r="G1061" s="14"/>
      <c r="H1061" s="16"/>
      <c r="I1061" s="17"/>
      <c r="J1061" s="16"/>
      <c r="K1061" s="14"/>
      <c r="L1061" s="14"/>
      <c r="M1061" s="14"/>
      <c r="N1061" s="14"/>
      <c r="O1061" s="16"/>
      <c r="P1061" s="52"/>
      <c r="Q1061" s="169"/>
      <c r="R1061" s="170">
        <f t="shared" si="9"/>
        <v>0</v>
      </c>
      <c r="S1061" s="14"/>
      <c r="T1061" s="15"/>
      <c r="U1061" s="14"/>
      <c r="V1061" s="21"/>
      <c r="W1061" s="23"/>
      <c r="X1061" s="23"/>
      <c r="Y1061" s="11"/>
    </row>
    <row r="1062" spans="1:25" s="28" customFormat="1">
      <c r="A1062" s="16"/>
      <c r="B1062" s="13"/>
      <c r="C1062" s="13"/>
      <c r="D1062" s="14"/>
      <c r="E1062" s="14"/>
      <c r="F1062" s="14"/>
      <c r="G1062" s="14"/>
      <c r="H1062" s="16"/>
      <c r="I1062" s="17"/>
      <c r="J1062" s="16"/>
      <c r="K1062" s="14"/>
      <c r="L1062" s="14"/>
      <c r="M1062" s="14"/>
      <c r="N1062" s="14"/>
      <c r="O1062" s="16"/>
      <c r="P1062" s="52"/>
      <c r="Q1062" s="169"/>
      <c r="R1062" s="170">
        <f t="shared" ref="R1062:R1125" si="10">P1062*(1+Q1062)</f>
        <v>0</v>
      </c>
      <c r="S1062" s="14"/>
      <c r="T1062" s="15"/>
      <c r="U1062" s="14"/>
      <c r="V1062" s="21"/>
      <c r="W1062" s="23"/>
      <c r="X1062" s="23"/>
      <c r="Y1062" s="11"/>
    </row>
    <row r="1063" spans="1:25" s="28" customFormat="1">
      <c r="A1063" s="16"/>
      <c r="B1063" s="13"/>
      <c r="C1063" s="13"/>
      <c r="D1063" s="14"/>
      <c r="E1063" s="14"/>
      <c r="F1063" s="14"/>
      <c r="G1063" s="14"/>
      <c r="H1063" s="16"/>
      <c r="I1063" s="17"/>
      <c r="J1063" s="16"/>
      <c r="K1063" s="14"/>
      <c r="L1063" s="14"/>
      <c r="M1063" s="14"/>
      <c r="N1063" s="14"/>
      <c r="O1063" s="16"/>
      <c r="P1063" s="52"/>
      <c r="Q1063" s="169"/>
      <c r="R1063" s="170">
        <f t="shared" si="10"/>
        <v>0</v>
      </c>
      <c r="S1063" s="14"/>
      <c r="T1063" s="15"/>
      <c r="U1063" s="14"/>
      <c r="V1063" s="21"/>
      <c r="W1063" s="23"/>
      <c r="X1063" s="23"/>
      <c r="Y1063" s="11"/>
    </row>
    <row r="1064" spans="1:25" s="28" customFormat="1">
      <c r="A1064" s="16"/>
      <c r="B1064" s="13"/>
      <c r="C1064" s="13"/>
      <c r="D1064" s="14"/>
      <c r="E1064" s="14"/>
      <c r="F1064" s="14"/>
      <c r="G1064" s="14"/>
      <c r="H1064" s="16"/>
      <c r="I1064" s="17"/>
      <c r="J1064" s="16"/>
      <c r="K1064" s="14"/>
      <c r="L1064" s="14"/>
      <c r="M1064" s="14"/>
      <c r="N1064" s="14"/>
      <c r="O1064" s="16"/>
      <c r="P1064" s="52"/>
      <c r="Q1064" s="169"/>
      <c r="R1064" s="170">
        <f t="shared" si="10"/>
        <v>0</v>
      </c>
      <c r="S1064" s="14"/>
      <c r="T1064" s="15"/>
      <c r="U1064" s="14"/>
      <c r="V1064" s="21"/>
      <c r="W1064" s="23"/>
      <c r="X1064" s="23"/>
      <c r="Y1064" s="11"/>
    </row>
    <row r="1065" spans="1:25" s="28" customFormat="1">
      <c r="A1065" s="16"/>
      <c r="B1065" s="13"/>
      <c r="C1065" s="13"/>
      <c r="D1065" s="14"/>
      <c r="E1065" s="14"/>
      <c r="F1065" s="14"/>
      <c r="G1065" s="14"/>
      <c r="H1065" s="16"/>
      <c r="I1065" s="17"/>
      <c r="J1065" s="16"/>
      <c r="K1065" s="14"/>
      <c r="L1065" s="14"/>
      <c r="M1065" s="14"/>
      <c r="N1065" s="14"/>
      <c r="O1065" s="16"/>
      <c r="P1065" s="52"/>
      <c r="Q1065" s="169"/>
      <c r="R1065" s="170">
        <f t="shared" si="10"/>
        <v>0</v>
      </c>
      <c r="S1065" s="14"/>
      <c r="T1065" s="15"/>
      <c r="U1065" s="14"/>
      <c r="V1065" s="21"/>
      <c r="W1065" s="23"/>
      <c r="X1065" s="23"/>
      <c r="Y1065" s="11"/>
    </row>
    <row r="1066" spans="1:25" s="28" customFormat="1">
      <c r="A1066" s="16"/>
      <c r="B1066" s="13"/>
      <c r="C1066" s="13"/>
      <c r="D1066" s="14"/>
      <c r="E1066" s="14"/>
      <c r="F1066" s="14"/>
      <c r="G1066" s="14"/>
      <c r="H1066" s="16"/>
      <c r="I1066" s="17"/>
      <c r="J1066" s="16"/>
      <c r="K1066" s="14"/>
      <c r="L1066" s="14"/>
      <c r="M1066" s="14"/>
      <c r="N1066" s="14"/>
      <c r="O1066" s="16"/>
      <c r="P1066" s="52"/>
      <c r="Q1066" s="169"/>
      <c r="R1066" s="170">
        <f t="shared" si="10"/>
        <v>0</v>
      </c>
      <c r="S1066" s="14"/>
      <c r="T1066" s="15"/>
      <c r="U1066" s="14"/>
      <c r="V1066" s="21"/>
      <c r="W1066" s="23"/>
      <c r="X1066" s="23"/>
      <c r="Y1066" s="11"/>
    </row>
    <row r="1067" spans="1:25" s="28" customFormat="1">
      <c r="A1067" s="16"/>
      <c r="B1067" s="13"/>
      <c r="C1067" s="13"/>
      <c r="D1067" s="14"/>
      <c r="E1067" s="14"/>
      <c r="F1067" s="14"/>
      <c r="G1067" s="14"/>
      <c r="H1067" s="16"/>
      <c r="I1067" s="17"/>
      <c r="J1067" s="16"/>
      <c r="K1067" s="14"/>
      <c r="L1067" s="14"/>
      <c r="M1067" s="14"/>
      <c r="N1067" s="14"/>
      <c r="O1067" s="16"/>
      <c r="P1067" s="52"/>
      <c r="Q1067" s="169"/>
      <c r="R1067" s="170">
        <f t="shared" si="10"/>
        <v>0</v>
      </c>
      <c r="S1067" s="14"/>
      <c r="T1067" s="15"/>
      <c r="U1067" s="14"/>
      <c r="V1067" s="21"/>
      <c r="W1067" s="23"/>
      <c r="X1067" s="23"/>
      <c r="Y1067" s="11"/>
    </row>
    <row r="1068" spans="1:25" s="28" customFormat="1">
      <c r="A1068" s="16"/>
      <c r="B1068" s="13"/>
      <c r="C1068" s="13"/>
      <c r="D1068" s="14"/>
      <c r="E1068" s="14"/>
      <c r="F1068" s="14"/>
      <c r="G1068" s="14"/>
      <c r="H1068" s="16"/>
      <c r="I1068" s="17"/>
      <c r="J1068" s="16"/>
      <c r="K1068" s="14"/>
      <c r="L1068" s="14"/>
      <c r="M1068" s="14"/>
      <c r="N1068" s="14"/>
      <c r="O1068" s="16"/>
      <c r="P1068" s="52"/>
      <c r="Q1068" s="169"/>
      <c r="R1068" s="170">
        <f t="shared" si="10"/>
        <v>0</v>
      </c>
      <c r="S1068" s="14"/>
      <c r="T1068" s="15"/>
      <c r="U1068" s="14"/>
      <c r="V1068" s="21"/>
      <c r="W1068" s="23"/>
      <c r="X1068" s="23"/>
      <c r="Y1068" s="11"/>
    </row>
    <row r="1069" spans="1:25" s="28" customFormat="1">
      <c r="A1069" s="16"/>
      <c r="B1069" s="13"/>
      <c r="C1069" s="13"/>
      <c r="D1069" s="14"/>
      <c r="E1069" s="14"/>
      <c r="F1069" s="14"/>
      <c r="G1069" s="14"/>
      <c r="H1069" s="16"/>
      <c r="I1069" s="17"/>
      <c r="J1069" s="16"/>
      <c r="K1069" s="14"/>
      <c r="L1069" s="14"/>
      <c r="M1069" s="14"/>
      <c r="N1069" s="14"/>
      <c r="O1069" s="16"/>
      <c r="P1069" s="52"/>
      <c r="Q1069" s="169"/>
      <c r="R1069" s="170">
        <f t="shared" si="10"/>
        <v>0</v>
      </c>
      <c r="S1069" s="14"/>
      <c r="T1069" s="15"/>
      <c r="U1069" s="14"/>
      <c r="V1069" s="21"/>
      <c r="W1069" s="23"/>
      <c r="X1069" s="23"/>
      <c r="Y1069" s="11"/>
    </row>
    <row r="1070" spans="1:25" s="28" customFormat="1">
      <c r="A1070" s="16"/>
      <c r="B1070" s="13"/>
      <c r="C1070" s="13"/>
      <c r="D1070" s="14"/>
      <c r="E1070" s="14"/>
      <c r="F1070" s="14"/>
      <c r="G1070" s="14"/>
      <c r="H1070" s="16"/>
      <c r="I1070" s="17"/>
      <c r="J1070" s="16"/>
      <c r="K1070" s="14"/>
      <c r="L1070" s="14"/>
      <c r="M1070" s="14"/>
      <c r="N1070" s="14"/>
      <c r="O1070" s="16"/>
      <c r="P1070" s="52"/>
      <c r="Q1070" s="169"/>
      <c r="R1070" s="170">
        <f t="shared" si="10"/>
        <v>0</v>
      </c>
      <c r="S1070" s="14"/>
      <c r="T1070" s="15"/>
      <c r="U1070" s="14"/>
      <c r="V1070" s="21"/>
      <c r="W1070" s="23"/>
      <c r="X1070" s="23"/>
      <c r="Y1070" s="11"/>
    </row>
    <row r="1071" spans="1:25" s="28" customFormat="1">
      <c r="A1071" s="16"/>
      <c r="B1071" s="13"/>
      <c r="C1071" s="13"/>
      <c r="D1071" s="14"/>
      <c r="E1071" s="14"/>
      <c r="F1071" s="14"/>
      <c r="G1071" s="14"/>
      <c r="H1071" s="16"/>
      <c r="I1071" s="17"/>
      <c r="J1071" s="16"/>
      <c r="K1071" s="14"/>
      <c r="L1071" s="14"/>
      <c r="M1071" s="14"/>
      <c r="N1071" s="14"/>
      <c r="O1071" s="16"/>
      <c r="P1071" s="52"/>
      <c r="Q1071" s="169"/>
      <c r="R1071" s="170">
        <f t="shared" si="10"/>
        <v>0</v>
      </c>
      <c r="S1071" s="14"/>
      <c r="T1071" s="15"/>
      <c r="U1071" s="14"/>
      <c r="V1071" s="21"/>
      <c r="W1071" s="23"/>
      <c r="X1071" s="23"/>
      <c r="Y1071" s="11"/>
    </row>
    <row r="1072" spans="1:25" s="28" customFormat="1">
      <c r="A1072" s="16"/>
      <c r="B1072" s="13"/>
      <c r="C1072" s="13"/>
      <c r="D1072" s="14"/>
      <c r="E1072" s="14"/>
      <c r="F1072" s="14"/>
      <c r="G1072" s="14"/>
      <c r="H1072" s="16"/>
      <c r="I1072" s="17"/>
      <c r="J1072" s="16"/>
      <c r="K1072" s="14"/>
      <c r="L1072" s="14"/>
      <c r="M1072" s="14"/>
      <c r="N1072" s="14"/>
      <c r="O1072" s="16"/>
      <c r="P1072" s="52"/>
      <c r="Q1072" s="169"/>
      <c r="R1072" s="170">
        <f t="shared" si="10"/>
        <v>0</v>
      </c>
      <c r="S1072" s="14"/>
      <c r="T1072" s="15"/>
      <c r="U1072" s="14"/>
      <c r="V1072" s="21"/>
      <c r="W1072" s="23"/>
      <c r="X1072" s="23"/>
      <c r="Y1072" s="11"/>
    </row>
    <row r="1073" spans="1:25" s="28" customFormat="1">
      <c r="A1073" s="16"/>
      <c r="B1073" s="13"/>
      <c r="C1073" s="13"/>
      <c r="D1073" s="14"/>
      <c r="E1073" s="14"/>
      <c r="F1073" s="14"/>
      <c r="G1073" s="14"/>
      <c r="H1073" s="16"/>
      <c r="I1073" s="17"/>
      <c r="J1073" s="16"/>
      <c r="K1073" s="14"/>
      <c r="L1073" s="14"/>
      <c r="M1073" s="14"/>
      <c r="N1073" s="14"/>
      <c r="O1073" s="16"/>
      <c r="P1073" s="52"/>
      <c r="Q1073" s="169"/>
      <c r="R1073" s="170">
        <f t="shared" si="10"/>
        <v>0</v>
      </c>
      <c r="S1073" s="14"/>
      <c r="T1073" s="15"/>
      <c r="U1073" s="14"/>
      <c r="V1073" s="21"/>
      <c r="W1073" s="23"/>
      <c r="X1073" s="23"/>
      <c r="Y1073" s="11"/>
    </row>
    <row r="1074" spans="1:25" s="28" customFormat="1">
      <c r="A1074" s="16"/>
      <c r="B1074" s="13"/>
      <c r="C1074" s="13"/>
      <c r="D1074" s="14"/>
      <c r="E1074" s="14"/>
      <c r="F1074" s="14"/>
      <c r="G1074" s="14"/>
      <c r="H1074" s="16"/>
      <c r="I1074" s="17"/>
      <c r="J1074" s="16"/>
      <c r="K1074" s="14"/>
      <c r="L1074" s="14"/>
      <c r="M1074" s="14"/>
      <c r="N1074" s="14"/>
      <c r="O1074" s="16"/>
      <c r="P1074" s="52"/>
      <c r="Q1074" s="169"/>
      <c r="R1074" s="170">
        <f t="shared" si="10"/>
        <v>0</v>
      </c>
      <c r="S1074" s="14"/>
      <c r="T1074" s="15"/>
      <c r="U1074" s="14"/>
      <c r="V1074" s="21"/>
      <c r="W1074" s="23"/>
      <c r="X1074" s="23"/>
      <c r="Y1074" s="11"/>
    </row>
    <row r="1075" spans="1:25" s="28" customFormat="1">
      <c r="A1075" s="16"/>
      <c r="B1075" s="13"/>
      <c r="C1075" s="13"/>
      <c r="D1075" s="14"/>
      <c r="E1075" s="14"/>
      <c r="F1075" s="14"/>
      <c r="G1075" s="14"/>
      <c r="H1075" s="16"/>
      <c r="I1075" s="17"/>
      <c r="J1075" s="16"/>
      <c r="K1075" s="14"/>
      <c r="L1075" s="14"/>
      <c r="M1075" s="14"/>
      <c r="N1075" s="14"/>
      <c r="O1075" s="16"/>
      <c r="P1075" s="52"/>
      <c r="Q1075" s="169"/>
      <c r="R1075" s="170">
        <f t="shared" si="10"/>
        <v>0</v>
      </c>
      <c r="S1075" s="14"/>
      <c r="T1075" s="15"/>
      <c r="U1075" s="14"/>
      <c r="V1075" s="21"/>
      <c r="W1075" s="23"/>
      <c r="X1075" s="23"/>
      <c r="Y1075" s="11"/>
    </row>
    <row r="1076" spans="1:25" s="28" customFormat="1">
      <c r="A1076" s="16"/>
      <c r="B1076" s="13"/>
      <c r="C1076" s="13"/>
      <c r="D1076" s="14"/>
      <c r="E1076" s="14"/>
      <c r="F1076" s="14"/>
      <c r="G1076" s="14"/>
      <c r="H1076" s="16"/>
      <c r="I1076" s="17"/>
      <c r="J1076" s="16"/>
      <c r="K1076" s="14"/>
      <c r="L1076" s="14"/>
      <c r="M1076" s="14"/>
      <c r="N1076" s="14"/>
      <c r="O1076" s="16"/>
      <c r="P1076" s="52"/>
      <c r="Q1076" s="169"/>
      <c r="R1076" s="170">
        <f t="shared" si="10"/>
        <v>0</v>
      </c>
      <c r="S1076" s="14"/>
      <c r="T1076" s="15"/>
      <c r="U1076" s="14"/>
      <c r="V1076" s="21"/>
      <c r="W1076" s="23"/>
      <c r="X1076" s="23"/>
      <c r="Y1076" s="11"/>
    </row>
    <row r="1077" spans="1:25" s="28" customFormat="1">
      <c r="A1077" s="16"/>
      <c r="B1077" s="13"/>
      <c r="C1077" s="13"/>
      <c r="D1077" s="14"/>
      <c r="E1077" s="14"/>
      <c r="F1077" s="14"/>
      <c r="G1077" s="14"/>
      <c r="H1077" s="16"/>
      <c r="I1077" s="17"/>
      <c r="J1077" s="16"/>
      <c r="K1077" s="14"/>
      <c r="L1077" s="14"/>
      <c r="M1077" s="14"/>
      <c r="N1077" s="14"/>
      <c r="O1077" s="16"/>
      <c r="P1077" s="52"/>
      <c r="Q1077" s="169"/>
      <c r="R1077" s="170">
        <f t="shared" si="10"/>
        <v>0</v>
      </c>
      <c r="S1077" s="14"/>
      <c r="T1077" s="15"/>
      <c r="U1077" s="14"/>
      <c r="V1077" s="21"/>
      <c r="W1077" s="23"/>
      <c r="X1077" s="23"/>
      <c r="Y1077" s="11"/>
    </row>
    <row r="1078" spans="1:25" s="28" customFormat="1">
      <c r="A1078" s="16"/>
      <c r="B1078" s="13"/>
      <c r="C1078" s="13"/>
      <c r="D1078" s="14"/>
      <c r="E1078" s="14"/>
      <c r="F1078" s="14"/>
      <c r="G1078" s="14"/>
      <c r="H1078" s="16"/>
      <c r="I1078" s="17"/>
      <c r="J1078" s="16"/>
      <c r="K1078" s="14"/>
      <c r="L1078" s="14"/>
      <c r="M1078" s="14"/>
      <c r="N1078" s="14"/>
      <c r="O1078" s="16"/>
      <c r="P1078" s="52"/>
      <c r="Q1078" s="169"/>
      <c r="R1078" s="170">
        <f t="shared" si="10"/>
        <v>0</v>
      </c>
      <c r="S1078" s="14"/>
      <c r="T1078" s="15"/>
      <c r="U1078" s="14"/>
      <c r="V1078" s="21"/>
      <c r="W1078" s="23"/>
      <c r="X1078" s="23"/>
      <c r="Y1078" s="11"/>
    </row>
    <row r="1079" spans="1:25" s="28" customFormat="1">
      <c r="A1079" s="16"/>
      <c r="B1079" s="13"/>
      <c r="C1079" s="13"/>
      <c r="D1079" s="14"/>
      <c r="E1079" s="14"/>
      <c r="F1079" s="14"/>
      <c r="G1079" s="14"/>
      <c r="H1079" s="16"/>
      <c r="I1079" s="17"/>
      <c r="J1079" s="16"/>
      <c r="K1079" s="14"/>
      <c r="L1079" s="14"/>
      <c r="M1079" s="14"/>
      <c r="N1079" s="14"/>
      <c r="O1079" s="16"/>
      <c r="P1079" s="52"/>
      <c r="Q1079" s="169"/>
      <c r="R1079" s="170">
        <f t="shared" si="10"/>
        <v>0</v>
      </c>
      <c r="S1079" s="14"/>
      <c r="T1079" s="15"/>
      <c r="U1079" s="14"/>
      <c r="V1079" s="21"/>
      <c r="W1079" s="23"/>
      <c r="X1079" s="23"/>
      <c r="Y1079" s="11"/>
    </row>
    <row r="1080" spans="1:25" s="28" customFormat="1">
      <c r="A1080" s="16"/>
      <c r="B1080" s="13"/>
      <c r="C1080" s="13"/>
      <c r="D1080" s="14"/>
      <c r="E1080" s="14"/>
      <c r="F1080" s="14"/>
      <c r="G1080" s="14"/>
      <c r="H1080" s="16"/>
      <c r="I1080" s="17"/>
      <c r="J1080" s="16"/>
      <c r="K1080" s="14"/>
      <c r="L1080" s="14"/>
      <c r="M1080" s="14"/>
      <c r="N1080" s="14"/>
      <c r="O1080" s="16"/>
      <c r="P1080" s="52"/>
      <c r="Q1080" s="169"/>
      <c r="R1080" s="170">
        <f t="shared" si="10"/>
        <v>0</v>
      </c>
      <c r="S1080" s="14"/>
      <c r="T1080" s="15"/>
      <c r="U1080" s="14"/>
      <c r="V1080" s="21"/>
      <c r="W1080" s="23"/>
      <c r="X1080" s="23"/>
      <c r="Y1080" s="11"/>
    </row>
    <row r="1081" spans="1:25" s="28" customFormat="1">
      <c r="A1081" s="16"/>
      <c r="B1081" s="13"/>
      <c r="C1081" s="13"/>
      <c r="D1081" s="14"/>
      <c r="E1081" s="14"/>
      <c r="F1081" s="14"/>
      <c r="G1081" s="14"/>
      <c r="H1081" s="16"/>
      <c r="I1081" s="17"/>
      <c r="J1081" s="16"/>
      <c r="K1081" s="14"/>
      <c r="L1081" s="14"/>
      <c r="M1081" s="14"/>
      <c r="N1081" s="14"/>
      <c r="O1081" s="16"/>
      <c r="P1081" s="52"/>
      <c r="Q1081" s="169"/>
      <c r="R1081" s="170">
        <f t="shared" si="10"/>
        <v>0</v>
      </c>
      <c r="S1081" s="14"/>
      <c r="T1081" s="15"/>
      <c r="U1081" s="14"/>
      <c r="V1081" s="21"/>
      <c r="W1081" s="23"/>
      <c r="X1081" s="23"/>
      <c r="Y1081" s="11"/>
    </row>
    <row r="1082" spans="1:25" s="28" customFormat="1">
      <c r="A1082" s="16"/>
      <c r="B1082" s="13"/>
      <c r="C1082" s="13"/>
      <c r="D1082" s="14"/>
      <c r="E1082" s="14"/>
      <c r="F1082" s="14"/>
      <c r="G1082" s="14"/>
      <c r="H1082" s="16"/>
      <c r="I1082" s="17"/>
      <c r="J1082" s="16"/>
      <c r="K1082" s="14"/>
      <c r="L1082" s="14"/>
      <c r="M1082" s="14"/>
      <c r="N1082" s="14"/>
      <c r="O1082" s="16"/>
      <c r="P1082" s="52"/>
      <c r="Q1082" s="169"/>
      <c r="R1082" s="170">
        <f t="shared" si="10"/>
        <v>0</v>
      </c>
      <c r="S1082" s="14"/>
      <c r="T1082" s="15"/>
      <c r="U1082" s="14"/>
      <c r="V1082" s="21"/>
      <c r="W1082" s="23"/>
      <c r="X1082" s="23"/>
      <c r="Y1082" s="11"/>
    </row>
    <row r="1083" spans="1:25" s="28" customFormat="1">
      <c r="A1083" s="16"/>
      <c r="B1083" s="13"/>
      <c r="C1083" s="13"/>
      <c r="D1083" s="14"/>
      <c r="E1083" s="14"/>
      <c r="F1083" s="14"/>
      <c r="G1083" s="14"/>
      <c r="H1083" s="16"/>
      <c r="I1083" s="17"/>
      <c r="J1083" s="16"/>
      <c r="K1083" s="14"/>
      <c r="L1083" s="14"/>
      <c r="M1083" s="14"/>
      <c r="N1083" s="14"/>
      <c r="O1083" s="16"/>
      <c r="P1083" s="52"/>
      <c r="Q1083" s="169"/>
      <c r="R1083" s="170">
        <f t="shared" si="10"/>
        <v>0</v>
      </c>
      <c r="S1083" s="14"/>
      <c r="T1083" s="15"/>
      <c r="U1083" s="14"/>
      <c r="V1083" s="21"/>
      <c r="W1083" s="23"/>
      <c r="X1083" s="23"/>
      <c r="Y1083" s="11"/>
    </row>
    <row r="1084" spans="1:25" s="28" customFormat="1">
      <c r="A1084" s="16"/>
      <c r="B1084" s="13"/>
      <c r="C1084" s="13"/>
      <c r="D1084" s="14"/>
      <c r="E1084" s="14"/>
      <c r="F1084" s="14"/>
      <c r="G1084" s="14"/>
      <c r="H1084" s="16"/>
      <c r="I1084" s="17"/>
      <c r="J1084" s="16"/>
      <c r="K1084" s="14"/>
      <c r="L1084" s="14"/>
      <c r="M1084" s="14"/>
      <c r="N1084" s="14"/>
      <c r="O1084" s="16"/>
      <c r="P1084" s="52"/>
      <c r="Q1084" s="169"/>
      <c r="R1084" s="170">
        <f t="shared" si="10"/>
        <v>0</v>
      </c>
      <c r="S1084" s="14"/>
      <c r="T1084" s="15"/>
      <c r="U1084" s="14"/>
      <c r="V1084" s="21"/>
      <c r="W1084" s="23"/>
      <c r="X1084" s="23"/>
      <c r="Y1084" s="11"/>
    </row>
    <row r="1085" spans="1:25" s="28" customFormat="1">
      <c r="A1085" s="16"/>
      <c r="B1085" s="13"/>
      <c r="C1085" s="13"/>
      <c r="D1085" s="14"/>
      <c r="E1085" s="14"/>
      <c r="F1085" s="14"/>
      <c r="G1085" s="14"/>
      <c r="H1085" s="16"/>
      <c r="I1085" s="17"/>
      <c r="J1085" s="16"/>
      <c r="K1085" s="14"/>
      <c r="L1085" s="14"/>
      <c r="M1085" s="14"/>
      <c r="N1085" s="14"/>
      <c r="O1085" s="16"/>
      <c r="P1085" s="52"/>
      <c r="Q1085" s="169"/>
      <c r="R1085" s="170">
        <f t="shared" si="10"/>
        <v>0</v>
      </c>
      <c r="S1085" s="14"/>
      <c r="T1085" s="15"/>
      <c r="U1085" s="14"/>
      <c r="V1085" s="21"/>
      <c r="W1085" s="23"/>
      <c r="X1085" s="23"/>
      <c r="Y1085" s="11"/>
    </row>
    <row r="1086" spans="1:25" s="28" customFormat="1">
      <c r="A1086" s="16"/>
      <c r="B1086" s="13"/>
      <c r="C1086" s="13"/>
      <c r="D1086" s="14"/>
      <c r="E1086" s="14"/>
      <c r="F1086" s="14"/>
      <c r="G1086" s="14"/>
      <c r="H1086" s="16"/>
      <c r="I1086" s="17"/>
      <c r="J1086" s="16"/>
      <c r="K1086" s="14"/>
      <c r="L1086" s="14"/>
      <c r="M1086" s="14"/>
      <c r="N1086" s="14"/>
      <c r="O1086" s="16"/>
      <c r="P1086" s="52"/>
      <c r="Q1086" s="169"/>
      <c r="R1086" s="170">
        <f t="shared" si="10"/>
        <v>0</v>
      </c>
      <c r="S1086" s="14"/>
      <c r="T1086" s="15"/>
      <c r="U1086" s="14"/>
      <c r="V1086" s="21"/>
      <c r="W1086" s="23"/>
      <c r="X1086" s="23"/>
      <c r="Y1086" s="11"/>
    </row>
    <row r="1087" spans="1:25" s="28" customFormat="1">
      <c r="A1087" s="16"/>
      <c r="B1087" s="13"/>
      <c r="C1087" s="13"/>
      <c r="D1087" s="14"/>
      <c r="E1087" s="14"/>
      <c r="F1087" s="14"/>
      <c r="G1087" s="14"/>
      <c r="H1087" s="16"/>
      <c r="I1087" s="17"/>
      <c r="J1087" s="16"/>
      <c r="K1087" s="14"/>
      <c r="L1087" s="14"/>
      <c r="M1087" s="14"/>
      <c r="N1087" s="14"/>
      <c r="O1087" s="16"/>
      <c r="P1087" s="52"/>
      <c r="Q1087" s="169"/>
      <c r="R1087" s="170">
        <f t="shared" si="10"/>
        <v>0</v>
      </c>
      <c r="S1087" s="14"/>
      <c r="T1087" s="15"/>
      <c r="U1087" s="14"/>
      <c r="V1087" s="21"/>
      <c r="W1087" s="23"/>
      <c r="X1087" s="23"/>
      <c r="Y1087" s="11"/>
    </row>
    <row r="1088" spans="1:25" s="28" customFormat="1">
      <c r="A1088" s="16"/>
      <c r="B1088" s="13"/>
      <c r="C1088" s="13"/>
      <c r="D1088" s="14"/>
      <c r="E1088" s="14"/>
      <c r="F1088" s="14"/>
      <c r="G1088" s="14"/>
      <c r="H1088" s="16"/>
      <c r="I1088" s="17"/>
      <c r="J1088" s="16"/>
      <c r="K1088" s="14"/>
      <c r="L1088" s="14"/>
      <c r="M1088" s="14"/>
      <c r="N1088" s="14"/>
      <c r="O1088" s="16"/>
      <c r="P1088" s="52"/>
      <c r="Q1088" s="169"/>
      <c r="R1088" s="170">
        <f t="shared" si="10"/>
        <v>0</v>
      </c>
      <c r="S1088" s="14"/>
      <c r="T1088" s="15"/>
      <c r="U1088" s="14"/>
      <c r="V1088" s="21"/>
      <c r="W1088" s="23"/>
      <c r="X1088" s="23"/>
      <c r="Y1088" s="11"/>
    </row>
    <row r="1089" spans="1:25" s="28" customFormat="1">
      <c r="A1089" s="16"/>
      <c r="B1089" s="13"/>
      <c r="C1089" s="13"/>
      <c r="D1089" s="14"/>
      <c r="E1089" s="14"/>
      <c r="F1089" s="14"/>
      <c r="G1089" s="14"/>
      <c r="H1089" s="16"/>
      <c r="I1089" s="17"/>
      <c r="J1089" s="16"/>
      <c r="K1089" s="14"/>
      <c r="L1089" s="14"/>
      <c r="M1089" s="14"/>
      <c r="N1089" s="14"/>
      <c r="O1089" s="16"/>
      <c r="P1089" s="52"/>
      <c r="Q1089" s="169"/>
      <c r="R1089" s="170">
        <f t="shared" si="10"/>
        <v>0</v>
      </c>
      <c r="S1089" s="14"/>
      <c r="T1089" s="15"/>
      <c r="U1089" s="14"/>
      <c r="V1089" s="21"/>
      <c r="W1089" s="23"/>
      <c r="X1089" s="23"/>
      <c r="Y1089" s="11"/>
    </row>
    <row r="1090" spans="1:25" s="28" customFormat="1">
      <c r="A1090" s="16"/>
      <c r="B1090" s="13"/>
      <c r="C1090" s="13"/>
      <c r="D1090" s="14"/>
      <c r="E1090" s="14"/>
      <c r="F1090" s="14"/>
      <c r="G1090" s="14"/>
      <c r="H1090" s="16"/>
      <c r="I1090" s="17"/>
      <c r="J1090" s="16"/>
      <c r="K1090" s="14"/>
      <c r="L1090" s="14"/>
      <c r="M1090" s="14"/>
      <c r="N1090" s="14"/>
      <c r="O1090" s="16"/>
      <c r="P1090" s="52"/>
      <c r="Q1090" s="169"/>
      <c r="R1090" s="170">
        <f t="shared" si="10"/>
        <v>0</v>
      </c>
      <c r="S1090" s="14"/>
      <c r="T1090" s="15"/>
      <c r="U1090" s="14"/>
      <c r="V1090" s="21"/>
      <c r="W1090" s="23"/>
      <c r="X1090" s="23"/>
      <c r="Y1090" s="11"/>
    </row>
    <row r="1091" spans="1:25" s="28" customFormat="1">
      <c r="A1091" s="16"/>
      <c r="B1091" s="13"/>
      <c r="C1091" s="13"/>
      <c r="D1091" s="14"/>
      <c r="E1091" s="14"/>
      <c r="F1091" s="14"/>
      <c r="G1091" s="14"/>
      <c r="H1091" s="16"/>
      <c r="I1091" s="17"/>
      <c r="J1091" s="16"/>
      <c r="K1091" s="14"/>
      <c r="L1091" s="14"/>
      <c r="M1091" s="14"/>
      <c r="N1091" s="14"/>
      <c r="O1091" s="16"/>
      <c r="P1091" s="52"/>
      <c r="Q1091" s="169"/>
      <c r="R1091" s="170">
        <f t="shared" si="10"/>
        <v>0</v>
      </c>
      <c r="S1091" s="14"/>
      <c r="T1091" s="15"/>
      <c r="U1091" s="14"/>
      <c r="V1091" s="21"/>
      <c r="W1091" s="23"/>
      <c r="X1091" s="23"/>
      <c r="Y1091" s="11"/>
    </row>
    <row r="1092" spans="1:25" s="28" customFormat="1">
      <c r="A1092" s="16"/>
      <c r="B1092" s="13"/>
      <c r="C1092" s="13"/>
      <c r="D1092" s="14"/>
      <c r="E1092" s="14"/>
      <c r="F1092" s="14"/>
      <c r="G1092" s="14"/>
      <c r="H1092" s="16"/>
      <c r="I1092" s="17"/>
      <c r="J1092" s="16"/>
      <c r="K1092" s="14"/>
      <c r="L1092" s="14"/>
      <c r="M1092" s="14"/>
      <c r="N1092" s="14"/>
      <c r="O1092" s="16"/>
      <c r="P1092" s="52"/>
      <c r="Q1092" s="169"/>
      <c r="R1092" s="170">
        <f t="shared" si="10"/>
        <v>0</v>
      </c>
      <c r="S1092" s="14"/>
      <c r="T1092" s="15"/>
      <c r="U1092" s="14"/>
      <c r="V1092" s="21"/>
      <c r="W1092" s="23"/>
      <c r="X1092" s="23"/>
      <c r="Y1092" s="11"/>
    </row>
    <row r="1093" spans="1:25" s="28" customFormat="1">
      <c r="A1093" s="16"/>
      <c r="B1093" s="13"/>
      <c r="C1093" s="13"/>
      <c r="D1093" s="14"/>
      <c r="E1093" s="14"/>
      <c r="F1093" s="14"/>
      <c r="G1093" s="14"/>
      <c r="H1093" s="16"/>
      <c r="I1093" s="17"/>
      <c r="J1093" s="16"/>
      <c r="K1093" s="14"/>
      <c r="L1093" s="14"/>
      <c r="M1093" s="14"/>
      <c r="N1093" s="14"/>
      <c r="O1093" s="16"/>
      <c r="P1093" s="52"/>
      <c r="Q1093" s="169"/>
      <c r="R1093" s="170">
        <f t="shared" si="10"/>
        <v>0</v>
      </c>
      <c r="S1093" s="14"/>
      <c r="T1093" s="15"/>
      <c r="U1093" s="14"/>
      <c r="V1093" s="21"/>
      <c r="W1093" s="23"/>
      <c r="X1093" s="23"/>
      <c r="Y1093" s="11"/>
    </row>
    <row r="1094" spans="1:25" s="28" customFormat="1">
      <c r="A1094" s="16"/>
      <c r="B1094" s="13"/>
      <c r="C1094" s="13"/>
      <c r="D1094" s="14"/>
      <c r="E1094" s="14"/>
      <c r="F1094" s="14"/>
      <c r="G1094" s="14"/>
      <c r="H1094" s="16"/>
      <c r="I1094" s="17"/>
      <c r="J1094" s="16"/>
      <c r="K1094" s="14"/>
      <c r="L1094" s="14"/>
      <c r="M1094" s="14"/>
      <c r="N1094" s="14"/>
      <c r="O1094" s="16"/>
      <c r="P1094" s="52"/>
      <c r="Q1094" s="169"/>
      <c r="R1094" s="170">
        <f t="shared" si="10"/>
        <v>0</v>
      </c>
      <c r="S1094" s="14"/>
      <c r="T1094" s="15"/>
      <c r="U1094" s="14"/>
      <c r="V1094" s="21"/>
      <c r="W1094" s="23"/>
      <c r="X1094" s="23"/>
      <c r="Y1094" s="11"/>
    </row>
    <row r="1095" spans="1:25" s="28" customFormat="1">
      <c r="A1095" s="16"/>
      <c r="B1095" s="13"/>
      <c r="C1095" s="13"/>
      <c r="D1095" s="14"/>
      <c r="E1095" s="14"/>
      <c r="F1095" s="14"/>
      <c r="G1095" s="14"/>
      <c r="H1095" s="16"/>
      <c r="I1095" s="17"/>
      <c r="J1095" s="16"/>
      <c r="K1095" s="14"/>
      <c r="L1095" s="14"/>
      <c r="M1095" s="14"/>
      <c r="N1095" s="14"/>
      <c r="O1095" s="16"/>
      <c r="P1095" s="52"/>
      <c r="Q1095" s="169"/>
      <c r="R1095" s="170">
        <f t="shared" si="10"/>
        <v>0</v>
      </c>
      <c r="S1095" s="14"/>
      <c r="T1095" s="15"/>
      <c r="U1095" s="14"/>
      <c r="V1095" s="21"/>
      <c r="W1095" s="23"/>
      <c r="X1095" s="23"/>
      <c r="Y1095" s="11"/>
    </row>
    <row r="1096" spans="1:25" s="28" customFormat="1">
      <c r="A1096" s="16"/>
      <c r="B1096" s="13"/>
      <c r="C1096" s="13"/>
      <c r="D1096" s="14"/>
      <c r="E1096" s="14"/>
      <c r="F1096" s="14"/>
      <c r="G1096" s="14"/>
      <c r="H1096" s="16"/>
      <c r="I1096" s="17"/>
      <c r="J1096" s="16"/>
      <c r="K1096" s="14"/>
      <c r="L1096" s="14"/>
      <c r="M1096" s="14"/>
      <c r="N1096" s="14"/>
      <c r="O1096" s="16"/>
      <c r="P1096" s="52"/>
      <c r="Q1096" s="169"/>
      <c r="R1096" s="170">
        <f t="shared" si="10"/>
        <v>0</v>
      </c>
      <c r="S1096" s="14"/>
      <c r="T1096" s="15"/>
      <c r="U1096" s="14"/>
      <c r="V1096" s="21"/>
      <c r="W1096" s="23"/>
      <c r="X1096" s="23"/>
      <c r="Y1096" s="11"/>
    </row>
    <row r="1097" spans="1:25" s="28" customFormat="1">
      <c r="A1097" s="16"/>
      <c r="B1097" s="13"/>
      <c r="C1097" s="13"/>
      <c r="D1097" s="14"/>
      <c r="E1097" s="14"/>
      <c r="F1097" s="14"/>
      <c r="G1097" s="14"/>
      <c r="H1097" s="16"/>
      <c r="I1097" s="17"/>
      <c r="J1097" s="16"/>
      <c r="K1097" s="14"/>
      <c r="L1097" s="14"/>
      <c r="M1097" s="14"/>
      <c r="N1097" s="14"/>
      <c r="O1097" s="16"/>
      <c r="P1097" s="52"/>
      <c r="Q1097" s="169"/>
      <c r="R1097" s="170">
        <f t="shared" si="10"/>
        <v>0</v>
      </c>
      <c r="S1097" s="14"/>
      <c r="T1097" s="15"/>
      <c r="U1097" s="14"/>
      <c r="V1097" s="21"/>
      <c r="W1097" s="23"/>
      <c r="X1097" s="23"/>
      <c r="Y1097" s="11"/>
    </row>
    <row r="1098" spans="1:25" s="28" customFormat="1">
      <c r="A1098" s="16"/>
      <c r="B1098" s="13"/>
      <c r="C1098" s="13"/>
      <c r="D1098" s="14"/>
      <c r="E1098" s="14"/>
      <c r="F1098" s="14"/>
      <c r="G1098" s="14"/>
      <c r="H1098" s="16"/>
      <c r="I1098" s="17"/>
      <c r="J1098" s="16"/>
      <c r="K1098" s="14"/>
      <c r="L1098" s="14"/>
      <c r="M1098" s="14"/>
      <c r="N1098" s="14"/>
      <c r="O1098" s="16"/>
      <c r="P1098" s="52"/>
      <c r="Q1098" s="169"/>
      <c r="R1098" s="170">
        <f t="shared" si="10"/>
        <v>0</v>
      </c>
      <c r="S1098" s="14"/>
      <c r="T1098" s="15"/>
      <c r="U1098" s="14"/>
      <c r="V1098" s="21"/>
      <c r="W1098" s="23"/>
      <c r="X1098" s="23"/>
      <c r="Y1098" s="11"/>
    </row>
    <row r="1099" spans="1:25" s="28" customFormat="1">
      <c r="A1099" s="16"/>
      <c r="B1099" s="13"/>
      <c r="C1099" s="13"/>
      <c r="D1099" s="14"/>
      <c r="E1099" s="14"/>
      <c r="F1099" s="14"/>
      <c r="G1099" s="14"/>
      <c r="H1099" s="16"/>
      <c r="I1099" s="17"/>
      <c r="J1099" s="16"/>
      <c r="K1099" s="14"/>
      <c r="L1099" s="14"/>
      <c r="M1099" s="14"/>
      <c r="N1099" s="14"/>
      <c r="O1099" s="16"/>
      <c r="P1099" s="52"/>
      <c r="Q1099" s="169"/>
      <c r="R1099" s="170">
        <f t="shared" si="10"/>
        <v>0</v>
      </c>
      <c r="S1099" s="14"/>
      <c r="T1099" s="15"/>
      <c r="U1099" s="14"/>
      <c r="V1099" s="21"/>
      <c r="W1099" s="23"/>
      <c r="X1099" s="23"/>
      <c r="Y1099" s="11"/>
    </row>
    <row r="1100" spans="1:25" s="28" customFormat="1">
      <c r="A1100" s="16"/>
      <c r="B1100" s="13"/>
      <c r="C1100" s="13"/>
      <c r="D1100" s="14"/>
      <c r="E1100" s="14"/>
      <c r="F1100" s="14"/>
      <c r="G1100" s="14"/>
      <c r="H1100" s="16"/>
      <c r="I1100" s="17"/>
      <c r="J1100" s="16"/>
      <c r="K1100" s="14"/>
      <c r="L1100" s="14"/>
      <c r="M1100" s="14"/>
      <c r="N1100" s="14"/>
      <c r="O1100" s="16"/>
      <c r="P1100" s="52"/>
      <c r="Q1100" s="169"/>
      <c r="R1100" s="170">
        <f t="shared" si="10"/>
        <v>0</v>
      </c>
      <c r="S1100" s="14"/>
      <c r="T1100" s="15"/>
      <c r="U1100" s="14"/>
      <c r="V1100" s="21"/>
      <c r="W1100" s="23"/>
      <c r="X1100" s="23"/>
      <c r="Y1100" s="11"/>
    </row>
    <row r="1101" spans="1:25" s="28" customFormat="1">
      <c r="A1101" s="16"/>
      <c r="B1101" s="13"/>
      <c r="C1101" s="13"/>
      <c r="D1101" s="14"/>
      <c r="E1101" s="14"/>
      <c r="F1101" s="14"/>
      <c r="G1101" s="14"/>
      <c r="H1101" s="16"/>
      <c r="I1101" s="17"/>
      <c r="J1101" s="16"/>
      <c r="K1101" s="14"/>
      <c r="L1101" s="14"/>
      <c r="M1101" s="14"/>
      <c r="N1101" s="14"/>
      <c r="O1101" s="16"/>
      <c r="P1101" s="52"/>
      <c r="Q1101" s="169"/>
      <c r="R1101" s="170">
        <f t="shared" si="10"/>
        <v>0</v>
      </c>
      <c r="S1101" s="14"/>
      <c r="T1101" s="15"/>
      <c r="U1101" s="14"/>
      <c r="V1101" s="21"/>
      <c r="W1101" s="23"/>
      <c r="X1101" s="23"/>
      <c r="Y1101" s="11"/>
    </row>
    <row r="1102" spans="1:25" s="28" customFormat="1">
      <c r="A1102" s="16"/>
      <c r="B1102" s="13"/>
      <c r="C1102" s="13"/>
      <c r="D1102" s="14"/>
      <c r="E1102" s="14"/>
      <c r="F1102" s="14"/>
      <c r="G1102" s="14"/>
      <c r="H1102" s="16"/>
      <c r="I1102" s="17"/>
      <c r="J1102" s="16"/>
      <c r="K1102" s="14"/>
      <c r="L1102" s="14"/>
      <c r="M1102" s="14"/>
      <c r="N1102" s="14"/>
      <c r="O1102" s="16"/>
      <c r="P1102" s="52"/>
      <c r="Q1102" s="169"/>
      <c r="R1102" s="170">
        <f t="shared" si="10"/>
        <v>0</v>
      </c>
      <c r="S1102" s="14"/>
      <c r="T1102" s="15"/>
      <c r="U1102" s="14"/>
      <c r="V1102" s="21"/>
      <c r="W1102" s="23"/>
      <c r="X1102" s="23"/>
      <c r="Y1102" s="11"/>
    </row>
    <row r="1103" spans="1:25" s="28" customFormat="1">
      <c r="A1103" s="16"/>
      <c r="B1103" s="13"/>
      <c r="C1103" s="13"/>
      <c r="D1103" s="14"/>
      <c r="E1103" s="14"/>
      <c r="F1103" s="14"/>
      <c r="G1103" s="14"/>
      <c r="H1103" s="16"/>
      <c r="I1103" s="17"/>
      <c r="J1103" s="16"/>
      <c r="K1103" s="14"/>
      <c r="L1103" s="14"/>
      <c r="M1103" s="14"/>
      <c r="N1103" s="14"/>
      <c r="O1103" s="16"/>
      <c r="P1103" s="52"/>
      <c r="Q1103" s="169"/>
      <c r="R1103" s="170">
        <f t="shared" si="10"/>
        <v>0</v>
      </c>
      <c r="S1103" s="14"/>
      <c r="T1103" s="15"/>
      <c r="U1103" s="14"/>
      <c r="V1103" s="21"/>
      <c r="W1103" s="23"/>
      <c r="X1103" s="23"/>
      <c r="Y1103" s="11"/>
    </row>
    <row r="1104" spans="1:25" s="28" customFormat="1">
      <c r="A1104" s="16"/>
      <c r="B1104" s="13"/>
      <c r="C1104" s="13"/>
      <c r="D1104" s="14"/>
      <c r="E1104" s="14"/>
      <c r="F1104" s="14"/>
      <c r="G1104" s="14"/>
      <c r="H1104" s="16"/>
      <c r="I1104" s="17"/>
      <c r="J1104" s="16"/>
      <c r="K1104" s="14"/>
      <c r="L1104" s="14"/>
      <c r="M1104" s="14"/>
      <c r="N1104" s="14"/>
      <c r="O1104" s="16"/>
      <c r="P1104" s="52"/>
      <c r="Q1104" s="169"/>
      <c r="R1104" s="170">
        <f t="shared" si="10"/>
        <v>0</v>
      </c>
      <c r="S1104" s="14"/>
      <c r="T1104" s="15"/>
      <c r="U1104" s="14"/>
      <c r="V1104" s="21"/>
      <c r="W1104" s="23"/>
      <c r="X1104" s="23"/>
      <c r="Y1104" s="11"/>
    </row>
    <row r="1105" spans="1:25" s="28" customFormat="1">
      <c r="A1105" s="16"/>
      <c r="B1105" s="13"/>
      <c r="C1105" s="13"/>
      <c r="D1105" s="14"/>
      <c r="E1105" s="14"/>
      <c r="F1105" s="14"/>
      <c r="G1105" s="14"/>
      <c r="H1105" s="16"/>
      <c r="I1105" s="17"/>
      <c r="J1105" s="16"/>
      <c r="K1105" s="14"/>
      <c r="L1105" s="14"/>
      <c r="M1105" s="14"/>
      <c r="N1105" s="14"/>
      <c r="O1105" s="16"/>
      <c r="P1105" s="52"/>
      <c r="Q1105" s="169"/>
      <c r="R1105" s="170">
        <f t="shared" si="10"/>
        <v>0</v>
      </c>
      <c r="S1105" s="14"/>
      <c r="T1105" s="15"/>
      <c r="U1105" s="14"/>
      <c r="V1105" s="21"/>
      <c r="W1105" s="23"/>
      <c r="X1105" s="23"/>
      <c r="Y1105" s="11"/>
    </row>
    <row r="1106" spans="1:25" s="28" customFormat="1">
      <c r="A1106" s="16"/>
      <c r="B1106" s="13"/>
      <c r="C1106" s="13"/>
      <c r="D1106" s="14"/>
      <c r="E1106" s="14"/>
      <c r="F1106" s="14"/>
      <c r="G1106" s="14"/>
      <c r="H1106" s="16"/>
      <c r="I1106" s="17"/>
      <c r="J1106" s="16"/>
      <c r="K1106" s="14"/>
      <c r="L1106" s="14"/>
      <c r="M1106" s="14"/>
      <c r="N1106" s="14"/>
      <c r="O1106" s="16"/>
      <c r="P1106" s="52"/>
      <c r="Q1106" s="169"/>
      <c r="R1106" s="170">
        <f t="shared" si="10"/>
        <v>0</v>
      </c>
      <c r="S1106" s="14"/>
      <c r="T1106" s="15"/>
      <c r="U1106" s="14"/>
      <c r="V1106" s="21"/>
      <c r="W1106" s="23"/>
      <c r="X1106" s="23"/>
      <c r="Y1106" s="11"/>
    </row>
    <row r="1107" spans="1:25" s="28" customFormat="1">
      <c r="A1107" s="16"/>
      <c r="B1107" s="13"/>
      <c r="C1107" s="13"/>
      <c r="D1107" s="14"/>
      <c r="E1107" s="14"/>
      <c r="F1107" s="14"/>
      <c r="G1107" s="14"/>
      <c r="H1107" s="16"/>
      <c r="I1107" s="17"/>
      <c r="J1107" s="16"/>
      <c r="K1107" s="14"/>
      <c r="L1107" s="14"/>
      <c r="M1107" s="14"/>
      <c r="N1107" s="14"/>
      <c r="O1107" s="16"/>
      <c r="P1107" s="52"/>
      <c r="Q1107" s="169"/>
      <c r="R1107" s="170">
        <f t="shared" si="10"/>
        <v>0</v>
      </c>
      <c r="S1107" s="14"/>
      <c r="T1107" s="15"/>
      <c r="U1107" s="14"/>
      <c r="V1107" s="21"/>
      <c r="W1107" s="23"/>
      <c r="X1107" s="23"/>
      <c r="Y1107" s="11"/>
    </row>
    <row r="1108" spans="1:25" s="28" customFormat="1">
      <c r="A1108" s="16"/>
      <c r="B1108" s="13"/>
      <c r="C1108" s="13"/>
      <c r="D1108" s="14"/>
      <c r="E1108" s="14"/>
      <c r="F1108" s="14"/>
      <c r="G1108" s="14"/>
      <c r="H1108" s="16"/>
      <c r="I1108" s="17"/>
      <c r="J1108" s="16"/>
      <c r="K1108" s="14"/>
      <c r="L1108" s="14"/>
      <c r="M1108" s="14"/>
      <c r="N1108" s="14"/>
      <c r="O1108" s="16"/>
      <c r="P1108" s="52"/>
      <c r="Q1108" s="169"/>
      <c r="R1108" s="170">
        <f t="shared" si="10"/>
        <v>0</v>
      </c>
      <c r="S1108" s="14"/>
      <c r="T1108" s="15"/>
      <c r="U1108" s="14"/>
      <c r="V1108" s="21"/>
      <c r="W1108" s="23"/>
      <c r="X1108" s="23"/>
      <c r="Y1108" s="11"/>
    </row>
    <row r="1109" spans="1:25" s="28" customFormat="1">
      <c r="A1109" s="16"/>
      <c r="B1109" s="13"/>
      <c r="C1109" s="13"/>
      <c r="D1109" s="14"/>
      <c r="E1109" s="14"/>
      <c r="F1109" s="14"/>
      <c r="G1109" s="14"/>
      <c r="H1109" s="16"/>
      <c r="I1109" s="17"/>
      <c r="J1109" s="16"/>
      <c r="K1109" s="14"/>
      <c r="L1109" s="14"/>
      <c r="M1109" s="14"/>
      <c r="N1109" s="14"/>
      <c r="O1109" s="16"/>
      <c r="P1109" s="52"/>
      <c r="Q1109" s="169"/>
      <c r="R1109" s="170">
        <f t="shared" si="10"/>
        <v>0</v>
      </c>
      <c r="S1109" s="14"/>
      <c r="T1109" s="15"/>
      <c r="U1109" s="14"/>
      <c r="V1109" s="21"/>
      <c r="W1109" s="23"/>
      <c r="X1109" s="23"/>
      <c r="Y1109" s="11"/>
    </row>
    <row r="1110" spans="1:25" s="28" customFormat="1">
      <c r="A1110" s="16"/>
      <c r="B1110" s="13"/>
      <c r="C1110" s="13"/>
      <c r="D1110" s="14"/>
      <c r="E1110" s="14"/>
      <c r="F1110" s="14"/>
      <c r="G1110" s="14"/>
      <c r="H1110" s="16"/>
      <c r="I1110" s="17"/>
      <c r="J1110" s="16"/>
      <c r="K1110" s="14"/>
      <c r="L1110" s="14"/>
      <c r="M1110" s="14"/>
      <c r="N1110" s="14"/>
      <c r="O1110" s="16"/>
      <c r="P1110" s="52"/>
      <c r="Q1110" s="169"/>
      <c r="R1110" s="170">
        <f t="shared" si="10"/>
        <v>0</v>
      </c>
      <c r="S1110" s="14"/>
      <c r="T1110" s="15"/>
      <c r="U1110" s="14"/>
      <c r="V1110" s="21"/>
      <c r="W1110" s="23"/>
      <c r="X1110" s="23"/>
      <c r="Y1110" s="11"/>
    </row>
    <row r="1111" spans="1:25" s="28" customFormat="1">
      <c r="A1111" s="16"/>
      <c r="B1111" s="13"/>
      <c r="C1111" s="13"/>
      <c r="D1111" s="14"/>
      <c r="E1111" s="14"/>
      <c r="F1111" s="14"/>
      <c r="G1111" s="14"/>
      <c r="H1111" s="16"/>
      <c r="I1111" s="17"/>
      <c r="J1111" s="16"/>
      <c r="K1111" s="14"/>
      <c r="L1111" s="14"/>
      <c r="M1111" s="14"/>
      <c r="N1111" s="14"/>
      <c r="O1111" s="16"/>
      <c r="P1111" s="52"/>
      <c r="Q1111" s="169"/>
      <c r="R1111" s="170">
        <f t="shared" si="10"/>
        <v>0</v>
      </c>
      <c r="S1111" s="14"/>
      <c r="T1111" s="15"/>
      <c r="U1111" s="14"/>
      <c r="V1111" s="21"/>
      <c r="W1111" s="23"/>
      <c r="X1111" s="23"/>
      <c r="Y1111" s="11"/>
    </row>
    <row r="1112" spans="1:25" s="28" customFormat="1">
      <c r="A1112" s="16"/>
      <c r="B1112" s="13"/>
      <c r="C1112" s="13"/>
      <c r="D1112" s="14"/>
      <c r="E1112" s="14"/>
      <c r="F1112" s="14"/>
      <c r="G1112" s="14"/>
      <c r="H1112" s="16"/>
      <c r="I1112" s="17"/>
      <c r="J1112" s="16"/>
      <c r="K1112" s="14"/>
      <c r="L1112" s="14"/>
      <c r="M1112" s="14"/>
      <c r="N1112" s="14"/>
      <c r="O1112" s="16"/>
      <c r="P1112" s="52"/>
      <c r="Q1112" s="169"/>
      <c r="R1112" s="170">
        <f t="shared" si="10"/>
        <v>0</v>
      </c>
      <c r="S1112" s="14"/>
      <c r="T1112" s="15"/>
      <c r="U1112" s="14"/>
      <c r="V1112" s="21"/>
      <c r="W1112" s="23"/>
      <c r="X1112" s="23"/>
      <c r="Y1112" s="11"/>
    </row>
    <row r="1113" spans="1:25" s="28" customFormat="1">
      <c r="A1113" s="16"/>
      <c r="B1113" s="13"/>
      <c r="C1113" s="13"/>
      <c r="D1113" s="14"/>
      <c r="E1113" s="14"/>
      <c r="F1113" s="14"/>
      <c r="G1113" s="14"/>
      <c r="H1113" s="16"/>
      <c r="I1113" s="17"/>
      <c r="J1113" s="16"/>
      <c r="K1113" s="14"/>
      <c r="L1113" s="14"/>
      <c r="M1113" s="14"/>
      <c r="N1113" s="14"/>
      <c r="O1113" s="16"/>
      <c r="P1113" s="52"/>
      <c r="Q1113" s="169"/>
      <c r="R1113" s="170">
        <f t="shared" si="10"/>
        <v>0</v>
      </c>
      <c r="S1113" s="14"/>
      <c r="T1113" s="15"/>
      <c r="U1113" s="14"/>
      <c r="V1113" s="21"/>
      <c r="W1113" s="23"/>
      <c r="X1113" s="23"/>
      <c r="Y1113" s="11"/>
    </row>
    <row r="1114" spans="1:25" s="28" customFormat="1">
      <c r="A1114" s="16"/>
      <c r="B1114" s="13"/>
      <c r="C1114" s="13"/>
      <c r="D1114" s="14"/>
      <c r="E1114" s="14"/>
      <c r="F1114" s="14"/>
      <c r="G1114" s="14"/>
      <c r="H1114" s="16"/>
      <c r="I1114" s="17"/>
      <c r="J1114" s="16"/>
      <c r="K1114" s="14"/>
      <c r="L1114" s="14"/>
      <c r="M1114" s="14"/>
      <c r="N1114" s="14"/>
      <c r="O1114" s="16"/>
      <c r="P1114" s="52"/>
      <c r="Q1114" s="169"/>
      <c r="R1114" s="170">
        <f t="shared" si="10"/>
        <v>0</v>
      </c>
      <c r="S1114" s="14"/>
      <c r="T1114" s="15"/>
      <c r="U1114" s="14"/>
      <c r="V1114" s="21"/>
      <c r="W1114" s="23"/>
      <c r="X1114" s="23"/>
      <c r="Y1114" s="11"/>
    </row>
    <row r="1115" spans="1:25" s="28" customFormat="1">
      <c r="A1115" s="16"/>
      <c r="B1115" s="13"/>
      <c r="C1115" s="13"/>
      <c r="D1115" s="14"/>
      <c r="E1115" s="14"/>
      <c r="F1115" s="14"/>
      <c r="G1115" s="14"/>
      <c r="H1115" s="16"/>
      <c r="I1115" s="17"/>
      <c r="J1115" s="16"/>
      <c r="K1115" s="14"/>
      <c r="L1115" s="14"/>
      <c r="M1115" s="14"/>
      <c r="N1115" s="14"/>
      <c r="O1115" s="16"/>
      <c r="P1115" s="52"/>
      <c r="Q1115" s="169"/>
      <c r="R1115" s="170">
        <f t="shared" si="10"/>
        <v>0</v>
      </c>
      <c r="S1115" s="14"/>
      <c r="T1115" s="15"/>
      <c r="U1115" s="14"/>
      <c r="V1115" s="21"/>
      <c r="W1115" s="23"/>
      <c r="X1115" s="23"/>
      <c r="Y1115" s="11"/>
    </row>
    <row r="1116" spans="1:25" s="28" customFormat="1">
      <c r="A1116" s="16"/>
      <c r="B1116" s="13"/>
      <c r="C1116" s="13"/>
      <c r="D1116" s="14"/>
      <c r="E1116" s="14"/>
      <c r="F1116" s="14"/>
      <c r="G1116" s="14"/>
      <c r="H1116" s="16"/>
      <c r="I1116" s="17"/>
      <c r="J1116" s="16"/>
      <c r="K1116" s="14"/>
      <c r="L1116" s="14"/>
      <c r="M1116" s="14"/>
      <c r="N1116" s="14"/>
      <c r="O1116" s="16"/>
      <c r="P1116" s="52"/>
      <c r="Q1116" s="169"/>
      <c r="R1116" s="170">
        <f t="shared" si="10"/>
        <v>0</v>
      </c>
      <c r="S1116" s="14"/>
      <c r="T1116" s="15"/>
      <c r="U1116" s="14"/>
      <c r="V1116" s="21"/>
      <c r="W1116" s="23"/>
      <c r="X1116" s="23"/>
      <c r="Y1116" s="11"/>
    </row>
    <row r="1117" spans="1:25" s="28" customFormat="1">
      <c r="A1117" s="16"/>
      <c r="B1117" s="13"/>
      <c r="C1117" s="13"/>
      <c r="D1117" s="14"/>
      <c r="E1117" s="14"/>
      <c r="F1117" s="14"/>
      <c r="G1117" s="14"/>
      <c r="H1117" s="16"/>
      <c r="I1117" s="17"/>
      <c r="J1117" s="16"/>
      <c r="K1117" s="14"/>
      <c r="L1117" s="14"/>
      <c r="M1117" s="14"/>
      <c r="N1117" s="14"/>
      <c r="O1117" s="16"/>
      <c r="P1117" s="52"/>
      <c r="Q1117" s="169"/>
      <c r="R1117" s="170">
        <f t="shared" si="10"/>
        <v>0</v>
      </c>
      <c r="S1117" s="14"/>
      <c r="T1117" s="15"/>
      <c r="U1117" s="14"/>
      <c r="V1117" s="21"/>
      <c r="W1117" s="23"/>
      <c r="X1117" s="23"/>
      <c r="Y1117" s="11"/>
    </row>
    <row r="1118" spans="1:25" s="28" customFormat="1">
      <c r="A1118" s="16"/>
      <c r="B1118" s="13"/>
      <c r="C1118" s="13"/>
      <c r="D1118" s="14"/>
      <c r="E1118" s="14"/>
      <c r="F1118" s="14"/>
      <c r="G1118" s="14"/>
      <c r="H1118" s="16"/>
      <c r="I1118" s="17"/>
      <c r="J1118" s="16"/>
      <c r="K1118" s="14"/>
      <c r="L1118" s="14"/>
      <c r="M1118" s="14"/>
      <c r="N1118" s="14"/>
      <c r="O1118" s="16"/>
      <c r="P1118" s="52"/>
      <c r="Q1118" s="169"/>
      <c r="R1118" s="170">
        <f t="shared" si="10"/>
        <v>0</v>
      </c>
      <c r="S1118" s="14"/>
      <c r="T1118" s="15"/>
      <c r="U1118" s="14"/>
      <c r="V1118" s="21"/>
      <c r="W1118" s="23"/>
      <c r="X1118" s="23"/>
      <c r="Y1118" s="11"/>
    </row>
    <row r="1119" spans="1:25" s="28" customFormat="1">
      <c r="A1119" s="16"/>
      <c r="B1119" s="13"/>
      <c r="C1119" s="13"/>
      <c r="D1119" s="14"/>
      <c r="E1119" s="14"/>
      <c r="F1119" s="14"/>
      <c r="G1119" s="14"/>
      <c r="H1119" s="16"/>
      <c r="I1119" s="17"/>
      <c r="J1119" s="16"/>
      <c r="K1119" s="14"/>
      <c r="L1119" s="14"/>
      <c r="M1119" s="14"/>
      <c r="N1119" s="14"/>
      <c r="O1119" s="16"/>
      <c r="P1119" s="52"/>
      <c r="Q1119" s="169"/>
      <c r="R1119" s="170">
        <f t="shared" si="10"/>
        <v>0</v>
      </c>
      <c r="S1119" s="14"/>
      <c r="T1119" s="15"/>
      <c r="U1119" s="14"/>
      <c r="V1119" s="21"/>
      <c r="W1119" s="23"/>
      <c r="X1119" s="23"/>
      <c r="Y1119" s="11"/>
    </row>
    <row r="1120" spans="1:25" s="28" customFormat="1">
      <c r="A1120" s="16"/>
      <c r="B1120" s="13"/>
      <c r="C1120" s="13"/>
      <c r="D1120" s="14"/>
      <c r="E1120" s="14"/>
      <c r="F1120" s="14"/>
      <c r="G1120" s="14"/>
      <c r="H1120" s="16"/>
      <c r="I1120" s="17"/>
      <c r="J1120" s="16"/>
      <c r="K1120" s="14"/>
      <c r="L1120" s="14"/>
      <c r="M1120" s="14"/>
      <c r="N1120" s="14"/>
      <c r="O1120" s="16"/>
      <c r="P1120" s="52"/>
      <c r="Q1120" s="169"/>
      <c r="R1120" s="170">
        <f t="shared" si="10"/>
        <v>0</v>
      </c>
      <c r="S1120" s="14"/>
      <c r="T1120" s="15"/>
      <c r="U1120" s="14"/>
      <c r="V1120" s="21"/>
      <c r="W1120" s="23"/>
      <c r="X1120" s="23"/>
      <c r="Y1120" s="11"/>
    </row>
    <row r="1121" spans="1:25" s="28" customFormat="1">
      <c r="A1121" s="16"/>
      <c r="B1121" s="13"/>
      <c r="C1121" s="13"/>
      <c r="D1121" s="14"/>
      <c r="E1121" s="14"/>
      <c r="F1121" s="14"/>
      <c r="G1121" s="14"/>
      <c r="H1121" s="16"/>
      <c r="I1121" s="17"/>
      <c r="J1121" s="16"/>
      <c r="K1121" s="14"/>
      <c r="L1121" s="14"/>
      <c r="M1121" s="14"/>
      <c r="N1121" s="14"/>
      <c r="O1121" s="16"/>
      <c r="P1121" s="52"/>
      <c r="Q1121" s="169"/>
      <c r="R1121" s="170">
        <f t="shared" si="10"/>
        <v>0</v>
      </c>
      <c r="S1121" s="14"/>
      <c r="T1121" s="15"/>
      <c r="U1121" s="14"/>
      <c r="V1121" s="21"/>
      <c r="W1121" s="23"/>
      <c r="X1121" s="23"/>
      <c r="Y1121" s="11"/>
    </row>
    <row r="1122" spans="1:25" s="28" customFormat="1">
      <c r="A1122" s="16"/>
      <c r="B1122" s="13"/>
      <c r="C1122" s="13"/>
      <c r="D1122" s="14"/>
      <c r="E1122" s="14"/>
      <c r="F1122" s="14"/>
      <c r="G1122" s="14"/>
      <c r="H1122" s="16"/>
      <c r="I1122" s="17"/>
      <c r="J1122" s="16"/>
      <c r="K1122" s="14"/>
      <c r="L1122" s="14"/>
      <c r="M1122" s="14"/>
      <c r="N1122" s="14"/>
      <c r="O1122" s="16"/>
      <c r="P1122" s="52"/>
      <c r="Q1122" s="169"/>
      <c r="R1122" s="170">
        <f t="shared" si="10"/>
        <v>0</v>
      </c>
      <c r="S1122" s="14"/>
      <c r="T1122" s="15"/>
      <c r="U1122" s="14"/>
      <c r="V1122" s="21"/>
      <c r="W1122" s="23"/>
      <c r="X1122" s="23"/>
      <c r="Y1122" s="11"/>
    </row>
    <row r="1123" spans="1:25" s="28" customFormat="1">
      <c r="A1123" s="16"/>
      <c r="B1123" s="13"/>
      <c r="C1123" s="13"/>
      <c r="D1123" s="14"/>
      <c r="E1123" s="14"/>
      <c r="F1123" s="14"/>
      <c r="G1123" s="14"/>
      <c r="H1123" s="16"/>
      <c r="I1123" s="17"/>
      <c r="J1123" s="16"/>
      <c r="K1123" s="14"/>
      <c r="L1123" s="14"/>
      <c r="M1123" s="14"/>
      <c r="N1123" s="14"/>
      <c r="O1123" s="16"/>
      <c r="P1123" s="52"/>
      <c r="Q1123" s="169"/>
      <c r="R1123" s="170">
        <f t="shared" si="10"/>
        <v>0</v>
      </c>
      <c r="S1123" s="14"/>
      <c r="T1123" s="15"/>
      <c r="U1123" s="14"/>
      <c r="V1123" s="21"/>
      <c r="W1123" s="23"/>
      <c r="X1123" s="23"/>
      <c r="Y1123" s="11"/>
    </row>
    <row r="1124" spans="1:25" s="28" customFormat="1">
      <c r="A1124" s="16"/>
      <c r="B1124" s="13"/>
      <c r="C1124" s="13"/>
      <c r="D1124" s="14"/>
      <c r="E1124" s="14"/>
      <c r="F1124" s="14"/>
      <c r="G1124" s="14"/>
      <c r="H1124" s="16"/>
      <c r="I1124" s="17"/>
      <c r="J1124" s="16"/>
      <c r="K1124" s="14"/>
      <c r="L1124" s="14"/>
      <c r="M1124" s="14"/>
      <c r="N1124" s="14"/>
      <c r="O1124" s="16"/>
      <c r="P1124" s="52"/>
      <c r="Q1124" s="169"/>
      <c r="R1124" s="170">
        <f t="shared" si="10"/>
        <v>0</v>
      </c>
      <c r="S1124" s="14"/>
      <c r="T1124" s="15"/>
      <c r="U1124" s="14"/>
      <c r="V1124" s="21"/>
      <c r="W1124" s="23"/>
      <c r="X1124" s="23"/>
      <c r="Y1124" s="11"/>
    </row>
    <row r="1125" spans="1:25" s="28" customFormat="1">
      <c r="A1125" s="16"/>
      <c r="B1125" s="13"/>
      <c r="C1125" s="13"/>
      <c r="D1125" s="14"/>
      <c r="E1125" s="14"/>
      <c r="F1125" s="14"/>
      <c r="G1125" s="14"/>
      <c r="H1125" s="16"/>
      <c r="I1125" s="17"/>
      <c r="J1125" s="16"/>
      <c r="K1125" s="14"/>
      <c r="L1125" s="14"/>
      <c r="M1125" s="14"/>
      <c r="N1125" s="14"/>
      <c r="O1125" s="16"/>
      <c r="P1125" s="52"/>
      <c r="Q1125" s="169"/>
      <c r="R1125" s="170">
        <f t="shared" si="10"/>
        <v>0</v>
      </c>
      <c r="S1125" s="14"/>
      <c r="T1125" s="15"/>
      <c r="U1125" s="14"/>
      <c r="V1125" s="21"/>
      <c r="W1125" s="23"/>
      <c r="X1125" s="23"/>
      <c r="Y1125" s="11"/>
    </row>
    <row r="1126" spans="1:25" s="28" customFormat="1">
      <c r="A1126" s="16"/>
      <c r="B1126" s="13"/>
      <c r="C1126" s="13"/>
      <c r="D1126" s="14"/>
      <c r="E1126" s="14"/>
      <c r="F1126" s="14"/>
      <c r="G1126" s="14"/>
      <c r="H1126" s="16"/>
      <c r="I1126" s="17"/>
      <c r="J1126" s="16"/>
      <c r="K1126" s="14"/>
      <c r="L1126" s="14"/>
      <c r="M1126" s="14"/>
      <c r="N1126" s="14"/>
      <c r="O1126" s="16"/>
      <c r="P1126" s="52"/>
      <c r="Q1126" s="169"/>
      <c r="R1126" s="170">
        <f t="shared" ref="R1126:R1189" si="11">P1126*(1+Q1126)</f>
        <v>0</v>
      </c>
      <c r="S1126" s="14"/>
      <c r="T1126" s="15"/>
      <c r="U1126" s="14"/>
      <c r="V1126" s="21"/>
      <c r="W1126" s="23"/>
      <c r="X1126" s="23"/>
      <c r="Y1126" s="11"/>
    </row>
    <row r="1127" spans="1:25" s="28" customFormat="1">
      <c r="A1127" s="16"/>
      <c r="B1127" s="13"/>
      <c r="C1127" s="13"/>
      <c r="D1127" s="14"/>
      <c r="E1127" s="14"/>
      <c r="F1127" s="14"/>
      <c r="G1127" s="14"/>
      <c r="H1127" s="16"/>
      <c r="I1127" s="17"/>
      <c r="J1127" s="16"/>
      <c r="K1127" s="14"/>
      <c r="L1127" s="14"/>
      <c r="M1127" s="14"/>
      <c r="N1127" s="14"/>
      <c r="O1127" s="16"/>
      <c r="P1127" s="52"/>
      <c r="Q1127" s="169"/>
      <c r="R1127" s="170">
        <f t="shared" si="11"/>
        <v>0</v>
      </c>
      <c r="S1127" s="14"/>
      <c r="T1127" s="15"/>
      <c r="U1127" s="14"/>
      <c r="V1127" s="21"/>
      <c r="W1127" s="23"/>
      <c r="X1127" s="23"/>
      <c r="Y1127" s="11"/>
    </row>
    <row r="1128" spans="1:25" s="28" customFormat="1">
      <c r="A1128" s="16"/>
      <c r="B1128" s="13"/>
      <c r="C1128" s="13"/>
      <c r="D1128" s="14"/>
      <c r="E1128" s="14"/>
      <c r="F1128" s="14"/>
      <c r="G1128" s="14"/>
      <c r="H1128" s="16"/>
      <c r="I1128" s="17"/>
      <c r="J1128" s="16"/>
      <c r="K1128" s="14"/>
      <c r="L1128" s="14"/>
      <c r="M1128" s="14"/>
      <c r="N1128" s="14"/>
      <c r="O1128" s="16"/>
      <c r="P1128" s="52"/>
      <c r="Q1128" s="169"/>
      <c r="R1128" s="170">
        <f t="shared" si="11"/>
        <v>0</v>
      </c>
      <c r="S1128" s="14"/>
      <c r="T1128" s="15"/>
      <c r="U1128" s="14"/>
      <c r="V1128" s="21"/>
      <c r="W1128" s="23"/>
      <c r="X1128" s="23"/>
      <c r="Y1128" s="11"/>
    </row>
    <row r="1129" spans="1:25" s="28" customFormat="1">
      <c r="A1129" s="16"/>
      <c r="B1129" s="13"/>
      <c r="C1129" s="13"/>
      <c r="D1129" s="14"/>
      <c r="E1129" s="14"/>
      <c r="F1129" s="14"/>
      <c r="G1129" s="14"/>
      <c r="H1129" s="16"/>
      <c r="I1129" s="17"/>
      <c r="J1129" s="16"/>
      <c r="K1129" s="14"/>
      <c r="L1129" s="14"/>
      <c r="M1129" s="14"/>
      <c r="N1129" s="14"/>
      <c r="O1129" s="16"/>
      <c r="P1129" s="52"/>
      <c r="Q1129" s="169"/>
      <c r="R1129" s="170">
        <f t="shared" si="11"/>
        <v>0</v>
      </c>
      <c r="S1129" s="14"/>
      <c r="T1129" s="15"/>
      <c r="U1129" s="14"/>
      <c r="V1129" s="21"/>
      <c r="W1129" s="23"/>
      <c r="X1129" s="23"/>
      <c r="Y1129" s="11"/>
    </row>
    <row r="1130" spans="1:25" s="28" customFormat="1">
      <c r="A1130" s="16"/>
      <c r="B1130" s="13"/>
      <c r="C1130" s="13"/>
      <c r="D1130" s="14"/>
      <c r="E1130" s="14"/>
      <c r="F1130" s="14"/>
      <c r="G1130" s="14"/>
      <c r="H1130" s="16"/>
      <c r="I1130" s="17"/>
      <c r="J1130" s="16"/>
      <c r="K1130" s="14"/>
      <c r="L1130" s="14"/>
      <c r="M1130" s="14"/>
      <c r="N1130" s="14"/>
      <c r="O1130" s="16"/>
      <c r="P1130" s="52"/>
      <c r="Q1130" s="169"/>
      <c r="R1130" s="170">
        <f t="shared" si="11"/>
        <v>0</v>
      </c>
      <c r="S1130" s="14"/>
      <c r="T1130" s="15"/>
      <c r="U1130" s="14"/>
      <c r="V1130" s="21"/>
      <c r="W1130" s="23"/>
      <c r="X1130" s="23"/>
      <c r="Y1130" s="11"/>
    </row>
    <row r="1131" spans="1:25" s="28" customFormat="1">
      <c r="A1131" s="16"/>
      <c r="B1131" s="13"/>
      <c r="C1131" s="13"/>
      <c r="D1131" s="14"/>
      <c r="E1131" s="14"/>
      <c r="F1131" s="14"/>
      <c r="G1131" s="14"/>
      <c r="H1131" s="16"/>
      <c r="I1131" s="17"/>
      <c r="J1131" s="16"/>
      <c r="K1131" s="14"/>
      <c r="L1131" s="14"/>
      <c r="M1131" s="14"/>
      <c r="N1131" s="14"/>
      <c r="O1131" s="16"/>
      <c r="P1131" s="52"/>
      <c r="Q1131" s="169"/>
      <c r="R1131" s="170">
        <f t="shared" si="11"/>
        <v>0</v>
      </c>
      <c r="S1131" s="14"/>
      <c r="T1131" s="15"/>
      <c r="U1131" s="14"/>
      <c r="V1131" s="21"/>
      <c r="W1131" s="23"/>
      <c r="X1131" s="23"/>
      <c r="Y1131" s="11"/>
    </row>
    <row r="1132" spans="1:25" s="28" customFormat="1">
      <c r="A1132" s="16"/>
      <c r="B1132" s="13"/>
      <c r="C1132" s="13"/>
      <c r="D1132" s="14"/>
      <c r="E1132" s="14"/>
      <c r="F1132" s="14"/>
      <c r="G1132" s="14"/>
      <c r="H1132" s="16"/>
      <c r="I1132" s="17"/>
      <c r="J1132" s="16"/>
      <c r="K1132" s="14"/>
      <c r="L1132" s="14"/>
      <c r="M1132" s="14"/>
      <c r="N1132" s="14"/>
      <c r="O1132" s="16"/>
      <c r="P1132" s="52"/>
      <c r="Q1132" s="169"/>
      <c r="R1132" s="170">
        <f t="shared" si="11"/>
        <v>0</v>
      </c>
      <c r="S1132" s="14"/>
      <c r="T1132" s="15"/>
      <c r="U1132" s="14"/>
      <c r="V1132" s="21"/>
      <c r="W1132" s="23"/>
      <c r="X1132" s="23"/>
      <c r="Y1132" s="11"/>
    </row>
    <row r="1133" spans="1:25" s="28" customFormat="1">
      <c r="A1133" s="16"/>
      <c r="B1133" s="13"/>
      <c r="C1133" s="13"/>
      <c r="D1133" s="14"/>
      <c r="E1133" s="14"/>
      <c r="F1133" s="14"/>
      <c r="G1133" s="14"/>
      <c r="H1133" s="16"/>
      <c r="I1133" s="17"/>
      <c r="J1133" s="16"/>
      <c r="K1133" s="14"/>
      <c r="L1133" s="14"/>
      <c r="M1133" s="14"/>
      <c r="N1133" s="14"/>
      <c r="O1133" s="16"/>
      <c r="P1133" s="52"/>
      <c r="Q1133" s="169"/>
      <c r="R1133" s="170">
        <f t="shared" si="11"/>
        <v>0</v>
      </c>
      <c r="S1133" s="14"/>
      <c r="T1133" s="15"/>
      <c r="U1133" s="14"/>
      <c r="V1133" s="21"/>
      <c r="W1133" s="23"/>
      <c r="X1133" s="23"/>
      <c r="Y1133" s="11"/>
    </row>
    <row r="1134" spans="1:25" s="28" customFormat="1">
      <c r="A1134" s="16"/>
      <c r="B1134" s="13"/>
      <c r="C1134" s="13"/>
      <c r="D1134" s="14"/>
      <c r="E1134" s="14"/>
      <c r="F1134" s="14"/>
      <c r="G1134" s="14"/>
      <c r="H1134" s="16"/>
      <c r="I1134" s="17"/>
      <c r="J1134" s="16"/>
      <c r="K1134" s="14"/>
      <c r="L1134" s="14"/>
      <c r="M1134" s="14"/>
      <c r="N1134" s="14"/>
      <c r="O1134" s="16"/>
      <c r="P1134" s="52"/>
      <c r="Q1134" s="169"/>
      <c r="R1134" s="170">
        <f t="shared" si="11"/>
        <v>0</v>
      </c>
      <c r="S1134" s="14"/>
      <c r="T1134" s="15"/>
      <c r="U1134" s="14"/>
      <c r="V1134" s="21"/>
      <c r="W1134" s="23"/>
      <c r="X1134" s="23"/>
      <c r="Y1134" s="11"/>
    </row>
    <row r="1135" spans="1:25" s="28" customFormat="1">
      <c r="A1135" s="16"/>
      <c r="B1135" s="13"/>
      <c r="C1135" s="13"/>
      <c r="D1135" s="14"/>
      <c r="E1135" s="14"/>
      <c r="F1135" s="14"/>
      <c r="G1135" s="14"/>
      <c r="H1135" s="16"/>
      <c r="I1135" s="17"/>
      <c r="J1135" s="16"/>
      <c r="K1135" s="14"/>
      <c r="L1135" s="14"/>
      <c r="M1135" s="14"/>
      <c r="N1135" s="14"/>
      <c r="O1135" s="16"/>
      <c r="P1135" s="52"/>
      <c r="Q1135" s="169"/>
      <c r="R1135" s="170">
        <f t="shared" si="11"/>
        <v>0</v>
      </c>
      <c r="S1135" s="14"/>
      <c r="T1135" s="15"/>
      <c r="U1135" s="14"/>
      <c r="V1135" s="21"/>
      <c r="W1135" s="23"/>
      <c r="X1135" s="23"/>
      <c r="Y1135" s="11"/>
    </row>
    <row r="1136" spans="1:25" s="28" customFormat="1">
      <c r="A1136" s="16"/>
      <c r="B1136" s="13"/>
      <c r="C1136" s="13"/>
      <c r="D1136" s="14"/>
      <c r="E1136" s="14"/>
      <c r="F1136" s="14"/>
      <c r="G1136" s="14"/>
      <c r="H1136" s="16"/>
      <c r="I1136" s="17"/>
      <c r="J1136" s="16"/>
      <c r="K1136" s="14"/>
      <c r="L1136" s="14"/>
      <c r="M1136" s="14"/>
      <c r="N1136" s="14"/>
      <c r="O1136" s="16"/>
      <c r="P1136" s="52"/>
      <c r="Q1136" s="169"/>
      <c r="R1136" s="170">
        <f t="shared" si="11"/>
        <v>0</v>
      </c>
      <c r="S1136" s="14"/>
      <c r="T1136" s="15"/>
      <c r="U1136" s="14"/>
      <c r="V1136" s="21"/>
      <c r="W1136" s="23"/>
      <c r="X1136" s="23"/>
      <c r="Y1136" s="11"/>
    </row>
    <row r="1137" spans="1:25" s="28" customFormat="1">
      <c r="A1137" s="16"/>
      <c r="B1137" s="13"/>
      <c r="C1137" s="13"/>
      <c r="D1137" s="14"/>
      <c r="E1137" s="14"/>
      <c r="F1137" s="14"/>
      <c r="G1137" s="14"/>
      <c r="H1137" s="16"/>
      <c r="I1137" s="17"/>
      <c r="J1137" s="16"/>
      <c r="K1137" s="14"/>
      <c r="L1137" s="14"/>
      <c r="M1137" s="14"/>
      <c r="N1137" s="14"/>
      <c r="O1137" s="16"/>
      <c r="P1137" s="52"/>
      <c r="Q1137" s="169"/>
      <c r="R1137" s="170">
        <f t="shared" si="11"/>
        <v>0</v>
      </c>
      <c r="S1137" s="14"/>
      <c r="T1137" s="15"/>
      <c r="U1137" s="14"/>
      <c r="V1137" s="21"/>
      <c r="W1137" s="23"/>
      <c r="X1137" s="23"/>
      <c r="Y1137" s="11"/>
    </row>
    <row r="1138" spans="1:25" s="28" customFormat="1">
      <c r="A1138" s="16"/>
      <c r="B1138" s="13"/>
      <c r="C1138" s="13"/>
      <c r="D1138" s="14"/>
      <c r="E1138" s="14"/>
      <c r="F1138" s="14"/>
      <c r="G1138" s="14"/>
      <c r="H1138" s="16"/>
      <c r="I1138" s="17"/>
      <c r="J1138" s="16"/>
      <c r="K1138" s="14"/>
      <c r="L1138" s="14"/>
      <c r="M1138" s="14"/>
      <c r="N1138" s="14"/>
      <c r="O1138" s="16"/>
      <c r="P1138" s="52"/>
      <c r="Q1138" s="169"/>
      <c r="R1138" s="170">
        <f t="shared" si="11"/>
        <v>0</v>
      </c>
      <c r="S1138" s="14"/>
      <c r="T1138" s="15"/>
      <c r="U1138" s="14"/>
      <c r="V1138" s="21"/>
      <c r="W1138" s="23"/>
      <c r="X1138" s="23"/>
      <c r="Y1138" s="11"/>
    </row>
    <row r="1139" spans="1:25" s="28" customFormat="1">
      <c r="A1139" s="16"/>
      <c r="B1139" s="13"/>
      <c r="C1139" s="13"/>
      <c r="D1139" s="14"/>
      <c r="E1139" s="14"/>
      <c r="F1139" s="14"/>
      <c r="G1139" s="14"/>
      <c r="H1139" s="16"/>
      <c r="I1139" s="17"/>
      <c r="J1139" s="16"/>
      <c r="K1139" s="14"/>
      <c r="L1139" s="14"/>
      <c r="M1139" s="14"/>
      <c r="N1139" s="14"/>
      <c r="O1139" s="16"/>
      <c r="P1139" s="52"/>
      <c r="Q1139" s="169"/>
      <c r="R1139" s="170">
        <f t="shared" si="11"/>
        <v>0</v>
      </c>
      <c r="S1139" s="14"/>
      <c r="T1139" s="15"/>
      <c r="U1139" s="14"/>
      <c r="V1139" s="21"/>
      <c r="W1139" s="23"/>
      <c r="X1139" s="23"/>
      <c r="Y1139" s="11"/>
    </row>
    <row r="1140" spans="1:25" s="28" customFormat="1">
      <c r="A1140" s="16"/>
      <c r="B1140" s="13"/>
      <c r="C1140" s="13"/>
      <c r="D1140" s="14"/>
      <c r="E1140" s="14"/>
      <c r="F1140" s="14"/>
      <c r="G1140" s="14"/>
      <c r="H1140" s="16"/>
      <c r="I1140" s="17"/>
      <c r="J1140" s="16"/>
      <c r="K1140" s="14"/>
      <c r="L1140" s="14"/>
      <c r="M1140" s="14"/>
      <c r="N1140" s="14"/>
      <c r="O1140" s="16"/>
      <c r="P1140" s="52"/>
      <c r="Q1140" s="169"/>
      <c r="R1140" s="170">
        <f t="shared" si="11"/>
        <v>0</v>
      </c>
      <c r="S1140" s="14"/>
      <c r="T1140" s="15"/>
      <c r="U1140" s="14"/>
      <c r="V1140" s="21"/>
      <c r="W1140" s="23"/>
      <c r="X1140" s="23"/>
      <c r="Y1140" s="11"/>
    </row>
    <row r="1141" spans="1:25" s="28" customFormat="1">
      <c r="A1141" s="16"/>
      <c r="B1141" s="13"/>
      <c r="C1141" s="13"/>
      <c r="D1141" s="14"/>
      <c r="E1141" s="14"/>
      <c r="F1141" s="14"/>
      <c r="G1141" s="14"/>
      <c r="H1141" s="16"/>
      <c r="I1141" s="17"/>
      <c r="J1141" s="16"/>
      <c r="K1141" s="14"/>
      <c r="L1141" s="14"/>
      <c r="M1141" s="14"/>
      <c r="N1141" s="14"/>
      <c r="O1141" s="16"/>
      <c r="P1141" s="52"/>
      <c r="Q1141" s="169"/>
      <c r="R1141" s="170">
        <f t="shared" si="11"/>
        <v>0</v>
      </c>
      <c r="S1141" s="14"/>
      <c r="T1141" s="15"/>
      <c r="U1141" s="14"/>
      <c r="V1141" s="21"/>
      <c r="W1141" s="23"/>
      <c r="X1141" s="23"/>
      <c r="Y1141" s="11"/>
    </row>
    <row r="1142" spans="1:25" s="28" customFormat="1">
      <c r="A1142" s="16"/>
      <c r="B1142" s="13"/>
      <c r="C1142" s="13"/>
      <c r="D1142" s="14"/>
      <c r="E1142" s="14"/>
      <c r="F1142" s="14"/>
      <c r="G1142" s="14"/>
      <c r="H1142" s="16"/>
      <c r="I1142" s="17"/>
      <c r="J1142" s="16"/>
      <c r="K1142" s="14"/>
      <c r="L1142" s="14"/>
      <c r="M1142" s="14"/>
      <c r="N1142" s="14"/>
      <c r="O1142" s="16"/>
      <c r="P1142" s="52"/>
      <c r="Q1142" s="169"/>
      <c r="R1142" s="170">
        <f t="shared" si="11"/>
        <v>0</v>
      </c>
      <c r="S1142" s="14"/>
      <c r="T1142" s="15"/>
      <c r="U1142" s="14"/>
      <c r="V1142" s="21"/>
      <c r="W1142" s="23"/>
      <c r="X1142" s="23"/>
      <c r="Y1142" s="11"/>
    </row>
    <row r="1143" spans="1:25" s="28" customFormat="1">
      <c r="A1143" s="16"/>
      <c r="B1143" s="13"/>
      <c r="C1143" s="13"/>
      <c r="D1143" s="14"/>
      <c r="E1143" s="14"/>
      <c r="F1143" s="14"/>
      <c r="G1143" s="14"/>
      <c r="H1143" s="16"/>
      <c r="I1143" s="17"/>
      <c r="J1143" s="16"/>
      <c r="K1143" s="14"/>
      <c r="L1143" s="14"/>
      <c r="M1143" s="14"/>
      <c r="N1143" s="14"/>
      <c r="O1143" s="16"/>
      <c r="P1143" s="52"/>
      <c r="Q1143" s="169"/>
      <c r="R1143" s="170">
        <f t="shared" si="11"/>
        <v>0</v>
      </c>
      <c r="S1143" s="14"/>
      <c r="T1143" s="15"/>
      <c r="U1143" s="14"/>
      <c r="V1143" s="21"/>
      <c r="W1143" s="23"/>
      <c r="X1143" s="23"/>
      <c r="Y1143" s="11"/>
    </row>
    <row r="1144" spans="1:25" s="28" customFormat="1">
      <c r="A1144" s="16"/>
      <c r="B1144" s="13"/>
      <c r="C1144" s="13"/>
      <c r="D1144" s="14"/>
      <c r="E1144" s="14"/>
      <c r="F1144" s="14"/>
      <c r="G1144" s="14"/>
      <c r="H1144" s="16"/>
      <c r="I1144" s="17"/>
      <c r="J1144" s="16"/>
      <c r="K1144" s="14"/>
      <c r="L1144" s="14"/>
      <c r="M1144" s="14"/>
      <c r="N1144" s="14"/>
      <c r="O1144" s="16"/>
      <c r="P1144" s="52"/>
      <c r="Q1144" s="169"/>
      <c r="R1144" s="170">
        <f t="shared" si="11"/>
        <v>0</v>
      </c>
      <c r="S1144" s="14"/>
      <c r="T1144" s="15"/>
      <c r="U1144" s="14"/>
      <c r="V1144" s="21"/>
      <c r="W1144" s="23"/>
      <c r="X1144" s="23"/>
      <c r="Y1144" s="11"/>
    </row>
    <row r="1145" spans="1:25" s="28" customFormat="1">
      <c r="A1145" s="16"/>
      <c r="B1145" s="13"/>
      <c r="C1145" s="13"/>
      <c r="D1145" s="14"/>
      <c r="E1145" s="14"/>
      <c r="F1145" s="14"/>
      <c r="G1145" s="14"/>
      <c r="H1145" s="16"/>
      <c r="I1145" s="17"/>
      <c r="J1145" s="16"/>
      <c r="K1145" s="14"/>
      <c r="L1145" s="14"/>
      <c r="M1145" s="14"/>
      <c r="N1145" s="14"/>
      <c r="O1145" s="16"/>
      <c r="P1145" s="52"/>
      <c r="Q1145" s="169"/>
      <c r="R1145" s="170">
        <f t="shared" si="11"/>
        <v>0</v>
      </c>
      <c r="S1145" s="14"/>
      <c r="T1145" s="15"/>
      <c r="U1145" s="14"/>
      <c r="V1145" s="21"/>
      <c r="W1145" s="23"/>
      <c r="X1145" s="23"/>
      <c r="Y1145" s="11"/>
    </row>
    <row r="1146" spans="1:25" s="28" customFormat="1">
      <c r="A1146" s="16"/>
      <c r="B1146" s="13"/>
      <c r="C1146" s="13"/>
      <c r="D1146" s="14"/>
      <c r="E1146" s="14"/>
      <c r="F1146" s="14"/>
      <c r="G1146" s="14"/>
      <c r="H1146" s="16"/>
      <c r="I1146" s="17"/>
      <c r="J1146" s="16"/>
      <c r="K1146" s="14"/>
      <c r="L1146" s="14"/>
      <c r="M1146" s="14"/>
      <c r="N1146" s="14"/>
      <c r="O1146" s="16"/>
      <c r="P1146" s="52"/>
      <c r="Q1146" s="169"/>
      <c r="R1146" s="170">
        <f t="shared" si="11"/>
        <v>0</v>
      </c>
      <c r="S1146" s="14"/>
      <c r="T1146" s="15"/>
      <c r="U1146" s="14"/>
      <c r="V1146" s="21"/>
      <c r="W1146" s="23"/>
      <c r="X1146" s="23"/>
      <c r="Y1146" s="11"/>
    </row>
    <row r="1147" spans="1:25" s="28" customFormat="1">
      <c r="A1147" s="16"/>
      <c r="B1147" s="13"/>
      <c r="C1147" s="13"/>
      <c r="D1147" s="14"/>
      <c r="E1147" s="14"/>
      <c r="F1147" s="14"/>
      <c r="G1147" s="14"/>
      <c r="H1147" s="16"/>
      <c r="I1147" s="17"/>
      <c r="J1147" s="16"/>
      <c r="K1147" s="14"/>
      <c r="L1147" s="14"/>
      <c r="M1147" s="14"/>
      <c r="N1147" s="14"/>
      <c r="O1147" s="16"/>
      <c r="P1147" s="52"/>
      <c r="Q1147" s="169"/>
      <c r="R1147" s="170">
        <f t="shared" si="11"/>
        <v>0</v>
      </c>
      <c r="S1147" s="14"/>
      <c r="T1147" s="15"/>
      <c r="U1147" s="14"/>
      <c r="V1147" s="21"/>
      <c r="W1147" s="23"/>
      <c r="X1147" s="23"/>
      <c r="Y1147" s="11"/>
    </row>
    <row r="1148" spans="1:25" s="28" customFormat="1">
      <c r="A1148" s="16"/>
      <c r="B1148" s="13"/>
      <c r="C1148" s="13"/>
      <c r="D1148" s="14"/>
      <c r="E1148" s="14"/>
      <c r="F1148" s="14"/>
      <c r="G1148" s="14"/>
      <c r="H1148" s="16"/>
      <c r="I1148" s="17"/>
      <c r="J1148" s="16"/>
      <c r="K1148" s="14"/>
      <c r="L1148" s="14"/>
      <c r="M1148" s="14"/>
      <c r="N1148" s="14"/>
      <c r="O1148" s="16"/>
      <c r="P1148" s="52"/>
      <c r="Q1148" s="169"/>
      <c r="R1148" s="170">
        <f t="shared" si="11"/>
        <v>0</v>
      </c>
      <c r="S1148" s="14"/>
      <c r="T1148" s="15"/>
      <c r="U1148" s="14"/>
      <c r="V1148" s="21"/>
      <c r="W1148" s="23"/>
      <c r="X1148" s="23"/>
      <c r="Y1148" s="11"/>
    </row>
    <row r="1149" spans="1:25" s="28" customFormat="1">
      <c r="A1149" s="16"/>
      <c r="B1149" s="13"/>
      <c r="C1149" s="13"/>
      <c r="D1149" s="14"/>
      <c r="E1149" s="14"/>
      <c r="F1149" s="14"/>
      <c r="G1149" s="14"/>
      <c r="H1149" s="16"/>
      <c r="I1149" s="17"/>
      <c r="J1149" s="16"/>
      <c r="K1149" s="14"/>
      <c r="L1149" s="14"/>
      <c r="M1149" s="14"/>
      <c r="N1149" s="14"/>
      <c r="O1149" s="16"/>
      <c r="P1149" s="52"/>
      <c r="Q1149" s="169"/>
      <c r="R1149" s="170">
        <f t="shared" si="11"/>
        <v>0</v>
      </c>
      <c r="S1149" s="14"/>
      <c r="T1149" s="15"/>
      <c r="U1149" s="14"/>
      <c r="V1149" s="21"/>
      <c r="W1149" s="23"/>
      <c r="X1149" s="23"/>
      <c r="Y1149" s="11"/>
    </row>
    <row r="1150" spans="1:25" s="28" customFormat="1">
      <c r="A1150" s="16"/>
      <c r="B1150" s="13"/>
      <c r="C1150" s="13"/>
      <c r="D1150" s="14"/>
      <c r="E1150" s="14"/>
      <c r="F1150" s="14"/>
      <c r="G1150" s="14"/>
      <c r="H1150" s="16"/>
      <c r="I1150" s="17"/>
      <c r="J1150" s="16"/>
      <c r="K1150" s="14"/>
      <c r="L1150" s="14"/>
      <c r="M1150" s="14"/>
      <c r="N1150" s="14"/>
      <c r="O1150" s="16"/>
      <c r="P1150" s="52"/>
      <c r="Q1150" s="169"/>
      <c r="R1150" s="170">
        <f t="shared" si="11"/>
        <v>0</v>
      </c>
      <c r="S1150" s="14"/>
      <c r="T1150" s="15"/>
      <c r="U1150" s="14"/>
      <c r="V1150" s="21"/>
      <c r="W1150" s="23"/>
      <c r="X1150" s="23"/>
      <c r="Y1150" s="11"/>
    </row>
    <row r="1151" spans="1:25" s="28" customFormat="1">
      <c r="A1151" s="16"/>
      <c r="B1151" s="13"/>
      <c r="C1151" s="13"/>
      <c r="D1151" s="14"/>
      <c r="E1151" s="14"/>
      <c r="F1151" s="14"/>
      <c r="G1151" s="14"/>
      <c r="H1151" s="16"/>
      <c r="I1151" s="17"/>
      <c r="J1151" s="16"/>
      <c r="K1151" s="14"/>
      <c r="L1151" s="14"/>
      <c r="M1151" s="14"/>
      <c r="N1151" s="14"/>
      <c r="O1151" s="16"/>
      <c r="P1151" s="52"/>
      <c r="Q1151" s="169"/>
      <c r="R1151" s="170">
        <f t="shared" si="11"/>
        <v>0</v>
      </c>
      <c r="S1151" s="14"/>
      <c r="T1151" s="15"/>
      <c r="U1151" s="14"/>
      <c r="V1151" s="21"/>
      <c r="W1151" s="23"/>
      <c r="X1151" s="23"/>
      <c r="Y1151" s="11"/>
    </row>
    <row r="1152" spans="1:25" s="28" customFormat="1">
      <c r="A1152" s="16"/>
      <c r="B1152" s="13"/>
      <c r="C1152" s="13"/>
      <c r="D1152" s="14"/>
      <c r="E1152" s="14"/>
      <c r="F1152" s="14"/>
      <c r="G1152" s="14"/>
      <c r="H1152" s="16"/>
      <c r="I1152" s="17"/>
      <c r="J1152" s="16"/>
      <c r="K1152" s="14"/>
      <c r="L1152" s="14"/>
      <c r="M1152" s="14"/>
      <c r="N1152" s="14"/>
      <c r="O1152" s="16"/>
      <c r="P1152" s="52"/>
      <c r="Q1152" s="169"/>
      <c r="R1152" s="170">
        <f t="shared" si="11"/>
        <v>0</v>
      </c>
      <c r="S1152" s="14"/>
      <c r="T1152" s="15"/>
      <c r="U1152" s="14"/>
      <c r="V1152" s="21"/>
      <c r="W1152" s="23"/>
      <c r="X1152" s="23"/>
      <c r="Y1152" s="11"/>
    </row>
    <row r="1153" spans="1:25" s="28" customFormat="1">
      <c r="A1153" s="16"/>
      <c r="B1153" s="13"/>
      <c r="C1153" s="13"/>
      <c r="D1153" s="14"/>
      <c r="E1153" s="14"/>
      <c r="F1153" s="14"/>
      <c r="G1153" s="14"/>
      <c r="H1153" s="16"/>
      <c r="I1153" s="17"/>
      <c r="J1153" s="16"/>
      <c r="K1153" s="14"/>
      <c r="L1153" s="14"/>
      <c r="M1153" s="14"/>
      <c r="N1153" s="14"/>
      <c r="O1153" s="16"/>
      <c r="P1153" s="52"/>
      <c r="Q1153" s="169"/>
      <c r="R1153" s="170">
        <f t="shared" si="11"/>
        <v>0</v>
      </c>
      <c r="S1153" s="14"/>
      <c r="T1153" s="15"/>
      <c r="U1153" s="14"/>
      <c r="V1153" s="21"/>
      <c r="W1153" s="23"/>
      <c r="X1153" s="23"/>
      <c r="Y1153" s="11"/>
    </row>
    <row r="1154" spans="1:25" s="28" customFormat="1">
      <c r="A1154" s="16"/>
      <c r="B1154" s="13"/>
      <c r="C1154" s="13"/>
      <c r="D1154" s="14"/>
      <c r="E1154" s="14"/>
      <c r="F1154" s="14"/>
      <c r="G1154" s="14"/>
      <c r="H1154" s="16"/>
      <c r="I1154" s="17"/>
      <c r="J1154" s="16"/>
      <c r="K1154" s="14"/>
      <c r="L1154" s="14"/>
      <c r="M1154" s="14"/>
      <c r="N1154" s="14"/>
      <c r="O1154" s="16"/>
      <c r="P1154" s="52"/>
      <c r="Q1154" s="169"/>
      <c r="R1154" s="170">
        <f t="shared" si="11"/>
        <v>0</v>
      </c>
      <c r="S1154" s="14"/>
      <c r="T1154" s="15"/>
      <c r="U1154" s="14"/>
      <c r="V1154" s="21"/>
      <c r="W1154" s="23"/>
      <c r="X1154" s="23"/>
      <c r="Y1154" s="11"/>
    </row>
    <row r="1155" spans="1:25" s="28" customFormat="1">
      <c r="A1155" s="16"/>
      <c r="B1155" s="13"/>
      <c r="C1155" s="13"/>
      <c r="D1155" s="14"/>
      <c r="E1155" s="14"/>
      <c r="F1155" s="14"/>
      <c r="G1155" s="14"/>
      <c r="H1155" s="16"/>
      <c r="I1155" s="17"/>
      <c r="J1155" s="16"/>
      <c r="K1155" s="14"/>
      <c r="L1155" s="14"/>
      <c r="M1155" s="14"/>
      <c r="N1155" s="14"/>
      <c r="O1155" s="16"/>
      <c r="P1155" s="52"/>
      <c r="Q1155" s="169"/>
      <c r="R1155" s="170">
        <f t="shared" si="11"/>
        <v>0</v>
      </c>
      <c r="S1155" s="14"/>
      <c r="T1155" s="15"/>
      <c r="U1155" s="14"/>
      <c r="V1155" s="21"/>
      <c r="W1155" s="23"/>
      <c r="X1155" s="23"/>
      <c r="Y1155" s="11"/>
    </row>
    <row r="1156" spans="1:25" s="28" customFormat="1">
      <c r="A1156" s="16"/>
      <c r="B1156" s="13"/>
      <c r="C1156" s="13"/>
      <c r="D1156" s="14"/>
      <c r="E1156" s="14"/>
      <c r="F1156" s="14"/>
      <c r="G1156" s="14"/>
      <c r="H1156" s="16"/>
      <c r="I1156" s="17"/>
      <c r="J1156" s="16"/>
      <c r="K1156" s="14"/>
      <c r="L1156" s="14"/>
      <c r="M1156" s="14"/>
      <c r="N1156" s="14"/>
      <c r="O1156" s="16"/>
      <c r="P1156" s="52"/>
      <c r="Q1156" s="169"/>
      <c r="R1156" s="170">
        <f t="shared" si="11"/>
        <v>0</v>
      </c>
      <c r="S1156" s="14"/>
      <c r="T1156" s="15"/>
      <c r="U1156" s="14"/>
      <c r="V1156" s="21"/>
      <c r="W1156" s="23"/>
      <c r="X1156" s="23"/>
      <c r="Y1156" s="11"/>
    </row>
    <row r="1157" spans="1:25" s="28" customFormat="1">
      <c r="A1157" s="16"/>
      <c r="B1157" s="13"/>
      <c r="C1157" s="13"/>
      <c r="D1157" s="14"/>
      <c r="E1157" s="14"/>
      <c r="F1157" s="14"/>
      <c r="G1157" s="14"/>
      <c r="H1157" s="16"/>
      <c r="I1157" s="17"/>
      <c r="J1157" s="16"/>
      <c r="K1157" s="14"/>
      <c r="L1157" s="14"/>
      <c r="M1157" s="14"/>
      <c r="N1157" s="14"/>
      <c r="O1157" s="16"/>
      <c r="P1157" s="52"/>
      <c r="Q1157" s="169"/>
      <c r="R1157" s="170">
        <f t="shared" si="11"/>
        <v>0</v>
      </c>
      <c r="S1157" s="14"/>
      <c r="T1157" s="15"/>
      <c r="U1157" s="14"/>
      <c r="V1157" s="21"/>
      <c r="W1157" s="23"/>
      <c r="X1157" s="23"/>
      <c r="Y1157" s="11"/>
    </row>
    <row r="1158" spans="1:25" s="28" customFormat="1">
      <c r="A1158" s="16"/>
      <c r="B1158" s="13"/>
      <c r="C1158" s="13"/>
      <c r="D1158" s="14"/>
      <c r="E1158" s="14"/>
      <c r="F1158" s="14"/>
      <c r="G1158" s="14"/>
      <c r="H1158" s="16"/>
      <c r="I1158" s="17"/>
      <c r="J1158" s="16"/>
      <c r="K1158" s="14"/>
      <c r="L1158" s="14"/>
      <c r="M1158" s="14"/>
      <c r="N1158" s="14"/>
      <c r="O1158" s="16"/>
      <c r="P1158" s="52"/>
      <c r="Q1158" s="169"/>
      <c r="R1158" s="170">
        <f t="shared" si="11"/>
        <v>0</v>
      </c>
      <c r="S1158" s="14"/>
      <c r="T1158" s="15"/>
      <c r="U1158" s="14"/>
      <c r="V1158" s="21"/>
      <c r="W1158" s="23"/>
      <c r="X1158" s="23"/>
      <c r="Y1158" s="11"/>
    </row>
    <row r="1159" spans="1:25" s="28" customFormat="1">
      <c r="A1159" s="16"/>
      <c r="B1159" s="13"/>
      <c r="C1159" s="13"/>
      <c r="D1159" s="14"/>
      <c r="E1159" s="14"/>
      <c r="F1159" s="14"/>
      <c r="G1159" s="14"/>
      <c r="H1159" s="16"/>
      <c r="I1159" s="17"/>
      <c r="J1159" s="16"/>
      <c r="K1159" s="14"/>
      <c r="L1159" s="14"/>
      <c r="M1159" s="14"/>
      <c r="N1159" s="14"/>
      <c r="O1159" s="16"/>
      <c r="P1159" s="52"/>
      <c r="Q1159" s="169"/>
      <c r="R1159" s="170">
        <f t="shared" si="11"/>
        <v>0</v>
      </c>
      <c r="S1159" s="14"/>
      <c r="T1159" s="15"/>
      <c r="U1159" s="14"/>
      <c r="V1159" s="21"/>
      <c r="W1159" s="23"/>
      <c r="X1159" s="23"/>
      <c r="Y1159" s="11"/>
    </row>
    <row r="1160" spans="1:25" s="28" customFormat="1">
      <c r="A1160" s="16"/>
      <c r="B1160" s="13"/>
      <c r="C1160" s="13"/>
      <c r="D1160" s="14"/>
      <c r="E1160" s="14"/>
      <c r="F1160" s="14"/>
      <c r="G1160" s="14"/>
      <c r="H1160" s="16"/>
      <c r="I1160" s="17"/>
      <c r="J1160" s="16"/>
      <c r="K1160" s="14"/>
      <c r="L1160" s="14"/>
      <c r="M1160" s="14"/>
      <c r="N1160" s="14"/>
      <c r="O1160" s="16"/>
      <c r="P1160" s="52"/>
      <c r="Q1160" s="169"/>
      <c r="R1160" s="170">
        <f t="shared" si="11"/>
        <v>0</v>
      </c>
      <c r="S1160" s="14"/>
      <c r="T1160" s="15"/>
      <c r="U1160" s="14"/>
      <c r="V1160" s="21"/>
      <c r="W1160" s="23"/>
      <c r="X1160" s="23"/>
      <c r="Y1160" s="11"/>
    </row>
    <row r="1161" spans="1:25" s="28" customFormat="1">
      <c r="A1161" s="16"/>
      <c r="B1161" s="13"/>
      <c r="C1161" s="13"/>
      <c r="D1161" s="14"/>
      <c r="E1161" s="14"/>
      <c r="F1161" s="14"/>
      <c r="G1161" s="14"/>
      <c r="H1161" s="16"/>
      <c r="I1161" s="17"/>
      <c r="J1161" s="16"/>
      <c r="K1161" s="14"/>
      <c r="L1161" s="14"/>
      <c r="M1161" s="14"/>
      <c r="N1161" s="14"/>
      <c r="O1161" s="16"/>
      <c r="P1161" s="52"/>
      <c r="Q1161" s="169"/>
      <c r="R1161" s="170">
        <f t="shared" si="11"/>
        <v>0</v>
      </c>
      <c r="S1161" s="14"/>
      <c r="T1161" s="15"/>
      <c r="U1161" s="14"/>
      <c r="V1161" s="21"/>
      <c r="W1161" s="23"/>
      <c r="X1161" s="23"/>
      <c r="Y1161" s="11"/>
    </row>
    <row r="1162" spans="1:25" s="28" customFormat="1">
      <c r="A1162" s="16"/>
      <c r="B1162" s="13"/>
      <c r="C1162" s="13"/>
      <c r="D1162" s="14"/>
      <c r="E1162" s="14"/>
      <c r="F1162" s="14"/>
      <c r="G1162" s="14"/>
      <c r="H1162" s="16"/>
      <c r="I1162" s="17"/>
      <c r="J1162" s="16"/>
      <c r="K1162" s="14"/>
      <c r="L1162" s="14"/>
      <c r="M1162" s="14"/>
      <c r="N1162" s="14"/>
      <c r="O1162" s="16"/>
      <c r="P1162" s="52"/>
      <c r="Q1162" s="169"/>
      <c r="R1162" s="170">
        <f t="shared" si="11"/>
        <v>0</v>
      </c>
      <c r="S1162" s="14"/>
      <c r="T1162" s="15"/>
      <c r="U1162" s="14"/>
      <c r="V1162" s="21"/>
      <c r="W1162" s="23"/>
      <c r="X1162" s="23"/>
      <c r="Y1162" s="11"/>
    </row>
    <row r="1163" spans="1:25" s="28" customFormat="1">
      <c r="A1163" s="16"/>
      <c r="B1163" s="13"/>
      <c r="C1163" s="13"/>
      <c r="D1163" s="14"/>
      <c r="E1163" s="14"/>
      <c r="F1163" s="14"/>
      <c r="G1163" s="14"/>
      <c r="H1163" s="16"/>
      <c r="I1163" s="17"/>
      <c r="J1163" s="16"/>
      <c r="K1163" s="14"/>
      <c r="L1163" s="14"/>
      <c r="M1163" s="14"/>
      <c r="N1163" s="14"/>
      <c r="O1163" s="16"/>
      <c r="P1163" s="52"/>
      <c r="Q1163" s="169"/>
      <c r="R1163" s="170">
        <f t="shared" si="11"/>
        <v>0</v>
      </c>
      <c r="S1163" s="14"/>
      <c r="T1163" s="15"/>
      <c r="U1163" s="14"/>
      <c r="V1163" s="21"/>
      <c r="W1163" s="23"/>
      <c r="X1163" s="23"/>
      <c r="Y1163" s="11"/>
    </row>
    <row r="1164" spans="1:25" s="28" customFormat="1">
      <c r="A1164" s="16"/>
      <c r="B1164" s="13"/>
      <c r="C1164" s="13"/>
      <c r="D1164" s="14"/>
      <c r="E1164" s="14"/>
      <c r="F1164" s="14"/>
      <c r="G1164" s="14"/>
      <c r="H1164" s="16"/>
      <c r="I1164" s="17"/>
      <c r="J1164" s="16"/>
      <c r="K1164" s="14"/>
      <c r="L1164" s="14"/>
      <c r="M1164" s="14"/>
      <c r="N1164" s="14"/>
      <c r="O1164" s="16"/>
      <c r="P1164" s="52"/>
      <c r="Q1164" s="169"/>
      <c r="R1164" s="170">
        <f t="shared" si="11"/>
        <v>0</v>
      </c>
      <c r="S1164" s="14"/>
      <c r="T1164" s="15"/>
      <c r="U1164" s="14"/>
      <c r="V1164" s="21"/>
      <c r="W1164" s="23"/>
      <c r="X1164" s="23"/>
      <c r="Y1164" s="11"/>
    </row>
    <row r="1165" spans="1:25" s="28" customFormat="1">
      <c r="A1165" s="16"/>
      <c r="B1165" s="13"/>
      <c r="C1165" s="13"/>
      <c r="D1165" s="14"/>
      <c r="E1165" s="14"/>
      <c r="F1165" s="14"/>
      <c r="G1165" s="14"/>
      <c r="H1165" s="16"/>
      <c r="I1165" s="17"/>
      <c r="J1165" s="16"/>
      <c r="K1165" s="14"/>
      <c r="L1165" s="14"/>
      <c r="M1165" s="14"/>
      <c r="N1165" s="14"/>
      <c r="O1165" s="16"/>
      <c r="P1165" s="52"/>
      <c r="Q1165" s="169"/>
      <c r="R1165" s="170">
        <f t="shared" si="11"/>
        <v>0</v>
      </c>
      <c r="S1165" s="14"/>
      <c r="T1165" s="15"/>
      <c r="U1165" s="14"/>
      <c r="V1165" s="21"/>
      <c r="W1165" s="23"/>
      <c r="X1165" s="23"/>
      <c r="Y1165" s="11"/>
    </row>
    <row r="1166" spans="1:25" s="28" customFormat="1">
      <c r="A1166" s="16"/>
      <c r="B1166" s="13"/>
      <c r="C1166" s="13"/>
      <c r="D1166" s="14"/>
      <c r="E1166" s="14"/>
      <c r="F1166" s="14"/>
      <c r="G1166" s="14"/>
      <c r="H1166" s="16"/>
      <c r="I1166" s="17"/>
      <c r="J1166" s="16"/>
      <c r="K1166" s="14"/>
      <c r="L1166" s="14"/>
      <c r="M1166" s="14"/>
      <c r="N1166" s="14"/>
      <c r="O1166" s="16"/>
      <c r="P1166" s="52"/>
      <c r="Q1166" s="169"/>
      <c r="R1166" s="170">
        <f t="shared" si="11"/>
        <v>0</v>
      </c>
      <c r="S1166" s="14"/>
      <c r="T1166" s="15"/>
      <c r="U1166" s="14"/>
      <c r="V1166" s="21"/>
      <c r="W1166" s="23"/>
      <c r="X1166" s="23"/>
      <c r="Y1166" s="11"/>
    </row>
    <row r="1167" spans="1:25" s="28" customFormat="1">
      <c r="A1167" s="16"/>
      <c r="B1167" s="13"/>
      <c r="C1167" s="13"/>
      <c r="D1167" s="14"/>
      <c r="E1167" s="14"/>
      <c r="F1167" s="14"/>
      <c r="G1167" s="14"/>
      <c r="H1167" s="16"/>
      <c r="I1167" s="17"/>
      <c r="J1167" s="16"/>
      <c r="K1167" s="14"/>
      <c r="L1167" s="14"/>
      <c r="M1167" s="14"/>
      <c r="N1167" s="14"/>
      <c r="O1167" s="16"/>
      <c r="P1167" s="52"/>
      <c r="Q1167" s="169"/>
      <c r="R1167" s="170">
        <f t="shared" si="11"/>
        <v>0</v>
      </c>
      <c r="S1167" s="14"/>
      <c r="T1167" s="15"/>
      <c r="U1167" s="14"/>
      <c r="V1167" s="21"/>
      <c r="W1167" s="23"/>
      <c r="X1167" s="23"/>
      <c r="Y1167" s="11"/>
    </row>
    <row r="1168" spans="1:25" s="28" customFormat="1">
      <c r="A1168" s="16"/>
      <c r="B1168" s="13"/>
      <c r="C1168" s="13"/>
      <c r="D1168" s="14"/>
      <c r="E1168" s="14"/>
      <c r="F1168" s="14"/>
      <c r="G1168" s="14"/>
      <c r="H1168" s="16"/>
      <c r="I1168" s="17"/>
      <c r="J1168" s="16"/>
      <c r="K1168" s="14"/>
      <c r="L1168" s="14"/>
      <c r="M1168" s="14"/>
      <c r="N1168" s="14"/>
      <c r="O1168" s="16"/>
      <c r="P1168" s="52"/>
      <c r="Q1168" s="169"/>
      <c r="R1168" s="170">
        <f t="shared" si="11"/>
        <v>0</v>
      </c>
      <c r="S1168" s="14"/>
      <c r="T1168" s="15"/>
      <c r="U1168" s="14"/>
      <c r="V1168" s="21"/>
      <c r="W1168" s="23"/>
      <c r="X1168" s="23"/>
      <c r="Y1168" s="11"/>
    </row>
    <row r="1169" spans="1:25" s="28" customFormat="1">
      <c r="A1169" s="16"/>
      <c r="B1169" s="13"/>
      <c r="C1169" s="13"/>
      <c r="D1169" s="14"/>
      <c r="E1169" s="14"/>
      <c r="F1169" s="14"/>
      <c r="G1169" s="14"/>
      <c r="H1169" s="16"/>
      <c r="I1169" s="17"/>
      <c r="J1169" s="16"/>
      <c r="K1169" s="14"/>
      <c r="L1169" s="14"/>
      <c r="M1169" s="14"/>
      <c r="N1169" s="14"/>
      <c r="O1169" s="16"/>
      <c r="P1169" s="52"/>
      <c r="Q1169" s="169"/>
      <c r="R1169" s="170">
        <f t="shared" si="11"/>
        <v>0</v>
      </c>
      <c r="S1169" s="14"/>
      <c r="T1169" s="15"/>
      <c r="U1169" s="14"/>
      <c r="V1169" s="21"/>
      <c r="W1169" s="23"/>
      <c r="X1169" s="23"/>
      <c r="Y1169" s="11"/>
    </row>
    <row r="1170" spans="1:25" s="28" customFormat="1">
      <c r="A1170" s="16"/>
      <c r="B1170" s="13"/>
      <c r="C1170" s="13"/>
      <c r="D1170" s="14"/>
      <c r="E1170" s="14"/>
      <c r="F1170" s="14"/>
      <c r="G1170" s="14"/>
      <c r="H1170" s="16"/>
      <c r="I1170" s="17"/>
      <c r="J1170" s="16"/>
      <c r="K1170" s="14"/>
      <c r="L1170" s="14"/>
      <c r="M1170" s="14"/>
      <c r="N1170" s="14"/>
      <c r="O1170" s="16"/>
      <c r="P1170" s="52"/>
      <c r="Q1170" s="169"/>
      <c r="R1170" s="170">
        <f t="shared" si="11"/>
        <v>0</v>
      </c>
      <c r="S1170" s="14"/>
      <c r="T1170" s="15"/>
      <c r="U1170" s="14"/>
      <c r="V1170" s="21"/>
      <c r="W1170" s="23"/>
      <c r="X1170" s="23"/>
      <c r="Y1170" s="11"/>
    </row>
    <row r="1171" spans="1:25" s="28" customFormat="1">
      <c r="A1171" s="16"/>
      <c r="B1171" s="13"/>
      <c r="C1171" s="13"/>
      <c r="D1171" s="14"/>
      <c r="E1171" s="14"/>
      <c r="F1171" s="14"/>
      <c r="G1171" s="14"/>
      <c r="H1171" s="16"/>
      <c r="I1171" s="17"/>
      <c r="J1171" s="16"/>
      <c r="K1171" s="14"/>
      <c r="L1171" s="14"/>
      <c r="M1171" s="14"/>
      <c r="N1171" s="14"/>
      <c r="O1171" s="16"/>
      <c r="P1171" s="52"/>
      <c r="Q1171" s="169"/>
      <c r="R1171" s="170">
        <f t="shared" si="11"/>
        <v>0</v>
      </c>
      <c r="S1171" s="14"/>
      <c r="T1171" s="15"/>
      <c r="U1171" s="14"/>
      <c r="V1171" s="21"/>
      <c r="W1171" s="23"/>
      <c r="X1171" s="23"/>
      <c r="Y1171" s="11"/>
    </row>
    <row r="1172" spans="1:25" s="28" customFormat="1">
      <c r="A1172" s="16"/>
      <c r="B1172" s="13"/>
      <c r="C1172" s="13"/>
      <c r="D1172" s="14"/>
      <c r="E1172" s="14"/>
      <c r="F1172" s="14"/>
      <c r="G1172" s="14"/>
      <c r="H1172" s="16"/>
      <c r="I1172" s="17"/>
      <c r="J1172" s="16"/>
      <c r="K1172" s="14"/>
      <c r="L1172" s="14"/>
      <c r="M1172" s="14"/>
      <c r="N1172" s="14"/>
      <c r="O1172" s="16"/>
      <c r="P1172" s="52"/>
      <c r="Q1172" s="169"/>
      <c r="R1172" s="170">
        <f t="shared" si="11"/>
        <v>0</v>
      </c>
      <c r="S1172" s="14"/>
      <c r="T1172" s="15"/>
      <c r="U1172" s="14"/>
      <c r="V1172" s="21"/>
      <c r="W1172" s="23"/>
      <c r="X1172" s="23"/>
      <c r="Y1172" s="11"/>
    </row>
    <row r="1173" spans="1:25" s="28" customFormat="1">
      <c r="A1173" s="16"/>
      <c r="B1173" s="13"/>
      <c r="C1173" s="13"/>
      <c r="D1173" s="14"/>
      <c r="E1173" s="14"/>
      <c r="F1173" s="14"/>
      <c r="G1173" s="14"/>
      <c r="H1173" s="16"/>
      <c r="I1173" s="17"/>
      <c r="J1173" s="16"/>
      <c r="K1173" s="14"/>
      <c r="L1173" s="14"/>
      <c r="M1173" s="14"/>
      <c r="N1173" s="14"/>
      <c r="O1173" s="16"/>
      <c r="P1173" s="52"/>
      <c r="Q1173" s="169"/>
      <c r="R1173" s="170">
        <f t="shared" si="11"/>
        <v>0</v>
      </c>
      <c r="S1173" s="14"/>
      <c r="T1173" s="15"/>
      <c r="U1173" s="14"/>
      <c r="V1173" s="21"/>
      <c r="W1173" s="23"/>
      <c r="X1173" s="23"/>
      <c r="Y1173" s="11"/>
    </row>
    <row r="1174" spans="1:25" s="28" customFormat="1">
      <c r="A1174" s="16"/>
      <c r="B1174" s="13"/>
      <c r="C1174" s="13"/>
      <c r="D1174" s="14"/>
      <c r="E1174" s="14"/>
      <c r="F1174" s="14"/>
      <c r="G1174" s="14"/>
      <c r="H1174" s="16"/>
      <c r="I1174" s="17"/>
      <c r="J1174" s="16"/>
      <c r="K1174" s="14"/>
      <c r="L1174" s="14"/>
      <c r="M1174" s="14"/>
      <c r="N1174" s="14"/>
      <c r="O1174" s="16"/>
      <c r="P1174" s="52"/>
      <c r="Q1174" s="169"/>
      <c r="R1174" s="170">
        <f t="shared" si="11"/>
        <v>0</v>
      </c>
      <c r="S1174" s="14"/>
      <c r="T1174" s="15"/>
      <c r="U1174" s="14"/>
      <c r="V1174" s="21"/>
      <c r="W1174" s="23"/>
      <c r="X1174" s="23"/>
      <c r="Y1174" s="11"/>
    </row>
    <row r="1175" spans="1:25" s="28" customFormat="1">
      <c r="A1175" s="16"/>
      <c r="B1175" s="13"/>
      <c r="C1175" s="13"/>
      <c r="D1175" s="14"/>
      <c r="E1175" s="14"/>
      <c r="F1175" s="14"/>
      <c r="G1175" s="14"/>
      <c r="H1175" s="16"/>
      <c r="I1175" s="17"/>
      <c r="J1175" s="16"/>
      <c r="K1175" s="14"/>
      <c r="L1175" s="14"/>
      <c r="M1175" s="14"/>
      <c r="N1175" s="14"/>
      <c r="O1175" s="16"/>
      <c r="P1175" s="52"/>
      <c r="Q1175" s="169"/>
      <c r="R1175" s="170">
        <f t="shared" si="11"/>
        <v>0</v>
      </c>
      <c r="S1175" s="14"/>
      <c r="T1175" s="15"/>
      <c r="U1175" s="14"/>
      <c r="V1175" s="21"/>
      <c r="W1175" s="23"/>
      <c r="X1175" s="23"/>
      <c r="Y1175" s="11"/>
    </row>
    <row r="1176" spans="1:25" s="28" customFormat="1">
      <c r="A1176" s="16"/>
      <c r="B1176" s="13"/>
      <c r="C1176" s="13"/>
      <c r="D1176" s="14"/>
      <c r="E1176" s="14"/>
      <c r="F1176" s="14"/>
      <c r="G1176" s="14"/>
      <c r="H1176" s="16"/>
      <c r="I1176" s="17"/>
      <c r="J1176" s="16"/>
      <c r="K1176" s="14"/>
      <c r="L1176" s="14"/>
      <c r="M1176" s="14"/>
      <c r="N1176" s="14"/>
      <c r="O1176" s="16"/>
      <c r="P1176" s="52"/>
      <c r="Q1176" s="169"/>
      <c r="R1176" s="170">
        <f t="shared" si="11"/>
        <v>0</v>
      </c>
      <c r="S1176" s="14"/>
      <c r="T1176" s="15"/>
      <c r="U1176" s="14"/>
      <c r="V1176" s="21"/>
      <c r="W1176" s="23"/>
      <c r="X1176" s="23"/>
      <c r="Y1176" s="11"/>
    </row>
    <row r="1177" spans="1:25" s="28" customFormat="1">
      <c r="A1177" s="16"/>
      <c r="B1177" s="13"/>
      <c r="C1177" s="13"/>
      <c r="D1177" s="14"/>
      <c r="E1177" s="14"/>
      <c r="F1177" s="14"/>
      <c r="G1177" s="14"/>
      <c r="H1177" s="16"/>
      <c r="I1177" s="17"/>
      <c r="J1177" s="16"/>
      <c r="K1177" s="14"/>
      <c r="L1177" s="14"/>
      <c r="M1177" s="14"/>
      <c r="N1177" s="14"/>
      <c r="O1177" s="16"/>
      <c r="P1177" s="52"/>
      <c r="Q1177" s="169"/>
      <c r="R1177" s="170">
        <f t="shared" si="11"/>
        <v>0</v>
      </c>
      <c r="S1177" s="14"/>
      <c r="T1177" s="15"/>
      <c r="U1177" s="14"/>
      <c r="V1177" s="21"/>
      <c r="W1177" s="23"/>
      <c r="X1177" s="23"/>
      <c r="Y1177" s="11"/>
    </row>
    <row r="1178" spans="1:25" s="28" customFormat="1">
      <c r="A1178" s="16"/>
      <c r="B1178" s="13"/>
      <c r="C1178" s="13"/>
      <c r="D1178" s="14"/>
      <c r="E1178" s="14"/>
      <c r="F1178" s="14"/>
      <c r="G1178" s="14"/>
      <c r="H1178" s="16"/>
      <c r="I1178" s="17"/>
      <c r="J1178" s="16"/>
      <c r="K1178" s="14"/>
      <c r="L1178" s="14"/>
      <c r="M1178" s="14"/>
      <c r="N1178" s="14"/>
      <c r="O1178" s="16"/>
      <c r="P1178" s="52"/>
      <c r="Q1178" s="169"/>
      <c r="R1178" s="170">
        <f t="shared" si="11"/>
        <v>0</v>
      </c>
      <c r="S1178" s="14"/>
      <c r="T1178" s="15"/>
      <c r="U1178" s="14"/>
      <c r="V1178" s="21"/>
      <c r="W1178" s="23"/>
      <c r="X1178" s="23"/>
      <c r="Y1178" s="11"/>
    </row>
    <row r="1179" spans="1:25" s="28" customFormat="1">
      <c r="A1179" s="16"/>
      <c r="B1179" s="13"/>
      <c r="C1179" s="13"/>
      <c r="D1179" s="14"/>
      <c r="E1179" s="14"/>
      <c r="F1179" s="14"/>
      <c r="G1179" s="14"/>
      <c r="H1179" s="16"/>
      <c r="I1179" s="17"/>
      <c r="J1179" s="16"/>
      <c r="K1179" s="14"/>
      <c r="L1179" s="14"/>
      <c r="M1179" s="14"/>
      <c r="N1179" s="14"/>
      <c r="O1179" s="16"/>
      <c r="P1179" s="52"/>
      <c r="Q1179" s="169"/>
      <c r="R1179" s="170">
        <f t="shared" si="11"/>
        <v>0</v>
      </c>
      <c r="S1179" s="14"/>
      <c r="T1179" s="15"/>
      <c r="U1179" s="14"/>
      <c r="V1179" s="21"/>
      <c r="W1179" s="23"/>
      <c r="X1179" s="23"/>
      <c r="Y1179" s="11"/>
    </row>
    <row r="1180" spans="1:25" s="28" customFormat="1">
      <c r="A1180" s="16"/>
      <c r="B1180" s="13"/>
      <c r="C1180" s="13"/>
      <c r="D1180" s="14"/>
      <c r="E1180" s="14"/>
      <c r="F1180" s="14"/>
      <c r="G1180" s="14"/>
      <c r="H1180" s="16"/>
      <c r="I1180" s="17"/>
      <c r="J1180" s="16"/>
      <c r="K1180" s="14"/>
      <c r="L1180" s="14"/>
      <c r="M1180" s="14"/>
      <c r="N1180" s="14"/>
      <c r="O1180" s="16"/>
      <c r="P1180" s="52"/>
      <c r="Q1180" s="169"/>
      <c r="R1180" s="170">
        <f t="shared" si="11"/>
        <v>0</v>
      </c>
      <c r="S1180" s="14"/>
      <c r="T1180" s="15"/>
      <c r="U1180" s="14"/>
      <c r="V1180" s="21"/>
      <c r="W1180" s="23"/>
      <c r="X1180" s="23"/>
      <c r="Y1180" s="11"/>
    </row>
    <row r="1181" spans="1:25" s="28" customFormat="1">
      <c r="A1181" s="16"/>
      <c r="B1181" s="13"/>
      <c r="C1181" s="13"/>
      <c r="D1181" s="14"/>
      <c r="E1181" s="14"/>
      <c r="F1181" s="14"/>
      <c r="G1181" s="14"/>
      <c r="H1181" s="16"/>
      <c r="I1181" s="17"/>
      <c r="J1181" s="16"/>
      <c r="K1181" s="14"/>
      <c r="L1181" s="14"/>
      <c r="M1181" s="14"/>
      <c r="N1181" s="14"/>
      <c r="O1181" s="16"/>
      <c r="P1181" s="52"/>
      <c r="Q1181" s="169"/>
      <c r="R1181" s="170">
        <f t="shared" si="11"/>
        <v>0</v>
      </c>
      <c r="S1181" s="14"/>
      <c r="T1181" s="15"/>
      <c r="U1181" s="14"/>
      <c r="V1181" s="21"/>
      <c r="W1181" s="23"/>
      <c r="X1181" s="23"/>
      <c r="Y1181" s="11"/>
    </row>
    <row r="1182" spans="1:25" s="28" customFormat="1">
      <c r="A1182" s="16"/>
      <c r="B1182" s="13"/>
      <c r="C1182" s="13"/>
      <c r="D1182" s="14"/>
      <c r="E1182" s="14"/>
      <c r="F1182" s="14"/>
      <c r="G1182" s="14"/>
      <c r="H1182" s="16"/>
      <c r="I1182" s="17"/>
      <c r="J1182" s="16"/>
      <c r="K1182" s="14"/>
      <c r="L1182" s="14"/>
      <c r="M1182" s="14"/>
      <c r="N1182" s="14"/>
      <c r="O1182" s="16"/>
      <c r="P1182" s="52"/>
      <c r="Q1182" s="169"/>
      <c r="R1182" s="170">
        <f t="shared" si="11"/>
        <v>0</v>
      </c>
      <c r="S1182" s="14"/>
      <c r="T1182" s="15"/>
      <c r="U1182" s="14"/>
      <c r="V1182" s="21"/>
      <c r="W1182" s="23"/>
      <c r="X1182" s="23"/>
      <c r="Y1182" s="11"/>
    </row>
    <row r="1183" spans="1:25" s="28" customFormat="1">
      <c r="A1183" s="16"/>
      <c r="B1183" s="13"/>
      <c r="C1183" s="13"/>
      <c r="D1183" s="14"/>
      <c r="E1183" s="14"/>
      <c r="F1183" s="14"/>
      <c r="G1183" s="14"/>
      <c r="H1183" s="16"/>
      <c r="I1183" s="17"/>
      <c r="J1183" s="16"/>
      <c r="K1183" s="14"/>
      <c r="L1183" s="14"/>
      <c r="M1183" s="14"/>
      <c r="N1183" s="14"/>
      <c r="O1183" s="16"/>
      <c r="P1183" s="52"/>
      <c r="Q1183" s="169"/>
      <c r="R1183" s="170">
        <f t="shared" si="11"/>
        <v>0</v>
      </c>
      <c r="S1183" s="14"/>
      <c r="T1183" s="15"/>
      <c r="U1183" s="14"/>
      <c r="V1183" s="21"/>
      <c r="W1183" s="23"/>
      <c r="X1183" s="23"/>
      <c r="Y1183" s="11"/>
    </row>
    <row r="1184" spans="1:25" s="28" customFormat="1">
      <c r="A1184" s="16"/>
      <c r="B1184" s="13"/>
      <c r="C1184" s="13"/>
      <c r="D1184" s="14"/>
      <c r="E1184" s="14"/>
      <c r="F1184" s="14"/>
      <c r="G1184" s="14"/>
      <c r="H1184" s="16"/>
      <c r="I1184" s="17"/>
      <c r="J1184" s="16"/>
      <c r="K1184" s="14"/>
      <c r="L1184" s="14"/>
      <c r="M1184" s="14"/>
      <c r="N1184" s="14"/>
      <c r="O1184" s="16"/>
      <c r="P1184" s="52"/>
      <c r="Q1184" s="169"/>
      <c r="R1184" s="170">
        <f t="shared" si="11"/>
        <v>0</v>
      </c>
      <c r="S1184" s="14"/>
      <c r="T1184" s="15"/>
      <c r="U1184" s="14"/>
      <c r="V1184" s="21"/>
      <c r="W1184" s="23"/>
      <c r="X1184" s="23"/>
      <c r="Y1184" s="11"/>
    </row>
    <row r="1185" spans="1:25" s="28" customFormat="1">
      <c r="A1185" s="16"/>
      <c r="B1185" s="13"/>
      <c r="C1185" s="13"/>
      <c r="D1185" s="14"/>
      <c r="E1185" s="14"/>
      <c r="F1185" s="14"/>
      <c r="G1185" s="14"/>
      <c r="H1185" s="16"/>
      <c r="I1185" s="17"/>
      <c r="J1185" s="16"/>
      <c r="K1185" s="14"/>
      <c r="L1185" s="14"/>
      <c r="M1185" s="14"/>
      <c r="N1185" s="14"/>
      <c r="O1185" s="16"/>
      <c r="P1185" s="52"/>
      <c r="Q1185" s="169"/>
      <c r="R1185" s="170">
        <f t="shared" si="11"/>
        <v>0</v>
      </c>
      <c r="S1185" s="14"/>
      <c r="T1185" s="15"/>
      <c r="U1185" s="14"/>
      <c r="V1185" s="21"/>
      <c r="W1185" s="23"/>
      <c r="X1185" s="23"/>
      <c r="Y1185" s="11"/>
    </row>
    <row r="1186" spans="1:25" s="28" customFormat="1">
      <c r="A1186" s="16"/>
      <c r="B1186" s="13"/>
      <c r="C1186" s="13"/>
      <c r="D1186" s="14"/>
      <c r="E1186" s="14"/>
      <c r="F1186" s="14"/>
      <c r="G1186" s="14"/>
      <c r="H1186" s="16"/>
      <c r="I1186" s="17"/>
      <c r="J1186" s="16"/>
      <c r="K1186" s="14"/>
      <c r="L1186" s="14"/>
      <c r="M1186" s="14"/>
      <c r="N1186" s="14"/>
      <c r="O1186" s="16"/>
      <c r="P1186" s="52"/>
      <c r="Q1186" s="169"/>
      <c r="R1186" s="170">
        <f t="shared" si="11"/>
        <v>0</v>
      </c>
      <c r="S1186" s="14"/>
      <c r="T1186" s="15"/>
      <c r="U1186" s="14"/>
      <c r="V1186" s="21"/>
      <c r="W1186" s="23"/>
      <c r="X1186" s="23"/>
      <c r="Y1186" s="11"/>
    </row>
    <row r="1187" spans="1:25" s="28" customFormat="1">
      <c r="A1187" s="16"/>
      <c r="B1187" s="13"/>
      <c r="C1187" s="13"/>
      <c r="D1187" s="14"/>
      <c r="E1187" s="14"/>
      <c r="F1187" s="14"/>
      <c r="G1187" s="14"/>
      <c r="H1187" s="16"/>
      <c r="I1187" s="17"/>
      <c r="J1187" s="16"/>
      <c r="K1187" s="14"/>
      <c r="L1187" s="14"/>
      <c r="M1187" s="14"/>
      <c r="N1187" s="14"/>
      <c r="O1187" s="16"/>
      <c r="P1187" s="52"/>
      <c r="Q1187" s="169"/>
      <c r="R1187" s="170">
        <f t="shared" si="11"/>
        <v>0</v>
      </c>
      <c r="S1187" s="14"/>
      <c r="T1187" s="15"/>
      <c r="U1187" s="14"/>
      <c r="V1187" s="21"/>
      <c r="W1187" s="23"/>
      <c r="X1187" s="23"/>
      <c r="Y1187" s="11"/>
    </row>
    <row r="1188" spans="1:25" s="28" customFormat="1">
      <c r="A1188" s="16"/>
      <c r="B1188" s="13"/>
      <c r="C1188" s="13"/>
      <c r="D1188" s="14"/>
      <c r="E1188" s="14"/>
      <c r="F1188" s="14"/>
      <c r="G1188" s="14"/>
      <c r="H1188" s="16"/>
      <c r="I1188" s="17"/>
      <c r="J1188" s="16"/>
      <c r="K1188" s="14"/>
      <c r="L1188" s="14"/>
      <c r="M1188" s="14"/>
      <c r="N1188" s="14"/>
      <c r="O1188" s="16"/>
      <c r="P1188" s="52"/>
      <c r="Q1188" s="169"/>
      <c r="R1188" s="170">
        <f t="shared" si="11"/>
        <v>0</v>
      </c>
      <c r="S1188" s="14"/>
      <c r="T1188" s="15"/>
      <c r="U1188" s="14"/>
      <c r="V1188" s="21"/>
      <c r="W1188" s="23"/>
      <c r="X1188" s="23"/>
      <c r="Y1188" s="11"/>
    </row>
    <row r="1189" spans="1:25" s="28" customFormat="1">
      <c r="A1189" s="16"/>
      <c r="B1189" s="13"/>
      <c r="C1189" s="13"/>
      <c r="D1189" s="14"/>
      <c r="E1189" s="14"/>
      <c r="F1189" s="14"/>
      <c r="G1189" s="14"/>
      <c r="H1189" s="16"/>
      <c r="I1189" s="17"/>
      <c r="J1189" s="16"/>
      <c r="K1189" s="14"/>
      <c r="L1189" s="14"/>
      <c r="M1189" s="14"/>
      <c r="N1189" s="14"/>
      <c r="O1189" s="16"/>
      <c r="P1189" s="52"/>
      <c r="Q1189" s="169"/>
      <c r="R1189" s="170">
        <f t="shared" si="11"/>
        <v>0</v>
      </c>
      <c r="S1189" s="14"/>
      <c r="T1189" s="15"/>
      <c r="U1189" s="14"/>
      <c r="V1189" s="21"/>
      <c r="W1189" s="23"/>
      <c r="X1189" s="23"/>
      <c r="Y1189" s="11"/>
    </row>
    <row r="1190" spans="1:25" s="28" customFormat="1">
      <c r="A1190" s="16"/>
      <c r="B1190" s="13"/>
      <c r="C1190" s="13"/>
      <c r="D1190" s="14"/>
      <c r="E1190" s="14"/>
      <c r="F1190" s="14"/>
      <c r="G1190" s="14"/>
      <c r="H1190" s="16"/>
      <c r="I1190" s="17"/>
      <c r="J1190" s="16"/>
      <c r="K1190" s="14"/>
      <c r="L1190" s="14"/>
      <c r="M1190" s="14"/>
      <c r="N1190" s="14"/>
      <c r="O1190" s="16"/>
      <c r="P1190" s="52"/>
      <c r="Q1190" s="169"/>
      <c r="R1190" s="170">
        <f t="shared" ref="R1190:R1253" si="12">P1190*(1+Q1190)</f>
        <v>0</v>
      </c>
      <c r="S1190" s="14"/>
      <c r="T1190" s="15"/>
      <c r="U1190" s="14"/>
      <c r="V1190" s="21"/>
      <c r="W1190" s="23"/>
      <c r="X1190" s="23"/>
      <c r="Y1190" s="11"/>
    </row>
    <row r="1191" spans="1:25" s="28" customFormat="1">
      <c r="A1191" s="16"/>
      <c r="B1191" s="13"/>
      <c r="C1191" s="13"/>
      <c r="D1191" s="14"/>
      <c r="E1191" s="14"/>
      <c r="F1191" s="14"/>
      <c r="G1191" s="14"/>
      <c r="H1191" s="16"/>
      <c r="I1191" s="17"/>
      <c r="J1191" s="16"/>
      <c r="K1191" s="14"/>
      <c r="L1191" s="14"/>
      <c r="M1191" s="14"/>
      <c r="N1191" s="14"/>
      <c r="O1191" s="16"/>
      <c r="P1191" s="52"/>
      <c r="Q1191" s="169"/>
      <c r="R1191" s="170">
        <f t="shared" si="12"/>
        <v>0</v>
      </c>
      <c r="S1191" s="14"/>
      <c r="T1191" s="15"/>
      <c r="U1191" s="14"/>
      <c r="V1191" s="21"/>
      <c r="W1191" s="23"/>
      <c r="X1191" s="23"/>
      <c r="Y1191" s="11"/>
    </row>
    <row r="1192" spans="1:25" s="28" customFormat="1">
      <c r="A1192" s="16"/>
      <c r="B1192" s="13"/>
      <c r="C1192" s="13"/>
      <c r="D1192" s="14"/>
      <c r="E1192" s="14"/>
      <c r="F1192" s="14"/>
      <c r="G1192" s="14"/>
      <c r="H1192" s="16"/>
      <c r="I1192" s="17"/>
      <c r="J1192" s="16"/>
      <c r="K1192" s="14"/>
      <c r="L1192" s="14"/>
      <c r="M1192" s="14"/>
      <c r="N1192" s="14"/>
      <c r="O1192" s="16"/>
      <c r="P1192" s="52"/>
      <c r="Q1192" s="169"/>
      <c r="R1192" s="170">
        <f t="shared" si="12"/>
        <v>0</v>
      </c>
      <c r="S1192" s="14"/>
      <c r="T1192" s="15"/>
      <c r="U1192" s="14"/>
      <c r="V1192" s="21"/>
      <c r="W1192" s="23"/>
      <c r="X1192" s="23"/>
      <c r="Y1192" s="11"/>
    </row>
    <row r="1193" spans="1:25" s="28" customFormat="1">
      <c r="A1193" s="16"/>
      <c r="B1193" s="13"/>
      <c r="C1193" s="13"/>
      <c r="D1193" s="14"/>
      <c r="E1193" s="14"/>
      <c r="F1193" s="14"/>
      <c r="G1193" s="14"/>
      <c r="H1193" s="16"/>
      <c r="I1193" s="17"/>
      <c r="J1193" s="16"/>
      <c r="K1193" s="14"/>
      <c r="L1193" s="14"/>
      <c r="M1193" s="14"/>
      <c r="N1193" s="14"/>
      <c r="O1193" s="16"/>
      <c r="P1193" s="52"/>
      <c r="Q1193" s="169"/>
      <c r="R1193" s="170">
        <f t="shared" si="12"/>
        <v>0</v>
      </c>
      <c r="S1193" s="14"/>
      <c r="T1193" s="15"/>
      <c r="U1193" s="14"/>
      <c r="V1193" s="21"/>
      <c r="W1193" s="23"/>
      <c r="X1193" s="23"/>
      <c r="Y1193" s="11"/>
    </row>
    <row r="1194" spans="1:25" s="28" customFormat="1">
      <c r="A1194" s="16"/>
      <c r="B1194" s="13"/>
      <c r="C1194" s="13"/>
      <c r="D1194" s="14"/>
      <c r="E1194" s="14"/>
      <c r="F1194" s="14"/>
      <c r="G1194" s="14"/>
      <c r="H1194" s="16"/>
      <c r="I1194" s="17"/>
      <c r="J1194" s="16"/>
      <c r="K1194" s="14"/>
      <c r="L1194" s="14"/>
      <c r="M1194" s="14"/>
      <c r="N1194" s="14"/>
      <c r="O1194" s="16"/>
      <c r="P1194" s="52"/>
      <c r="Q1194" s="169"/>
      <c r="R1194" s="170">
        <f t="shared" si="12"/>
        <v>0</v>
      </c>
      <c r="S1194" s="14"/>
      <c r="T1194" s="15"/>
      <c r="U1194" s="14"/>
      <c r="V1194" s="21"/>
      <c r="W1194" s="23"/>
      <c r="X1194" s="23"/>
      <c r="Y1194" s="11"/>
    </row>
    <row r="1195" spans="1:25" s="28" customFormat="1">
      <c r="A1195" s="16"/>
      <c r="B1195" s="13"/>
      <c r="C1195" s="13"/>
      <c r="D1195" s="14"/>
      <c r="E1195" s="14"/>
      <c r="F1195" s="14"/>
      <c r="G1195" s="14"/>
      <c r="H1195" s="16"/>
      <c r="I1195" s="17"/>
      <c r="J1195" s="16"/>
      <c r="K1195" s="14"/>
      <c r="L1195" s="14"/>
      <c r="M1195" s="14"/>
      <c r="N1195" s="14"/>
      <c r="O1195" s="16"/>
      <c r="P1195" s="52"/>
      <c r="Q1195" s="169"/>
      <c r="R1195" s="170">
        <f t="shared" si="12"/>
        <v>0</v>
      </c>
      <c r="S1195" s="14"/>
      <c r="T1195" s="15"/>
      <c r="U1195" s="14"/>
      <c r="V1195" s="21"/>
      <c r="W1195" s="23"/>
      <c r="X1195" s="23"/>
      <c r="Y1195" s="11"/>
    </row>
    <row r="1196" spans="1:25" s="28" customFormat="1">
      <c r="A1196" s="16"/>
      <c r="B1196" s="13"/>
      <c r="C1196" s="13"/>
      <c r="D1196" s="14"/>
      <c r="E1196" s="14"/>
      <c r="F1196" s="14"/>
      <c r="G1196" s="14"/>
      <c r="H1196" s="16"/>
      <c r="I1196" s="17"/>
      <c r="J1196" s="16"/>
      <c r="K1196" s="14"/>
      <c r="L1196" s="14"/>
      <c r="M1196" s="14"/>
      <c r="N1196" s="14"/>
      <c r="O1196" s="16"/>
      <c r="P1196" s="52"/>
      <c r="Q1196" s="169"/>
      <c r="R1196" s="170">
        <f t="shared" si="12"/>
        <v>0</v>
      </c>
      <c r="S1196" s="14"/>
      <c r="T1196" s="15"/>
      <c r="U1196" s="14"/>
      <c r="V1196" s="21"/>
      <c r="W1196" s="23"/>
      <c r="X1196" s="23"/>
      <c r="Y1196" s="11"/>
    </row>
    <row r="1197" spans="1:25" s="28" customFormat="1">
      <c r="A1197" s="16"/>
      <c r="B1197" s="13"/>
      <c r="C1197" s="13"/>
      <c r="D1197" s="14"/>
      <c r="E1197" s="14"/>
      <c r="F1197" s="14"/>
      <c r="G1197" s="14"/>
      <c r="H1197" s="16"/>
      <c r="I1197" s="17"/>
      <c r="J1197" s="16"/>
      <c r="K1197" s="14"/>
      <c r="L1197" s="14"/>
      <c r="M1197" s="14"/>
      <c r="N1197" s="14"/>
      <c r="O1197" s="16"/>
      <c r="P1197" s="52"/>
      <c r="Q1197" s="169"/>
      <c r="R1197" s="170">
        <f t="shared" si="12"/>
        <v>0</v>
      </c>
      <c r="S1197" s="14"/>
      <c r="T1197" s="15"/>
      <c r="U1197" s="14"/>
      <c r="V1197" s="21"/>
      <c r="W1197" s="23"/>
      <c r="X1197" s="23"/>
      <c r="Y1197" s="11"/>
    </row>
    <row r="1198" spans="1:25" s="28" customFormat="1">
      <c r="A1198" s="16"/>
      <c r="B1198" s="13"/>
      <c r="C1198" s="13"/>
      <c r="D1198" s="14"/>
      <c r="E1198" s="14"/>
      <c r="F1198" s="14"/>
      <c r="G1198" s="14"/>
      <c r="H1198" s="16"/>
      <c r="I1198" s="17"/>
      <c r="J1198" s="16"/>
      <c r="K1198" s="14"/>
      <c r="L1198" s="14"/>
      <c r="M1198" s="14"/>
      <c r="N1198" s="14"/>
      <c r="O1198" s="16"/>
      <c r="P1198" s="52"/>
      <c r="Q1198" s="169"/>
      <c r="R1198" s="170">
        <f t="shared" si="12"/>
        <v>0</v>
      </c>
      <c r="S1198" s="14"/>
      <c r="T1198" s="15"/>
      <c r="U1198" s="14"/>
      <c r="V1198" s="21"/>
      <c r="W1198" s="23"/>
      <c r="X1198" s="23"/>
      <c r="Y1198" s="11"/>
    </row>
    <row r="1199" spans="1:25" s="28" customFormat="1">
      <c r="A1199" s="16"/>
      <c r="B1199" s="13"/>
      <c r="C1199" s="13"/>
      <c r="D1199" s="14"/>
      <c r="E1199" s="14"/>
      <c r="F1199" s="14"/>
      <c r="G1199" s="14"/>
      <c r="H1199" s="16"/>
      <c r="I1199" s="17"/>
      <c r="J1199" s="16"/>
      <c r="K1199" s="14"/>
      <c r="L1199" s="14"/>
      <c r="M1199" s="14"/>
      <c r="N1199" s="14"/>
      <c r="O1199" s="16"/>
      <c r="P1199" s="52"/>
      <c r="Q1199" s="169"/>
      <c r="R1199" s="170">
        <f t="shared" si="12"/>
        <v>0</v>
      </c>
      <c r="S1199" s="14"/>
      <c r="T1199" s="15"/>
      <c r="U1199" s="14"/>
      <c r="V1199" s="21"/>
      <c r="W1199" s="23"/>
      <c r="X1199" s="23"/>
      <c r="Y1199" s="11"/>
    </row>
    <row r="1200" spans="1:25" s="28" customFormat="1">
      <c r="A1200" s="16"/>
      <c r="B1200" s="13"/>
      <c r="C1200" s="13"/>
      <c r="D1200" s="14"/>
      <c r="E1200" s="14"/>
      <c r="F1200" s="14"/>
      <c r="G1200" s="14"/>
      <c r="H1200" s="16"/>
      <c r="I1200" s="17"/>
      <c r="J1200" s="16"/>
      <c r="K1200" s="14"/>
      <c r="L1200" s="14"/>
      <c r="M1200" s="14"/>
      <c r="N1200" s="14"/>
      <c r="O1200" s="16"/>
      <c r="P1200" s="52"/>
      <c r="Q1200" s="169"/>
      <c r="R1200" s="170">
        <f t="shared" si="12"/>
        <v>0</v>
      </c>
      <c r="S1200" s="14"/>
      <c r="T1200" s="15"/>
      <c r="U1200" s="14"/>
      <c r="V1200" s="21"/>
      <c r="W1200" s="23"/>
      <c r="X1200" s="23"/>
      <c r="Y1200" s="11"/>
    </row>
    <row r="1201" spans="1:25" s="28" customFormat="1">
      <c r="A1201" s="16"/>
      <c r="B1201" s="13"/>
      <c r="C1201" s="13"/>
      <c r="D1201" s="14"/>
      <c r="E1201" s="14"/>
      <c r="F1201" s="14"/>
      <c r="G1201" s="14"/>
      <c r="H1201" s="16"/>
      <c r="I1201" s="17"/>
      <c r="J1201" s="16"/>
      <c r="K1201" s="14"/>
      <c r="L1201" s="14"/>
      <c r="M1201" s="14"/>
      <c r="N1201" s="14"/>
      <c r="O1201" s="16"/>
      <c r="P1201" s="52"/>
      <c r="Q1201" s="169"/>
      <c r="R1201" s="170">
        <f t="shared" si="12"/>
        <v>0</v>
      </c>
      <c r="S1201" s="14"/>
      <c r="T1201" s="15"/>
      <c r="U1201" s="14"/>
      <c r="V1201" s="21"/>
      <c r="W1201" s="23"/>
      <c r="X1201" s="23"/>
      <c r="Y1201" s="11"/>
    </row>
    <row r="1202" spans="1:25" s="28" customFormat="1">
      <c r="A1202" s="16"/>
      <c r="B1202" s="13"/>
      <c r="C1202" s="13"/>
      <c r="D1202" s="14"/>
      <c r="E1202" s="14"/>
      <c r="F1202" s="14"/>
      <c r="G1202" s="14"/>
      <c r="H1202" s="16"/>
      <c r="I1202" s="17"/>
      <c r="J1202" s="16"/>
      <c r="K1202" s="14"/>
      <c r="L1202" s="14"/>
      <c r="M1202" s="14"/>
      <c r="N1202" s="14"/>
      <c r="O1202" s="16"/>
      <c r="P1202" s="52"/>
      <c r="Q1202" s="169"/>
      <c r="R1202" s="170">
        <f t="shared" si="12"/>
        <v>0</v>
      </c>
      <c r="S1202" s="14"/>
      <c r="T1202" s="15"/>
      <c r="U1202" s="14"/>
      <c r="V1202" s="21"/>
      <c r="W1202" s="23"/>
      <c r="X1202" s="23"/>
      <c r="Y1202" s="11"/>
    </row>
    <row r="1203" spans="1:25" s="28" customFormat="1">
      <c r="A1203" s="16"/>
      <c r="B1203" s="13"/>
      <c r="C1203" s="13"/>
      <c r="D1203" s="14"/>
      <c r="E1203" s="14"/>
      <c r="F1203" s="14"/>
      <c r="G1203" s="14"/>
      <c r="H1203" s="16"/>
      <c r="I1203" s="17"/>
      <c r="J1203" s="16"/>
      <c r="K1203" s="14"/>
      <c r="L1203" s="14"/>
      <c r="M1203" s="14"/>
      <c r="N1203" s="14"/>
      <c r="O1203" s="16"/>
      <c r="P1203" s="52"/>
      <c r="Q1203" s="169"/>
      <c r="R1203" s="170">
        <f t="shared" si="12"/>
        <v>0</v>
      </c>
      <c r="S1203" s="14"/>
      <c r="T1203" s="15"/>
      <c r="U1203" s="14"/>
      <c r="V1203" s="21"/>
      <c r="W1203" s="23"/>
      <c r="X1203" s="23"/>
      <c r="Y1203" s="11"/>
    </row>
    <row r="1204" spans="1:25" s="28" customFormat="1">
      <c r="A1204" s="16"/>
      <c r="B1204" s="13"/>
      <c r="C1204" s="13"/>
      <c r="D1204" s="14"/>
      <c r="E1204" s="14"/>
      <c r="F1204" s="14"/>
      <c r="G1204" s="14"/>
      <c r="H1204" s="16"/>
      <c r="I1204" s="17"/>
      <c r="J1204" s="16"/>
      <c r="K1204" s="14"/>
      <c r="L1204" s="14"/>
      <c r="M1204" s="14"/>
      <c r="N1204" s="14"/>
      <c r="O1204" s="16"/>
      <c r="P1204" s="52"/>
      <c r="Q1204" s="169"/>
      <c r="R1204" s="170">
        <f t="shared" si="12"/>
        <v>0</v>
      </c>
      <c r="S1204" s="14"/>
      <c r="T1204" s="15"/>
      <c r="U1204" s="14"/>
      <c r="V1204" s="21"/>
      <c r="W1204" s="23"/>
      <c r="X1204" s="23"/>
      <c r="Y1204" s="11"/>
    </row>
    <row r="1205" spans="1:25" s="28" customFormat="1">
      <c r="A1205" s="16"/>
      <c r="B1205" s="13"/>
      <c r="C1205" s="13"/>
      <c r="D1205" s="14"/>
      <c r="E1205" s="14"/>
      <c r="F1205" s="14"/>
      <c r="G1205" s="14"/>
      <c r="H1205" s="16"/>
      <c r="I1205" s="17"/>
      <c r="J1205" s="16"/>
      <c r="K1205" s="14"/>
      <c r="L1205" s="14"/>
      <c r="M1205" s="14"/>
      <c r="N1205" s="14"/>
      <c r="O1205" s="16"/>
      <c r="P1205" s="52"/>
      <c r="Q1205" s="169"/>
      <c r="R1205" s="170">
        <f t="shared" si="12"/>
        <v>0</v>
      </c>
      <c r="S1205" s="14"/>
      <c r="T1205" s="15"/>
      <c r="U1205" s="14"/>
      <c r="V1205" s="21"/>
      <c r="W1205" s="23"/>
      <c r="X1205" s="23"/>
      <c r="Y1205" s="11"/>
    </row>
    <row r="1206" spans="1:25" s="28" customFormat="1">
      <c r="A1206" s="16"/>
      <c r="B1206" s="13"/>
      <c r="C1206" s="13"/>
      <c r="D1206" s="14"/>
      <c r="E1206" s="14"/>
      <c r="F1206" s="14"/>
      <c r="G1206" s="14"/>
      <c r="H1206" s="16"/>
      <c r="I1206" s="17"/>
      <c r="J1206" s="16"/>
      <c r="K1206" s="14"/>
      <c r="L1206" s="14"/>
      <c r="M1206" s="14"/>
      <c r="N1206" s="14"/>
      <c r="O1206" s="16"/>
      <c r="P1206" s="52"/>
      <c r="Q1206" s="169"/>
      <c r="R1206" s="170">
        <f t="shared" si="12"/>
        <v>0</v>
      </c>
      <c r="S1206" s="14"/>
      <c r="T1206" s="15"/>
      <c r="U1206" s="14"/>
      <c r="V1206" s="21"/>
      <c r="W1206" s="23"/>
      <c r="X1206" s="23"/>
      <c r="Y1206" s="11"/>
    </row>
    <row r="1207" spans="1:25" s="28" customFormat="1">
      <c r="A1207" s="16"/>
      <c r="B1207" s="13"/>
      <c r="C1207" s="13"/>
      <c r="D1207" s="14"/>
      <c r="E1207" s="14"/>
      <c r="F1207" s="14"/>
      <c r="G1207" s="14"/>
      <c r="H1207" s="16"/>
      <c r="I1207" s="17"/>
      <c r="J1207" s="16"/>
      <c r="K1207" s="14"/>
      <c r="L1207" s="14"/>
      <c r="M1207" s="14"/>
      <c r="N1207" s="14"/>
      <c r="O1207" s="16"/>
      <c r="P1207" s="52"/>
      <c r="Q1207" s="169"/>
      <c r="R1207" s="170">
        <f t="shared" si="12"/>
        <v>0</v>
      </c>
      <c r="S1207" s="14"/>
      <c r="T1207" s="15"/>
      <c r="U1207" s="14"/>
      <c r="V1207" s="21"/>
      <c r="W1207" s="23"/>
      <c r="X1207" s="23"/>
      <c r="Y1207" s="11"/>
    </row>
    <row r="1208" spans="1:25" s="28" customFormat="1">
      <c r="A1208" s="16"/>
      <c r="B1208" s="13"/>
      <c r="C1208" s="13"/>
      <c r="D1208" s="14"/>
      <c r="E1208" s="14"/>
      <c r="F1208" s="14"/>
      <c r="G1208" s="14"/>
      <c r="H1208" s="16"/>
      <c r="I1208" s="17"/>
      <c r="J1208" s="16"/>
      <c r="K1208" s="14"/>
      <c r="L1208" s="14"/>
      <c r="M1208" s="14"/>
      <c r="N1208" s="14"/>
      <c r="O1208" s="16"/>
      <c r="P1208" s="52"/>
      <c r="Q1208" s="169"/>
      <c r="R1208" s="170">
        <f t="shared" si="12"/>
        <v>0</v>
      </c>
      <c r="S1208" s="14"/>
      <c r="T1208" s="15"/>
      <c r="U1208" s="14"/>
      <c r="V1208" s="21"/>
      <c r="W1208" s="23"/>
      <c r="X1208" s="23"/>
      <c r="Y1208" s="11"/>
    </row>
    <row r="1209" spans="1:25" s="28" customFormat="1">
      <c r="A1209" s="16"/>
      <c r="B1209" s="13"/>
      <c r="C1209" s="13"/>
      <c r="D1209" s="14"/>
      <c r="E1209" s="14"/>
      <c r="F1209" s="14"/>
      <c r="G1209" s="14"/>
      <c r="H1209" s="16"/>
      <c r="I1209" s="17"/>
      <c r="J1209" s="16"/>
      <c r="K1209" s="14"/>
      <c r="L1209" s="14"/>
      <c r="M1209" s="14"/>
      <c r="N1209" s="14"/>
      <c r="O1209" s="16"/>
      <c r="P1209" s="52"/>
      <c r="Q1209" s="169"/>
      <c r="R1209" s="170">
        <f t="shared" si="12"/>
        <v>0</v>
      </c>
      <c r="S1209" s="14"/>
      <c r="T1209" s="15"/>
      <c r="U1209" s="14"/>
      <c r="V1209" s="21"/>
      <c r="W1209" s="23"/>
      <c r="X1209" s="23"/>
      <c r="Y1209" s="11"/>
    </row>
    <row r="1210" spans="1:25" s="28" customFormat="1">
      <c r="A1210" s="16"/>
      <c r="B1210" s="13"/>
      <c r="C1210" s="13"/>
      <c r="D1210" s="14"/>
      <c r="E1210" s="14"/>
      <c r="F1210" s="14"/>
      <c r="G1210" s="14"/>
      <c r="H1210" s="16"/>
      <c r="I1210" s="17"/>
      <c r="J1210" s="16"/>
      <c r="K1210" s="14"/>
      <c r="L1210" s="14"/>
      <c r="M1210" s="14"/>
      <c r="N1210" s="14"/>
      <c r="O1210" s="16"/>
      <c r="P1210" s="52"/>
      <c r="Q1210" s="169"/>
      <c r="R1210" s="170">
        <f t="shared" si="12"/>
        <v>0</v>
      </c>
      <c r="S1210" s="14"/>
      <c r="T1210" s="15"/>
      <c r="U1210" s="14"/>
      <c r="V1210" s="21"/>
      <c r="W1210" s="23"/>
      <c r="X1210" s="23"/>
      <c r="Y1210" s="11"/>
    </row>
    <row r="1211" spans="1:25" s="28" customFormat="1">
      <c r="A1211" s="16"/>
      <c r="B1211" s="13"/>
      <c r="C1211" s="13"/>
      <c r="D1211" s="14"/>
      <c r="E1211" s="14"/>
      <c r="F1211" s="14"/>
      <c r="G1211" s="14"/>
      <c r="H1211" s="16"/>
      <c r="I1211" s="17"/>
      <c r="J1211" s="16"/>
      <c r="K1211" s="14"/>
      <c r="L1211" s="14"/>
      <c r="M1211" s="14"/>
      <c r="N1211" s="14"/>
      <c r="O1211" s="16"/>
      <c r="P1211" s="52"/>
      <c r="Q1211" s="169"/>
      <c r="R1211" s="170">
        <f t="shared" si="12"/>
        <v>0</v>
      </c>
      <c r="S1211" s="14"/>
      <c r="T1211" s="15"/>
      <c r="U1211" s="14"/>
      <c r="V1211" s="21"/>
      <c r="W1211" s="23"/>
      <c r="X1211" s="23"/>
      <c r="Y1211" s="11"/>
    </row>
    <row r="1212" spans="1:25" s="28" customFormat="1">
      <c r="A1212" s="16"/>
      <c r="B1212" s="13"/>
      <c r="C1212" s="13"/>
      <c r="D1212" s="14"/>
      <c r="E1212" s="14"/>
      <c r="F1212" s="14"/>
      <c r="G1212" s="14"/>
      <c r="H1212" s="16"/>
      <c r="I1212" s="17"/>
      <c r="J1212" s="16"/>
      <c r="K1212" s="14"/>
      <c r="L1212" s="14"/>
      <c r="M1212" s="14"/>
      <c r="N1212" s="14"/>
      <c r="O1212" s="16"/>
      <c r="P1212" s="52"/>
      <c r="Q1212" s="169"/>
      <c r="R1212" s="170">
        <f t="shared" si="12"/>
        <v>0</v>
      </c>
      <c r="S1212" s="14"/>
      <c r="T1212" s="15"/>
      <c r="U1212" s="14"/>
      <c r="V1212" s="21"/>
      <c r="W1212" s="23"/>
      <c r="X1212" s="23"/>
      <c r="Y1212" s="11"/>
    </row>
    <row r="1213" spans="1:25" s="28" customFormat="1">
      <c r="A1213" s="16"/>
      <c r="B1213" s="13"/>
      <c r="C1213" s="13"/>
      <c r="D1213" s="14"/>
      <c r="E1213" s="14"/>
      <c r="F1213" s="14"/>
      <c r="G1213" s="14"/>
      <c r="H1213" s="16"/>
      <c r="I1213" s="17"/>
      <c r="J1213" s="16"/>
      <c r="K1213" s="14"/>
      <c r="L1213" s="14"/>
      <c r="M1213" s="14"/>
      <c r="N1213" s="14"/>
      <c r="O1213" s="16"/>
      <c r="P1213" s="52"/>
      <c r="Q1213" s="169"/>
      <c r="R1213" s="170">
        <f t="shared" si="12"/>
        <v>0</v>
      </c>
      <c r="S1213" s="14"/>
      <c r="T1213" s="15"/>
      <c r="U1213" s="14"/>
      <c r="V1213" s="21"/>
      <c r="W1213" s="23"/>
      <c r="X1213" s="23"/>
      <c r="Y1213" s="11"/>
    </row>
    <row r="1214" spans="1:25" s="28" customFormat="1">
      <c r="A1214" s="16"/>
      <c r="B1214" s="13"/>
      <c r="C1214" s="13"/>
      <c r="D1214" s="14"/>
      <c r="E1214" s="14"/>
      <c r="F1214" s="14"/>
      <c r="G1214" s="14"/>
      <c r="H1214" s="16"/>
      <c r="I1214" s="17"/>
      <c r="J1214" s="16"/>
      <c r="K1214" s="14"/>
      <c r="L1214" s="14"/>
      <c r="M1214" s="14"/>
      <c r="N1214" s="14"/>
      <c r="O1214" s="16"/>
      <c r="P1214" s="52"/>
      <c r="Q1214" s="169"/>
      <c r="R1214" s="170">
        <f t="shared" si="12"/>
        <v>0</v>
      </c>
      <c r="S1214" s="14"/>
      <c r="T1214" s="15"/>
      <c r="U1214" s="14"/>
      <c r="V1214" s="21"/>
      <c r="W1214" s="23"/>
      <c r="X1214" s="23"/>
      <c r="Y1214" s="11"/>
    </row>
    <row r="1215" spans="1:25" s="28" customFormat="1">
      <c r="A1215" s="16"/>
      <c r="B1215" s="13"/>
      <c r="C1215" s="13"/>
      <c r="D1215" s="14"/>
      <c r="E1215" s="14"/>
      <c r="F1215" s="14"/>
      <c r="G1215" s="14"/>
      <c r="H1215" s="16"/>
      <c r="I1215" s="17"/>
      <c r="J1215" s="16"/>
      <c r="K1215" s="14"/>
      <c r="L1215" s="14"/>
      <c r="M1215" s="14"/>
      <c r="N1215" s="14"/>
      <c r="O1215" s="16"/>
      <c r="P1215" s="52"/>
      <c r="Q1215" s="169"/>
      <c r="R1215" s="170">
        <f t="shared" si="12"/>
        <v>0</v>
      </c>
      <c r="S1215" s="14"/>
      <c r="T1215" s="15"/>
      <c r="U1215" s="14"/>
      <c r="V1215" s="21"/>
      <c r="W1215" s="23"/>
      <c r="X1215" s="23"/>
      <c r="Y1215" s="11"/>
    </row>
    <row r="1216" spans="1:25" s="28" customFormat="1">
      <c r="A1216" s="16"/>
      <c r="B1216" s="13"/>
      <c r="C1216" s="13"/>
      <c r="D1216" s="14"/>
      <c r="E1216" s="14"/>
      <c r="F1216" s="14"/>
      <c r="G1216" s="14"/>
      <c r="H1216" s="16"/>
      <c r="I1216" s="17"/>
      <c r="J1216" s="16"/>
      <c r="K1216" s="14"/>
      <c r="L1216" s="14"/>
      <c r="M1216" s="14"/>
      <c r="N1216" s="14"/>
      <c r="O1216" s="16"/>
      <c r="P1216" s="52"/>
      <c r="Q1216" s="169"/>
      <c r="R1216" s="170">
        <f t="shared" si="12"/>
        <v>0</v>
      </c>
      <c r="S1216" s="14"/>
      <c r="T1216" s="15"/>
      <c r="U1216" s="14"/>
      <c r="V1216" s="21"/>
      <c r="W1216" s="23"/>
      <c r="X1216" s="23"/>
      <c r="Y1216" s="11"/>
    </row>
    <row r="1217" spans="1:25" s="28" customFormat="1">
      <c r="A1217" s="16"/>
      <c r="B1217" s="13"/>
      <c r="C1217" s="13"/>
      <c r="D1217" s="14"/>
      <c r="E1217" s="14"/>
      <c r="F1217" s="14"/>
      <c r="G1217" s="14"/>
      <c r="H1217" s="16"/>
      <c r="I1217" s="17"/>
      <c r="J1217" s="16"/>
      <c r="K1217" s="14"/>
      <c r="L1217" s="14"/>
      <c r="M1217" s="14"/>
      <c r="N1217" s="14"/>
      <c r="O1217" s="16"/>
      <c r="P1217" s="52"/>
      <c r="Q1217" s="169"/>
      <c r="R1217" s="170">
        <f t="shared" si="12"/>
        <v>0</v>
      </c>
      <c r="S1217" s="14"/>
      <c r="T1217" s="15"/>
      <c r="U1217" s="14"/>
      <c r="V1217" s="21"/>
      <c r="W1217" s="23"/>
      <c r="X1217" s="23"/>
      <c r="Y1217" s="11"/>
    </row>
    <row r="1218" spans="1:25" s="28" customFormat="1">
      <c r="A1218" s="16"/>
      <c r="B1218" s="13"/>
      <c r="C1218" s="13"/>
      <c r="D1218" s="14"/>
      <c r="E1218" s="14"/>
      <c r="F1218" s="14"/>
      <c r="G1218" s="14"/>
      <c r="H1218" s="16"/>
      <c r="I1218" s="17"/>
      <c r="J1218" s="16"/>
      <c r="K1218" s="14"/>
      <c r="L1218" s="14"/>
      <c r="M1218" s="14"/>
      <c r="N1218" s="14"/>
      <c r="O1218" s="16"/>
      <c r="P1218" s="52"/>
      <c r="Q1218" s="169"/>
      <c r="R1218" s="170">
        <f t="shared" si="12"/>
        <v>0</v>
      </c>
      <c r="S1218" s="14"/>
      <c r="T1218" s="15"/>
      <c r="U1218" s="14"/>
      <c r="V1218" s="21"/>
      <c r="W1218" s="23"/>
      <c r="X1218" s="23"/>
      <c r="Y1218" s="11"/>
    </row>
    <row r="1219" spans="1:25" s="28" customFormat="1">
      <c r="A1219" s="16"/>
      <c r="B1219" s="13"/>
      <c r="C1219" s="13"/>
      <c r="D1219" s="14"/>
      <c r="E1219" s="14"/>
      <c r="F1219" s="14"/>
      <c r="G1219" s="14"/>
      <c r="H1219" s="16"/>
      <c r="I1219" s="17"/>
      <c r="J1219" s="16"/>
      <c r="K1219" s="14"/>
      <c r="L1219" s="14"/>
      <c r="M1219" s="14"/>
      <c r="N1219" s="14"/>
      <c r="O1219" s="16"/>
      <c r="P1219" s="52"/>
      <c r="Q1219" s="169"/>
      <c r="R1219" s="170">
        <f t="shared" si="12"/>
        <v>0</v>
      </c>
      <c r="S1219" s="14"/>
      <c r="T1219" s="15"/>
      <c r="U1219" s="14"/>
      <c r="V1219" s="21"/>
      <c r="W1219" s="23"/>
      <c r="X1219" s="23"/>
      <c r="Y1219" s="11"/>
    </row>
    <row r="1220" spans="1:25" s="28" customFormat="1">
      <c r="A1220" s="16"/>
      <c r="B1220" s="13"/>
      <c r="C1220" s="13"/>
      <c r="D1220" s="14"/>
      <c r="E1220" s="14"/>
      <c r="F1220" s="14"/>
      <c r="G1220" s="14"/>
      <c r="H1220" s="16"/>
      <c r="I1220" s="17"/>
      <c r="J1220" s="16"/>
      <c r="K1220" s="14"/>
      <c r="L1220" s="14"/>
      <c r="M1220" s="14"/>
      <c r="N1220" s="14"/>
      <c r="O1220" s="16"/>
      <c r="P1220" s="52"/>
      <c r="Q1220" s="169"/>
      <c r="R1220" s="170">
        <f t="shared" si="12"/>
        <v>0</v>
      </c>
      <c r="S1220" s="14"/>
      <c r="T1220" s="15"/>
      <c r="U1220" s="14"/>
      <c r="V1220" s="21"/>
      <c r="W1220" s="23"/>
      <c r="X1220" s="23"/>
      <c r="Y1220" s="11"/>
    </row>
    <row r="1221" spans="1:25" s="28" customFormat="1">
      <c r="A1221" s="16"/>
      <c r="B1221" s="13"/>
      <c r="C1221" s="13"/>
      <c r="D1221" s="14"/>
      <c r="E1221" s="14"/>
      <c r="F1221" s="14"/>
      <c r="G1221" s="14"/>
      <c r="H1221" s="16"/>
      <c r="I1221" s="17"/>
      <c r="J1221" s="16"/>
      <c r="K1221" s="14"/>
      <c r="L1221" s="14"/>
      <c r="M1221" s="14"/>
      <c r="N1221" s="14"/>
      <c r="O1221" s="16"/>
      <c r="P1221" s="52"/>
      <c r="Q1221" s="169"/>
      <c r="R1221" s="170">
        <f t="shared" si="12"/>
        <v>0</v>
      </c>
      <c r="S1221" s="14"/>
      <c r="T1221" s="15"/>
      <c r="U1221" s="14"/>
      <c r="V1221" s="21"/>
      <c r="W1221" s="23"/>
      <c r="X1221" s="23"/>
      <c r="Y1221" s="11"/>
    </row>
    <row r="1222" spans="1:25" s="28" customFormat="1">
      <c r="A1222" s="16"/>
      <c r="B1222" s="13"/>
      <c r="C1222" s="13"/>
      <c r="D1222" s="14"/>
      <c r="E1222" s="14"/>
      <c r="F1222" s="14"/>
      <c r="G1222" s="14"/>
      <c r="H1222" s="16"/>
      <c r="I1222" s="17"/>
      <c r="J1222" s="16"/>
      <c r="K1222" s="14"/>
      <c r="L1222" s="14"/>
      <c r="M1222" s="14"/>
      <c r="N1222" s="14"/>
      <c r="O1222" s="16"/>
      <c r="P1222" s="52"/>
      <c r="Q1222" s="169"/>
      <c r="R1222" s="170">
        <f t="shared" si="12"/>
        <v>0</v>
      </c>
      <c r="S1222" s="14"/>
      <c r="T1222" s="15"/>
      <c r="U1222" s="14"/>
      <c r="V1222" s="21"/>
      <c r="W1222" s="23"/>
      <c r="X1222" s="23"/>
      <c r="Y1222" s="11"/>
    </row>
    <row r="1223" spans="1:25" s="28" customFormat="1">
      <c r="A1223" s="16"/>
      <c r="B1223" s="13"/>
      <c r="C1223" s="13"/>
      <c r="D1223" s="14"/>
      <c r="E1223" s="14"/>
      <c r="F1223" s="14"/>
      <c r="G1223" s="14"/>
      <c r="H1223" s="16"/>
      <c r="I1223" s="17"/>
      <c r="J1223" s="16"/>
      <c r="K1223" s="14"/>
      <c r="L1223" s="14"/>
      <c r="M1223" s="14"/>
      <c r="N1223" s="14"/>
      <c r="O1223" s="16"/>
      <c r="P1223" s="52"/>
      <c r="Q1223" s="169"/>
      <c r="R1223" s="170">
        <f t="shared" si="12"/>
        <v>0</v>
      </c>
      <c r="S1223" s="14"/>
      <c r="T1223" s="15"/>
      <c r="U1223" s="14"/>
      <c r="V1223" s="21"/>
      <c r="W1223" s="23"/>
      <c r="X1223" s="23"/>
      <c r="Y1223" s="11"/>
    </row>
    <row r="1224" spans="1:25" s="28" customFormat="1">
      <c r="A1224" s="16"/>
      <c r="B1224" s="13"/>
      <c r="C1224" s="13"/>
      <c r="D1224" s="14"/>
      <c r="E1224" s="14"/>
      <c r="F1224" s="14"/>
      <c r="G1224" s="14"/>
      <c r="H1224" s="16"/>
      <c r="I1224" s="17"/>
      <c r="J1224" s="16"/>
      <c r="K1224" s="14"/>
      <c r="L1224" s="14"/>
      <c r="M1224" s="14"/>
      <c r="N1224" s="14"/>
      <c r="O1224" s="16"/>
      <c r="P1224" s="52"/>
      <c r="Q1224" s="169"/>
      <c r="R1224" s="170">
        <f t="shared" si="12"/>
        <v>0</v>
      </c>
      <c r="S1224" s="14"/>
      <c r="T1224" s="15"/>
      <c r="U1224" s="14"/>
      <c r="V1224" s="21"/>
      <c r="W1224" s="23"/>
      <c r="X1224" s="23"/>
      <c r="Y1224" s="11"/>
    </row>
    <row r="1225" spans="1:25" s="28" customFormat="1">
      <c r="A1225" s="16"/>
      <c r="B1225" s="13"/>
      <c r="C1225" s="13"/>
      <c r="D1225" s="14"/>
      <c r="E1225" s="14"/>
      <c r="F1225" s="14"/>
      <c r="G1225" s="14"/>
      <c r="H1225" s="16"/>
      <c r="I1225" s="17"/>
      <c r="J1225" s="16"/>
      <c r="K1225" s="14"/>
      <c r="L1225" s="14"/>
      <c r="M1225" s="14"/>
      <c r="N1225" s="14"/>
      <c r="O1225" s="16"/>
      <c r="P1225" s="52"/>
      <c r="Q1225" s="169"/>
      <c r="R1225" s="170">
        <f t="shared" si="12"/>
        <v>0</v>
      </c>
      <c r="S1225" s="14"/>
      <c r="T1225" s="15"/>
      <c r="U1225" s="14"/>
      <c r="V1225" s="21"/>
      <c r="W1225" s="23"/>
      <c r="X1225" s="23"/>
      <c r="Y1225" s="11"/>
    </row>
    <row r="1226" spans="1:25" s="28" customFormat="1">
      <c r="A1226" s="16"/>
      <c r="B1226" s="13"/>
      <c r="C1226" s="13"/>
      <c r="D1226" s="14"/>
      <c r="E1226" s="14"/>
      <c r="F1226" s="14"/>
      <c r="G1226" s="14"/>
      <c r="H1226" s="16"/>
      <c r="I1226" s="17"/>
      <c r="J1226" s="16"/>
      <c r="K1226" s="14"/>
      <c r="L1226" s="14"/>
      <c r="M1226" s="14"/>
      <c r="N1226" s="14"/>
      <c r="O1226" s="16"/>
      <c r="P1226" s="52"/>
      <c r="Q1226" s="169"/>
      <c r="R1226" s="170">
        <f t="shared" si="12"/>
        <v>0</v>
      </c>
      <c r="S1226" s="14"/>
      <c r="T1226" s="15"/>
      <c r="U1226" s="14"/>
      <c r="V1226" s="21"/>
      <c r="W1226" s="23"/>
      <c r="X1226" s="23"/>
      <c r="Y1226" s="11"/>
    </row>
    <row r="1227" spans="1:25" s="28" customFormat="1">
      <c r="A1227" s="16"/>
      <c r="B1227" s="13"/>
      <c r="C1227" s="13"/>
      <c r="D1227" s="14"/>
      <c r="E1227" s="14"/>
      <c r="F1227" s="14"/>
      <c r="G1227" s="14"/>
      <c r="H1227" s="16"/>
      <c r="I1227" s="17"/>
      <c r="J1227" s="16"/>
      <c r="K1227" s="14"/>
      <c r="L1227" s="14"/>
      <c r="M1227" s="14"/>
      <c r="N1227" s="14"/>
      <c r="O1227" s="16"/>
      <c r="P1227" s="52"/>
      <c r="Q1227" s="169"/>
      <c r="R1227" s="170">
        <f t="shared" si="12"/>
        <v>0</v>
      </c>
      <c r="S1227" s="14"/>
      <c r="T1227" s="15"/>
      <c r="U1227" s="14"/>
      <c r="V1227" s="21"/>
      <c r="W1227" s="23"/>
      <c r="X1227" s="23"/>
      <c r="Y1227" s="11"/>
    </row>
    <row r="1228" spans="1:25" s="28" customFormat="1">
      <c r="A1228" s="16"/>
      <c r="B1228" s="13"/>
      <c r="C1228" s="13"/>
      <c r="D1228" s="14"/>
      <c r="E1228" s="14"/>
      <c r="F1228" s="14"/>
      <c r="G1228" s="14"/>
      <c r="H1228" s="16"/>
      <c r="I1228" s="17"/>
      <c r="J1228" s="16"/>
      <c r="K1228" s="14"/>
      <c r="L1228" s="14"/>
      <c r="M1228" s="14"/>
      <c r="N1228" s="14"/>
      <c r="O1228" s="16"/>
      <c r="P1228" s="52"/>
      <c r="Q1228" s="169"/>
      <c r="R1228" s="170">
        <f t="shared" si="12"/>
        <v>0</v>
      </c>
      <c r="S1228" s="14"/>
      <c r="T1228" s="15"/>
      <c r="U1228" s="14"/>
      <c r="V1228" s="21"/>
      <c r="W1228" s="23"/>
      <c r="X1228" s="23"/>
      <c r="Y1228" s="11"/>
    </row>
    <row r="1229" spans="1:25" s="28" customFormat="1">
      <c r="A1229" s="16"/>
      <c r="B1229" s="13"/>
      <c r="C1229" s="13"/>
      <c r="D1229" s="14"/>
      <c r="E1229" s="14"/>
      <c r="F1229" s="14"/>
      <c r="G1229" s="14"/>
      <c r="H1229" s="16"/>
      <c r="I1229" s="17"/>
      <c r="J1229" s="16"/>
      <c r="K1229" s="14"/>
      <c r="L1229" s="14"/>
      <c r="M1229" s="14"/>
      <c r="N1229" s="14"/>
      <c r="O1229" s="16"/>
      <c r="P1229" s="52"/>
      <c r="Q1229" s="169"/>
      <c r="R1229" s="170">
        <f t="shared" si="12"/>
        <v>0</v>
      </c>
      <c r="S1229" s="14"/>
      <c r="T1229" s="15"/>
      <c r="U1229" s="14"/>
      <c r="V1229" s="21"/>
      <c r="W1229" s="23"/>
      <c r="X1229" s="23"/>
      <c r="Y1229" s="11"/>
    </row>
    <row r="1230" spans="1:25" s="19" customFormat="1">
      <c r="A1230" s="16"/>
      <c r="B1230" s="13"/>
      <c r="C1230" s="13"/>
      <c r="D1230" s="14"/>
      <c r="E1230" s="14"/>
      <c r="F1230" s="14"/>
      <c r="G1230" s="14"/>
      <c r="H1230" s="16"/>
      <c r="I1230" s="17"/>
      <c r="J1230" s="16"/>
      <c r="K1230" s="14"/>
      <c r="L1230" s="14"/>
      <c r="M1230" s="14"/>
      <c r="N1230" s="14"/>
      <c r="O1230" s="16"/>
      <c r="P1230" s="52"/>
      <c r="Q1230" s="169"/>
      <c r="R1230" s="170">
        <f t="shared" si="12"/>
        <v>0</v>
      </c>
      <c r="S1230" s="14"/>
      <c r="T1230" s="15"/>
      <c r="U1230" s="14"/>
      <c r="V1230" s="21"/>
      <c r="W1230" s="23"/>
      <c r="X1230" s="23"/>
      <c r="Y1230" s="18"/>
    </row>
    <row r="1231" spans="1:25" s="19" customFormat="1">
      <c r="A1231" s="16"/>
      <c r="B1231" s="13"/>
      <c r="C1231" s="13"/>
      <c r="D1231" s="14"/>
      <c r="E1231" s="14"/>
      <c r="F1231" s="14"/>
      <c r="G1231" s="14"/>
      <c r="H1231" s="16"/>
      <c r="I1231" s="17"/>
      <c r="J1231" s="16"/>
      <c r="K1231" s="14"/>
      <c r="L1231" s="14"/>
      <c r="M1231" s="14"/>
      <c r="N1231" s="14"/>
      <c r="O1231" s="16"/>
      <c r="P1231" s="52"/>
      <c r="Q1231" s="169"/>
      <c r="R1231" s="170">
        <f t="shared" si="12"/>
        <v>0</v>
      </c>
      <c r="S1231" s="14"/>
      <c r="T1231" s="15"/>
      <c r="U1231" s="14"/>
      <c r="V1231" s="21"/>
      <c r="W1231" s="23"/>
      <c r="X1231" s="23"/>
      <c r="Y1231" s="11"/>
    </row>
    <row r="1232" spans="1:25" s="19" customFormat="1">
      <c r="A1232" s="16"/>
      <c r="B1232" s="13"/>
      <c r="C1232" s="13"/>
      <c r="D1232" s="14"/>
      <c r="E1232" s="14"/>
      <c r="F1232" s="14"/>
      <c r="G1232" s="14"/>
      <c r="H1232" s="16"/>
      <c r="I1232" s="17"/>
      <c r="J1232" s="16"/>
      <c r="K1232" s="14"/>
      <c r="L1232" s="14"/>
      <c r="M1232" s="14"/>
      <c r="N1232" s="14"/>
      <c r="O1232" s="16"/>
      <c r="P1232" s="52"/>
      <c r="Q1232" s="169"/>
      <c r="R1232" s="170">
        <f t="shared" si="12"/>
        <v>0</v>
      </c>
      <c r="S1232" s="14"/>
      <c r="T1232" s="15"/>
      <c r="U1232" s="14"/>
      <c r="V1232" s="21"/>
      <c r="W1232" s="23"/>
      <c r="X1232" s="23"/>
      <c r="Y1232" s="11"/>
    </row>
    <row r="1233" spans="1:25" s="19" customFormat="1">
      <c r="A1233" s="16"/>
      <c r="B1233" s="13"/>
      <c r="C1233" s="13"/>
      <c r="D1233" s="14"/>
      <c r="E1233" s="14"/>
      <c r="F1233" s="14"/>
      <c r="G1233" s="14"/>
      <c r="H1233" s="16"/>
      <c r="I1233" s="17"/>
      <c r="J1233" s="16"/>
      <c r="K1233" s="14"/>
      <c r="L1233" s="14"/>
      <c r="M1233" s="14"/>
      <c r="N1233" s="14"/>
      <c r="O1233" s="16"/>
      <c r="P1233" s="52"/>
      <c r="Q1233" s="169"/>
      <c r="R1233" s="170">
        <f t="shared" si="12"/>
        <v>0</v>
      </c>
      <c r="S1233" s="14"/>
      <c r="T1233" s="15"/>
      <c r="U1233" s="14"/>
      <c r="V1233" s="21"/>
      <c r="W1233" s="23"/>
      <c r="X1233" s="23"/>
      <c r="Y1233" s="18"/>
    </row>
    <row r="1234" spans="1:25" s="19" customFormat="1">
      <c r="A1234" s="16"/>
      <c r="B1234" s="13"/>
      <c r="C1234" s="13"/>
      <c r="D1234" s="14"/>
      <c r="E1234" s="14"/>
      <c r="F1234" s="14"/>
      <c r="G1234" s="14"/>
      <c r="H1234" s="16"/>
      <c r="I1234" s="17"/>
      <c r="J1234" s="16"/>
      <c r="K1234" s="14"/>
      <c r="L1234" s="14"/>
      <c r="M1234" s="14"/>
      <c r="N1234" s="14"/>
      <c r="O1234" s="16"/>
      <c r="P1234" s="52"/>
      <c r="Q1234" s="169"/>
      <c r="R1234" s="170">
        <f t="shared" si="12"/>
        <v>0</v>
      </c>
      <c r="S1234" s="14"/>
      <c r="T1234" s="15"/>
      <c r="U1234" s="14"/>
      <c r="V1234" s="21"/>
      <c r="W1234" s="23"/>
      <c r="X1234" s="23"/>
      <c r="Y1234" s="18"/>
    </row>
    <row r="1235" spans="1:25" s="19" customFormat="1">
      <c r="A1235" s="16"/>
      <c r="B1235" s="13"/>
      <c r="C1235" s="13"/>
      <c r="D1235" s="14"/>
      <c r="E1235" s="14"/>
      <c r="F1235" s="14"/>
      <c r="G1235" s="14"/>
      <c r="H1235" s="16"/>
      <c r="I1235" s="17"/>
      <c r="J1235" s="16"/>
      <c r="K1235" s="14"/>
      <c r="L1235" s="14"/>
      <c r="M1235" s="14"/>
      <c r="N1235" s="14"/>
      <c r="O1235" s="16"/>
      <c r="P1235" s="52"/>
      <c r="Q1235" s="169"/>
      <c r="R1235" s="170">
        <f t="shared" si="12"/>
        <v>0</v>
      </c>
      <c r="S1235" s="14"/>
      <c r="T1235" s="15"/>
      <c r="U1235" s="14"/>
      <c r="V1235" s="21"/>
      <c r="W1235" s="23"/>
      <c r="X1235" s="23"/>
      <c r="Y1235" s="18"/>
    </row>
    <row r="1236" spans="1:25" s="19" customFormat="1">
      <c r="A1236" s="16"/>
      <c r="B1236" s="13"/>
      <c r="C1236" s="13"/>
      <c r="D1236" s="14"/>
      <c r="E1236" s="14"/>
      <c r="F1236" s="14"/>
      <c r="G1236" s="14"/>
      <c r="H1236" s="16"/>
      <c r="I1236" s="17"/>
      <c r="J1236" s="16"/>
      <c r="K1236" s="14"/>
      <c r="L1236" s="14"/>
      <c r="M1236" s="14"/>
      <c r="N1236" s="14"/>
      <c r="O1236" s="16"/>
      <c r="P1236" s="52"/>
      <c r="Q1236" s="169"/>
      <c r="R1236" s="170">
        <f t="shared" si="12"/>
        <v>0</v>
      </c>
      <c r="S1236" s="14"/>
      <c r="T1236" s="15"/>
      <c r="U1236" s="14"/>
      <c r="V1236" s="21"/>
      <c r="W1236" s="23"/>
      <c r="X1236" s="23"/>
      <c r="Y1236" s="18"/>
    </row>
    <row r="1237" spans="1:25" s="19" customFormat="1">
      <c r="A1237" s="16"/>
      <c r="B1237" s="13"/>
      <c r="C1237" s="13"/>
      <c r="D1237" s="14"/>
      <c r="E1237" s="14"/>
      <c r="F1237" s="14"/>
      <c r="G1237" s="14"/>
      <c r="H1237" s="16"/>
      <c r="I1237" s="17"/>
      <c r="J1237" s="16"/>
      <c r="K1237" s="14"/>
      <c r="L1237" s="14"/>
      <c r="M1237" s="14"/>
      <c r="N1237" s="14"/>
      <c r="O1237" s="16"/>
      <c r="P1237" s="52"/>
      <c r="Q1237" s="169"/>
      <c r="R1237" s="170">
        <f t="shared" si="12"/>
        <v>0</v>
      </c>
      <c r="S1237" s="14"/>
      <c r="T1237" s="15"/>
      <c r="U1237" s="14"/>
      <c r="V1237" s="21"/>
      <c r="W1237" s="23"/>
      <c r="X1237" s="23"/>
      <c r="Y1237" s="18"/>
    </row>
    <row r="1238" spans="1:25" s="19" customFormat="1">
      <c r="A1238" s="16"/>
      <c r="B1238" s="13"/>
      <c r="C1238" s="13"/>
      <c r="D1238" s="14"/>
      <c r="E1238" s="14"/>
      <c r="F1238" s="14"/>
      <c r="G1238" s="14"/>
      <c r="H1238" s="16"/>
      <c r="I1238" s="17"/>
      <c r="J1238" s="16"/>
      <c r="K1238" s="14"/>
      <c r="L1238" s="14"/>
      <c r="M1238" s="14"/>
      <c r="N1238" s="14"/>
      <c r="O1238" s="16"/>
      <c r="P1238" s="52"/>
      <c r="Q1238" s="169"/>
      <c r="R1238" s="170">
        <f t="shared" si="12"/>
        <v>0</v>
      </c>
      <c r="S1238" s="14"/>
      <c r="T1238" s="15"/>
      <c r="U1238" s="14"/>
      <c r="V1238" s="21"/>
      <c r="W1238" s="23"/>
      <c r="X1238" s="23"/>
      <c r="Y1238" s="18"/>
    </row>
    <row r="1239" spans="1:25" s="19" customFormat="1">
      <c r="A1239" s="16"/>
      <c r="B1239" s="13"/>
      <c r="C1239" s="13"/>
      <c r="D1239" s="14"/>
      <c r="E1239" s="14"/>
      <c r="F1239" s="14"/>
      <c r="G1239" s="14"/>
      <c r="H1239" s="16"/>
      <c r="I1239" s="17"/>
      <c r="J1239" s="16"/>
      <c r="K1239" s="14"/>
      <c r="L1239" s="14"/>
      <c r="M1239" s="14"/>
      <c r="N1239" s="14"/>
      <c r="O1239" s="16"/>
      <c r="P1239" s="52"/>
      <c r="Q1239" s="169"/>
      <c r="R1239" s="170">
        <f t="shared" si="12"/>
        <v>0</v>
      </c>
      <c r="S1239" s="14"/>
      <c r="T1239" s="15"/>
      <c r="U1239" s="14"/>
      <c r="V1239" s="21"/>
      <c r="W1239" s="23"/>
      <c r="X1239" s="23"/>
      <c r="Y1239" s="18"/>
    </row>
    <row r="1240" spans="1:25" s="19" customFormat="1">
      <c r="A1240" s="16"/>
      <c r="B1240" s="13"/>
      <c r="C1240" s="13"/>
      <c r="D1240" s="14"/>
      <c r="E1240" s="14"/>
      <c r="F1240" s="14"/>
      <c r="G1240" s="14"/>
      <c r="H1240" s="16"/>
      <c r="I1240" s="17"/>
      <c r="J1240" s="16"/>
      <c r="K1240" s="14"/>
      <c r="L1240" s="14"/>
      <c r="M1240" s="14"/>
      <c r="N1240" s="14"/>
      <c r="O1240" s="16"/>
      <c r="P1240" s="52"/>
      <c r="Q1240" s="169"/>
      <c r="R1240" s="170">
        <f t="shared" si="12"/>
        <v>0</v>
      </c>
      <c r="S1240" s="14"/>
      <c r="T1240" s="15"/>
      <c r="U1240" s="14"/>
      <c r="V1240" s="21"/>
      <c r="W1240" s="23"/>
      <c r="X1240" s="23"/>
      <c r="Y1240" s="18"/>
    </row>
    <row r="1241" spans="1:25" s="19" customFormat="1">
      <c r="A1241" s="16"/>
      <c r="B1241" s="13"/>
      <c r="C1241" s="13"/>
      <c r="D1241" s="14"/>
      <c r="E1241" s="14"/>
      <c r="F1241" s="14"/>
      <c r="G1241" s="14"/>
      <c r="H1241" s="16"/>
      <c r="I1241" s="17"/>
      <c r="J1241" s="16"/>
      <c r="K1241" s="14"/>
      <c r="L1241" s="14"/>
      <c r="M1241" s="14"/>
      <c r="N1241" s="14"/>
      <c r="O1241" s="16"/>
      <c r="P1241" s="52"/>
      <c r="Q1241" s="169"/>
      <c r="R1241" s="170">
        <f t="shared" si="12"/>
        <v>0</v>
      </c>
      <c r="S1241" s="14"/>
      <c r="T1241" s="15"/>
      <c r="U1241" s="14"/>
      <c r="V1241" s="21"/>
      <c r="W1241" s="23"/>
      <c r="X1241" s="23"/>
      <c r="Y1241" s="18"/>
    </row>
    <row r="1242" spans="1:25" s="19" customFormat="1">
      <c r="A1242" s="16"/>
      <c r="B1242" s="13"/>
      <c r="C1242" s="13"/>
      <c r="D1242" s="14"/>
      <c r="E1242" s="14"/>
      <c r="F1242" s="14"/>
      <c r="G1242" s="14"/>
      <c r="H1242" s="16"/>
      <c r="I1242" s="17"/>
      <c r="J1242" s="16"/>
      <c r="K1242" s="14"/>
      <c r="L1242" s="14"/>
      <c r="M1242" s="14"/>
      <c r="N1242" s="14"/>
      <c r="O1242" s="16"/>
      <c r="P1242" s="52"/>
      <c r="Q1242" s="169"/>
      <c r="R1242" s="170">
        <f t="shared" si="12"/>
        <v>0</v>
      </c>
      <c r="S1242" s="14"/>
      <c r="T1242" s="15"/>
      <c r="U1242" s="14"/>
      <c r="V1242" s="21"/>
      <c r="W1242" s="23"/>
      <c r="X1242" s="23"/>
      <c r="Y1242" s="18"/>
    </row>
    <row r="1243" spans="1:25" s="19" customFormat="1">
      <c r="A1243" s="16"/>
      <c r="B1243" s="13"/>
      <c r="C1243" s="13"/>
      <c r="D1243" s="14"/>
      <c r="E1243" s="14"/>
      <c r="F1243" s="14"/>
      <c r="G1243" s="14"/>
      <c r="H1243" s="16"/>
      <c r="I1243" s="17"/>
      <c r="J1243" s="16"/>
      <c r="K1243" s="14"/>
      <c r="L1243" s="14"/>
      <c r="M1243" s="14"/>
      <c r="N1243" s="14"/>
      <c r="O1243" s="16"/>
      <c r="P1243" s="52"/>
      <c r="Q1243" s="169"/>
      <c r="R1243" s="170">
        <f t="shared" si="12"/>
        <v>0</v>
      </c>
      <c r="S1243" s="14"/>
      <c r="T1243" s="15"/>
      <c r="U1243" s="14"/>
      <c r="V1243" s="21"/>
      <c r="W1243" s="23"/>
      <c r="X1243" s="23"/>
      <c r="Y1243" s="18"/>
    </row>
    <row r="1244" spans="1:25" s="19" customFormat="1">
      <c r="A1244" s="16"/>
      <c r="B1244" s="13"/>
      <c r="C1244" s="13"/>
      <c r="D1244" s="14"/>
      <c r="E1244" s="14"/>
      <c r="F1244" s="14"/>
      <c r="G1244" s="14"/>
      <c r="H1244" s="16"/>
      <c r="I1244" s="17"/>
      <c r="J1244" s="16"/>
      <c r="K1244" s="14"/>
      <c r="L1244" s="14"/>
      <c r="M1244" s="14"/>
      <c r="N1244" s="14"/>
      <c r="O1244" s="16"/>
      <c r="P1244" s="52"/>
      <c r="Q1244" s="169"/>
      <c r="R1244" s="170">
        <f t="shared" si="12"/>
        <v>0</v>
      </c>
      <c r="S1244" s="14"/>
      <c r="T1244" s="15"/>
      <c r="U1244" s="14"/>
      <c r="V1244" s="21"/>
      <c r="W1244" s="23"/>
      <c r="X1244" s="23"/>
      <c r="Y1244" s="18"/>
    </row>
    <row r="1245" spans="1:25" s="19" customFormat="1">
      <c r="A1245" s="16"/>
      <c r="B1245" s="13"/>
      <c r="C1245" s="13"/>
      <c r="D1245" s="14"/>
      <c r="E1245" s="14"/>
      <c r="F1245" s="14"/>
      <c r="G1245" s="14"/>
      <c r="H1245" s="16"/>
      <c r="I1245" s="17"/>
      <c r="J1245" s="16"/>
      <c r="K1245" s="14"/>
      <c r="L1245" s="14"/>
      <c r="M1245" s="14"/>
      <c r="N1245" s="14"/>
      <c r="O1245" s="16"/>
      <c r="P1245" s="52"/>
      <c r="Q1245" s="169"/>
      <c r="R1245" s="170">
        <f t="shared" si="12"/>
        <v>0</v>
      </c>
      <c r="S1245" s="14"/>
      <c r="T1245" s="15"/>
      <c r="U1245" s="14"/>
      <c r="V1245" s="21"/>
      <c r="W1245" s="23"/>
      <c r="X1245" s="23"/>
      <c r="Y1245" s="18"/>
    </row>
    <row r="1246" spans="1:25" s="19" customFormat="1">
      <c r="A1246" s="16"/>
      <c r="B1246" s="13"/>
      <c r="C1246" s="13"/>
      <c r="D1246" s="14"/>
      <c r="E1246" s="14"/>
      <c r="F1246" s="14"/>
      <c r="G1246" s="14"/>
      <c r="H1246" s="16"/>
      <c r="I1246" s="17"/>
      <c r="J1246" s="16"/>
      <c r="K1246" s="14"/>
      <c r="L1246" s="14"/>
      <c r="M1246" s="14"/>
      <c r="N1246" s="14"/>
      <c r="O1246" s="16"/>
      <c r="P1246" s="52"/>
      <c r="Q1246" s="169"/>
      <c r="R1246" s="170">
        <f t="shared" si="12"/>
        <v>0</v>
      </c>
      <c r="S1246" s="14"/>
      <c r="T1246" s="15"/>
      <c r="U1246" s="14"/>
      <c r="V1246" s="21"/>
      <c r="W1246" s="23"/>
      <c r="X1246" s="23"/>
      <c r="Y1246" s="18"/>
    </row>
    <row r="1247" spans="1:25" s="19" customFormat="1">
      <c r="A1247" s="16"/>
      <c r="B1247" s="13"/>
      <c r="C1247" s="13"/>
      <c r="D1247" s="14"/>
      <c r="E1247" s="14"/>
      <c r="F1247" s="14"/>
      <c r="G1247" s="14"/>
      <c r="H1247" s="16"/>
      <c r="I1247" s="17"/>
      <c r="J1247" s="16"/>
      <c r="K1247" s="14"/>
      <c r="L1247" s="14"/>
      <c r="M1247" s="14"/>
      <c r="N1247" s="14"/>
      <c r="O1247" s="16"/>
      <c r="P1247" s="52"/>
      <c r="Q1247" s="169"/>
      <c r="R1247" s="170">
        <f t="shared" si="12"/>
        <v>0</v>
      </c>
      <c r="S1247" s="14"/>
      <c r="T1247" s="15"/>
      <c r="U1247" s="14"/>
      <c r="V1247" s="21"/>
      <c r="W1247" s="23"/>
      <c r="X1247" s="23"/>
      <c r="Y1247" s="18"/>
    </row>
    <row r="1248" spans="1:25" s="19" customFormat="1">
      <c r="A1248" s="16"/>
      <c r="B1248" s="13"/>
      <c r="C1248" s="13"/>
      <c r="D1248" s="14"/>
      <c r="E1248" s="14"/>
      <c r="F1248" s="14"/>
      <c r="G1248" s="14"/>
      <c r="H1248" s="16"/>
      <c r="I1248" s="17"/>
      <c r="J1248" s="16"/>
      <c r="K1248" s="14"/>
      <c r="L1248" s="14"/>
      <c r="M1248" s="14"/>
      <c r="N1248" s="14"/>
      <c r="O1248" s="16"/>
      <c r="P1248" s="52"/>
      <c r="Q1248" s="169"/>
      <c r="R1248" s="170">
        <f t="shared" si="12"/>
        <v>0</v>
      </c>
      <c r="S1248" s="14"/>
      <c r="T1248" s="15"/>
      <c r="U1248" s="14"/>
      <c r="V1248" s="21"/>
      <c r="W1248" s="23"/>
      <c r="X1248" s="23"/>
      <c r="Y1248" s="18"/>
    </row>
    <row r="1249" spans="1:25" s="19" customFormat="1">
      <c r="A1249" s="16"/>
      <c r="B1249" s="13"/>
      <c r="C1249" s="13"/>
      <c r="D1249" s="14"/>
      <c r="E1249" s="14"/>
      <c r="F1249" s="14"/>
      <c r="G1249" s="14"/>
      <c r="H1249" s="16"/>
      <c r="I1249" s="17"/>
      <c r="J1249" s="16"/>
      <c r="K1249" s="14"/>
      <c r="L1249" s="14"/>
      <c r="M1249" s="14"/>
      <c r="N1249" s="14"/>
      <c r="O1249" s="16"/>
      <c r="P1249" s="52"/>
      <c r="Q1249" s="169"/>
      <c r="R1249" s="170">
        <f t="shared" si="12"/>
        <v>0</v>
      </c>
      <c r="S1249" s="14"/>
      <c r="T1249" s="15"/>
      <c r="U1249" s="14"/>
      <c r="V1249" s="21"/>
      <c r="W1249" s="23"/>
      <c r="X1249" s="23"/>
      <c r="Y1249" s="18"/>
    </row>
    <row r="1250" spans="1:25" s="19" customFormat="1">
      <c r="A1250" s="16"/>
      <c r="B1250" s="13"/>
      <c r="C1250" s="13"/>
      <c r="D1250" s="14"/>
      <c r="E1250" s="14"/>
      <c r="F1250" s="14"/>
      <c r="G1250" s="14"/>
      <c r="H1250" s="16"/>
      <c r="I1250" s="17"/>
      <c r="J1250" s="16"/>
      <c r="K1250" s="14"/>
      <c r="L1250" s="14"/>
      <c r="M1250" s="14"/>
      <c r="N1250" s="14"/>
      <c r="O1250" s="16"/>
      <c r="P1250" s="52"/>
      <c r="Q1250" s="169"/>
      <c r="R1250" s="170">
        <f t="shared" si="12"/>
        <v>0</v>
      </c>
      <c r="S1250" s="14"/>
      <c r="T1250" s="15"/>
      <c r="U1250" s="14"/>
      <c r="V1250" s="21"/>
      <c r="W1250" s="23"/>
      <c r="X1250" s="23"/>
      <c r="Y1250" s="18"/>
    </row>
    <row r="1251" spans="1:25" s="19" customFormat="1">
      <c r="A1251" s="16"/>
      <c r="B1251" s="13"/>
      <c r="C1251" s="13"/>
      <c r="D1251" s="14"/>
      <c r="E1251" s="14"/>
      <c r="F1251" s="14"/>
      <c r="G1251" s="14"/>
      <c r="H1251" s="16"/>
      <c r="I1251" s="17"/>
      <c r="J1251" s="16"/>
      <c r="K1251" s="14"/>
      <c r="L1251" s="14"/>
      <c r="M1251" s="14"/>
      <c r="N1251" s="14"/>
      <c r="O1251" s="16"/>
      <c r="P1251" s="52"/>
      <c r="Q1251" s="169"/>
      <c r="R1251" s="170">
        <f t="shared" si="12"/>
        <v>0</v>
      </c>
      <c r="S1251" s="14"/>
      <c r="T1251" s="15"/>
      <c r="U1251" s="14"/>
      <c r="V1251" s="21"/>
      <c r="W1251" s="23"/>
      <c r="X1251" s="23"/>
      <c r="Y1251" s="18"/>
    </row>
    <row r="1252" spans="1:25" s="19" customFormat="1">
      <c r="A1252" s="16"/>
      <c r="B1252" s="13"/>
      <c r="C1252" s="13"/>
      <c r="D1252" s="14"/>
      <c r="E1252" s="14"/>
      <c r="F1252" s="14"/>
      <c r="G1252" s="14"/>
      <c r="H1252" s="16"/>
      <c r="I1252" s="17"/>
      <c r="J1252" s="16"/>
      <c r="K1252" s="14"/>
      <c r="L1252" s="14"/>
      <c r="M1252" s="14"/>
      <c r="N1252" s="14"/>
      <c r="O1252" s="16"/>
      <c r="P1252" s="52"/>
      <c r="Q1252" s="169"/>
      <c r="R1252" s="170">
        <f t="shared" si="12"/>
        <v>0</v>
      </c>
      <c r="S1252" s="14"/>
      <c r="T1252" s="15"/>
      <c r="U1252" s="14"/>
      <c r="V1252" s="21"/>
      <c r="W1252" s="23"/>
      <c r="X1252" s="23"/>
      <c r="Y1252" s="18"/>
    </row>
    <row r="1253" spans="1:25" s="19" customFormat="1">
      <c r="A1253" s="16"/>
      <c r="B1253" s="13"/>
      <c r="C1253" s="13"/>
      <c r="D1253" s="14"/>
      <c r="E1253" s="14"/>
      <c r="F1253" s="14"/>
      <c r="G1253" s="14"/>
      <c r="H1253" s="16"/>
      <c r="I1253" s="17"/>
      <c r="J1253" s="16"/>
      <c r="K1253" s="14"/>
      <c r="L1253" s="14"/>
      <c r="M1253" s="14"/>
      <c r="N1253" s="14"/>
      <c r="O1253" s="16"/>
      <c r="P1253" s="52"/>
      <c r="Q1253" s="169"/>
      <c r="R1253" s="170">
        <f t="shared" si="12"/>
        <v>0</v>
      </c>
      <c r="S1253" s="14"/>
      <c r="T1253" s="15"/>
      <c r="U1253" s="14"/>
      <c r="V1253" s="21"/>
      <c r="W1253" s="23"/>
      <c r="X1253" s="23"/>
      <c r="Y1253" s="18"/>
    </row>
    <row r="1254" spans="1:25" s="19" customFormat="1">
      <c r="A1254" s="16"/>
      <c r="B1254" s="13"/>
      <c r="C1254" s="13"/>
      <c r="D1254" s="14"/>
      <c r="E1254" s="14"/>
      <c r="F1254" s="14"/>
      <c r="G1254" s="14"/>
      <c r="H1254" s="16"/>
      <c r="I1254" s="17"/>
      <c r="J1254" s="16"/>
      <c r="K1254" s="14"/>
      <c r="L1254" s="14"/>
      <c r="M1254" s="14"/>
      <c r="N1254" s="14"/>
      <c r="O1254" s="16"/>
      <c r="P1254" s="52"/>
      <c r="Q1254" s="169"/>
      <c r="R1254" s="170">
        <f t="shared" ref="R1254:R1317" si="13">P1254*(1+Q1254)</f>
        <v>0</v>
      </c>
      <c r="S1254" s="14"/>
      <c r="T1254" s="15"/>
      <c r="U1254" s="14"/>
      <c r="V1254" s="21"/>
      <c r="W1254" s="23"/>
      <c r="X1254" s="23"/>
      <c r="Y1254" s="18"/>
    </row>
    <row r="1255" spans="1:25" s="19" customFormat="1">
      <c r="A1255" s="16"/>
      <c r="B1255" s="13"/>
      <c r="C1255" s="13"/>
      <c r="D1255" s="14"/>
      <c r="E1255" s="14"/>
      <c r="F1255" s="14"/>
      <c r="G1255" s="14"/>
      <c r="H1255" s="16"/>
      <c r="I1255" s="17"/>
      <c r="J1255" s="16"/>
      <c r="K1255" s="14"/>
      <c r="L1255" s="14"/>
      <c r="M1255" s="14"/>
      <c r="N1255" s="14"/>
      <c r="O1255" s="16"/>
      <c r="P1255" s="52"/>
      <c r="Q1255" s="169"/>
      <c r="R1255" s="170">
        <f t="shared" si="13"/>
        <v>0</v>
      </c>
      <c r="S1255" s="14"/>
      <c r="T1255" s="15"/>
      <c r="U1255" s="14"/>
      <c r="V1255" s="21"/>
      <c r="W1255" s="23"/>
      <c r="X1255" s="23"/>
      <c r="Y1255" s="18"/>
    </row>
    <row r="1256" spans="1:25" s="19" customFormat="1">
      <c r="A1256" s="16"/>
      <c r="B1256" s="13"/>
      <c r="C1256" s="13"/>
      <c r="D1256" s="14"/>
      <c r="E1256" s="14"/>
      <c r="F1256" s="14"/>
      <c r="G1256" s="14"/>
      <c r="H1256" s="16"/>
      <c r="I1256" s="17"/>
      <c r="J1256" s="16"/>
      <c r="K1256" s="14"/>
      <c r="L1256" s="14"/>
      <c r="M1256" s="14"/>
      <c r="N1256" s="14"/>
      <c r="O1256" s="16"/>
      <c r="P1256" s="52"/>
      <c r="Q1256" s="169"/>
      <c r="R1256" s="170">
        <f t="shared" si="13"/>
        <v>0</v>
      </c>
      <c r="S1256" s="14"/>
      <c r="T1256" s="15"/>
      <c r="U1256" s="14"/>
      <c r="V1256" s="21"/>
      <c r="W1256" s="23"/>
      <c r="X1256" s="23"/>
      <c r="Y1256" s="18"/>
    </row>
    <row r="1257" spans="1:25" s="19" customFormat="1">
      <c r="A1257" s="16"/>
      <c r="B1257" s="13"/>
      <c r="C1257" s="13"/>
      <c r="D1257" s="14"/>
      <c r="E1257" s="14"/>
      <c r="F1257" s="14"/>
      <c r="G1257" s="14"/>
      <c r="H1257" s="16"/>
      <c r="I1257" s="17"/>
      <c r="J1257" s="16"/>
      <c r="K1257" s="14"/>
      <c r="L1257" s="14"/>
      <c r="M1257" s="14"/>
      <c r="N1257" s="14"/>
      <c r="O1257" s="16"/>
      <c r="P1257" s="52"/>
      <c r="Q1257" s="169"/>
      <c r="R1257" s="170">
        <f t="shared" si="13"/>
        <v>0</v>
      </c>
      <c r="S1257" s="14"/>
      <c r="T1257" s="15"/>
      <c r="U1257" s="14"/>
      <c r="V1257" s="21"/>
      <c r="W1257" s="23"/>
      <c r="X1257" s="23"/>
      <c r="Y1257" s="18"/>
    </row>
    <row r="1258" spans="1:25" s="19" customFormat="1">
      <c r="A1258" s="16"/>
      <c r="B1258" s="13"/>
      <c r="C1258" s="13"/>
      <c r="D1258" s="14"/>
      <c r="E1258" s="14"/>
      <c r="F1258" s="14"/>
      <c r="G1258" s="14"/>
      <c r="H1258" s="16"/>
      <c r="I1258" s="17"/>
      <c r="J1258" s="16"/>
      <c r="K1258" s="14"/>
      <c r="L1258" s="14"/>
      <c r="M1258" s="14"/>
      <c r="N1258" s="14"/>
      <c r="O1258" s="16"/>
      <c r="P1258" s="52"/>
      <c r="Q1258" s="169"/>
      <c r="R1258" s="170">
        <f t="shared" si="13"/>
        <v>0</v>
      </c>
      <c r="S1258" s="14"/>
      <c r="T1258" s="15"/>
      <c r="U1258" s="14"/>
      <c r="V1258" s="21"/>
      <c r="W1258" s="23"/>
      <c r="X1258" s="23"/>
      <c r="Y1258" s="18"/>
    </row>
    <row r="1259" spans="1:25" s="19" customFormat="1">
      <c r="A1259" s="16"/>
      <c r="B1259" s="13"/>
      <c r="C1259" s="13"/>
      <c r="D1259" s="14"/>
      <c r="E1259" s="14"/>
      <c r="F1259" s="14"/>
      <c r="G1259" s="14"/>
      <c r="H1259" s="16"/>
      <c r="I1259" s="17"/>
      <c r="J1259" s="16"/>
      <c r="K1259" s="14"/>
      <c r="L1259" s="14"/>
      <c r="M1259" s="14"/>
      <c r="N1259" s="14"/>
      <c r="O1259" s="16"/>
      <c r="P1259" s="52"/>
      <c r="Q1259" s="169"/>
      <c r="R1259" s="170">
        <f t="shared" si="13"/>
        <v>0</v>
      </c>
      <c r="S1259" s="14"/>
      <c r="T1259" s="15"/>
      <c r="U1259" s="14"/>
      <c r="V1259" s="21"/>
      <c r="W1259" s="23"/>
      <c r="X1259" s="23"/>
      <c r="Y1259" s="18"/>
    </row>
    <row r="1260" spans="1:25" s="19" customFormat="1">
      <c r="A1260" s="16"/>
      <c r="B1260" s="13"/>
      <c r="C1260" s="13"/>
      <c r="D1260" s="14"/>
      <c r="E1260" s="14"/>
      <c r="F1260" s="14"/>
      <c r="G1260" s="14"/>
      <c r="H1260" s="16"/>
      <c r="I1260" s="17"/>
      <c r="J1260" s="16"/>
      <c r="K1260" s="14"/>
      <c r="L1260" s="14"/>
      <c r="M1260" s="14"/>
      <c r="N1260" s="14"/>
      <c r="O1260" s="16"/>
      <c r="P1260" s="52"/>
      <c r="Q1260" s="169"/>
      <c r="R1260" s="170">
        <f t="shared" si="13"/>
        <v>0</v>
      </c>
      <c r="S1260" s="14"/>
      <c r="T1260" s="15"/>
      <c r="U1260" s="14"/>
      <c r="V1260" s="21"/>
      <c r="W1260" s="23"/>
      <c r="X1260" s="23"/>
      <c r="Y1260" s="18"/>
    </row>
    <row r="1261" spans="1:25" s="19" customFormat="1">
      <c r="A1261" s="16"/>
      <c r="B1261" s="13"/>
      <c r="C1261" s="13"/>
      <c r="D1261" s="14"/>
      <c r="E1261" s="14"/>
      <c r="F1261" s="14"/>
      <c r="G1261" s="14"/>
      <c r="H1261" s="16"/>
      <c r="I1261" s="17"/>
      <c r="J1261" s="16"/>
      <c r="K1261" s="14"/>
      <c r="L1261" s="14"/>
      <c r="M1261" s="14"/>
      <c r="N1261" s="14"/>
      <c r="O1261" s="16"/>
      <c r="P1261" s="52"/>
      <c r="Q1261" s="169"/>
      <c r="R1261" s="170">
        <f t="shared" si="13"/>
        <v>0</v>
      </c>
      <c r="S1261" s="14"/>
      <c r="T1261" s="15"/>
      <c r="U1261" s="14"/>
      <c r="V1261" s="21"/>
      <c r="W1261" s="23"/>
      <c r="X1261" s="23"/>
      <c r="Y1261" s="18"/>
    </row>
    <row r="1262" spans="1:25" s="19" customFormat="1">
      <c r="A1262" s="16"/>
      <c r="B1262" s="13"/>
      <c r="C1262" s="13"/>
      <c r="D1262" s="14"/>
      <c r="E1262" s="14"/>
      <c r="F1262" s="14"/>
      <c r="G1262" s="14"/>
      <c r="H1262" s="16"/>
      <c r="I1262" s="17"/>
      <c r="J1262" s="16"/>
      <c r="K1262" s="14"/>
      <c r="L1262" s="14"/>
      <c r="M1262" s="14"/>
      <c r="N1262" s="14"/>
      <c r="O1262" s="16"/>
      <c r="P1262" s="52"/>
      <c r="Q1262" s="169"/>
      <c r="R1262" s="170">
        <f t="shared" si="13"/>
        <v>0</v>
      </c>
      <c r="S1262" s="14"/>
      <c r="T1262" s="15"/>
      <c r="U1262" s="14"/>
      <c r="V1262" s="21"/>
      <c r="W1262" s="23"/>
      <c r="X1262" s="23"/>
      <c r="Y1262" s="18"/>
    </row>
    <row r="1263" spans="1:25" s="19" customFormat="1">
      <c r="A1263" s="16"/>
      <c r="B1263" s="13"/>
      <c r="C1263" s="13"/>
      <c r="D1263" s="14"/>
      <c r="E1263" s="14"/>
      <c r="F1263" s="14"/>
      <c r="G1263" s="14"/>
      <c r="H1263" s="16"/>
      <c r="I1263" s="17"/>
      <c r="J1263" s="16"/>
      <c r="K1263" s="14"/>
      <c r="L1263" s="14"/>
      <c r="M1263" s="14"/>
      <c r="N1263" s="14"/>
      <c r="O1263" s="16"/>
      <c r="P1263" s="52"/>
      <c r="Q1263" s="169"/>
      <c r="R1263" s="170">
        <f t="shared" si="13"/>
        <v>0</v>
      </c>
      <c r="S1263" s="14"/>
      <c r="T1263" s="15"/>
      <c r="U1263" s="14"/>
      <c r="V1263" s="21"/>
      <c r="W1263" s="23"/>
      <c r="X1263" s="23"/>
      <c r="Y1263" s="18"/>
    </row>
    <row r="1264" spans="1:25" s="19" customFormat="1">
      <c r="A1264" s="16"/>
      <c r="B1264" s="13"/>
      <c r="C1264" s="13"/>
      <c r="D1264" s="14"/>
      <c r="E1264" s="14"/>
      <c r="F1264" s="14"/>
      <c r="G1264" s="14"/>
      <c r="H1264" s="16"/>
      <c r="I1264" s="17"/>
      <c r="J1264" s="16"/>
      <c r="K1264" s="14"/>
      <c r="L1264" s="14"/>
      <c r="M1264" s="14"/>
      <c r="N1264" s="14"/>
      <c r="O1264" s="16"/>
      <c r="P1264" s="52"/>
      <c r="Q1264" s="169"/>
      <c r="R1264" s="170">
        <f t="shared" si="13"/>
        <v>0</v>
      </c>
      <c r="S1264" s="14"/>
      <c r="T1264" s="15"/>
      <c r="U1264" s="14"/>
      <c r="V1264" s="21"/>
      <c r="W1264" s="23"/>
      <c r="X1264" s="23"/>
      <c r="Y1264" s="18"/>
    </row>
    <row r="1265" spans="1:25" s="19" customFormat="1">
      <c r="A1265" s="16"/>
      <c r="B1265" s="13"/>
      <c r="C1265" s="13"/>
      <c r="D1265" s="14"/>
      <c r="E1265" s="14"/>
      <c r="F1265" s="14"/>
      <c r="G1265" s="14"/>
      <c r="H1265" s="16"/>
      <c r="I1265" s="17"/>
      <c r="J1265" s="16"/>
      <c r="K1265" s="14"/>
      <c r="L1265" s="14"/>
      <c r="M1265" s="14"/>
      <c r="N1265" s="14"/>
      <c r="O1265" s="16"/>
      <c r="P1265" s="52"/>
      <c r="Q1265" s="169"/>
      <c r="R1265" s="170">
        <f t="shared" si="13"/>
        <v>0</v>
      </c>
      <c r="S1265" s="14"/>
      <c r="T1265" s="15"/>
      <c r="U1265" s="14"/>
      <c r="V1265" s="21"/>
      <c r="W1265" s="23"/>
      <c r="X1265" s="23"/>
      <c r="Y1265" s="18"/>
    </row>
    <row r="1266" spans="1:25" s="19" customFormat="1">
      <c r="A1266" s="16"/>
      <c r="B1266" s="13"/>
      <c r="C1266" s="13"/>
      <c r="D1266" s="14"/>
      <c r="E1266" s="14"/>
      <c r="F1266" s="14"/>
      <c r="G1266" s="14"/>
      <c r="H1266" s="16"/>
      <c r="I1266" s="17"/>
      <c r="J1266" s="16"/>
      <c r="K1266" s="14"/>
      <c r="L1266" s="14"/>
      <c r="M1266" s="14"/>
      <c r="N1266" s="14"/>
      <c r="O1266" s="16"/>
      <c r="P1266" s="52"/>
      <c r="Q1266" s="169"/>
      <c r="R1266" s="170">
        <f t="shared" si="13"/>
        <v>0</v>
      </c>
      <c r="S1266" s="14"/>
      <c r="T1266" s="15"/>
      <c r="U1266" s="14"/>
      <c r="V1266" s="21"/>
      <c r="W1266" s="23"/>
      <c r="X1266" s="23"/>
      <c r="Y1266" s="18"/>
    </row>
    <row r="1267" spans="1:25" s="19" customFormat="1">
      <c r="A1267" s="16"/>
      <c r="B1267" s="13"/>
      <c r="C1267" s="13"/>
      <c r="D1267" s="14"/>
      <c r="E1267" s="14"/>
      <c r="F1267" s="14"/>
      <c r="G1267" s="14"/>
      <c r="H1267" s="16"/>
      <c r="I1267" s="17"/>
      <c r="J1267" s="16"/>
      <c r="K1267" s="14"/>
      <c r="L1267" s="14"/>
      <c r="M1267" s="14"/>
      <c r="N1267" s="14"/>
      <c r="O1267" s="16"/>
      <c r="P1267" s="52"/>
      <c r="Q1267" s="169"/>
      <c r="R1267" s="170">
        <f t="shared" si="13"/>
        <v>0</v>
      </c>
      <c r="S1267" s="14"/>
      <c r="T1267" s="15"/>
      <c r="U1267" s="14"/>
      <c r="V1267" s="21"/>
      <c r="W1267" s="23"/>
      <c r="X1267" s="23"/>
      <c r="Y1267" s="18"/>
    </row>
    <row r="1268" spans="1:25" s="19" customFormat="1">
      <c r="A1268" s="16"/>
      <c r="B1268" s="13"/>
      <c r="C1268" s="13"/>
      <c r="D1268" s="14"/>
      <c r="E1268" s="14"/>
      <c r="F1268" s="14"/>
      <c r="G1268" s="14"/>
      <c r="H1268" s="16"/>
      <c r="I1268" s="17"/>
      <c r="J1268" s="16"/>
      <c r="K1268" s="14"/>
      <c r="L1268" s="14"/>
      <c r="M1268" s="14"/>
      <c r="N1268" s="14"/>
      <c r="O1268" s="16"/>
      <c r="P1268" s="52"/>
      <c r="Q1268" s="169"/>
      <c r="R1268" s="170">
        <f t="shared" si="13"/>
        <v>0</v>
      </c>
      <c r="S1268" s="14"/>
      <c r="T1268" s="15"/>
      <c r="U1268" s="14"/>
      <c r="V1268" s="21"/>
      <c r="W1268" s="23"/>
      <c r="X1268" s="23"/>
      <c r="Y1268" s="18"/>
    </row>
    <row r="1269" spans="1:25" s="19" customFormat="1">
      <c r="A1269" s="16"/>
      <c r="B1269" s="13"/>
      <c r="C1269" s="13"/>
      <c r="D1269" s="14"/>
      <c r="E1269" s="14"/>
      <c r="F1269" s="14"/>
      <c r="G1269" s="14"/>
      <c r="H1269" s="16"/>
      <c r="I1269" s="17"/>
      <c r="J1269" s="16"/>
      <c r="K1269" s="14"/>
      <c r="L1269" s="14"/>
      <c r="M1269" s="14"/>
      <c r="N1269" s="14"/>
      <c r="O1269" s="16"/>
      <c r="P1269" s="52"/>
      <c r="Q1269" s="169"/>
      <c r="R1269" s="170">
        <f t="shared" si="13"/>
        <v>0</v>
      </c>
      <c r="S1269" s="14"/>
      <c r="T1269" s="15"/>
      <c r="U1269" s="14"/>
      <c r="V1269" s="21"/>
      <c r="W1269" s="23"/>
      <c r="X1269" s="23"/>
      <c r="Y1269" s="18"/>
    </row>
    <row r="1270" spans="1:25" s="19" customFormat="1">
      <c r="A1270" s="16"/>
      <c r="B1270" s="13"/>
      <c r="C1270" s="13"/>
      <c r="D1270" s="14"/>
      <c r="E1270" s="14"/>
      <c r="F1270" s="14"/>
      <c r="G1270" s="14"/>
      <c r="H1270" s="16"/>
      <c r="I1270" s="17"/>
      <c r="J1270" s="16"/>
      <c r="K1270" s="14"/>
      <c r="L1270" s="14"/>
      <c r="M1270" s="14"/>
      <c r="N1270" s="14"/>
      <c r="O1270" s="16"/>
      <c r="P1270" s="52"/>
      <c r="Q1270" s="169"/>
      <c r="R1270" s="170">
        <f t="shared" si="13"/>
        <v>0</v>
      </c>
      <c r="S1270" s="14"/>
      <c r="T1270" s="15"/>
      <c r="U1270" s="14"/>
      <c r="V1270" s="21"/>
      <c r="W1270" s="23"/>
      <c r="X1270" s="23"/>
      <c r="Y1270" s="18"/>
    </row>
    <row r="1271" spans="1:25" s="19" customFormat="1">
      <c r="A1271" s="16"/>
      <c r="B1271" s="13"/>
      <c r="C1271" s="13"/>
      <c r="D1271" s="14"/>
      <c r="E1271" s="14"/>
      <c r="F1271" s="14"/>
      <c r="G1271" s="14"/>
      <c r="H1271" s="16"/>
      <c r="I1271" s="17"/>
      <c r="J1271" s="16"/>
      <c r="K1271" s="14"/>
      <c r="L1271" s="14"/>
      <c r="M1271" s="14"/>
      <c r="N1271" s="14"/>
      <c r="O1271" s="16"/>
      <c r="P1271" s="52"/>
      <c r="Q1271" s="169"/>
      <c r="R1271" s="170">
        <f t="shared" si="13"/>
        <v>0</v>
      </c>
      <c r="S1271" s="14"/>
      <c r="T1271" s="15"/>
      <c r="U1271" s="14"/>
      <c r="V1271" s="21"/>
      <c r="W1271" s="23"/>
      <c r="X1271" s="23"/>
      <c r="Y1271" s="18"/>
    </row>
    <row r="1272" spans="1:25" s="19" customFormat="1">
      <c r="A1272" s="16"/>
      <c r="B1272" s="13"/>
      <c r="C1272" s="13"/>
      <c r="D1272" s="14"/>
      <c r="E1272" s="14"/>
      <c r="F1272" s="14"/>
      <c r="G1272" s="14"/>
      <c r="H1272" s="16"/>
      <c r="I1272" s="17"/>
      <c r="J1272" s="16"/>
      <c r="K1272" s="14"/>
      <c r="L1272" s="14"/>
      <c r="M1272" s="14"/>
      <c r="N1272" s="14"/>
      <c r="O1272" s="16"/>
      <c r="P1272" s="52"/>
      <c r="Q1272" s="169"/>
      <c r="R1272" s="170">
        <f t="shared" si="13"/>
        <v>0</v>
      </c>
      <c r="S1272" s="14"/>
      <c r="T1272" s="15"/>
      <c r="U1272" s="14"/>
      <c r="V1272" s="21"/>
      <c r="W1272" s="23"/>
      <c r="X1272" s="23"/>
      <c r="Y1272" s="18"/>
    </row>
    <row r="1273" spans="1:25" s="19" customFormat="1">
      <c r="A1273" s="16"/>
      <c r="B1273" s="13"/>
      <c r="C1273" s="13"/>
      <c r="D1273" s="14"/>
      <c r="E1273" s="14"/>
      <c r="F1273" s="14"/>
      <c r="G1273" s="14"/>
      <c r="H1273" s="16"/>
      <c r="I1273" s="17"/>
      <c r="J1273" s="16"/>
      <c r="K1273" s="14"/>
      <c r="L1273" s="14"/>
      <c r="M1273" s="14"/>
      <c r="N1273" s="14"/>
      <c r="O1273" s="16"/>
      <c r="P1273" s="52"/>
      <c r="Q1273" s="169"/>
      <c r="R1273" s="170">
        <f t="shared" si="13"/>
        <v>0</v>
      </c>
      <c r="S1273" s="14"/>
      <c r="T1273" s="15"/>
      <c r="U1273" s="14"/>
      <c r="V1273" s="21"/>
      <c r="W1273" s="23"/>
      <c r="X1273" s="23"/>
      <c r="Y1273" s="18"/>
    </row>
    <row r="1274" spans="1:25" s="19" customFormat="1">
      <c r="A1274" s="16"/>
      <c r="B1274" s="13"/>
      <c r="C1274" s="13"/>
      <c r="D1274" s="14"/>
      <c r="E1274" s="14"/>
      <c r="F1274" s="14"/>
      <c r="G1274" s="14"/>
      <c r="H1274" s="16"/>
      <c r="I1274" s="17"/>
      <c r="J1274" s="16"/>
      <c r="K1274" s="14"/>
      <c r="L1274" s="14"/>
      <c r="M1274" s="14"/>
      <c r="N1274" s="14"/>
      <c r="O1274" s="16"/>
      <c r="P1274" s="52"/>
      <c r="Q1274" s="169"/>
      <c r="R1274" s="170">
        <f t="shared" si="13"/>
        <v>0</v>
      </c>
      <c r="S1274" s="14"/>
      <c r="T1274" s="15"/>
      <c r="U1274" s="14"/>
      <c r="V1274" s="21"/>
      <c r="W1274" s="23"/>
      <c r="X1274" s="23"/>
      <c r="Y1274" s="18"/>
    </row>
    <row r="1275" spans="1:25" s="19" customFormat="1">
      <c r="A1275" s="16"/>
      <c r="B1275" s="13"/>
      <c r="C1275" s="13"/>
      <c r="D1275" s="14"/>
      <c r="E1275" s="14"/>
      <c r="F1275" s="14"/>
      <c r="G1275" s="14"/>
      <c r="H1275" s="16"/>
      <c r="I1275" s="17"/>
      <c r="J1275" s="16"/>
      <c r="K1275" s="14"/>
      <c r="L1275" s="14"/>
      <c r="M1275" s="14"/>
      <c r="N1275" s="14"/>
      <c r="O1275" s="16"/>
      <c r="P1275" s="52"/>
      <c r="Q1275" s="169"/>
      <c r="R1275" s="170">
        <f t="shared" si="13"/>
        <v>0</v>
      </c>
      <c r="S1275" s="14"/>
      <c r="T1275" s="15"/>
      <c r="U1275" s="14"/>
      <c r="V1275" s="21"/>
      <c r="W1275" s="23"/>
      <c r="X1275" s="23"/>
      <c r="Y1275" s="18"/>
    </row>
    <row r="1276" spans="1:25" s="19" customFormat="1">
      <c r="A1276" s="16"/>
      <c r="B1276" s="13"/>
      <c r="C1276" s="13"/>
      <c r="D1276" s="14"/>
      <c r="E1276" s="14"/>
      <c r="F1276" s="14"/>
      <c r="G1276" s="14"/>
      <c r="H1276" s="16"/>
      <c r="I1276" s="17"/>
      <c r="J1276" s="16"/>
      <c r="K1276" s="14"/>
      <c r="L1276" s="14"/>
      <c r="M1276" s="14"/>
      <c r="N1276" s="14"/>
      <c r="O1276" s="16"/>
      <c r="P1276" s="52"/>
      <c r="Q1276" s="169"/>
      <c r="R1276" s="170">
        <f t="shared" si="13"/>
        <v>0</v>
      </c>
      <c r="S1276" s="14"/>
      <c r="T1276" s="15"/>
      <c r="U1276" s="14"/>
      <c r="V1276" s="21"/>
      <c r="W1276" s="23"/>
      <c r="X1276" s="23"/>
      <c r="Y1276" s="18"/>
    </row>
    <row r="1277" spans="1:25" s="19" customFormat="1">
      <c r="A1277" s="16"/>
      <c r="B1277" s="13"/>
      <c r="C1277" s="13"/>
      <c r="D1277" s="14"/>
      <c r="E1277" s="14"/>
      <c r="F1277" s="14"/>
      <c r="G1277" s="14"/>
      <c r="H1277" s="16"/>
      <c r="I1277" s="17"/>
      <c r="J1277" s="16"/>
      <c r="K1277" s="14"/>
      <c r="L1277" s="14"/>
      <c r="M1277" s="14"/>
      <c r="N1277" s="14"/>
      <c r="O1277" s="16"/>
      <c r="P1277" s="52"/>
      <c r="Q1277" s="169"/>
      <c r="R1277" s="170">
        <f t="shared" si="13"/>
        <v>0</v>
      </c>
      <c r="S1277" s="14"/>
      <c r="T1277" s="15"/>
      <c r="U1277" s="14"/>
      <c r="V1277" s="21"/>
      <c r="W1277" s="23"/>
      <c r="X1277" s="23"/>
      <c r="Y1277" s="18"/>
    </row>
    <row r="1278" spans="1:25" s="19" customFormat="1">
      <c r="A1278" s="16"/>
      <c r="B1278" s="13"/>
      <c r="C1278" s="13"/>
      <c r="D1278" s="14"/>
      <c r="E1278" s="14"/>
      <c r="F1278" s="14"/>
      <c r="G1278" s="14"/>
      <c r="H1278" s="16"/>
      <c r="I1278" s="17"/>
      <c r="J1278" s="16"/>
      <c r="K1278" s="14"/>
      <c r="L1278" s="14"/>
      <c r="M1278" s="14"/>
      <c r="N1278" s="14"/>
      <c r="O1278" s="16"/>
      <c r="P1278" s="52"/>
      <c r="Q1278" s="169"/>
      <c r="R1278" s="170">
        <f t="shared" si="13"/>
        <v>0</v>
      </c>
      <c r="S1278" s="14"/>
      <c r="T1278" s="15"/>
      <c r="U1278" s="14"/>
      <c r="V1278" s="21"/>
      <c r="W1278" s="23"/>
      <c r="X1278" s="23"/>
      <c r="Y1278" s="18"/>
    </row>
    <row r="1279" spans="1:25" s="19" customFormat="1">
      <c r="A1279" s="16"/>
      <c r="B1279" s="13"/>
      <c r="C1279" s="13"/>
      <c r="D1279" s="14"/>
      <c r="E1279" s="14"/>
      <c r="F1279" s="14"/>
      <c r="G1279" s="14"/>
      <c r="H1279" s="16"/>
      <c r="I1279" s="17"/>
      <c r="J1279" s="16"/>
      <c r="K1279" s="14"/>
      <c r="L1279" s="14"/>
      <c r="M1279" s="14"/>
      <c r="N1279" s="14"/>
      <c r="O1279" s="16"/>
      <c r="P1279" s="52"/>
      <c r="Q1279" s="169"/>
      <c r="R1279" s="170">
        <f t="shared" si="13"/>
        <v>0</v>
      </c>
      <c r="S1279" s="14"/>
      <c r="T1279" s="15"/>
      <c r="U1279" s="14"/>
      <c r="V1279" s="21"/>
      <c r="W1279" s="23"/>
      <c r="X1279" s="23"/>
      <c r="Y1279" s="18"/>
    </row>
    <row r="1280" spans="1:25" s="19" customFormat="1">
      <c r="A1280" s="16"/>
      <c r="B1280" s="13"/>
      <c r="C1280" s="13"/>
      <c r="D1280" s="14"/>
      <c r="E1280" s="14"/>
      <c r="F1280" s="14"/>
      <c r="G1280" s="14"/>
      <c r="H1280" s="16"/>
      <c r="I1280" s="17"/>
      <c r="J1280" s="16"/>
      <c r="K1280" s="14"/>
      <c r="L1280" s="14"/>
      <c r="M1280" s="14"/>
      <c r="N1280" s="14"/>
      <c r="O1280" s="16"/>
      <c r="P1280" s="52"/>
      <c r="Q1280" s="169"/>
      <c r="R1280" s="170">
        <f t="shared" si="13"/>
        <v>0</v>
      </c>
      <c r="S1280" s="14"/>
      <c r="T1280" s="15"/>
      <c r="U1280" s="14"/>
      <c r="V1280" s="21"/>
      <c r="W1280" s="23"/>
      <c r="X1280" s="23"/>
      <c r="Y1280" s="18"/>
    </row>
    <row r="1281" spans="1:25" s="19" customFormat="1">
      <c r="A1281" s="16"/>
      <c r="B1281" s="13"/>
      <c r="C1281" s="13"/>
      <c r="D1281" s="14"/>
      <c r="E1281" s="14"/>
      <c r="F1281" s="14"/>
      <c r="G1281" s="14"/>
      <c r="H1281" s="16"/>
      <c r="I1281" s="17"/>
      <c r="J1281" s="16"/>
      <c r="K1281" s="14"/>
      <c r="L1281" s="14"/>
      <c r="M1281" s="14"/>
      <c r="N1281" s="14"/>
      <c r="O1281" s="16"/>
      <c r="P1281" s="52"/>
      <c r="Q1281" s="169"/>
      <c r="R1281" s="170">
        <f t="shared" si="13"/>
        <v>0</v>
      </c>
      <c r="S1281" s="14"/>
      <c r="T1281" s="15"/>
      <c r="U1281" s="14"/>
      <c r="V1281" s="21"/>
      <c r="W1281" s="23"/>
      <c r="X1281" s="23"/>
      <c r="Y1281" s="18"/>
    </row>
    <row r="1282" spans="1:25" s="19" customFormat="1">
      <c r="A1282" s="16"/>
      <c r="B1282" s="13"/>
      <c r="C1282" s="13"/>
      <c r="D1282" s="14"/>
      <c r="E1282" s="14"/>
      <c r="F1282" s="14"/>
      <c r="G1282" s="14"/>
      <c r="H1282" s="16"/>
      <c r="I1282" s="17"/>
      <c r="J1282" s="16"/>
      <c r="K1282" s="14"/>
      <c r="L1282" s="14"/>
      <c r="M1282" s="14"/>
      <c r="N1282" s="14"/>
      <c r="O1282" s="16"/>
      <c r="P1282" s="52"/>
      <c r="Q1282" s="169"/>
      <c r="R1282" s="170">
        <f t="shared" si="13"/>
        <v>0</v>
      </c>
      <c r="S1282" s="14"/>
      <c r="T1282" s="15"/>
      <c r="U1282" s="14"/>
      <c r="V1282" s="21"/>
      <c r="W1282" s="23"/>
      <c r="X1282" s="23"/>
      <c r="Y1282" s="18"/>
    </row>
    <row r="1283" spans="1:25" s="19" customFormat="1">
      <c r="A1283" s="16"/>
      <c r="B1283" s="13"/>
      <c r="C1283" s="13"/>
      <c r="D1283" s="14"/>
      <c r="E1283" s="14"/>
      <c r="F1283" s="14"/>
      <c r="G1283" s="14"/>
      <c r="H1283" s="16"/>
      <c r="I1283" s="17"/>
      <c r="J1283" s="16"/>
      <c r="K1283" s="14"/>
      <c r="L1283" s="14"/>
      <c r="M1283" s="14"/>
      <c r="N1283" s="14"/>
      <c r="O1283" s="16"/>
      <c r="P1283" s="52"/>
      <c r="Q1283" s="169"/>
      <c r="R1283" s="170">
        <f t="shared" si="13"/>
        <v>0</v>
      </c>
      <c r="S1283" s="14"/>
      <c r="T1283" s="15"/>
      <c r="U1283" s="14"/>
      <c r="V1283" s="21"/>
      <c r="W1283" s="23"/>
      <c r="X1283" s="23"/>
      <c r="Y1283" s="18"/>
    </row>
    <row r="1284" spans="1:25" s="19" customFormat="1">
      <c r="A1284" s="16"/>
      <c r="B1284" s="13"/>
      <c r="C1284" s="13"/>
      <c r="D1284" s="14"/>
      <c r="E1284" s="14"/>
      <c r="F1284" s="14"/>
      <c r="G1284" s="14"/>
      <c r="H1284" s="16"/>
      <c r="I1284" s="17"/>
      <c r="J1284" s="16"/>
      <c r="K1284" s="14"/>
      <c r="L1284" s="14"/>
      <c r="M1284" s="14"/>
      <c r="N1284" s="14"/>
      <c r="O1284" s="16"/>
      <c r="P1284" s="52"/>
      <c r="Q1284" s="169"/>
      <c r="R1284" s="170">
        <f t="shared" si="13"/>
        <v>0</v>
      </c>
      <c r="S1284" s="14"/>
      <c r="T1284" s="15"/>
      <c r="U1284" s="14"/>
      <c r="V1284" s="21"/>
      <c r="W1284" s="23"/>
      <c r="X1284" s="23"/>
      <c r="Y1284" s="18"/>
    </row>
    <row r="1285" spans="1:25" s="19" customFormat="1">
      <c r="A1285" s="16"/>
      <c r="B1285" s="13"/>
      <c r="C1285" s="13"/>
      <c r="D1285" s="14"/>
      <c r="E1285" s="14"/>
      <c r="F1285" s="14"/>
      <c r="G1285" s="14"/>
      <c r="H1285" s="16"/>
      <c r="I1285" s="17"/>
      <c r="J1285" s="16"/>
      <c r="K1285" s="14"/>
      <c r="L1285" s="14"/>
      <c r="M1285" s="14"/>
      <c r="N1285" s="14"/>
      <c r="O1285" s="16"/>
      <c r="P1285" s="52"/>
      <c r="Q1285" s="169"/>
      <c r="R1285" s="170">
        <f t="shared" si="13"/>
        <v>0</v>
      </c>
      <c r="S1285" s="14"/>
      <c r="T1285" s="15"/>
      <c r="U1285" s="14"/>
      <c r="V1285" s="21"/>
      <c r="W1285" s="23"/>
      <c r="X1285" s="23"/>
      <c r="Y1285" s="18"/>
    </row>
    <row r="1286" spans="1:25" s="19" customFormat="1">
      <c r="A1286" s="16"/>
      <c r="B1286" s="13"/>
      <c r="C1286" s="13"/>
      <c r="D1286" s="14"/>
      <c r="E1286" s="14"/>
      <c r="F1286" s="14"/>
      <c r="G1286" s="14"/>
      <c r="H1286" s="16"/>
      <c r="I1286" s="17"/>
      <c r="J1286" s="16"/>
      <c r="K1286" s="14"/>
      <c r="L1286" s="14"/>
      <c r="M1286" s="14"/>
      <c r="N1286" s="14"/>
      <c r="O1286" s="16"/>
      <c r="P1286" s="52"/>
      <c r="Q1286" s="169"/>
      <c r="R1286" s="170">
        <f t="shared" si="13"/>
        <v>0</v>
      </c>
      <c r="S1286" s="14"/>
      <c r="T1286" s="15"/>
      <c r="U1286" s="14"/>
      <c r="V1286" s="21"/>
      <c r="W1286" s="23"/>
      <c r="X1286" s="23"/>
      <c r="Y1286" s="18"/>
    </row>
    <row r="1287" spans="1:25" ht="124.5" customHeight="1">
      <c r="B1287" s="13"/>
      <c r="C1287" s="13"/>
      <c r="D1287" s="14"/>
      <c r="E1287" s="14"/>
      <c r="F1287" s="14"/>
      <c r="G1287" s="14"/>
      <c r="I1287" s="17"/>
      <c r="K1287" s="14"/>
      <c r="L1287" s="14"/>
      <c r="M1287" s="14"/>
      <c r="N1287" s="14"/>
      <c r="P1287" s="52"/>
      <c r="Q1287" s="169"/>
      <c r="R1287" s="170">
        <f t="shared" si="13"/>
        <v>0</v>
      </c>
      <c r="S1287" s="14"/>
      <c r="T1287" s="15"/>
      <c r="U1287" s="14"/>
      <c r="V1287" s="21"/>
      <c r="W1287" s="23"/>
      <c r="X1287" s="23"/>
    </row>
    <row r="1288" spans="1:25" s="28" customFormat="1" ht="124.5" customHeight="1">
      <c r="A1288" s="16"/>
      <c r="B1288" s="13"/>
      <c r="C1288" s="13"/>
      <c r="D1288" s="14"/>
      <c r="E1288" s="14"/>
      <c r="F1288" s="14"/>
      <c r="G1288" s="14"/>
      <c r="H1288" s="16"/>
      <c r="I1288" s="17"/>
      <c r="J1288" s="16"/>
      <c r="K1288" s="14"/>
      <c r="L1288" s="14"/>
      <c r="M1288" s="14"/>
      <c r="N1288" s="14"/>
      <c r="O1288" s="16"/>
      <c r="P1288" s="52"/>
      <c r="Q1288" s="169"/>
      <c r="R1288" s="170">
        <f t="shared" si="13"/>
        <v>0</v>
      </c>
      <c r="S1288" s="14"/>
      <c r="T1288" s="15"/>
      <c r="U1288" s="14"/>
      <c r="V1288" s="21"/>
      <c r="W1288" s="23"/>
      <c r="X1288" s="23"/>
      <c r="Y1288" s="11"/>
    </row>
    <row r="1289" spans="1:25" s="28" customFormat="1">
      <c r="A1289" s="16"/>
      <c r="B1289" s="13"/>
      <c r="C1289" s="13"/>
      <c r="D1289" s="14"/>
      <c r="E1289" s="14"/>
      <c r="F1289" s="14"/>
      <c r="G1289" s="14"/>
      <c r="H1289" s="16"/>
      <c r="I1289" s="17"/>
      <c r="J1289" s="16"/>
      <c r="K1289" s="14"/>
      <c r="L1289" s="14"/>
      <c r="M1289" s="14"/>
      <c r="N1289" s="14"/>
      <c r="O1289" s="16"/>
      <c r="P1289" s="52"/>
      <c r="Q1289" s="169"/>
      <c r="R1289" s="170">
        <f t="shared" si="13"/>
        <v>0</v>
      </c>
      <c r="S1289" s="14"/>
      <c r="T1289" s="15"/>
      <c r="U1289" s="14"/>
      <c r="V1289" s="21"/>
      <c r="W1289" s="23"/>
      <c r="X1289" s="23"/>
      <c r="Y1289" s="11"/>
    </row>
    <row r="1290" spans="1:25" s="19" customFormat="1">
      <c r="A1290" s="16"/>
      <c r="B1290" s="13"/>
      <c r="C1290" s="13"/>
      <c r="D1290" s="14"/>
      <c r="E1290" s="14"/>
      <c r="F1290" s="14"/>
      <c r="G1290" s="14"/>
      <c r="H1290" s="16"/>
      <c r="I1290" s="17"/>
      <c r="J1290" s="16"/>
      <c r="K1290" s="14"/>
      <c r="L1290" s="14"/>
      <c r="M1290" s="14"/>
      <c r="N1290" s="14"/>
      <c r="O1290" s="16"/>
      <c r="P1290" s="52"/>
      <c r="Q1290" s="169"/>
      <c r="R1290" s="170">
        <f t="shared" si="13"/>
        <v>0</v>
      </c>
      <c r="S1290" s="14"/>
      <c r="T1290" s="15"/>
      <c r="U1290" s="14"/>
      <c r="V1290" s="21"/>
      <c r="W1290" s="23"/>
      <c r="X1290" s="23"/>
      <c r="Y1290" s="11"/>
    </row>
    <row r="1291" spans="1:25" s="19" customFormat="1">
      <c r="A1291" s="16"/>
      <c r="B1291" s="13"/>
      <c r="C1291" s="13"/>
      <c r="D1291" s="14"/>
      <c r="E1291" s="14"/>
      <c r="F1291" s="14"/>
      <c r="G1291" s="14"/>
      <c r="H1291" s="16"/>
      <c r="I1291" s="17"/>
      <c r="J1291" s="16"/>
      <c r="K1291" s="14"/>
      <c r="L1291" s="14"/>
      <c r="M1291" s="14"/>
      <c r="N1291" s="14"/>
      <c r="O1291" s="16"/>
      <c r="P1291" s="52"/>
      <c r="Q1291" s="169"/>
      <c r="R1291" s="170">
        <f t="shared" si="13"/>
        <v>0</v>
      </c>
      <c r="S1291" s="14"/>
      <c r="T1291" s="15"/>
      <c r="U1291" s="14"/>
      <c r="V1291" s="21"/>
      <c r="W1291" s="23"/>
      <c r="X1291" s="23"/>
      <c r="Y1291" s="11"/>
    </row>
    <row r="1292" spans="1:25" s="19" customFormat="1">
      <c r="A1292" s="16"/>
      <c r="B1292" s="13"/>
      <c r="C1292" s="13"/>
      <c r="D1292" s="14"/>
      <c r="E1292" s="14"/>
      <c r="F1292" s="14"/>
      <c r="G1292" s="14"/>
      <c r="H1292" s="16"/>
      <c r="I1292" s="17"/>
      <c r="J1292" s="16"/>
      <c r="K1292" s="14"/>
      <c r="L1292" s="14"/>
      <c r="M1292" s="14"/>
      <c r="N1292" s="14"/>
      <c r="O1292" s="16"/>
      <c r="P1292" s="52"/>
      <c r="Q1292" s="169"/>
      <c r="R1292" s="170">
        <f t="shared" si="13"/>
        <v>0</v>
      </c>
      <c r="S1292" s="14"/>
      <c r="T1292" s="15"/>
      <c r="U1292" s="14"/>
      <c r="V1292" s="21"/>
      <c r="W1292" s="23"/>
      <c r="X1292" s="23"/>
      <c r="Y1292" s="18"/>
    </row>
    <row r="1293" spans="1:25" s="19" customFormat="1">
      <c r="A1293" s="16"/>
      <c r="B1293" s="13"/>
      <c r="C1293" s="13"/>
      <c r="D1293" s="14"/>
      <c r="E1293" s="14"/>
      <c r="F1293" s="14"/>
      <c r="G1293" s="14"/>
      <c r="H1293" s="16"/>
      <c r="I1293" s="17"/>
      <c r="J1293" s="16"/>
      <c r="K1293" s="14"/>
      <c r="L1293" s="14"/>
      <c r="M1293" s="14"/>
      <c r="N1293" s="14"/>
      <c r="O1293" s="16"/>
      <c r="P1293" s="52"/>
      <c r="Q1293" s="169"/>
      <c r="R1293" s="170">
        <f t="shared" si="13"/>
        <v>0</v>
      </c>
      <c r="S1293" s="14"/>
      <c r="T1293" s="15"/>
      <c r="U1293" s="14"/>
      <c r="V1293" s="21"/>
      <c r="W1293" s="23"/>
      <c r="X1293" s="23"/>
      <c r="Y1293" s="11"/>
    </row>
    <row r="1294" spans="1:25" s="19" customFormat="1">
      <c r="A1294" s="16"/>
      <c r="B1294" s="13"/>
      <c r="C1294" s="13"/>
      <c r="D1294" s="14"/>
      <c r="E1294" s="14"/>
      <c r="F1294" s="14"/>
      <c r="G1294" s="14"/>
      <c r="H1294" s="16"/>
      <c r="I1294" s="17"/>
      <c r="J1294" s="16"/>
      <c r="K1294" s="14"/>
      <c r="L1294" s="14"/>
      <c r="M1294" s="14"/>
      <c r="N1294" s="14"/>
      <c r="O1294" s="16"/>
      <c r="P1294" s="52"/>
      <c r="Q1294" s="169"/>
      <c r="R1294" s="170">
        <f t="shared" si="13"/>
        <v>0</v>
      </c>
      <c r="S1294" s="14"/>
      <c r="T1294" s="15"/>
      <c r="U1294" s="14"/>
      <c r="V1294" s="21"/>
      <c r="W1294" s="23"/>
      <c r="X1294" s="23"/>
      <c r="Y1294" s="18"/>
    </row>
    <row r="1295" spans="1:25" s="19" customFormat="1">
      <c r="A1295" s="16"/>
      <c r="B1295" s="13"/>
      <c r="C1295" s="13"/>
      <c r="D1295" s="14"/>
      <c r="E1295" s="14"/>
      <c r="F1295" s="14"/>
      <c r="G1295" s="14"/>
      <c r="H1295" s="16"/>
      <c r="I1295" s="17"/>
      <c r="J1295" s="16"/>
      <c r="K1295" s="14"/>
      <c r="L1295" s="14"/>
      <c r="M1295" s="14"/>
      <c r="N1295" s="14"/>
      <c r="O1295" s="16"/>
      <c r="P1295" s="52"/>
      <c r="Q1295" s="169"/>
      <c r="R1295" s="170">
        <f t="shared" si="13"/>
        <v>0</v>
      </c>
      <c r="S1295" s="14"/>
      <c r="T1295" s="15"/>
      <c r="U1295" s="14"/>
      <c r="V1295" s="21"/>
      <c r="W1295" s="23"/>
      <c r="X1295" s="23"/>
      <c r="Y1295" s="18"/>
    </row>
    <row r="1296" spans="1:25" s="19" customFormat="1">
      <c r="A1296" s="16"/>
      <c r="B1296" s="13"/>
      <c r="C1296" s="13"/>
      <c r="D1296" s="14"/>
      <c r="E1296" s="14"/>
      <c r="F1296" s="14"/>
      <c r="G1296" s="14"/>
      <c r="H1296" s="16"/>
      <c r="I1296" s="17"/>
      <c r="J1296" s="16"/>
      <c r="K1296" s="14"/>
      <c r="L1296" s="14"/>
      <c r="M1296" s="14"/>
      <c r="N1296" s="14"/>
      <c r="O1296" s="16"/>
      <c r="P1296" s="52"/>
      <c r="Q1296" s="169"/>
      <c r="R1296" s="170">
        <f t="shared" si="13"/>
        <v>0</v>
      </c>
      <c r="S1296" s="14"/>
      <c r="T1296" s="15"/>
      <c r="U1296" s="14"/>
      <c r="V1296" s="21"/>
      <c r="W1296" s="23"/>
      <c r="X1296" s="23"/>
      <c r="Y1296" s="11"/>
    </row>
    <row r="1297" spans="1:25" s="19" customFormat="1">
      <c r="A1297" s="16"/>
      <c r="B1297" s="13"/>
      <c r="C1297" s="13"/>
      <c r="D1297" s="14"/>
      <c r="E1297" s="14"/>
      <c r="F1297" s="14"/>
      <c r="G1297" s="14"/>
      <c r="H1297" s="16"/>
      <c r="I1297" s="17"/>
      <c r="J1297" s="16"/>
      <c r="K1297" s="14"/>
      <c r="L1297" s="14"/>
      <c r="M1297" s="14"/>
      <c r="N1297" s="14"/>
      <c r="O1297" s="16"/>
      <c r="P1297" s="52"/>
      <c r="Q1297" s="169"/>
      <c r="R1297" s="170">
        <f t="shared" si="13"/>
        <v>0</v>
      </c>
      <c r="S1297" s="14"/>
      <c r="T1297" s="15"/>
      <c r="U1297" s="14"/>
      <c r="V1297" s="21"/>
      <c r="W1297" s="23"/>
      <c r="X1297" s="23"/>
      <c r="Y1297" s="11"/>
    </row>
    <row r="1298" spans="1:25" s="19" customFormat="1">
      <c r="A1298" s="16"/>
      <c r="B1298" s="13"/>
      <c r="C1298" s="13"/>
      <c r="D1298" s="14"/>
      <c r="E1298" s="14"/>
      <c r="F1298" s="14"/>
      <c r="G1298" s="14"/>
      <c r="H1298" s="16"/>
      <c r="I1298" s="17"/>
      <c r="J1298" s="16"/>
      <c r="K1298" s="14"/>
      <c r="L1298" s="14"/>
      <c r="M1298" s="14"/>
      <c r="N1298" s="14"/>
      <c r="O1298" s="16"/>
      <c r="P1298" s="52"/>
      <c r="Q1298" s="169"/>
      <c r="R1298" s="170">
        <f t="shared" si="13"/>
        <v>0</v>
      </c>
      <c r="S1298" s="14"/>
      <c r="T1298" s="15"/>
      <c r="U1298" s="14"/>
      <c r="V1298" s="21"/>
      <c r="W1298" s="23"/>
      <c r="X1298" s="23"/>
      <c r="Y1298" s="11"/>
    </row>
    <row r="1299" spans="1:25" s="19" customFormat="1">
      <c r="A1299" s="16"/>
      <c r="B1299" s="13"/>
      <c r="C1299" s="13"/>
      <c r="D1299" s="14"/>
      <c r="E1299" s="14"/>
      <c r="F1299" s="14"/>
      <c r="G1299" s="14"/>
      <c r="H1299" s="16"/>
      <c r="I1299" s="17"/>
      <c r="J1299" s="16"/>
      <c r="K1299" s="14"/>
      <c r="L1299" s="14"/>
      <c r="M1299" s="14"/>
      <c r="N1299" s="14"/>
      <c r="O1299" s="16"/>
      <c r="P1299" s="52"/>
      <c r="Q1299" s="169"/>
      <c r="R1299" s="170">
        <f t="shared" si="13"/>
        <v>0</v>
      </c>
      <c r="S1299" s="14"/>
      <c r="T1299" s="15"/>
      <c r="U1299" s="14"/>
      <c r="V1299" s="21"/>
      <c r="W1299" s="23"/>
      <c r="X1299" s="23"/>
      <c r="Y1299" s="11"/>
    </row>
    <row r="1300" spans="1:25" s="19" customFormat="1">
      <c r="A1300" s="16"/>
      <c r="B1300" s="13"/>
      <c r="C1300" s="13"/>
      <c r="D1300" s="14"/>
      <c r="E1300" s="14"/>
      <c r="F1300" s="14"/>
      <c r="G1300" s="14"/>
      <c r="H1300" s="16"/>
      <c r="I1300" s="17"/>
      <c r="J1300" s="16"/>
      <c r="K1300" s="14"/>
      <c r="L1300" s="14"/>
      <c r="M1300" s="14"/>
      <c r="N1300" s="14"/>
      <c r="O1300" s="16"/>
      <c r="P1300" s="52"/>
      <c r="Q1300" s="169"/>
      <c r="R1300" s="170">
        <f t="shared" si="13"/>
        <v>0</v>
      </c>
      <c r="S1300" s="14"/>
      <c r="T1300" s="15"/>
      <c r="U1300" s="14"/>
      <c r="V1300" s="21"/>
      <c r="W1300" s="23"/>
      <c r="X1300" s="23"/>
      <c r="Y1300" s="11"/>
    </row>
    <row r="1301" spans="1:25" s="19" customFormat="1">
      <c r="A1301" s="16"/>
      <c r="B1301" s="13"/>
      <c r="C1301" s="13"/>
      <c r="D1301" s="14"/>
      <c r="E1301" s="14"/>
      <c r="F1301" s="14"/>
      <c r="G1301" s="14"/>
      <c r="H1301" s="16"/>
      <c r="I1301" s="17"/>
      <c r="J1301" s="16"/>
      <c r="K1301" s="14"/>
      <c r="L1301" s="14"/>
      <c r="M1301" s="14"/>
      <c r="N1301" s="14"/>
      <c r="O1301" s="16"/>
      <c r="P1301" s="52"/>
      <c r="Q1301" s="169"/>
      <c r="R1301" s="170">
        <f t="shared" si="13"/>
        <v>0</v>
      </c>
      <c r="S1301" s="14"/>
      <c r="T1301" s="15"/>
      <c r="U1301" s="14"/>
      <c r="V1301" s="21"/>
      <c r="W1301" s="23"/>
      <c r="X1301" s="23"/>
      <c r="Y1301" s="11"/>
    </row>
    <row r="1302" spans="1:25" s="19" customFormat="1">
      <c r="A1302" s="16"/>
      <c r="B1302" s="13"/>
      <c r="C1302" s="13"/>
      <c r="D1302" s="14"/>
      <c r="E1302" s="14"/>
      <c r="F1302" s="14"/>
      <c r="G1302" s="14"/>
      <c r="H1302" s="16"/>
      <c r="I1302" s="17"/>
      <c r="J1302" s="16"/>
      <c r="K1302" s="14"/>
      <c r="L1302" s="14"/>
      <c r="M1302" s="14"/>
      <c r="N1302" s="14"/>
      <c r="O1302" s="16"/>
      <c r="P1302" s="52"/>
      <c r="Q1302" s="169"/>
      <c r="R1302" s="170">
        <f t="shared" si="13"/>
        <v>0</v>
      </c>
      <c r="S1302" s="14"/>
      <c r="T1302" s="15"/>
      <c r="U1302" s="14"/>
      <c r="V1302" s="21"/>
      <c r="W1302" s="23"/>
      <c r="X1302" s="23"/>
      <c r="Y1302" s="11"/>
    </row>
    <row r="1303" spans="1:25" s="19" customFormat="1">
      <c r="A1303" s="16"/>
      <c r="B1303" s="13"/>
      <c r="C1303" s="13"/>
      <c r="D1303" s="14"/>
      <c r="E1303" s="14"/>
      <c r="F1303" s="14"/>
      <c r="G1303" s="14"/>
      <c r="H1303" s="16"/>
      <c r="I1303" s="17"/>
      <c r="J1303" s="16"/>
      <c r="K1303" s="14"/>
      <c r="L1303" s="14"/>
      <c r="M1303" s="14"/>
      <c r="N1303" s="14"/>
      <c r="O1303" s="16"/>
      <c r="P1303" s="52"/>
      <c r="Q1303" s="169"/>
      <c r="R1303" s="170">
        <f t="shared" si="13"/>
        <v>0</v>
      </c>
      <c r="S1303" s="14"/>
      <c r="T1303" s="15"/>
      <c r="U1303" s="14"/>
      <c r="V1303" s="21"/>
      <c r="W1303" s="23"/>
      <c r="X1303" s="23"/>
      <c r="Y1303" s="11"/>
    </row>
    <row r="1304" spans="1:25" s="19" customFormat="1">
      <c r="A1304" s="16"/>
      <c r="B1304" s="13"/>
      <c r="C1304" s="13"/>
      <c r="D1304" s="14"/>
      <c r="E1304" s="14"/>
      <c r="F1304" s="14"/>
      <c r="G1304" s="14"/>
      <c r="H1304" s="16"/>
      <c r="I1304" s="17"/>
      <c r="J1304" s="16"/>
      <c r="K1304" s="14"/>
      <c r="L1304" s="14"/>
      <c r="M1304" s="14"/>
      <c r="N1304" s="14"/>
      <c r="O1304" s="16"/>
      <c r="P1304" s="52"/>
      <c r="Q1304" s="169"/>
      <c r="R1304" s="170">
        <f t="shared" si="13"/>
        <v>0</v>
      </c>
      <c r="S1304" s="14"/>
      <c r="T1304" s="15"/>
      <c r="U1304" s="14"/>
      <c r="V1304" s="21"/>
      <c r="W1304" s="23"/>
      <c r="X1304" s="23"/>
      <c r="Y1304" s="11"/>
    </row>
    <row r="1305" spans="1:25" s="19" customFormat="1">
      <c r="A1305" s="16"/>
      <c r="B1305" s="13"/>
      <c r="C1305" s="13"/>
      <c r="D1305" s="14"/>
      <c r="E1305" s="14"/>
      <c r="F1305" s="14"/>
      <c r="G1305" s="14"/>
      <c r="H1305" s="16"/>
      <c r="I1305" s="17"/>
      <c r="J1305" s="16"/>
      <c r="K1305" s="14"/>
      <c r="L1305" s="14"/>
      <c r="M1305" s="14"/>
      <c r="N1305" s="14"/>
      <c r="O1305" s="16"/>
      <c r="P1305" s="52"/>
      <c r="Q1305" s="169"/>
      <c r="R1305" s="170">
        <f t="shared" si="13"/>
        <v>0</v>
      </c>
      <c r="S1305" s="14"/>
      <c r="T1305" s="15"/>
      <c r="U1305" s="14"/>
      <c r="V1305" s="21"/>
      <c r="W1305" s="23"/>
      <c r="X1305" s="23"/>
      <c r="Y1305" s="11"/>
    </row>
    <row r="1306" spans="1:25" s="19" customFormat="1">
      <c r="A1306" s="16"/>
      <c r="B1306" s="13"/>
      <c r="C1306" s="13"/>
      <c r="D1306" s="14"/>
      <c r="E1306" s="14"/>
      <c r="F1306" s="14"/>
      <c r="G1306" s="14"/>
      <c r="H1306" s="16"/>
      <c r="I1306" s="17"/>
      <c r="J1306" s="16"/>
      <c r="K1306" s="14"/>
      <c r="L1306" s="14"/>
      <c r="M1306" s="14"/>
      <c r="N1306" s="14"/>
      <c r="O1306" s="16"/>
      <c r="P1306" s="52"/>
      <c r="Q1306" s="169"/>
      <c r="R1306" s="170">
        <f t="shared" si="13"/>
        <v>0</v>
      </c>
      <c r="S1306" s="14"/>
      <c r="T1306" s="15"/>
      <c r="U1306" s="14"/>
      <c r="V1306" s="21"/>
      <c r="W1306" s="23"/>
      <c r="X1306" s="23"/>
      <c r="Y1306" s="11"/>
    </row>
    <row r="1307" spans="1:25" s="19" customFormat="1">
      <c r="A1307" s="16"/>
      <c r="B1307" s="13"/>
      <c r="C1307" s="13"/>
      <c r="D1307" s="14"/>
      <c r="E1307" s="14"/>
      <c r="F1307" s="14"/>
      <c r="G1307" s="14"/>
      <c r="H1307" s="16"/>
      <c r="I1307" s="17"/>
      <c r="J1307" s="16"/>
      <c r="K1307" s="14"/>
      <c r="L1307" s="14"/>
      <c r="M1307" s="14"/>
      <c r="N1307" s="14"/>
      <c r="O1307" s="16"/>
      <c r="P1307" s="52"/>
      <c r="Q1307" s="169"/>
      <c r="R1307" s="170">
        <f t="shared" si="13"/>
        <v>0</v>
      </c>
      <c r="S1307" s="14"/>
      <c r="T1307" s="15"/>
      <c r="U1307" s="14"/>
      <c r="V1307" s="21"/>
      <c r="W1307" s="23"/>
      <c r="X1307" s="23"/>
      <c r="Y1307" s="18"/>
    </row>
    <row r="1308" spans="1:25" s="19" customFormat="1">
      <c r="A1308" s="16"/>
      <c r="B1308" s="13"/>
      <c r="C1308" s="13"/>
      <c r="D1308" s="14"/>
      <c r="E1308" s="14"/>
      <c r="F1308" s="15"/>
      <c r="G1308" s="14"/>
      <c r="H1308" s="16"/>
      <c r="I1308" s="17"/>
      <c r="J1308" s="16"/>
      <c r="K1308" s="14"/>
      <c r="L1308" s="14"/>
      <c r="M1308" s="14"/>
      <c r="N1308" s="14"/>
      <c r="O1308" s="16"/>
      <c r="P1308" s="52"/>
      <c r="Q1308" s="169"/>
      <c r="R1308" s="170">
        <f t="shared" si="13"/>
        <v>0</v>
      </c>
      <c r="S1308" s="14"/>
      <c r="T1308" s="15"/>
      <c r="U1308" s="14"/>
      <c r="V1308" s="21"/>
      <c r="W1308" s="23"/>
      <c r="X1308" s="18"/>
      <c r="Y1308" s="18"/>
    </row>
    <row r="1309" spans="1:25" s="19" customFormat="1">
      <c r="A1309" s="16"/>
      <c r="B1309" s="18"/>
      <c r="C1309" s="18"/>
      <c r="D1309" s="16"/>
      <c r="E1309" s="14"/>
      <c r="F1309" s="15"/>
      <c r="G1309" s="16"/>
      <c r="H1309" s="16"/>
      <c r="I1309" s="48"/>
      <c r="J1309" s="16"/>
      <c r="K1309" s="16"/>
      <c r="L1309" s="16"/>
      <c r="M1309" s="16"/>
      <c r="N1309" s="16"/>
      <c r="O1309" s="16"/>
      <c r="P1309" s="53"/>
      <c r="Q1309" s="169"/>
      <c r="R1309" s="170">
        <f t="shared" si="13"/>
        <v>0</v>
      </c>
      <c r="S1309" s="16"/>
      <c r="T1309" s="16"/>
      <c r="U1309" s="14"/>
      <c r="V1309" s="21"/>
      <c r="W1309" s="18"/>
      <c r="X1309" s="18"/>
      <c r="Y1309" s="18"/>
    </row>
    <row r="1310" spans="1:25" s="22" customFormat="1" ht="41.25" customHeight="1">
      <c r="A1310" s="59"/>
      <c r="B1310" s="60"/>
      <c r="C1310" s="20"/>
      <c r="D1310" s="15"/>
      <c r="E1310" s="15"/>
      <c r="F1310" s="15"/>
      <c r="G1310" s="15"/>
      <c r="H1310" s="59"/>
      <c r="I1310" s="61"/>
      <c r="J1310" s="59"/>
      <c r="K1310" s="59"/>
      <c r="L1310" s="59"/>
      <c r="M1310" s="59"/>
      <c r="N1310" s="59"/>
      <c r="O1310" s="59"/>
      <c r="P1310" s="63"/>
      <c r="Q1310" s="169"/>
      <c r="R1310" s="170">
        <f t="shared" si="13"/>
        <v>0</v>
      </c>
      <c r="S1310" s="59"/>
      <c r="T1310" s="59"/>
      <c r="U1310" s="59"/>
      <c r="V1310" s="21"/>
      <c r="W1310" s="60"/>
      <c r="X1310" s="60"/>
      <c r="Y1310" s="60"/>
    </row>
    <row r="1311" spans="1:25" s="22" customFormat="1">
      <c r="A1311" s="59"/>
      <c r="B1311" s="60"/>
      <c r="C1311" s="20"/>
      <c r="D1311" s="15"/>
      <c r="E1311" s="15"/>
      <c r="F1311" s="15"/>
      <c r="G1311" s="15"/>
      <c r="H1311" s="59"/>
      <c r="I1311" s="61"/>
      <c r="J1311" s="59"/>
      <c r="K1311" s="59"/>
      <c r="L1311" s="59"/>
      <c r="M1311" s="59"/>
      <c r="N1311" s="59"/>
      <c r="O1311" s="59"/>
      <c r="P1311" s="63"/>
      <c r="Q1311" s="169"/>
      <c r="R1311" s="170">
        <f t="shared" si="13"/>
        <v>0</v>
      </c>
      <c r="S1311" s="59"/>
      <c r="T1311" s="59"/>
      <c r="U1311" s="59"/>
      <c r="V1311" s="21"/>
      <c r="W1311" s="60"/>
      <c r="X1311" s="60"/>
      <c r="Y1311" s="60"/>
    </row>
    <row r="1312" spans="1:25" s="22" customFormat="1">
      <c r="A1312" s="59"/>
      <c r="B1312" s="60"/>
      <c r="C1312" s="20"/>
      <c r="D1312" s="15"/>
      <c r="E1312" s="15"/>
      <c r="F1312" s="15"/>
      <c r="G1312" s="15"/>
      <c r="H1312" s="59"/>
      <c r="I1312" s="61"/>
      <c r="J1312" s="59"/>
      <c r="K1312" s="59"/>
      <c r="L1312" s="59"/>
      <c r="M1312" s="59"/>
      <c r="N1312" s="59"/>
      <c r="O1312" s="59"/>
      <c r="P1312" s="63"/>
      <c r="Q1312" s="169"/>
      <c r="R1312" s="170">
        <f t="shared" si="13"/>
        <v>0</v>
      </c>
      <c r="S1312" s="59"/>
      <c r="T1312" s="59"/>
      <c r="U1312" s="59"/>
      <c r="V1312" s="21"/>
      <c r="W1312" s="60"/>
      <c r="X1312" s="60"/>
      <c r="Y1312" s="60"/>
    </row>
    <row r="1313" spans="1:25" s="22" customFormat="1" ht="41.25" customHeight="1">
      <c r="A1313" s="59"/>
      <c r="B1313" s="60"/>
      <c r="C1313" s="20"/>
      <c r="D1313" s="15"/>
      <c r="E1313" s="15"/>
      <c r="F1313" s="15"/>
      <c r="G1313" s="15"/>
      <c r="H1313" s="59"/>
      <c r="I1313" s="61"/>
      <c r="J1313" s="59"/>
      <c r="K1313" s="59"/>
      <c r="L1313" s="59"/>
      <c r="M1313" s="59"/>
      <c r="N1313" s="59"/>
      <c r="O1313" s="59"/>
      <c r="P1313" s="63"/>
      <c r="Q1313" s="169"/>
      <c r="R1313" s="170">
        <f t="shared" si="13"/>
        <v>0</v>
      </c>
      <c r="S1313" s="59"/>
      <c r="T1313" s="59"/>
      <c r="U1313" s="59"/>
      <c r="V1313" s="21"/>
      <c r="W1313" s="60"/>
      <c r="X1313" s="60"/>
      <c r="Y1313" s="60"/>
    </row>
    <row r="1314" spans="1:25" s="22" customFormat="1">
      <c r="A1314" s="59"/>
      <c r="B1314" s="60"/>
      <c r="C1314" s="20"/>
      <c r="D1314" s="15"/>
      <c r="E1314" s="15"/>
      <c r="F1314" s="15"/>
      <c r="G1314" s="15"/>
      <c r="H1314" s="59"/>
      <c r="I1314" s="61"/>
      <c r="J1314" s="59"/>
      <c r="K1314" s="59"/>
      <c r="L1314" s="59"/>
      <c r="M1314" s="59"/>
      <c r="N1314" s="59"/>
      <c r="O1314" s="59"/>
      <c r="P1314" s="63"/>
      <c r="Q1314" s="169"/>
      <c r="R1314" s="170">
        <f t="shared" si="13"/>
        <v>0</v>
      </c>
      <c r="S1314" s="59"/>
      <c r="T1314" s="59"/>
      <c r="U1314" s="59"/>
      <c r="V1314" s="21"/>
      <c r="W1314" s="60"/>
      <c r="X1314" s="60"/>
      <c r="Y1314" s="60"/>
    </row>
    <row r="1315" spans="1:25" s="22" customFormat="1">
      <c r="A1315" s="59"/>
      <c r="B1315" s="60"/>
      <c r="C1315" s="20"/>
      <c r="D1315" s="15"/>
      <c r="E1315" s="15"/>
      <c r="F1315" s="15"/>
      <c r="G1315" s="15"/>
      <c r="H1315" s="59"/>
      <c r="I1315" s="61"/>
      <c r="J1315" s="59"/>
      <c r="K1315" s="59"/>
      <c r="L1315" s="59"/>
      <c r="M1315" s="59"/>
      <c r="N1315" s="59"/>
      <c r="O1315" s="59"/>
      <c r="P1315" s="63"/>
      <c r="Q1315" s="169"/>
      <c r="R1315" s="170">
        <f t="shared" si="13"/>
        <v>0</v>
      </c>
      <c r="S1315" s="59"/>
      <c r="T1315" s="59"/>
      <c r="U1315" s="59"/>
      <c r="V1315" s="21"/>
      <c r="W1315" s="60"/>
      <c r="X1315" s="60"/>
      <c r="Y1315" s="60"/>
    </row>
    <row r="1316" spans="1:25" s="22" customFormat="1">
      <c r="A1316" s="59"/>
      <c r="B1316" s="60"/>
      <c r="C1316" s="20"/>
      <c r="D1316" s="15"/>
      <c r="E1316" s="15"/>
      <c r="F1316" s="15"/>
      <c r="G1316" s="15"/>
      <c r="H1316" s="59"/>
      <c r="I1316" s="61"/>
      <c r="J1316" s="59"/>
      <c r="K1316" s="59"/>
      <c r="L1316" s="59"/>
      <c r="M1316" s="59"/>
      <c r="N1316" s="59"/>
      <c r="O1316" s="59"/>
      <c r="P1316" s="63"/>
      <c r="Q1316" s="169"/>
      <c r="R1316" s="170">
        <f t="shared" si="13"/>
        <v>0</v>
      </c>
      <c r="S1316" s="59"/>
      <c r="T1316" s="59"/>
      <c r="U1316" s="59"/>
      <c r="V1316" s="21"/>
      <c r="W1316" s="60"/>
      <c r="X1316" s="60"/>
      <c r="Y1316" s="62"/>
    </row>
    <row r="1317" spans="1:25" s="22" customFormat="1">
      <c r="A1317" s="59"/>
      <c r="B1317" s="60"/>
      <c r="C1317" s="20"/>
      <c r="D1317" s="15"/>
      <c r="E1317" s="15"/>
      <c r="F1317" s="15"/>
      <c r="G1317" s="15"/>
      <c r="H1317" s="59"/>
      <c r="I1317" s="61"/>
      <c r="J1317" s="59"/>
      <c r="K1317" s="59"/>
      <c r="L1317" s="59"/>
      <c r="M1317" s="59"/>
      <c r="N1317" s="59"/>
      <c r="O1317" s="59"/>
      <c r="P1317" s="63"/>
      <c r="Q1317" s="169"/>
      <c r="R1317" s="170">
        <f t="shared" si="13"/>
        <v>0</v>
      </c>
      <c r="S1317" s="59"/>
      <c r="T1317" s="59"/>
      <c r="U1317" s="59"/>
      <c r="V1317" s="21"/>
      <c r="W1317" s="60"/>
      <c r="X1317" s="60"/>
      <c r="Y1317" s="62"/>
    </row>
    <row r="1318" spans="1:25" s="22" customFormat="1">
      <c r="A1318" s="59"/>
      <c r="B1318" s="60"/>
      <c r="C1318" s="20"/>
      <c r="D1318" s="15"/>
      <c r="E1318" s="15"/>
      <c r="F1318" s="15"/>
      <c r="G1318" s="15"/>
      <c r="H1318" s="59"/>
      <c r="I1318" s="61"/>
      <c r="J1318" s="59"/>
      <c r="K1318" s="59"/>
      <c r="L1318" s="59"/>
      <c r="M1318" s="59"/>
      <c r="N1318" s="59"/>
      <c r="O1318" s="59"/>
      <c r="P1318" s="63"/>
      <c r="Q1318" s="169"/>
      <c r="R1318" s="170">
        <f t="shared" ref="R1318:R1338" si="14">P1318*(1+Q1318)</f>
        <v>0</v>
      </c>
      <c r="S1318" s="59"/>
      <c r="T1318" s="59"/>
      <c r="U1318" s="59"/>
      <c r="V1318" s="21"/>
      <c r="W1318" s="60"/>
      <c r="X1318" s="60"/>
      <c r="Y1318" s="62"/>
    </row>
    <row r="1319" spans="1:25" s="22" customFormat="1">
      <c r="A1319" s="59"/>
      <c r="B1319" s="60"/>
      <c r="C1319" s="20"/>
      <c r="D1319" s="15"/>
      <c r="E1319" s="15"/>
      <c r="F1319" s="15"/>
      <c r="G1319" s="15"/>
      <c r="H1319" s="59"/>
      <c r="I1319" s="61"/>
      <c r="J1319" s="59"/>
      <c r="K1319" s="59"/>
      <c r="L1319" s="59"/>
      <c r="M1319" s="59"/>
      <c r="N1319" s="59"/>
      <c r="O1319" s="59"/>
      <c r="P1319" s="63"/>
      <c r="Q1319" s="169"/>
      <c r="R1319" s="170">
        <f t="shared" si="14"/>
        <v>0</v>
      </c>
      <c r="S1319" s="59"/>
      <c r="T1319" s="59"/>
      <c r="U1319" s="59"/>
      <c r="V1319" s="21"/>
      <c r="W1319" s="60"/>
      <c r="X1319" s="60"/>
      <c r="Y1319" s="62"/>
    </row>
    <row r="1320" spans="1:25" s="22" customFormat="1">
      <c r="A1320" s="59"/>
      <c r="B1320" s="60"/>
      <c r="C1320" s="20"/>
      <c r="D1320" s="15"/>
      <c r="E1320" s="15"/>
      <c r="F1320" s="15"/>
      <c r="G1320" s="15"/>
      <c r="H1320" s="59"/>
      <c r="I1320" s="61"/>
      <c r="J1320" s="59"/>
      <c r="K1320" s="59"/>
      <c r="L1320" s="59"/>
      <c r="M1320" s="59"/>
      <c r="N1320" s="59"/>
      <c r="O1320" s="59"/>
      <c r="P1320" s="63"/>
      <c r="Q1320" s="169"/>
      <c r="R1320" s="170">
        <f t="shared" si="14"/>
        <v>0</v>
      </c>
      <c r="S1320" s="59"/>
      <c r="T1320" s="59"/>
      <c r="U1320" s="59"/>
      <c r="V1320" s="21"/>
      <c r="W1320" s="60"/>
      <c r="X1320" s="60"/>
      <c r="Y1320" s="62"/>
    </row>
    <row r="1321" spans="1:25" s="22" customFormat="1">
      <c r="A1321" s="59"/>
      <c r="B1321" s="60"/>
      <c r="C1321" s="20"/>
      <c r="D1321" s="15"/>
      <c r="E1321" s="15"/>
      <c r="F1321" s="15"/>
      <c r="G1321" s="15"/>
      <c r="H1321" s="59"/>
      <c r="I1321" s="61"/>
      <c r="J1321" s="59"/>
      <c r="K1321" s="59"/>
      <c r="L1321" s="59"/>
      <c r="M1321" s="59"/>
      <c r="N1321" s="59"/>
      <c r="O1321" s="59"/>
      <c r="P1321" s="63"/>
      <c r="Q1321" s="169"/>
      <c r="R1321" s="170">
        <f t="shared" si="14"/>
        <v>0</v>
      </c>
      <c r="S1321" s="59"/>
      <c r="T1321" s="59"/>
      <c r="U1321" s="59"/>
      <c r="V1321" s="21"/>
      <c r="W1321" s="60"/>
      <c r="X1321" s="60"/>
      <c r="Y1321" s="62"/>
    </row>
    <row r="1322" spans="1:25" s="22" customFormat="1">
      <c r="A1322" s="59"/>
      <c r="B1322" s="60"/>
      <c r="C1322" s="20"/>
      <c r="D1322" s="15"/>
      <c r="E1322" s="15"/>
      <c r="F1322" s="15"/>
      <c r="G1322" s="15"/>
      <c r="H1322" s="59"/>
      <c r="I1322" s="61"/>
      <c r="J1322" s="59"/>
      <c r="K1322" s="59"/>
      <c r="L1322" s="59"/>
      <c r="M1322" s="59"/>
      <c r="N1322" s="59"/>
      <c r="O1322" s="59"/>
      <c r="P1322" s="63"/>
      <c r="Q1322" s="169"/>
      <c r="R1322" s="170">
        <f t="shared" si="14"/>
        <v>0</v>
      </c>
      <c r="S1322" s="59"/>
      <c r="T1322" s="59"/>
      <c r="U1322" s="59"/>
      <c r="V1322" s="21"/>
      <c r="W1322" s="60"/>
      <c r="X1322" s="60"/>
      <c r="Y1322" s="62"/>
    </row>
    <row r="1323" spans="1:25" s="22" customFormat="1">
      <c r="A1323" s="59"/>
      <c r="B1323" s="60"/>
      <c r="C1323" s="20"/>
      <c r="D1323" s="15"/>
      <c r="E1323" s="15"/>
      <c r="F1323" s="15"/>
      <c r="G1323" s="15"/>
      <c r="H1323" s="59"/>
      <c r="I1323" s="61"/>
      <c r="J1323" s="59"/>
      <c r="K1323" s="59"/>
      <c r="L1323" s="59"/>
      <c r="M1323" s="59"/>
      <c r="N1323" s="59"/>
      <c r="O1323" s="59"/>
      <c r="P1323" s="63"/>
      <c r="Q1323" s="169"/>
      <c r="R1323" s="170">
        <f t="shared" si="14"/>
        <v>0</v>
      </c>
      <c r="S1323" s="59"/>
      <c r="T1323" s="59"/>
      <c r="U1323" s="59"/>
      <c r="V1323" s="21"/>
      <c r="W1323" s="60"/>
      <c r="X1323" s="60"/>
      <c r="Y1323" s="62"/>
    </row>
    <row r="1324" spans="1:25">
      <c r="C1324" s="13"/>
      <c r="D1324" s="15"/>
      <c r="E1324" s="15"/>
      <c r="F1324" s="15"/>
      <c r="G1324" s="15"/>
      <c r="H1324" s="59"/>
      <c r="N1324" s="59"/>
      <c r="Q1324" s="169"/>
      <c r="R1324" s="170">
        <f t="shared" si="14"/>
        <v>0</v>
      </c>
      <c r="V1324" s="21"/>
    </row>
    <row r="1325" spans="1:25">
      <c r="C1325" s="13"/>
      <c r="D1325" s="15"/>
      <c r="E1325" s="15"/>
      <c r="F1325" s="15"/>
      <c r="G1325" s="15"/>
      <c r="H1325" s="59"/>
      <c r="N1325" s="59"/>
      <c r="Q1325" s="169"/>
      <c r="R1325" s="170">
        <f t="shared" si="14"/>
        <v>0</v>
      </c>
      <c r="V1325" s="21"/>
    </row>
    <row r="1326" spans="1:25">
      <c r="C1326" s="13"/>
      <c r="D1326" s="15"/>
      <c r="E1326" s="15"/>
      <c r="F1326" s="15"/>
      <c r="G1326" s="15"/>
      <c r="H1326" s="59"/>
      <c r="N1326" s="59"/>
      <c r="Q1326" s="169"/>
      <c r="R1326" s="170">
        <f t="shared" si="14"/>
        <v>0</v>
      </c>
      <c r="V1326" s="21"/>
    </row>
    <row r="1327" spans="1:25">
      <c r="C1327" s="13"/>
      <c r="D1327" s="15"/>
      <c r="E1327" s="15"/>
      <c r="F1327" s="15"/>
      <c r="G1327" s="15"/>
      <c r="H1327" s="59"/>
      <c r="N1327" s="59"/>
      <c r="Q1327" s="169"/>
      <c r="R1327" s="170">
        <f t="shared" si="14"/>
        <v>0</v>
      </c>
      <c r="V1327" s="21"/>
    </row>
    <row r="1328" spans="1:25">
      <c r="C1328" s="13"/>
      <c r="D1328" s="15"/>
      <c r="E1328" s="15"/>
      <c r="F1328" s="15"/>
      <c r="G1328" s="15"/>
      <c r="H1328" s="59"/>
      <c r="N1328" s="59"/>
      <c r="Q1328" s="169"/>
      <c r="R1328" s="170">
        <f t="shared" si="14"/>
        <v>0</v>
      </c>
      <c r="V1328" s="21"/>
    </row>
    <row r="1329" spans="3:22">
      <c r="C1329" s="13"/>
      <c r="D1329" s="15"/>
      <c r="E1329" s="15"/>
      <c r="F1329" s="15"/>
      <c r="G1329" s="15"/>
      <c r="H1329" s="59"/>
      <c r="N1329" s="59"/>
      <c r="Q1329" s="169"/>
      <c r="R1329" s="170">
        <f t="shared" si="14"/>
        <v>0</v>
      </c>
      <c r="V1329" s="21"/>
    </row>
    <row r="1330" spans="3:22">
      <c r="C1330" s="13"/>
      <c r="D1330" s="15"/>
      <c r="E1330" s="15"/>
      <c r="F1330" s="15"/>
      <c r="G1330" s="15"/>
      <c r="H1330" s="59"/>
      <c r="N1330" s="59"/>
      <c r="Q1330" s="169"/>
      <c r="R1330" s="170">
        <f t="shared" si="14"/>
        <v>0</v>
      </c>
      <c r="V1330" s="21"/>
    </row>
    <row r="1331" spans="3:22">
      <c r="C1331" s="13"/>
      <c r="D1331" s="15"/>
      <c r="E1331" s="15"/>
      <c r="F1331" s="15"/>
      <c r="G1331" s="15"/>
      <c r="H1331" s="59"/>
      <c r="N1331" s="59"/>
      <c r="Q1331" s="169"/>
      <c r="R1331" s="170">
        <f t="shared" si="14"/>
        <v>0</v>
      </c>
      <c r="V1331" s="21"/>
    </row>
    <row r="1332" spans="3:22">
      <c r="C1332" s="13"/>
      <c r="D1332" s="15"/>
      <c r="E1332" s="15"/>
      <c r="F1332" s="15"/>
      <c r="G1332" s="15"/>
      <c r="H1332" s="59"/>
      <c r="N1332" s="59"/>
      <c r="Q1332" s="169"/>
      <c r="R1332" s="170">
        <f t="shared" si="14"/>
        <v>0</v>
      </c>
      <c r="V1332" s="21"/>
    </row>
    <row r="1333" spans="3:22">
      <c r="C1333" s="13"/>
      <c r="D1333" s="15"/>
      <c r="E1333" s="15"/>
      <c r="F1333" s="15"/>
      <c r="G1333" s="15"/>
      <c r="H1333" s="59"/>
      <c r="N1333" s="59"/>
      <c r="Q1333" s="169"/>
      <c r="R1333" s="170">
        <f t="shared" si="14"/>
        <v>0</v>
      </c>
      <c r="V1333" s="21"/>
    </row>
    <row r="1334" spans="3:22">
      <c r="C1334" s="13"/>
      <c r="D1334" s="15"/>
      <c r="E1334" s="15"/>
      <c r="F1334" s="15"/>
      <c r="G1334" s="15"/>
      <c r="H1334" s="59"/>
      <c r="N1334" s="59"/>
      <c r="Q1334" s="169"/>
      <c r="R1334" s="170">
        <f t="shared" si="14"/>
        <v>0</v>
      </c>
      <c r="V1334" s="21"/>
    </row>
    <row r="1335" spans="3:22">
      <c r="C1335" s="13"/>
      <c r="D1335" s="15"/>
      <c r="E1335" s="15"/>
      <c r="F1335" s="15"/>
      <c r="G1335" s="15"/>
      <c r="H1335" s="59"/>
      <c r="N1335" s="59"/>
      <c r="Q1335" s="169"/>
      <c r="R1335" s="170">
        <f t="shared" si="14"/>
        <v>0</v>
      </c>
      <c r="V1335" s="21"/>
    </row>
    <row r="1336" spans="3:22">
      <c r="C1336" s="13"/>
      <c r="D1336" s="15"/>
      <c r="E1336" s="15"/>
      <c r="F1336" s="15"/>
      <c r="G1336" s="15"/>
      <c r="H1336" s="59"/>
      <c r="N1336" s="59"/>
      <c r="Q1336" s="169"/>
      <c r="R1336" s="170">
        <f t="shared" si="14"/>
        <v>0</v>
      </c>
      <c r="V1336" s="21"/>
    </row>
    <row r="1337" spans="3:22">
      <c r="C1337" s="13"/>
      <c r="D1337" s="15"/>
      <c r="E1337" s="15"/>
      <c r="F1337" s="15"/>
      <c r="G1337" s="15"/>
      <c r="H1337" s="59"/>
      <c r="N1337" s="59"/>
      <c r="Q1337" s="169"/>
      <c r="R1337" s="170">
        <f t="shared" si="14"/>
        <v>0</v>
      </c>
      <c r="V1337" s="21"/>
    </row>
    <row r="1338" spans="3:22">
      <c r="C1338" s="13"/>
      <c r="D1338" s="15"/>
      <c r="E1338" s="15"/>
      <c r="F1338" s="15"/>
      <c r="G1338" s="15"/>
      <c r="H1338" s="59"/>
      <c r="N1338" s="59"/>
      <c r="Q1338" s="169"/>
      <c r="R1338" s="170">
        <f t="shared" si="14"/>
        <v>0</v>
      </c>
      <c r="V1338" s="21"/>
    </row>
  </sheetData>
  <autoFilter ref="A1:Y625" xr:uid="{A7A4E190-B461-4E84-A293-BF8F4AABE911}">
    <filterColumn colId="20">
      <filters>
        <filter val="7"/>
      </filters>
    </filterColumn>
    <sortState xmlns:xlrd2="http://schemas.microsoft.com/office/spreadsheetml/2017/richdata2" ref="A2:Y613">
      <sortCondition ref="V1:V625"/>
    </sortState>
  </autoFilter>
  <phoneticPr fontId="7" type="noConversion"/>
  <printOptions horizontalCentered="1"/>
  <pageMargins left="0.9055118110236221" right="0.70866141732283472" top="1.3385826771653544" bottom="0.74803149606299213" header="0.31496062992125984" footer="0.31496062992125984"/>
  <pageSetup paperSize="8" scale="40" fitToHeight="0" orientation="landscape" horizontalDpi="300" verticalDpi="300" r:id="rId1"/>
  <headerFooter>
    <oddHeader>&amp;L&amp;"-,Bold"&amp;18TDD DATABASE
Project: West Aeropark&amp;C&amp;"-,Bold"&amp;20CAPEX ESTIMATION&amp;R&amp;G</oddHeader>
    <oddFooter>&amp;R&amp;P of &amp;N</oddFooter>
  </headerFooter>
  <legacyDrawing r:id="rId2"/>
  <legacyDrawingHF r:id="rId3"/>
  <extLst>
    <ext xmlns:x14="http://schemas.microsoft.com/office/spreadsheetml/2009/9/main" uri="{CCE6A557-97BC-4b89-ADB6-D9C93CAAB3DF}">
      <x14:dataValidations xmlns:xm="http://schemas.microsoft.com/office/excel/2006/main" count="10">
        <x14:dataValidation type="list" allowBlank="1" showInputMessage="1" showErrorMessage="1" xr:uid="{EB8C1588-272D-47D7-99DB-DCE150F000F7}">
          <x14:formula1>
            <xm:f>Definitions!$A$34:$A$35</xm:f>
          </x14:formula1>
          <xm:sqref>M163:M165 M147:M159 M125:M143 M2:M99 M599:M1048576</xm:sqref>
        </x14:dataValidation>
        <x14:dataValidation type="list" allowBlank="1" showInputMessage="1" showErrorMessage="1" xr:uid="{53E872B8-2363-4F23-85C4-403F01A1C9F8}">
          <x14:formula1>
            <xm:f>Definitions!$A$3:$A$8</xm:f>
          </x14:formula1>
          <xm:sqref>K163:K165 K147:K159 K125:K143 K2:K99 K599:K1048576</xm:sqref>
        </x14:dataValidation>
        <x14:dataValidation type="list" allowBlank="1" showInputMessage="1" showErrorMessage="1" xr:uid="{1109F458-8FF8-42D2-A3F4-46622865523F}">
          <x14:formula1>
            <xm:f>Definitions!$A$24:$A$26</xm:f>
          </x14:formula1>
          <xm:sqref>L163:L165 L147:L159 L125:L143 L2:L99 L599:L1048576</xm:sqref>
        </x14:dataValidation>
        <x14:dataValidation type="list" allowBlank="1" showInputMessage="1" showErrorMessage="1" xr:uid="{E30B06E7-36DB-46B2-B794-F2206CAF677E}">
          <x14:formula1>
            <xm:f>Definitions!$A$14:$A$21</xm:f>
          </x14:formula1>
          <xm:sqref>N2:N581 N589:N591 N593:N596 N585:N587</xm:sqref>
        </x14:dataValidation>
        <x14:dataValidation type="list" allowBlank="1" showInputMessage="1" showErrorMessage="1" xr:uid="{4D815A67-F6F9-43A2-BE24-FD3D37E97C83}">
          <x14:formula1>
            <xm:f>Facility!$A:$A</xm:f>
          </x14:formula1>
          <xm:sqref>C2:C637 C639</xm:sqref>
        </x14:dataValidation>
        <x14:dataValidation type="list" allowBlank="1" showInputMessage="1" showErrorMessage="1" xr:uid="{22899B93-8A2B-48BC-AED2-609E7EC1878F}">
          <x14:formula1>
            <xm:f>Area!$A:$A</xm:f>
          </x14:formula1>
          <xm:sqref>F2:F1048576</xm:sqref>
        </x14:dataValidation>
        <x14:dataValidation type="list" allowBlank="1" showInputMessage="1" showErrorMessage="1" xr:uid="{D4734B29-D44C-4E02-9ABD-4260CEE3976D}">
          <x14:formula1>
            <xm:f>WorkType!$A:$A</xm:f>
          </x14:formula1>
          <xm:sqref>G2:G1048576</xm:sqref>
        </x14:dataValidation>
        <x14:dataValidation type="list" allowBlank="1" showInputMessage="1" showErrorMessage="1" xr:uid="{BA88A880-9B3A-4F41-8F89-0DC321C20ABD}">
          <x14:formula1>
            <xm:f>Discipline!$A:$A</xm:f>
          </x14:formula1>
          <xm:sqref>D2:D1048576</xm:sqref>
        </x14:dataValidation>
        <x14:dataValidation type="list" allowBlank="1" showInputMessage="1" showErrorMessage="1" xr:uid="{3754631D-6B22-466F-B745-5E1F33CC5595}">
          <x14:formula1>
            <xm:f>Definitions!$A$14:$A$20</xm:f>
          </x14:formula1>
          <xm:sqref>N599:N1048576</xm:sqref>
        </x14:dataValidation>
        <x14:dataValidation type="list" allowBlank="1" showInputMessage="1" showErrorMessage="1" xr:uid="{61F7B8CD-72EB-4B81-82B0-461DCBC32F4C}">
          <x14:formula1>
            <xm:f>BuidingLevel!$A:$A</xm:f>
          </x14:formula1>
          <xm:sqref>E2:E1048576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075CC-AFDD-4641-97C2-548F8D18C01B}">
  <sheetPr>
    <tabColor rgb="FFFF0000"/>
    <pageSetUpPr fitToPage="1"/>
  </sheetPr>
  <dimension ref="A1:Y1372"/>
  <sheetViews>
    <sheetView view="pageBreakPreview" zoomScale="70" zoomScaleNormal="70" zoomScaleSheetLayoutView="70" workbookViewId="0">
      <pane xSplit="2" ySplit="1" topLeftCell="C594" activePane="bottomRight" state="frozen"/>
      <selection pane="topRight" activeCell="C1" sqref="C1"/>
      <selection pane="bottomLeft" activeCell="A2" sqref="A2"/>
      <selection pane="bottomRight" activeCell="C1" sqref="C1:C1048576"/>
    </sheetView>
  </sheetViews>
  <sheetFormatPr defaultColWidth="9.1796875" defaultRowHeight="11.5"/>
  <cols>
    <col min="1" max="1" width="18.81640625" style="132" bestFit="1" customWidth="1"/>
    <col min="2" max="2" width="17.453125" style="126" customWidth="1"/>
    <col min="3" max="3" width="19.453125" style="126" customWidth="1"/>
    <col min="4" max="4" width="22.453125" style="124" customWidth="1"/>
    <col min="5" max="5" width="16.7265625" style="124" bestFit="1" customWidth="1"/>
    <col min="6" max="6" width="16.453125" style="124" bestFit="1" customWidth="1"/>
    <col min="7" max="7" width="18" style="124" customWidth="1"/>
    <col min="8" max="8" width="14.54296875" style="132" bestFit="1" customWidth="1"/>
    <col min="9" max="9" width="9.26953125" style="133" customWidth="1"/>
    <col min="10" max="10" width="11.453125" style="124" bestFit="1" customWidth="1"/>
    <col min="11" max="11" width="7.1796875" style="124" customWidth="1"/>
    <col min="12" max="12" width="11.1796875" style="124" customWidth="1"/>
    <col min="13" max="13" width="16.81640625" style="124" customWidth="1"/>
    <col min="14" max="14" width="11.7265625" style="124" customWidth="1"/>
    <col min="15" max="15" width="10.26953125" style="124" customWidth="1"/>
    <col min="16" max="16" width="15" style="134" bestFit="1" customWidth="1"/>
    <col min="17" max="18" width="15" style="134" customWidth="1"/>
    <col min="19" max="20" width="9.54296875" style="132" customWidth="1"/>
    <col min="21" max="21" width="8.453125" style="132" bestFit="1" customWidth="1"/>
    <col min="22" max="22" width="21.1796875" style="135" customWidth="1"/>
    <col min="23" max="23" width="45.453125" style="126" customWidth="1"/>
    <col min="24" max="24" width="56.7265625" style="136" customWidth="1"/>
    <col min="25" max="25" width="48.453125" style="136" customWidth="1"/>
    <col min="26" max="16384" width="9.1796875" style="127"/>
  </cols>
  <sheetData>
    <row r="1" spans="1:25" s="128" customFormat="1" ht="27" customHeight="1">
      <c r="A1" s="128" t="s">
        <v>211</v>
      </c>
      <c r="B1" s="137" t="s">
        <v>212</v>
      </c>
      <c r="C1" s="137" t="s">
        <v>213</v>
      </c>
      <c r="D1" s="128" t="s">
        <v>214</v>
      </c>
      <c r="E1" s="128" t="s">
        <v>215</v>
      </c>
      <c r="F1" s="128" t="s">
        <v>216</v>
      </c>
      <c r="G1" s="128" t="s">
        <v>217</v>
      </c>
      <c r="H1" s="128" t="s">
        <v>218</v>
      </c>
      <c r="I1" s="138" t="s">
        <v>219</v>
      </c>
      <c r="J1" s="128" t="s">
        <v>220</v>
      </c>
      <c r="K1" s="128" t="s">
        <v>221</v>
      </c>
      <c r="L1" s="128" t="s">
        <v>36</v>
      </c>
      <c r="M1" s="128" t="s">
        <v>222</v>
      </c>
      <c r="N1" s="128" t="s">
        <v>223</v>
      </c>
      <c r="O1" s="128" t="s">
        <v>224</v>
      </c>
      <c r="P1" s="139" t="s">
        <v>225</v>
      </c>
      <c r="Q1" s="139" t="s">
        <v>1784</v>
      </c>
      <c r="R1" s="140" t="s">
        <v>1783</v>
      </c>
      <c r="S1" s="128" t="s">
        <v>226</v>
      </c>
      <c r="T1" s="128" t="s">
        <v>227</v>
      </c>
      <c r="U1" s="128" t="s">
        <v>228</v>
      </c>
      <c r="V1" s="138" t="s">
        <v>229</v>
      </c>
      <c r="W1" s="137" t="s">
        <v>230</v>
      </c>
      <c r="X1" s="137" t="s">
        <v>231</v>
      </c>
      <c r="Y1" s="137" t="s">
        <v>55</v>
      </c>
    </row>
    <row r="2" spans="1:25" s="129" customFormat="1" ht="27.75" hidden="1" customHeight="1">
      <c r="A2" s="141" t="s">
        <v>232</v>
      </c>
      <c r="B2" s="142" t="s">
        <v>233</v>
      </c>
      <c r="C2" s="142" t="s">
        <v>86</v>
      </c>
      <c r="D2" s="142" t="s">
        <v>117</v>
      </c>
      <c r="E2" s="142" t="s">
        <v>86</v>
      </c>
      <c r="F2" s="142" t="s">
        <v>146</v>
      </c>
      <c r="G2" s="142" t="s">
        <v>96</v>
      </c>
      <c r="H2" s="141">
        <v>2017</v>
      </c>
      <c r="I2" s="143">
        <v>778.8</v>
      </c>
      <c r="J2" s="141" t="s">
        <v>234</v>
      </c>
      <c r="K2" s="141">
        <v>2</v>
      </c>
      <c r="L2" s="141">
        <v>1</v>
      </c>
      <c r="M2" s="141">
        <v>1</v>
      </c>
      <c r="N2" s="141">
        <v>8</v>
      </c>
      <c r="O2" s="141">
        <v>1</v>
      </c>
      <c r="P2" s="144">
        <v>250</v>
      </c>
      <c r="Q2" s="145">
        <v>0.25</v>
      </c>
      <c r="R2" s="144">
        <f t="shared" ref="R2:R65" si="0">P2*(1+Q2)</f>
        <v>312.5</v>
      </c>
      <c r="S2" s="141">
        <v>10</v>
      </c>
      <c r="T2" s="141">
        <v>1</v>
      </c>
      <c r="U2" s="141">
        <v>7</v>
      </c>
      <c r="V2" s="146">
        <f>CEILING(R2*O2*I2*EXP(-Definitions!$A$38*'Capex (2)'!U2)*T2,100)</f>
        <v>243400</v>
      </c>
      <c r="W2" s="160" t="s">
        <v>235</v>
      </c>
      <c r="X2" s="142" t="s">
        <v>236</v>
      </c>
      <c r="Y2" s="142"/>
    </row>
    <row r="3" spans="1:25" s="129" customFormat="1" ht="27.75" hidden="1" customHeight="1">
      <c r="A3" s="141" t="s">
        <v>237</v>
      </c>
      <c r="B3" s="142" t="s">
        <v>238</v>
      </c>
      <c r="C3" s="142" t="s">
        <v>86</v>
      </c>
      <c r="D3" s="142" t="s">
        <v>117</v>
      </c>
      <c r="E3" s="142" t="s">
        <v>86</v>
      </c>
      <c r="F3" s="142" t="s">
        <v>146</v>
      </c>
      <c r="G3" s="142" t="s">
        <v>96</v>
      </c>
      <c r="H3" s="141">
        <v>2017</v>
      </c>
      <c r="I3" s="143">
        <v>248.67099999999999</v>
      </c>
      <c r="J3" s="141" t="s">
        <v>234</v>
      </c>
      <c r="K3" s="141">
        <v>2</v>
      </c>
      <c r="L3" s="141">
        <v>1</v>
      </c>
      <c r="M3" s="141">
        <v>1</v>
      </c>
      <c r="N3" s="141">
        <v>8</v>
      </c>
      <c r="O3" s="141">
        <v>1</v>
      </c>
      <c r="P3" s="144">
        <v>250</v>
      </c>
      <c r="Q3" s="145">
        <v>0.25</v>
      </c>
      <c r="R3" s="144">
        <f t="shared" si="0"/>
        <v>312.5</v>
      </c>
      <c r="S3" s="141">
        <v>10</v>
      </c>
      <c r="T3" s="141">
        <v>1</v>
      </c>
      <c r="U3" s="141">
        <v>7</v>
      </c>
      <c r="V3" s="146">
        <f>CEILING(R3*O3*I3*EXP(-Definitions!$A$38*'Capex (2)'!U3)*T3,100)</f>
        <v>77800</v>
      </c>
      <c r="W3" s="160" t="s">
        <v>235</v>
      </c>
      <c r="X3" s="142" t="s">
        <v>239</v>
      </c>
      <c r="Y3" s="142"/>
    </row>
    <row r="4" spans="1:25" s="129" customFormat="1" ht="27.75" hidden="1" customHeight="1">
      <c r="A4" s="141" t="s">
        <v>240</v>
      </c>
      <c r="B4" s="142" t="s">
        <v>241</v>
      </c>
      <c r="C4" s="142" t="s">
        <v>86</v>
      </c>
      <c r="D4" s="142" t="s">
        <v>117</v>
      </c>
      <c r="E4" s="142" t="s">
        <v>86</v>
      </c>
      <c r="F4" s="142" t="s">
        <v>146</v>
      </c>
      <c r="G4" s="142" t="s">
        <v>96</v>
      </c>
      <c r="H4" s="141">
        <v>2017</v>
      </c>
      <c r="I4" s="143">
        <v>248.67099999999999</v>
      </c>
      <c r="J4" s="141" t="s">
        <v>234</v>
      </c>
      <c r="K4" s="141">
        <v>2</v>
      </c>
      <c r="L4" s="141">
        <v>1</v>
      </c>
      <c r="M4" s="141">
        <v>1</v>
      </c>
      <c r="N4" s="141">
        <v>8</v>
      </c>
      <c r="O4" s="141">
        <v>1</v>
      </c>
      <c r="P4" s="144">
        <v>1100</v>
      </c>
      <c r="Q4" s="145">
        <v>0.25</v>
      </c>
      <c r="R4" s="144">
        <f t="shared" si="0"/>
        <v>1375</v>
      </c>
      <c r="S4" s="141">
        <v>10</v>
      </c>
      <c r="T4" s="141">
        <v>1</v>
      </c>
      <c r="U4" s="141">
        <v>7</v>
      </c>
      <c r="V4" s="146">
        <f>CEILING(R4*O4*I4*EXP(-Definitions!$A$38*'Capex (2)'!U4)*T4,100)</f>
        <v>342000</v>
      </c>
      <c r="W4" s="160" t="s">
        <v>235</v>
      </c>
      <c r="X4" s="142" t="s">
        <v>242</v>
      </c>
      <c r="Y4" s="142"/>
    </row>
    <row r="5" spans="1:25" s="129" customFormat="1" ht="27.75" hidden="1" customHeight="1">
      <c r="A5" s="141" t="s">
        <v>243</v>
      </c>
      <c r="B5" s="142" t="s">
        <v>233</v>
      </c>
      <c r="C5" s="142" t="s">
        <v>86</v>
      </c>
      <c r="D5" s="142" t="s">
        <v>117</v>
      </c>
      <c r="E5" s="142" t="s">
        <v>86</v>
      </c>
      <c r="F5" s="142" t="s">
        <v>148</v>
      </c>
      <c r="G5" s="142" t="s">
        <v>96</v>
      </c>
      <c r="H5" s="141">
        <v>2017</v>
      </c>
      <c r="I5" s="143">
        <v>398.71</v>
      </c>
      <c r="J5" s="141" t="s">
        <v>234</v>
      </c>
      <c r="K5" s="141">
        <v>2</v>
      </c>
      <c r="L5" s="141">
        <v>1</v>
      </c>
      <c r="M5" s="141">
        <v>1</v>
      </c>
      <c r="N5" s="141">
        <v>8</v>
      </c>
      <c r="O5" s="141">
        <v>1</v>
      </c>
      <c r="P5" s="144">
        <v>250</v>
      </c>
      <c r="Q5" s="145">
        <v>0.25</v>
      </c>
      <c r="R5" s="144">
        <f t="shared" si="0"/>
        <v>312.5</v>
      </c>
      <c r="S5" s="141">
        <v>10</v>
      </c>
      <c r="T5" s="141">
        <v>1</v>
      </c>
      <c r="U5" s="141">
        <v>7</v>
      </c>
      <c r="V5" s="146">
        <f>CEILING(R5*O5*I5*EXP(-Definitions!$A$38*'Capex (2)'!U5)*T5,100)</f>
        <v>124600</v>
      </c>
      <c r="W5" s="160" t="s">
        <v>235</v>
      </c>
      <c r="X5" s="142" t="s">
        <v>236</v>
      </c>
      <c r="Y5" s="142"/>
    </row>
    <row r="6" spans="1:25" s="129" customFormat="1" ht="27.75" hidden="1" customHeight="1">
      <c r="A6" s="141" t="s">
        <v>244</v>
      </c>
      <c r="B6" s="142" t="s">
        <v>238</v>
      </c>
      <c r="C6" s="142" t="s">
        <v>86</v>
      </c>
      <c r="D6" s="142" t="s">
        <v>117</v>
      </c>
      <c r="E6" s="142" t="s">
        <v>86</v>
      </c>
      <c r="F6" s="142" t="s">
        <v>148</v>
      </c>
      <c r="G6" s="142" t="s">
        <v>96</v>
      </c>
      <c r="H6" s="141">
        <v>2017</v>
      </c>
      <c r="I6" s="143">
        <v>64.89</v>
      </c>
      <c r="J6" s="141" t="s">
        <v>234</v>
      </c>
      <c r="K6" s="141">
        <v>2</v>
      </c>
      <c r="L6" s="141">
        <v>1</v>
      </c>
      <c r="M6" s="141">
        <v>1</v>
      </c>
      <c r="N6" s="141">
        <v>8</v>
      </c>
      <c r="O6" s="141">
        <v>1</v>
      </c>
      <c r="P6" s="144">
        <v>250</v>
      </c>
      <c r="Q6" s="145">
        <v>0.25</v>
      </c>
      <c r="R6" s="144">
        <f t="shared" si="0"/>
        <v>312.5</v>
      </c>
      <c r="S6" s="141">
        <v>10</v>
      </c>
      <c r="T6" s="141">
        <v>1</v>
      </c>
      <c r="U6" s="141">
        <v>7</v>
      </c>
      <c r="V6" s="146">
        <f>CEILING(R6*O6*I6*EXP(-Definitions!$A$38*'Capex (2)'!U6)*T6,100)</f>
        <v>20300</v>
      </c>
      <c r="W6" s="160" t="s">
        <v>235</v>
      </c>
      <c r="X6" s="142" t="s">
        <v>239</v>
      </c>
      <c r="Y6" s="142"/>
    </row>
    <row r="7" spans="1:25" s="129" customFormat="1" ht="27.75" hidden="1" customHeight="1">
      <c r="A7" s="141" t="s">
        <v>1075</v>
      </c>
      <c r="B7" s="142" t="s">
        <v>241</v>
      </c>
      <c r="C7" s="142" t="s">
        <v>86</v>
      </c>
      <c r="D7" s="142" t="s">
        <v>117</v>
      </c>
      <c r="E7" s="142" t="s">
        <v>86</v>
      </c>
      <c r="F7" s="142" t="s">
        <v>148</v>
      </c>
      <c r="G7" s="142" t="s">
        <v>96</v>
      </c>
      <c r="H7" s="141">
        <v>2017</v>
      </c>
      <c r="I7" s="143">
        <v>64.89</v>
      </c>
      <c r="J7" s="141" t="s">
        <v>234</v>
      </c>
      <c r="K7" s="141">
        <v>2</v>
      </c>
      <c r="L7" s="141">
        <v>1</v>
      </c>
      <c r="M7" s="141">
        <v>1</v>
      </c>
      <c r="N7" s="141">
        <v>8</v>
      </c>
      <c r="O7" s="141">
        <v>1</v>
      </c>
      <c r="P7" s="144">
        <v>1100</v>
      </c>
      <c r="Q7" s="145">
        <v>0.25</v>
      </c>
      <c r="R7" s="144">
        <f t="shared" si="0"/>
        <v>1375</v>
      </c>
      <c r="S7" s="141">
        <v>10</v>
      </c>
      <c r="T7" s="141">
        <v>1</v>
      </c>
      <c r="U7" s="141">
        <v>7</v>
      </c>
      <c r="V7" s="146">
        <f>CEILING(R7*O7*I7*EXP(-Definitions!$A$38*'Capex (2)'!U7)*T7,100)</f>
        <v>89300</v>
      </c>
      <c r="W7" s="160" t="s">
        <v>235</v>
      </c>
      <c r="X7" s="142" t="s">
        <v>242</v>
      </c>
      <c r="Y7" s="142"/>
    </row>
    <row r="8" spans="1:25" s="129" customFormat="1" ht="27.75" hidden="1" customHeight="1">
      <c r="A8" s="141" t="s">
        <v>1076</v>
      </c>
      <c r="B8" s="142" t="s">
        <v>233</v>
      </c>
      <c r="C8" s="142" t="s">
        <v>86</v>
      </c>
      <c r="D8" s="142" t="s">
        <v>117</v>
      </c>
      <c r="E8" s="142" t="s">
        <v>86</v>
      </c>
      <c r="F8" s="142" t="s">
        <v>150</v>
      </c>
      <c r="G8" s="142" t="s">
        <v>96</v>
      </c>
      <c r="H8" s="141">
        <v>2017</v>
      </c>
      <c r="I8" s="143">
        <v>242.48</v>
      </c>
      <c r="J8" s="141" t="s">
        <v>234</v>
      </c>
      <c r="K8" s="141">
        <v>2</v>
      </c>
      <c r="L8" s="141">
        <v>1</v>
      </c>
      <c r="M8" s="141">
        <v>1</v>
      </c>
      <c r="N8" s="141">
        <v>8</v>
      </c>
      <c r="O8" s="141">
        <v>1</v>
      </c>
      <c r="P8" s="144">
        <v>250</v>
      </c>
      <c r="Q8" s="145">
        <v>0.25</v>
      </c>
      <c r="R8" s="144">
        <f t="shared" si="0"/>
        <v>312.5</v>
      </c>
      <c r="S8" s="141">
        <v>10</v>
      </c>
      <c r="T8" s="141">
        <v>1</v>
      </c>
      <c r="U8" s="141">
        <v>7</v>
      </c>
      <c r="V8" s="146">
        <f>CEILING(R8*O8*I8*EXP(-Definitions!$A$38*'Capex (2)'!U8)*T8,100)</f>
        <v>75800</v>
      </c>
      <c r="W8" s="160" t="s">
        <v>235</v>
      </c>
      <c r="X8" s="142" t="s">
        <v>236</v>
      </c>
      <c r="Y8" s="142"/>
    </row>
    <row r="9" spans="1:25" s="129" customFormat="1" ht="27.75" hidden="1" customHeight="1">
      <c r="A9" s="141" t="s">
        <v>1077</v>
      </c>
      <c r="B9" s="142" t="s">
        <v>238</v>
      </c>
      <c r="C9" s="142" t="s">
        <v>86</v>
      </c>
      <c r="D9" s="142" t="s">
        <v>117</v>
      </c>
      <c r="E9" s="142" t="s">
        <v>86</v>
      </c>
      <c r="F9" s="142" t="s">
        <v>150</v>
      </c>
      <c r="G9" s="142" t="s">
        <v>96</v>
      </c>
      <c r="H9" s="141">
        <v>2017</v>
      </c>
      <c r="I9" s="143">
        <v>62.05</v>
      </c>
      <c r="J9" s="141" t="s">
        <v>234</v>
      </c>
      <c r="K9" s="141">
        <v>2</v>
      </c>
      <c r="L9" s="141">
        <v>1</v>
      </c>
      <c r="M9" s="141">
        <v>1</v>
      </c>
      <c r="N9" s="141">
        <v>8</v>
      </c>
      <c r="O9" s="141">
        <v>1</v>
      </c>
      <c r="P9" s="144">
        <v>250</v>
      </c>
      <c r="Q9" s="145">
        <v>0.25</v>
      </c>
      <c r="R9" s="144">
        <f t="shared" si="0"/>
        <v>312.5</v>
      </c>
      <c r="S9" s="141">
        <v>10</v>
      </c>
      <c r="T9" s="141">
        <v>1</v>
      </c>
      <c r="U9" s="141">
        <v>7</v>
      </c>
      <c r="V9" s="146">
        <f>CEILING(R9*O9*I9*EXP(-Definitions!$A$38*'Capex (2)'!U9)*T9,100)</f>
        <v>19400</v>
      </c>
      <c r="W9" s="160" t="s">
        <v>235</v>
      </c>
      <c r="X9" s="142" t="s">
        <v>239</v>
      </c>
      <c r="Y9" s="142"/>
    </row>
    <row r="10" spans="1:25" s="129" customFormat="1" ht="27.75" hidden="1" customHeight="1">
      <c r="A10" s="141" t="s">
        <v>1078</v>
      </c>
      <c r="B10" s="142" t="s">
        <v>241</v>
      </c>
      <c r="C10" s="142" t="s">
        <v>86</v>
      </c>
      <c r="D10" s="142" t="s">
        <v>117</v>
      </c>
      <c r="E10" s="142" t="s">
        <v>86</v>
      </c>
      <c r="F10" s="142" t="s">
        <v>150</v>
      </c>
      <c r="G10" s="142" t="s">
        <v>96</v>
      </c>
      <c r="H10" s="141">
        <v>2017</v>
      </c>
      <c r="I10" s="143">
        <v>62.05</v>
      </c>
      <c r="J10" s="141" t="s">
        <v>234</v>
      </c>
      <c r="K10" s="141">
        <v>2</v>
      </c>
      <c r="L10" s="141">
        <v>1</v>
      </c>
      <c r="M10" s="141">
        <v>1</v>
      </c>
      <c r="N10" s="141">
        <v>8</v>
      </c>
      <c r="O10" s="141">
        <v>1</v>
      </c>
      <c r="P10" s="144">
        <v>1100</v>
      </c>
      <c r="Q10" s="145">
        <v>0.25</v>
      </c>
      <c r="R10" s="144">
        <f t="shared" si="0"/>
        <v>1375</v>
      </c>
      <c r="S10" s="141">
        <v>10</v>
      </c>
      <c r="T10" s="141">
        <v>1</v>
      </c>
      <c r="U10" s="141">
        <v>7</v>
      </c>
      <c r="V10" s="146">
        <f>CEILING(R10*O10*I10*EXP(-Definitions!$A$38*'Capex (2)'!U10)*T10,100)</f>
        <v>85400</v>
      </c>
      <c r="W10" s="160" t="s">
        <v>235</v>
      </c>
      <c r="X10" s="142" t="s">
        <v>242</v>
      </c>
      <c r="Y10" s="142"/>
    </row>
    <row r="11" spans="1:25" s="129" customFormat="1" ht="27.75" hidden="1" customHeight="1">
      <c r="A11" s="141" t="s">
        <v>1079</v>
      </c>
      <c r="B11" s="142" t="s">
        <v>233</v>
      </c>
      <c r="C11" s="142" t="s">
        <v>86</v>
      </c>
      <c r="D11" s="142" t="s">
        <v>117</v>
      </c>
      <c r="E11" s="142" t="s">
        <v>86</v>
      </c>
      <c r="F11" s="142" t="s">
        <v>151</v>
      </c>
      <c r="G11" s="142" t="s">
        <v>96</v>
      </c>
      <c r="H11" s="141">
        <v>2017</v>
      </c>
      <c r="I11" s="143">
        <v>83.87</v>
      </c>
      <c r="J11" s="141" t="s">
        <v>234</v>
      </c>
      <c r="K11" s="141">
        <v>2</v>
      </c>
      <c r="L11" s="141">
        <v>1</v>
      </c>
      <c r="M11" s="141">
        <v>1</v>
      </c>
      <c r="N11" s="141">
        <v>8</v>
      </c>
      <c r="O11" s="141">
        <v>1</v>
      </c>
      <c r="P11" s="144">
        <v>250</v>
      </c>
      <c r="Q11" s="145">
        <v>0.25</v>
      </c>
      <c r="R11" s="144">
        <f t="shared" si="0"/>
        <v>312.5</v>
      </c>
      <c r="S11" s="141">
        <v>10</v>
      </c>
      <c r="T11" s="141">
        <v>1</v>
      </c>
      <c r="U11" s="141">
        <v>7</v>
      </c>
      <c r="V11" s="146">
        <f>CEILING(R11*O11*I11*EXP(-Definitions!$A$38*'Capex (2)'!U11)*T11,100)</f>
        <v>26300</v>
      </c>
      <c r="W11" s="160" t="s">
        <v>235</v>
      </c>
      <c r="X11" s="142" t="s">
        <v>236</v>
      </c>
      <c r="Y11" s="142"/>
    </row>
    <row r="12" spans="1:25" s="129" customFormat="1" ht="27.75" hidden="1" customHeight="1">
      <c r="A12" s="141" t="s">
        <v>1080</v>
      </c>
      <c r="B12" s="142" t="s">
        <v>238</v>
      </c>
      <c r="C12" s="142" t="s">
        <v>86</v>
      </c>
      <c r="D12" s="142" t="s">
        <v>117</v>
      </c>
      <c r="E12" s="142" t="s">
        <v>86</v>
      </c>
      <c r="F12" s="142" t="s">
        <v>151</v>
      </c>
      <c r="G12" s="142" t="s">
        <v>96</v>
      </c>
      <c r="H12" s="141">
        <v>2017</v>
      </c>
      <c r="I12" s="143">
        <v>22.1</v>
      </c>
      <c r="J12" s="141" t="s">
        <v>234</v>
      </c>
      <c r="K12" s="141">
        <v>2</v>
      </c>
      <c r="L12" s="141">
        <v>1</v>
      </c>
      <c r="M12" s="141">
        <v>1</v>
      </c>
      <c r="N12" s="141">
        <v>8</v>
      </c>
      <c r="O12" s="141">
        <v>1</v>
      </c>
      <c r="P12" s="144">
        <v>250</v>
      </c>
      <c r="Q12" s="145">
        <v>0.25</v>
      </c>
      <c r="R12" s="144">
        <f t="shared" si="0"/>
        <v>312.5</v>
      </c>
      <c r="S12" s="141">
        <v>10</v>
      </c>
      <c r="T12" s="141">
        <v>1</v>
      </c>
      <c r="U12" s="141">
        <v>7</v>
      </c>
      <c r="V12" s="146">
        <f>CEILING(R12*O12*I12*EXP(-Definitions!$A$38*'Capex (2)'!U12)*T12,100)</f>
        <v>7000</v>
      </c>
      <c r="W12" s="160" t="s">
        <v>235</v>
      </c>
      <c r="X12" s="142" t="s">
        <v>239</v>
      </c>
      <c r="Y12" s="142"/>
    </row>
    <row r="13" spans="1:25" s="129" customFormat="1" ht="27.75" hidden="1" customHeight="1">
      <c r="A13" s="141" t="s">
        <v>1081</v>
      </c>
      <c r="B13" s="142" t="s">
        <v>241</v>
      </c>
      <c r="C13" s="142" t="s">
        <v>86</v>
      </c>
      <c r="D13" s="142" t="s">
        <v>117</v>
      </c>
      <c r="E13" s="142" t="s">
        <v>86</v>
      </c>
      <c r="F13" s="142" t="s">
        <v>151</v>
      </c>
      <c r="G13" s="142" t="s">
        <v>96</v>
      </c>
      <c r="H13" s="141">
        <v>2017</v>
      </c>
      <c r="I13" s="143">
        <v>22.1</v>
      </c>
      <c r="J13" s="141" t="s">
        <v>234</v>
      </c>
      <c r="K13" s="141">
        <v>2</v>
      </c>
      <c r="L13" s="141">
        <v>1</v>
      </c>
      <c r="M13" s="141">
        <v>1</v>
      </c>
      <c r="N13" s="141">
        <v>8</v>
      </c>
      <c r="O13" s="141">
        <v>1</v>
      </c>
      <c r="P13" s="144">
        <v>1100</v>
      </c>
      <c r="Q13" s="145">
        <v>0.25</v>
      </c>
      <c r="R13" s="144">
        <f t="shared" si="0"/>
        <v>1375</v>
      </c>
      <c r="S13" s="141">
        <v>10</v>
      </c>
      <c r="T13" s="141">
        <v>1</v>
      </c>
      <c r="U13" s="141">
        <v>7</v>
      </c>
      <c r="V13" s="146">
        <f>CEILING(R13*O13*I13*EXP(-Definitions!$A$38*'Capex (2)'!U13)*T13,100)</f>
        <v>30400</v>
      </c>
      <c r="W13" s="160" t="s">
        <v>235</v>
      </c>
      <c r="X13" s="142" t="s">
        <v>242</v>
      </c>
      <c r="Y13" s="142"/>
    </row>
    <row r="14" spans="1:25" s="129" customFormat="1" ht="27.75" hidden="1" customHeight="1">
      <c r="A14" s="141" t="s">
        <v>1082</v>
      </c>
      <c r="B14" s="142" t="s">
        <v>233</v>
      </c>
      <c r="C14" s="142" t="s">
        <v>86</v>
      </c>
      <c r="D14" s="142" t="s">
        <v>117</v>
      </c>
      <c r="E14" s="142" t="s">
        <v>86</v>
      </c>
      <c r="F14" s="142" t="s">
        <v>152</v>
      </c>
      <c r="G14" s="142" t="s">
        <v>96</v>
      </c>
      <c r="H14" s="141">
        <v>2017</v>
      </c>
      <c r="I14" s="143">
        <v>465.27</v>
      </c>
      <c r="J14" s="141" t="s">
        <v>234</v>
      </c>
      <c r="K14" s="141">
        <v>2</v>
      </c>
      <c r="L14" s="141">
        <v>1</v>
      </c>
      <c r="M14" s="141">
        <v>1</v>
      </c>
      <c r="N14" s="141">
        <v>8</v>
      </c>
      <c r="O14" s="141">
        <v>1</v>
      </c>
      <c r="P14" s="144">
        <v>250</v>
      </c>
      <c r="Q14" s="145">
        <v>0.25</v>
      </c>
      <c r="R14" s="144">
        <f t="shared" si="0"/>
        <v>312.5</v>
      </c>
      <c r="S14" s="141">
        <v>10</v>
      </c>
      <c r="T14" s="141">
        <v>1</v>
      </c>
      <c r="U14" s="141">
        <v>7</v>
      </c>
      <c r="V14" s="146">
        <f>CEILING(R14*O14*I14*EXP(-Definitions!$A$38*'Capex (2)'!U14)*T14,100)</f>
        <v>145400</v>
      </c>
      <c r="W14" s="160" t="s">
        <v>235</v>
      </c>
      <c r="X14" s="142" t="s">
        <v>236</v>
      </c>
      <c r="Y14" s="142"/>
    </row>
    <row r="15" spans="1:25" s="129" customFormat="1" ht="27.75" hidden="1" customHeight="1">
      <c r="A15" s="141" t="s">
        <v>1083</v>
      </c>
      <c r="B15" s="142" t="s">
        <v>238</v>
      </c>
      <c r="C15" s="142" t="s">
        <v>86</v>
      </c>
      <c r="D15" s="142" t="s">
        <v>117</v>
      </c>
      <c r="E15" s="142" t="s">
        <v>86</v>
      </c>
      <c r="F15" s="142" t="s">
        <v>152</v>
      </c>
      <c r="G15" s="142" t="s">
        <v>96</v>
      </c>
      <c r="H15" s="141">
        <v>2017</v>
      </c>
      <c r="I15" s="143">
        <v>78.42</v>
      </c>
      <c r="J15" s="141" t="s">
        <v>234</v>
      </c>
      <c r="K15" s="141">
        <v>2</v>
      </c>
      <c r="L15" s="141">
        <v>1</v>
      </c>
      <c r="M15" s="141">
        <v>1</v>
      </c>
      <c r="N15" s="141">
        <v>8</v>
      </c>
      <c r="O15" s="141">
        <v>1</v>
      </c>
      <c r="P15" s="144">
        <v>250</v>
      </c>
      <c r="Q15" s="145">
        <v>0.25</v>
      </c>
      <c r="R15" s="144">
        <f t="shared" si="0"/>
        <v>312.5</v>
      </c>
      <c r="S15" s="141">
        <v>10</v>
      </c>
      <c r="T15" s="141">
        <v>1</v>
      </c>
      <c r="U15" s="141">
        <v>7</v>
      </c>
      <c r="V15" s="146">
        <f>CEILING(R15*O15*I15*EXP(-Definitions!$A$38*'Capex (2)'!U15)*T15,100)</f>
        <v>24600</v>
      </c>
      <c r="W15" s="160" t="s">
        <v>235</v>
      </c>
      <c r="X15" s="142" t="s">
        <v>239</v>
      </c>
      <c r="Y15" s="142"/>
    </row>
    <row r="16" spans="1:25" s="129" customFormat="1" ht="27.75" hidden="1" customHeight="1">
      <c r="A16" s="141" t="s">
        <v>1084</v>
      </c>
      <c r="B16" s="142" t="s">
        <v>241</v>
      </c>
      <c r="C16" s="142" t="s">
        <v>86</v>
      </c>
      <c r="D16" s="142" t="s">
        <v>117</v>
      </c>
      <c r="E16" s="142" t="s">
        <v>86</v>
      </c>
      <c r="F16" s="142" t="s">
        <v>152</v>
      </c>
      <c r="G16" s="142" t="s">
        <v>96</v>
      </c>
      <c r="H16" s="141">
        <v>2017</v>
      </c>
      <c r="I16" s="143">
        <v>78.42</v>
      </c>
      <c r="J16" s="141" t="s">
        <v>234</v>
      </c>
      <c r="K16" s="141">
        <v>2</v>
      </c>
      <c r="L16" s="141">
        <v>1</v>
      </c>
      <c r="M16" s="141">
        <v>1</v>
      </c>
      <c r="N16" s="141">
        <v>8</v>
      </c>
      <c r="O16" s="141">
        <v>1</v>
      </c>
      <c r="P16" s="144">
        <v>1100</v>
      </c>
      <c r="Q16" s="145">
        <v>0.25</v>
      </c>
      <c r="R16" s="144">
        <f t="shared" si="0"/>
        <v>1375</v>
      </c>
      <c r="S16" s="141">
        <v>10</v>
      </c>
      <c r="T16" s="141">
        <v>1</v>
      </c>
      <c r="U16" s="141">
        <v>7</v>
      </c>
      <c r="V16" s="146">
        <f>CEILING(R16*O16*I16*EXP(-Definitions!$A$38*'Capex (2)'!U16)*T16,100)</f>
        <v>107900</v>
      </c>
      <c r="W16" s="160" t="s">
        <v>235</v>
      </c>
      <c r="X16" s="142" t="s">
        <v>242</v>
      </c>
      <c r="Y16" s="142"/>
    </row>
    <row r="17" spans="1:25" s="129" customFormat="1" ht="27.75" hidden="1" customHeight="1">
      <c r="A17" s="141" t="s">
        <v>1085</v>
      </c>
      <c r="B17" s="142" t="s">
        <v>233</v>
      </c>
      <c r="C17" s="142" t="s">
        <v>86</v>
      </c>
      <c r="D17" s="142" t="s">
        <v>117</v>
      </c>
      <c r="E17" s="142" t="s">
        <v>86</v>
      </c>
      <c r="F17" s="142" t="s">
        <v>153</v>
      </c>
      <c r="G17" s="142" t="s">
        <v>96</v>
      </c>
      <c r="H17" s="141">
        <v>2017</v>
      </c>
      <c r="I17" s="143">
        <v>333.68</v>
      </c>
      <c r="J17" s="141" t="s">
        <v>234</v>
      </c>
      <c r="K17" s="141">
        <v>2</v>
      </c>
      <c r="L17" s="141">
        <v>1</v>
      </c>
      <c r="M17" s="141">
        <v>1</v>
      </c>
      <c r="N17" s="141">
        <v>8</v>
      </c>
      <c r="O17" s="141">
        <v>1</v>
      </c>
      <c r="P17" s="144">
        <v>250</v>
      </c>
      <c r="Q17" s="145">
        <v>0.25</v>
      </c>
      <c r="R17" s="144">
        <f t="shared" si="0"/>
        <v>312.5</v>
      </c>
      <c r="S17" s="141">
        <v>10</v>
      </c>
      <c r="T17" s="141">
        <v>1</v>
      </c>
      <c r="U17" s="141">
        <v>7</v>
      </c>
      <c r="V17" s="146">
        <f>CEILING(R17*O17*I17*EXP(-Definitions!$A$38*'Capex (2)'!U17)*T17,100)</f>
        <v>104300</v>
      </c>
      <c r="W17" s="160" t="s">
        <v>235</v>
      </c>
      <c r="X17" s="142" t="s">
        <v>236</v>
      </c>
      <c r="Y17" s="142"/>
    </row>
    <row r="18" spans="1:25" s="129" customFormat="1" ht="27.75" hidden="1" customHeight="1">
      <c r="A18" s="141" t="s">
        <v>1086</v>
      </c>
      <c r="B18" s="142" t="s">
        <v>241</v>
      </c>
      <c r="C18" s="142" t="s">
        <v>86</v>
      </c>
      <c r="D18" s="142" t="s">
        <v>117</v>
      </c>
      <c r="E18" s="142" t="s">
        <v>86</v>
      </c>
      <c r="F18" s="142" t="s">
        <v>153</v>
      </c>
      <c r="G18" s="142" t="s">
        <v>96</v>
      </c>
      <c r="H18" s="141">
        <v>2017</v>
      </c>
      <c r="I18" s="143">
        <v>73.25</v>
      </c>
      <c r="J18" s="141" t="s">
        <v>234</v>
      </c>
      <c r="K18" s="141">
        <v>2</v>
      </c>
      <c r="L18" s="141">
        <v>1</v>
      </c>
      <c r="M18" s="141">
        <v>1</v>
      </c>
      <c r="N18" s="141">
        <v>8</v>
      </c>
      <c r="O18" s="141">
        <v>1</v>
      </c>
      <c r="P18" s="144">
        <v>1100</v>
      </c>
      <c r="Q18" s="145">
        <v>0.25</v>
      </c>
      <c r="R18" s="144">
        <f t="shared" si="0"/>
        <v>1375</v>
      </c>
      <c r="S18" s="141">
        <v>10</v>
      </c>
      <c r="T18" s="141">
        <v>1</v>
      </c>
      <c r="U18" s="141">
        <v>7</v>
      </c>
      <c r="V18" s="146">
        <f>CEILING(R18*O18*I18*EXP(-Definitions!$A$38*'Capex (2)'!U18)*T18,100)</f>
        <v>100800</v>
      </c>
      <c r="W18" s="160" t="s">
        <v>235</v>
      </c>
      <c r="X18" s="142" t="s">
        <v>242</v>
      </c>
      <c r="Y18" s="142"/>
    </row>
    <row r="19" spans="1:25" s="129" customFormat="1" ht="27.75" hidden="1" customHeight="1">
      <c r="A19" s="141" t="s">
        <v>1087</v>
      </c>
      <c r="B19" s="142" t="s">
        <v>233</v>
      </c>
      <c r="C19" s="142" t="s">
        <v>86</v>
      </c>
      <c r="D19" s="142" t="s">
        <v>117</v>
      </c>
      <c r="E19" s="142" t="s">
        <v>86</v>
      </c>
      <c r="F19" s="142" t="s">
        <v>154</v>
      </c>
      <c r="G19" s="142" t="s">
        <v>96</v>
      </c>
      <c r="H19" s="141">
        <v>2017</v>
      </c>
      <c r="I19" s="143">
        <v>184.84</v>
      </c>
      <c r="J19" s="141" t="s">
        <v>234</v>
      </c>
      <c r="K19" s="141">
        <v>2</v>
      </c>
      <c r="L19" s="141">
        <v>1</v>
      </c>
      <c r="M19" s="141">
        <v>1</v>
      </c>
      <c r="N19" s="141">
        <v>8</v>
      </c>
      <c r="O19" s="141">
        <v>1</v>
      </c>
      <c r="P19" s="144">
        <v>250</v>
      </c>
      <c r="Q19" s="145">
        <v>0.25</v>
      </c>
      <c r="R19" s="144">
        <f t="shared" si="0"/>
        <v>312.5</v>
      </c>
      <c r="S19" s="141">
        <v>10</v>
      </c>
      <c r="T19" s="141">
        <v>1</v>
      </c>
      <c r="U19" s="141">
        <v>7</v>
      </c>
      <c r="V19" s="146">
        <f>CEILING(R19*O19*I19*EXP(-Definitions!$A$38*'Capex (2)'!U19)*T19,100)</f>
        <v>57800</v>
      </c>
      <c r="W19" s="160" t="s">
        <v>235</v>
      </c>
      <c r="X19" s="142" t="s">
        <v>236</v>
      </c>
      <c r="Y19" s="142"/>
    </row>
    <row r="20" spans="1:25" s="129" customFormat="1" ht="27.75" hidden="1" customHeight="1">
      <c r="A20" s="141" t="s">
        <v>1088</v>
      </c>
      <c r="B20" s="142" t="s">
        <v>238</v>
      </c>
      <c r="C20" s="142" t="s">
        <v>86</v>
      </c>
      <c r="D20" s="142" t="s">
        <v>117</v>
      </c>
      <c r="E20" s="142" t="s">
        <v>86</v>
      </c>
      <c r="F20" s="142" t="s">
        <v>154</v>
      </c>
      <c r="G20" s="142" t="s">
        <v>96</v>
      </c>
      <c r="H20" s="141">
        <v>2017</v>
      </c>
      <c r="I20" s="143">
        <v>16.940000000000001</v>
      </c>
      <c r="J20" s="141" t="s">
        <v>234</v>
      </c>
      <c r="K20" s="141">
        <v>2</v>
      </c>
      <c r="L20" s="141">
        <v>1</v>
      </c>
      <c r="M20" s="141">
        <v>1</v>
      </c>
      <c r="N20" s="141">
        <v>8</v>
      </c>
      <c r="O20" s="141">
        <v>1</v>
      </c>
      <c r="P20" s="144">
        <v>250</v>
      </c>
      <c r="Q20" s="145">
        <v>0.25</v>
      </c>
      <c r="R20" s="144">
        <f t="shared" si="0"/>
        <v>312.5</v>
      </c>
      <c r="S20" s="141">
        <v>10</v>
      </c>
      <c r="T20" s="141">
        <v>1</v>
      </c>
      <c r="U20" s="141">
        <v>7</v>
      </c>
      <c r="V20" s="146">
        <f>CEILING(R20*O20*I20*EXP(-Definitions!$A$38*'Capex (2)'!U20)*T20,100)</f>
        <v>5300</v>
      </c>
      <c r="W20" s="160" t="s">
        <v>235</v>
      </c>
      <c r="X20" s="142" t="s">
        <v>239</v>
      </c>
      <c r="Y20" s="142"/>
    </row>
    <row r="21" spans="1:25" s="129" customFormat="1" ht="27.75" hidden="1" customHeight="1">
      <c r="A21" s="141" t="s">
        <v>1089</v>
      </c>
      <c r="B21" s="142" t="s">
        <v>241</v>
      </c>
      <c r="C21" s="142" t="s">
        <v>86</v>
      </c>
      <c r="D21" s="142" t="s">
        <v>117</v>
      </c>
      <c r="E21" s="142" t="s">
        <v>86</v>
      </c>
      <c r="F21" s="142" t="s">
        <v>154</v>
      </c>
      <c r="G21" s="142" t="s">
        <v>96</v>
      </c>
      <c r="H21" s="141">
        <v>2017</v>
      </c>
      <c r="I21" s="143">
        <v>16.940000000000001</v>
      </c>
      <c r="J21" s="141" t="s">
        <v>234</v>
      </c>
      <c r="K21" s="141">
        <v>2</v>
      </c>
      <c r="L21" s="141">
        <v>1</v>
      </c>
      <c r="M21" s="141">
        <v>1</v>
      </c>
      <c r="N21" s="141">
        <v>8</v>
      </c>
      <c r="O21" s="141">
        <v>1</v>
      </c>
      <c r="P21" s="144">
        <v>1100</v>
      </c>
      <c r="Q21" s="145">
        <v>0.25</v>
      </c>
      <c r="R21" s="144">
        <f t="shared" si="0"/>
        <v>1375</v>
      </c>
      <c r="S21" s="141">
        <v>10</v>
      </c>
      <c r="T21" s="141">
        <v>1</v>
      </c>
      <c r="U21" s="141">
        <v>7</v>
      </c>
      <c r="V21" s="146">
        <f>CEILING(R21*O21*I21*EXP(-Definitions!$A$38*'Capex (2)'!U21)*T21,100)</f>
        <v>23300</v>
      </c>
      <c r="W21" s="160" t="s">
        <v>235</v>
      </c>
      <c r="X21" s="142" t="s">
        <v>242</v>
      </c>
      <c r="Y21" s="142"/>
    </row>
    <row r="22" spans="1:25" s="129" customFormat="1" ht="27.75" hidden="1" customHeight="1">
      <c r="A22" s="141" t="s">
        <v>1090</v>
      </c>
      <c r="B22" s="142" t="s">
        <v>233</v>
      </c>
      <c r="C22" s="142" t="s">
        <v>86</v>
      </c>
      <c r="D22" s="142" t="s">
        <v>117</v>
      </c>
      <c r="E22" s="142" t="s">
        <v>86</v>
      </c>
      <c r="F22" s="142" t="s">
        <v>155</v>
      </c>
      <c r="G22" s="142" t="s">
        <v>96</v>
      </c>
      <c r="H22" s="141">
        <v>2017</v>
      </c>
      <c r="I22" s="143">
        <v>114.34</v>
      </c>
      <c r="J22" s="141" t="s">
        <v>234</v>
      </c>
      <c r="K22" s="141">
        <v>2</v>
      </c>
      <c r="L22" s="141">
        <v>1</v>
      </c>
      <c r="M22" s="141">
        <v>1</v>
      </c>
      <c r="N22" s="141">
        <v>8</v>
      </c>
      <c r="O22" s="141">
        <v>1</v>
      </c>
      <c r="P22" s="144">
        <v>250</v>
      </c>
      <c r="Q22" s="145">
        <v>0.25</v>
      </c>
      <c r="R22" s="144">
        <f t="shared" si="0"/>
        <v>312.5</v>
      </c>
      <c r="S22" s="141">
        <v>10</v>
      </c>
      <c r="T22" s="141">
        <v>1</v>
      </c>
      <c r="U22" s="141">
        <v>7</v>
      </c>
      <c r="V22" s="146">
        <f>CEILING(R22*O22*I22*EXP(-Definitions!$A$38*'Capex (2)'!U22)*T22,100)</f>
        <v>35800</v>
      </c>
      <c r="W22" s="160" t="s">
        <v>235</v>
      </c>
      <c r="X22" s="142" t="s">
        <v>236</v>
      </c>
      <c r="Y22" s="142"/>
    </row>
    <row r="23" spans="1:25" s="129" customFormat="1" ht="27.75" hidden="1" customHeight="1">
      <c r="A23" s="141" t="s">
        <v>1091</v>
      </c>
      <c r="B23" s="142" t="s">
        <v>241</v>
      </c>
      <c r="C23" s="142" t="s">
        <v>86</v>
      </c>
      <c r="D23" s="142" t="s">
        <v>117</v>
      </c>
      <c r="E23" s="142" t="s">
        <v>86</v>
      </c>
      <c r="F23" s="142" t="s">
        <v>155</v>
      </c>
      <c r="G23" s="142" t="s">
        <v>96</v>
      </c>
      <c r="H23" s="141">
        <v>2017</v>
      </c>
      <c r="I23" s="143">
        <v>39.5</v>
      </c>
      <c r="J23" s="141" t="s">
        <v>234</v>
      </c>
      <c r="K23" s="141">
        <v>2</v>
      </c>
      <c r="L23" s="141">
        <v>1</v>
      </c>
      <c r="M23" s="141">
        <v>1</v>
      </c>
      <c r="N23" s="141">
        <v>8</v>
      </c>
      <c r="O23" s="141">
        <v>1</v>
      </c>
      <c r="P23" s="144">
        <v>1100</v>
      </c>
      <c r="Q23" s="145">
        <v>0.25</v>
      </c>
      <c r="R23" s="144">
        <f t="shared" si="0"/>
        <v>1375</v>
      </c>
      <c r="S23" s="141">
        <v>10</v>
      </c>
      <c r="T23" s="141">
        <v>1</v>
      </c>
      <c r="U23" s="141">
        <v>7</v>
      </c>
      <c r="V23" s="146">
        <f>CEILING(R23*O23*I23*EXP(-Definitions!$A$38*'Capex (2)'!U23)*T23,100)</f>
        <v>54400</v>
      </c>
      <c r="W23" s="160" t="s">
        <v>235</v>
      </c>
      <c r="X23" s="142" t="s">
        <v>242</v>
      </c>
      <c r="Y23" s="142"/>
    </row>
    <row r="24" spans="1:25" s="129" customFormat="1" ht="27.75" hidden="1" customHeight="1">
      <c r="A24" s="141" t="s">
        <v>1092</v>
      </c>
      <c r="B24" s="142" t="s">
        <v>233</v>
      </c>
      <c r="C24" s="142" t="s">
        <v>86</v>
      </c>
      <c r="D24" s="142" t="s">
        <v>117</v>
      </c>
      <c r="E24" s="142" t="s">
        <v>86</v>
      </c>
      <c r="F24" s="142" t="s">
        <v>138</v>
      </c>
      <c r="G24" s="142" t="s">
        <v>96</v>
      </c>
      <c r="H24" s="141">
        <v>2017</v>
      </c>
      <c r="I24" s="143">
        <v>741.31</v>
      </c>
      <c r="J24" s="141" t="s">
        <v>234</v>
      </c>
      <c r="K24" s="141">
        <v>2</v>
      </c>
      <c r="L24" s="141">
        <v>1</v>
      </c>
      <c r="M24" s="141">
        <v>1</v>
      </c>
      <c r="N24" s="141">
        <v>8</v>
      </c>
      <c r="O24" s="141">
        <v>1</v>
      </c>
      <c r="P24" s="144">
        <v>250</v>
      </c>
      <c r="Q24" s="145">
        <v>0.25</v>
      </c>
      <c r="R24" s="144">
        <f t="shared" si="0"/>
        <v>312.5</v>
      </c>
      <c r="S24" s="141">
        <v>10</v>
      </c>
      <c r="T24" s="141">
        <v>1</v>
      </c>
      <c r="U24" s="141">
        <v>7</v>
      </c>
      <c r="V24" s="146">
        <f>CEILING(R24*O24*I24*EXP(-Definitions!$A$38*'Capex (2)'!U24)*T24,100)</f>
        <v>231700</v>
      </c>
      <c r="W24" s="160" t="s">
        <v>235</v>
      </c>
      <c r="X24" s="142" t="s">
        <v>236</v>
      </c>
      <c r="Y24" s="142"/>
    </row>
    <row r="25" spans="1:25" s="129" customFormat="1" ht="27.75" hidden="1" customHeight="1">
      <c r="A25" s="141" t="s">
        <v>1093</v>
      </c>
      <c r="B25" s="142" t="s">
        <v>238</v>
      </c>
      <c r="C25" s="142" t="s">
        <v>86</v>
      </c>
      <c r="D25" s="142" t="s">
        <v>117</v>
      </c>
      <c r="E25" s="142" t="s">
        <v>86</v>
      </c>
      <c r="F25" s="142" t="s">
        <v>138</v>
      </c>
      <c r="G25" s="142" t="s">
        <v>96</v>
      </c>
      <c r="H25" s="141">
        <v>2017</v>
      </c>
      <c r="I25" s="143">
        <v>243.6</v>
      </c>
      <c r="J25" s="141" t="s">
        <v>234</v>
      </c>
      <c r="K25" s="141">
        <v>2</v>
      </c>
      <c r="L25" s="141">
        <v>1</v>
      </c>
      <c r="M25" s="141">
        <v>1</v>
      </c>
      <c r="N25" s="141">
        <v>8</v>
      </c>
      <c r="O25" s="141">
        <v>1</v>
      </c>
      <c r="P25" s="144">
        <v>250</v>
      </c>
      <c r="Q25" s="145">
        <v>0.25</v>
      </c>
      <c r="R25" s="144">
        <f t="shared" si="0"/>
        <v>312.5</v>
      </c>
      <c r="S25" s="141">
        <v>10</v>
      </c>
      <c r="T25" s="141">
        <v>1</v>
      </c>
      <c r="U25" s="141">
        <v>7</v>
      </c>
      <c r="V25" s="146">
        <f>CEILING(R25*O25*I25*EXP(-Definitions!$A$38*'Capex (2)'!U25)*T25,100)</f>
        <v>76200</v>
      </c>
      <c r="W25" s="160" t="s">
        <v>235</v>
      </c>
      <c r="X25" s="142" t="s">
        <v>239</v>
      </c>
      <c r="Y25" s="142"/>
    </row>
    <row r="26" spans="1:25" s="129" customFormat="1" ht="27.75" hidden="1" customHeight="1">
      <c r="A26" s="141" t="s">
        <v>1094</v>
      </c>
      <c r="B26" s="142" t="s">
        <v>241</v>
      </c>
      <c r="C26" s="142" t="s">
        <v>86</v>
      </c>
      <c r="D26" s="142" t="s">
        <v>117</v>
      </c>
      <c r="E26" s="142" t="s">
        <v>86</v>
      </c>
      <c r="F26" s="142" t="s">
        <v>138</v>
      </c>
      <c r="G26" s="142" t="s">
        <v>96</v>
      </c>
      <c r="H26" s="141">
        <v>2017</v>
      </c>
      <c r="I26" s="143">
        <v>243.6</v>
      </c>
      <c r="J26" s="141" t="s">
        <v>234</v>
      </c>
      <c r="K26" s="141">
        <v>2</v>
      </c>
      <c r="L26" s="141">
        <v>1</v>
      </c>
      <c r="M26" s="141">
        <v>1</v>
      </c>
      <c r="N26" s="141">
        <v>8</v>
      </c>
      <c r="O26" s="141">
        <v>1</v>
      </c>
      <c r="P26" s="144">
        <v>1100</v>
      </c>
      <c r="Q26" s="145">
        <v>0.25</v>
      </c>
      <c r="R26" s="144">
        <f t="shared" si="0"/>
        <v>1375</v>
      </c>
      <c r="S26" s="141">
        <v>10</v>
      </c>
      <c r="T26" s="141">
        <v>1</v>
      </c>
      <c r="U26" s="141">
        <v>7</v>
      </c>
      <c r="V26" s="146">
        <f>CEILING(R26*O26*I26*EXP(-Definitions!$A$38*'Capex (2)'!U26)*T26,100)</f>
        <v>335000</v>
      </c>
      <c r="W26" s="160" t="s">
        <v>235</v>
      </c>
      <c r="X26" s="142" t="s">
        <v>242</v>
      </c>
      <c r="Y26" s="142"/>
    </row>
    <row r="27" spans="1:25" s="129" customFormat="1" ht="27.75" hidden="1" customHeight="1">
      <c r="A27" s="141" t="s">
        <v>1095</v>
      </c>
      <c r="B27" s="142" t="s">
        <v>233</v>
      </c>
      <c r="C27" s="142" t="s">
        <v>86</v>
      </c>
      <c r="D27" s="142" t="s">
        <v>117</v>
      </c>
      <c r="E27" s="142" t="s">
        <v>86</v>
      </c>
      <c r="F27" s="142" t="s">
        <v>156</v>
      </c>
      <c r="G27" s="142" t="s">
        <v>96</v>
      </c>
      <c r="H27" s="141">
        <v>2017</v>
      </c>
      <c r="I27" s="143">
        <v>213.74</v>
      </c>
      <c r="J27" s="141" t="s">
        <v>234</v>
      </c>
      <c r="K27" s="141">
        <v>2</v>
      </c>
      <c r="L27" s="141">
        <v>1</v>
      </c>
      <c r="M27" s="141">
        <v>1</v>
      </c>
      <c r="N27" s="141">
        <v>8</v>
      </c>
      <c r="O27" s="141">
        <v>1</v>
      </c>
      <c r="P27" s="144">
        <v>250</v>
      </c>
      <c r="Q27" s="145">
        <v>0.25</v>
      </c>
      <c r="R27" s="144">
        <f t="shared" si="0"/>
        <v>312.5</v>
      </c>
      <c r="S27" s="141">
        <v>10</v>
      </c>
      <c r="T27" s="141">
        <v>1</v>
      </c>
      <c r="U27" s="141">
        <v>7</v>
      </c>
      <c r="V27" s="146">
        <f>CEILING(R27*O27*I27*EXP(-Definitions!$A$38*'Capex (2)'!U27)*T27,100)</f>
        <v>66800</v>
      </c>
      <c r="W27" s="160" t="s">
        <v>235</v>
      </c>
      <c r="X27" s="142" t="s">
        <v>236</v>
      </c>
      <c r="Y27" s="142"/>
    </row>
    <row r="28" spans="1:25" s="129" customFormat="1" ht="27.75" hidden="1" customHeight="1">
      <c r="A28" s="141" t="s">
        <v>1096</v>
      </c>
      <c r="B28" s="142" t="s">
        <v>238</v>
      </c>
      <c r="C28" s="142" t="s">
        <v>86</v>
      </c>
      <c r="D28" s="142" t="s">
        <v>117</v>
      </c>
      <c r="E28" s="142" t="s">
        <v>86</v>
      </c>
      <c r="F28" s="142" t="s">
        <v>156</v>
      </c>
      <c r="G28" s="142" t="s">
        <v>96</v>
      </c>
      <c r="H28" s="141">
        <v>2017</v>
      </c>
      <c r="I28" s="143">
        <v>109</v>
      </c>
      <c r="J28" s="141" t="s">
        <v>234</v>
      </c>
      <c r="K28" s="141">
        <v>2</v>
      </c>
      <c r="L28" s="141">
        <v>1</v>
      </c>
      <c r="M28" s="141">
        <v>1</v>
      </c>
      <c r="N28" s="141">
        <v>8</v>
      </c>
      <c r="O28" s="141">
        <v>1</v>
      </c>
      <c r="P28" s="144">
        <v>250</v>
      </c>
      <c r="Q28" s="145">
        <v>0.25</v>
      </c>
      <c r="R28" s="144">
        <f t="shared" si="0"/>
        <v>312.5</v>
      </c>
      <c r="S28" s="141">
        <v>10</v>
      </c>
      <c r="T28" s="141">
        <v>1</v>
      </c>
      <c r="U28" s="141">
        <v>7</v>
      </c>
      <c r="V28" s="146">
        <f>CEILING(R28*O28*I28*EXP(-Definitions!$A$38*'Capex (2)'!U28)*T28,100)</f>
        <v>34100</v>
      </c>
      <c r="W28" s="160" t="s">
        <v>235</v>
      </c>
      <c r="X28" s="142" t="s">
        <v>239</v>
      </c>
      <c r="Y28" s="142"/>
    </row>
    <row r="29" spans="1:25" s="129" customFormat="1" ht="27.75" hidden="1" customHeight="1">
      <c r="A29" s="141" t="s">
        <v>1097</v>
      </c>
      <c r="B29" s="142" t="s">
        <v>241</v>
      </c>
      <c r="C29" s="142" t="s">
        <v>86</v>
      </c>
      <c r="D29" s="142" t="s">
        <v>117</v>
      </c>
      <c r="E29" s="142" t="s">
        <v>86</v>
      </c>
      <c r="F29" s="142" t="s">
        <v>156</v>
      </c>
      <c r="G29" s="142" t="s">
        <v>96</v>
      </c>
      <c r="H29" s="141">
        <v>2017</v>
      </c>
      <c r="I29" s="143">
        <v>109</v>
      </c>
      <c r="J29" s="141" t="s">
        <v>234</v>
      </c>
      <c r="K29" s="141">
        <v>2</v>
      </c>
      <c r="L29" s="141">
        <v>1</v>
      </c>
      <c r="M29" s="141">
        <v>1</v>
      </c>
      <c r="N29" s="141">
        <v>8</v>
      </c>
      <c r="O29" s="141">
        <v>1</v>
      </c>
      <c r="P29" s="144">
        <v>1100</v>
      </c>
      <c r="Q29" s="145">
        <v>0.25</v>
      </c>
      <c r="R29" s="144">
        <f t="shared" si="0"/>
        <v>1375</v>
      </c>
      <c r="S29" s="141">
        <v>10</v>
      </c>
      <c r="T29" s="141">
        <v>1</v>
      </c>
      <c r="U29" s="141">
        <v>7</v>
      </c>
      <c r="V29" s="146">
        <f>CEILING(R29*O29*I29*EXP(-Definitions!$A$38*'Capex (2)'!U29)*T29,100)</f>
        <v>149900</v>
      </c>
      <c r="W29" s="160" t="s">
        <v>235</v>
      </c>
      <c r="X29" s="142" t="s">
        <v>242</v>
      </c>
      <c r="Y29" s="142"/>
    </row>
    <row r="30" spans="1:25" s="129" customFormat="1" ht="27.75" hidden="1" customHeight="1">
      <c r="A30" s="141" t="s">
        <v>1098</v>
      </c>
      <c r="B30" s="142" t="s">
        <v>245</v>
      </c>
      <c r="C30" s="142" t="s">
        <v>86</v>
      </c>
      <c r="D30" s="142" t="s">
        <v>117</v>
      </c>
      <c r="E30" s="142" t="s">
        <v>86</v>
      </c>
      <c r="F30" s="142" t="s">
        <v>158</v>
      </c>
      <c r="G30" s="142" t="s">
        <v>96</v>
      </c>
      <c r="H30" s="141">
        <v>2017</v>
      </c>
      <c r="I30" s="143">
        <v>729.77</v>
      </c>
      <c r="J30" s="141" t="s">
        <v>234</v>
      </c>
      <c r="K30" s="141">
        <v>2</v>
      </c>
      <c r="L30" s="141">
        <v>1</v>
      </c>
      <c r="M30" s="141">
        <v>1</v>
      </c>
      <c r="N30" s="141">
        <v>8</v>
      </c>
      <c r="O30" s="141">
        <v>1</v>
      </c>
      <c r="P30" s="144">
        <v>250</v>
      </c>
      <c r="Q30" s="145">
        <v>0.25</v>
      </c>
      <c r="R30" s="144">
        <f t="shared" si="0"/>
        <v>312.5</v>
      </c>
      <c r="S30" s="141">
        <v>10</v>
      </c>
      <c r="T30" s="141">
        <v>1</v>
      </c>
      <c r="U30" s="141">
        <v>7</v>
      </c>
      <c r="V30" s="146">
        <f>CEILING(R30*O30*I30*EXP(-Definitions!$A$38*'Capex (2)'!U30)*T30,100)</f>
        <v>228100</v>
      </c>
      <c r="W30" s="160" t="s">
        <v>235</v>
      </c>
      <c r="X30" s="142" t="s">
        <v>236</v>
      </c>
      <c r="Y30" s="142"/>
    </row>
    <row r="31" spans="1:25" s="129" customFormat="1" ht="27.75" hidden="1" customHeight="1">
      <c r="A31" s="141" t="s">
        <v>1099</v>
      </c>
      <c r="B31" s="142" t="s">
        <v>246</v>
      </c>
      <c r="C31" s="142" t="s">
        <v>86</v>
      </c>
      <c r="D31" s="142" t="s">
        <v>117</v>
      </c>
      <c r="E31" s="142" t="s">
        <v>86</v>
      </c>
      <c r="F31" s="142" t="s">
        <v>158</v>
      </c>
      <c r="G31" s="142" t="s">
        <v>96</v>
      </c>
      <c r="H31" s="141">
        <v>2017</v>
      </c>
      <c r="I31" s="143">
        <v>193.75</v>
      </c>
      <c r="J31" s="141" t="s">
        <v>234</v>
      </c>
      <c r="K31" s="141">
        <v>2</v>
      </c>
      <c r="L31" s="141">
        <v>1</v>
      </c>
      <c r="M31" s="141">
        <v>1</v>
      </c>
      <c r="N31" s="141">
        <v>8</v>
      </c>
      <c r="O31" s="141">
        <v>1</v>
      </c>
      <c r="P31" s="144">
        <v>250</v>
      </c>
      <c r="Q31" s="145">
        <v>0.25</v>
      </c>
      <c r="R31" s="144">
        <f t="shared" si="0"/>
        <v>312.5</v>
      </c>
      <c r="S31" s="141">
        <v>10</v>
      </c>
      <c r="T31" s="141">
        <v>1</v>
      </c>
      <c r="U31" s="141">
        <v>7</v>
      </c>
      <c r="V31" s="146">
        <f>CEILING(R31*O31*I31*EXP(-Definitions!$A$38*'Capex (2)'!U31)*T31,100)</f>
        <v>60600</v>
      </c>
      <c r="W31" s="160" t="s">
        <v>235</v>
      </c>
      <c r="X31" s="142" t="s">
        <v>239</v>
      </c>
      <c r="Y31" s="142"/>
    </row>
    <row r="32" spans="1:25" s="129" customFormat="1" ht="27.75" hidden="1" customHeight="1">
      <c r="A32" s="141" t="s">
        <v>1100</v>
      </c>
      <c r="B32" s="142" t="s">
        <v>241</v>
      </c>
      <c r="C32" s="142" t="s">
        <v>86</v>
      </c>
      <c r="D32" s="142" t="s">
        <v>117</v>
      </c>
      <c r="E32" s="142" t="s">
        <v>86</v>
      </c>
      <c r="F32" s="142" t="s">
        <v>158</v>
      </c>
      <c r="G32" s="142" t="s">
        <v>96</v>
      </c>
      <c r="H32" s="141">
        <v>2017</v>
      </c>
      <c r="I32" s="143">
        <v>193.75</v>
      </c>
      <c r="J32" s="141" t="s">
        <v>234</v>
      </c>
      <c r="K32" s="141">
        <v>2</v>
      </c>
      <c r="L32" s="141">
        <v>1</v>
      </c>
      <c r="M32" s="141">
        <v>1</v>
      </c>
      <c r="N32" s="141">
        <v>8</v>
      </c>
      <c r="O32" s="141">
        <v>1</v>
      </c>
      <c r="P32" s="144">
        <v>1100</v>
      </c>
      <c r="Q32" s="145">
        <v>0.25</v>
      </c>
      <c r="R32" s="144">
        <f t="shared" si="0"/>
        <v>1375</v>
      </c>
      <c r="S32" s="141">
        <v>10</v>
      </c>
      <c r="T32" s="141">
        <v>1</v>
      </c>
      <c r="U32" s="141">
        <v>7</v>
      </c>
      <c r="V32" s="146">
        <f>CEILING(R32*O32*I32*EXP(-Definitions!$A$38*'Capex (2)'!U32)*T32,100)</f>
        <v>266500</v>
      </c>
      <c r="W32" s="160" t="s">
        <v>235</v>
      </c>
      <c r="X32" s="142" t="s">
        <v>242</v>
      </c>
      <c r="Y32" s="142"/>
    </row>
    <row r="33" spans="1:25" s="129" customFormat="1" ht="27.75" hidden="1" customHeight="1">
      <c r="A33" s="141" t="s">
        <v>1101</v>
      </c>
      <c r="B33" s="142" t="s">
        <v>245</v>
      </c>
      <c r="C33" s="142" t="s">
        <v>86</v>
      </c>
      <c r="D33" s="142" t="s">
        <v>117</v>
      </c>
      <c r="E33" s="142" t="s">
        <v>86</v>
      </c>
      <c r="F33" s="142" t="s">
        <v>159</v>
      </c>
      <c r="G33" s="142" t="s">
        <v>96</v>
      </c>
      <c r="H33" s="141">
        <v>2017</v>
      </c>
      <c r="I33" s="143">
        <v>44.77</v>
      </c>
      <c r="J33" s="141" t="s">
        <v>234</v>
      </c>
      <c r="K33" s="141">
        <v>2</v>
      </c>
      <c r="L33" s="141">
        <v>1</v>
      </c>
      <c r="M33" s="141">
        <v>1</v>
      </c>
      <c r="N33" s="141">
        <v>8</v>
      </c>
      <c r="O33" s="141">
        <v>1</v>
      </c>
      <c r="P33" s="144">
        <v>250</v>
      </c>
      <c r="Q33" s="145">
        <v>0.25</v>
      </c>
      <c r="R33" s="144">
        <f t="shared" si="0"/>
        <v>312.5</v>
      </c>
      <c r="S33" s="141">
        <v>10</v>
      </c>
      <c r="T33" s="141">
        <v>1</v>
      </c>
      <c r="U33" s="141">
        <v>7</v>
      </c>
      <c r="V33" s="146">
        <f>CEILING(R33*O33*I33*EXP(-Definitions!$A$38*'Capex (2)'!U33)*T33,100)</f>
        <v>14000</v>
      </c>
      <c r="W33" s="160" t="s">
        <v>235</v>
      </c>
      <c r="X33" s="142" t="s">
        <v>236</v>
      </c>
      <c r="Y33" s="142"/>
    </row>
    <row r="34" spans="1:25" s="129" customFormat="1" ht="27.75" hidden="1" customHeight="1">
      <c r="A34" s="141" t="s">
        <v>1102</v>
      </c>
      <c r="B34" s="142" t="s">
        <v>241</v>
      </c>
      <c r="C34" s="142" t="s">
        <v>86</v>
      </c>
      <c r="D34" s="142" t="s">
        <v>117</v>
      </c>
      <c r="E34" s="142" t="s">
        <v>86</v>
      </c>
      <c r="F34" s="142" t="s">
        <v>159</v>
      </c>
      <c r="G34" s="142" t="s">
        <v>96</v>
      </c>
      <c r="H34" s="141">
        <v>2017</v>
      </c>
      <c r="I34" s="143">
        <v>10.3</v>
      </c>
      <c r="J34" s="141" t="s">
        <v>234</v>
      </c>
      <c r="K34" s="141">
        <v>2</v>
      </c>
      <c r="L34" s="141">
        <v>1</v>
      </c>
      <c r="M34" s="141">
        <v>1</v>
      </c>
      <c r="N34" s="141">
        <v>8</v>
      </c>
      <c r="O34" s="141">
        <v>1</v>
      </c>
      <c r="P34" s="144">
        <v>1100</v>
      </c>
      <c r="Q34" s="145">
        <v>0.25</v>
      </c>
      <c r="R34" s="144">
        <f t="shared" si="0"/>
        <v>1375</v>
      </c>
      <c r="S34" s="141">
        <v>10</v>
      </c>
      <c r="T34" s="141">
        <v>1</v>
      </c>
      <c r="U34" s="141">
        <v>7</v>
      </c>
      <c r="V34" s="146">
        <f>CEILING(R34*O34*I34*EXP(-Definitions!$A$38*'Capex (2)'!U34)*T34,100)</f>
        <v>14200</v>
      </c>
      <c r="W34" s="160" t="s">
        <v>235</v>
      </c>
      <c r="X34" s="142" t="s">
        <v>242</v>
      </c>
      <c r="Y34" s="142"/>
    </row>
    <row r="35" spans="1:25" s="129" customFormat="1" ht="27.75" hidden="1" customHeight="1">
      <c r="A35" s="141" t="s">
        <v>1103</v>
      </c>
      <c r="B35" s="142" t="s">
        <v>245</v>
      </c>
      <c r="C35" s="142" t="s">
        <v>86</v>
      </c>
      <c r="D35" s="142" t="s">
        <v>117</v>
      </c>
      <c r="E35" s="142" t="s">
        <v>86</v>
      </c>
      <c r="F35" s="142" t="s">
        <v>160</v>
      </c>
      <c r="G35" s="142" t="s">
        <v>96</v>
      </c>
      <c r="H35" s="141">
        <v>2017</v>
      </c>
      <c r="I35" s="143">
        <v>53.04</v>
      </c>
      <c r="J35" s="141" t="s">
        <v>234</v>
      </c>
      <c r="K35" s="141">
        <v>2</v>
      </c>
      <c r="L35" s="141">
        <v>1</v>
      </c>
      <c r="M35" s="141">
        <v>1</v>
      </c>
      <c r="N35" s="141">
        <v>8</v>
      </c>
      <c r="O35" s="141">
        <v>1</v>
      </c>
      <c r="P35" s="144">
        <v>250</v>
      </c>
      <c r="Q35" s="145">
        <v>0.25</v>
      </c>
      <c r="R35" s="144">
        <f t="shared" si="0"/>
        <v>312.5</v>
      </c>
      <c r="S35" s="141">
        <v>10</v>
      </c>
      <c r="T35" s="141">
        <v>1</v>
      </c>
      <c r="U35" s="141">
        <v>7</v>
      </c>
      <c r="V35" s="146">
        <f>CEILING(R35*O35*I35*EXP(-Definitions!$A$38*'Capex (2)'!U35)*T35,100)</f>
        <v>16600</v>
      </c>
      <c r="W35" s="160" t="s">
        <v>235</v>
      </c>
      <c r="X35" s="142" t="s">
        <v>236</v>
      </c>
      <c r="Y35" s="142"/>
    </row>
    <row r="36" spans="1:25" s="129" customFormat="1" ht="27.75" hidden="1" customHeight="1">
      <c r="A36" s="141" t="s">
        <v>1104</v>
      </c>
      <c r="B36" s="142" t="s">
        <v>246</v>
      </c>
      <c r="C36" s="142" t="s">
        <v>86</v>
      </c>
      <c r="D36" s="142" t="s">
        <v>117</v>
      </c>
      <c r="E36" s="142" t="s">
        <v>86</v>
      </c>
      <c r="F36" s="142" t="s">
        <v>160</v>
      </c>
      <c r="G36" s="142" t="s">
        <v>96</v>
      </c>
      <c r="H36" s="141">
        <v>2017</v>
      </c>
      <c r="I36" s="143">
        <v>14.7</v>
      </c>
      <c r="J36" s="141" t="s">
        <v>234</v>
      </c>
      <c r="K36" s="141">
        <v>2</v>
      </c>
      <c r="L36" s="141">
        <v>1</v>
      </c>
      <c r="M36" s="141">
        <v>1</v>
      </c>
      <c r="N36" s="141">
        <v>8</v>
      </c>
      <c r="O36" s="141">
        <v>1</v>
      </c>
      <c r="P36" s="144">
        <v>250</v>
      </c>
      <c r="Q36" s="145">
        <v>0.25</v>
      </c>
      <c r="R36" s="144">
        <f t="shared" si="0"/>
        <v>312.5</v>
      </c>
      <c r="S36" s="141">
        <v>10</v>
      </c>
      <c r="T36" s="141">
        <v>1</v>
      </c>
      <c r="U36" s="141">
        <v>7</v>
      </c>
      <c r="V36" s="146">
        <f>CEILING(R36*O36*I36*EXP(-Definitions!$A$38*'Capex (2)'!U36)*T36,100)</f>
        <v>4600</v>
      </c>
      <c r="W36" s="160" t="s">
        <v>235</v>
      </c>
      <c r="X36" s="142" t="s">
        <v>239</v>
      </c>
      <c r="Y36" s="142"/>
    </row>
    <row r="37" spans="1:25" s="129" customFormat="1" ht="27.75" hidden="1" customHeight="1">
      <c r="A37" s="141" t="s">
        <v>1105</v>
      </c>
      <c r="B37" s="142" t="s">
        <v>245</v>
      </c>
      <c r="C37" s="142" t="s">
        <v>86</v>
      </c>
      <c r="D37" s="142" t="s">
        <v>117</v>
      </c>
      <c r="E37" s="142" t="s">
        <v>86</v>
      </c>
      <c r="F37" s="142" t="s">
        <v>135</v>
      </c>
      <c r="G37" s="142" t="s">
        <v>96</v>
      </c>
      <c r="H37" s="141">
        <v>2017</v>
      </c>
      <c r="I37" s="143">
        <v>218.06</v>
      </c>
      <c r="J37" s="141" t="s">
        <v>234</v>
      </c>
      <c r="K37" s="141">
        <v>2</v>
      </c>
      <c r="L37" s="141">
        <v>1</v>
      </c>
      <c r="M37" s="141">
        <v>1</v>
      </c>
      <c r="N37" s="141">
        <v>8</v>
      </c>
      <c r="O37" s="141">
        <v>1</v>
      </c>
      <c r="P37" s="144">
        <v>250</v>
      </c>
      <c r="Q37" s="145">
        <v>0.25</v>
      </c>
      <c r="R37" s="144">
        <f t="shared" si="0"/>
        <v>312.5</v>
      </c>
      <c r="S37" s="141">
        <v>10</v>
      </c>
      <c r="T37" s="141">
        <v>1</v>
      </c>
      <c r="U37" s="141">
        <v>7</v>
      </c>
      <c r="V37" s="146">
        <f>CEILING(R37*O37*I37*EXP(-Definitions!$A$38*'Capex (2)'!U37)*T37,100)</f>
        <v>68200</v>
      </c>
      <c r="W37" s="160" t="s">
        <v>235</v>
      </c>
      <c r="X37" s="142" t="s">
        <v>236</v>
      </c>
      <c r="Y37" s="142"/>
    </row>
    <row r="38" spans="1:25" s="129" customFormat="1" ht="27.75" hidden="1" customHeight="1">
      <c r="A38" s="141" t="s">
        <v>1106</v>
      </c>
      <c r="B38" s="142" t="s">
        <v>245</v>
      </c>
      <c r="C38" s="142" t="s">
        <v>86</v>
      </c>
      <c r="D38" s="142" t="s">
        <v>117</v>
      </c>
      <c r="E38" s="142" t="s">
        <v>86</v>
      </c>
      <c r="F38" s="142" t="s">
        <v>144</v>
      </c>
      <c r="G38" s="142" t="s">
        <v>96</v>
      </c>
      <c r="H38" s="141">
        <v>2017</v>
      </c>
      <c r="I38" s="143">
        <v>217.91</v>
      </c>
      <c r="J38" s="141" t="s">
        <v>234</v>
      </c>
      <c r="K38" s="141">
        <v>2</v>
      </c>
      <c r="L38" s="141">
        <v>1</v>
      </c>
      <c r="M38" s="141">
        <v>1</v>
      </c>
      <c r="N38" s="141">
        <v>8</v>
      </c>
      <c r="O38" s="141">
        <v>1</v>
      </c>
      <c r="P38" s="144">
        <v>250</v>
      </c>
      <c r="Q38" s="145">
        <v>0.25</v>
      </c>
      <c r="R38" s="144">
        <f t="shared" si="0"/>
        <v>312.5</v>
      </c>
      <c r="S38" s="141">
        <v>10</v>
      </c>
      <c r="T38" s="141">
        <v>1</v>
      </c>
      <c r="U38" s="141">
        <v>7</v>
      </c>
      <c r="V38" s="146">
        <f>CEILING(R38*O38*I38*EXP(-Definitions!$A$38*'Capex (2)'!U38)*T38,100)</f>
        <v>68100</v>
      </c>
      <c r="W38" s="160" t="s">
        <v>235</v>
      </c>
      <c r="X38" s="142" t="s">
        <v>236</v>
      </c>
      <c r="Y38" s="142"/>
    </row>
    <row r="39" spans="1:25" s="129" customFormat="1" ht="27.75" hidden="1" customHeight="1">
      <c r="A39" s="141" t="s">
        <v>1107</v>
      </c>
      <c r="B39" s="142" t="s">
        <v>246</v>
      </c>
      <c r="C39" s="142" t="s">
        <v>86</v>
      </c>
      <c r="D39" s="142" t="s">
        <v>117</v>
      </c>
      <c r="E39" s="142" t="s">
        <v>86</v>
      </c>
      <c r="F39" s="142" t="s">
        <v>144</v>
      </c>
      <c r="G39" s="142" t="s">
        <v>96</v>
      </c>
      <c r="H39" s="141">
        <v>2017</v>
      </c>
      <c r="I39" s="143">
        <v>189</v>
      </c>
      <c r="J39" s="141" t="s">
        <v>234</v>
      </c>
      <c r="K39" s="141">
        <v>2</v>
      </c>
      <c r="L39" s="141">
        <v>1</v>
      </c>
      <c r="M39" s="141">
        <v>1</v>
      </c>
      <c r="N39" s="141">
        <v>8</v>
      </c>
      <c r="O39" s="141">
        <v>1</v>
      </c>
      <c r="P39" s="144">
        <v>250</v>
      </c>
      <c r="Q39" s="145">
        <v>0.25</v>
      </c>
      <c r="R39" s="144">
        <f t="shared" si="0"/>
        <v>312.5</v>
      </c>
      <c r="S39" s="141">
        <v>10</v>
      </c>
      <c r="T39" s="141">
        <v>1</v>
      </c>
      <c r="U39" s="141">
        <v>7</v>
      </c>
      <c r="V39" s="146">
        <f>CEILING(R39*O39*I39*EXP(-Definitions!$A$38*'Capex (2)'!U39)*T39,100)</f>
        <v>59100</v>
      </c>
      <c r="W39" s="160" t="s">
        <v>235</v>
      </c>
      <c r="X39" s="142" t="s">
        <v>239</v>
      </c>
      <c r="Y39" s="142"/>
    </row>
    <row r="40" spans="1:25" s="129" customFormat="1" ht="27.75" hidden="1" customHeight="1">
      <c r="A40" s="141" t="s">
        <v>1108</v>
      </c>
      <c r="B40" s="142" t="s">
        <v>241</v>
      </c>
      <c r="C40" s="142" t="s">
        <v>86</v>
      </c>
      <c r="D40" s="142" t="s">
        <v>117</v>
      </c>
      <c r="E40" s="142" t="s">
        <v>86</v>
      </c>
      <c r="F40" s="142" t="s">
        <v>144</v>
      </c>
      <c r="G40" s="142" t="s">
        <v>96</v>
      </c>
      <c r="H40" s="141">
        <v>2017</v>
      </c>
      <c r="I40" s="143">
        <v>189</v>
      </c>
      <c r="J40" s="141" t="s">
        <v>234</v>
      </c>
      <c r="K40" s="141">
        <v>2</v>
      </c>
      <c r="L40" s="141">
        <v>1</v>
      </c>
      <c r="M40" s="141">
        <v>1</v>
      </c>
      <c r="N40" s="141">
        <v>8</v>
      </c>
      <c r="O40" s="141">
        <v>1</v>
      </c>
      <c r="P40" s="144">
        <v>1100</v>
      </c>
      <c r="Q40" s="145">
        <v>0.25</v>
      </c>
      <c r="R40" s="144">
        <f t="shared" si="0"/>
        <v>1375</v>
      </c>
      <c r="S40" s="141">
        <v>10</v>
      </c>
      <c r="T40" s="141">
        <v>1</v>
      </c>
      <c r="U40" s="141">
        <v>7</v>
      </c>
      <c r="V40" s="146">
        <f>CEILING(R40*O40*I40*EXP(-Definitions!$A$38*'Capex (2)'!U40)*T40,100)</f>
        <v>259900</v>
      </c>
      <c r="W40" s="160" t="s">
        <v>235</v>
      </c>
      <c r="X40" s="142" t="s">
        <v>242</v>
      </c>
      <c r="Y40" s="142"/>
    </row>
    <row r="41" spans="1:25" s="129" customFormat="1" ht="27.75" hidden="1" customHeight="1">
      <c r="A41" s="141" t="s">
        <v>1109</v>
      </c>
      <c r="B41" s="142" t="s">
        <v>247</v>
      </c>
      <c r="C41" s="142" t="s">
        <v>86</v>
      </c>
      <c r="D41" s="142" t="s">
        <v>117</v>
      </c>
      <c r="E41" s="142" t="s">
        <v>86</v>
      </c>
      <c r="F41" s="142" t="s">
        <v>161</v>
      </c>
      <c r="G41" s="142" t="s">
        <v>96</v>
      </c>
      <c r="H41" s="141">
        <v>2017</v>
      </c>
      <c r="I41" s="143">
        <v>154.79</v>
      </c>
      <c r="J41" s="141" t="s">
        <v>234</v>
      </c>
      <c r="K41" s="141">
        <v>2</v>
      </c>
      <c r="L41" s="141">
        <v>1</v>
      </c>
      <c r="M41" s="141">
        <v>1</v>
      </c>
      <c r="N41" s="141">
        <v>8</v>
      </c>
      <c r="O41" s="141">
        <v>1</v>
      </c>
      <c r="P41" s="144">
        <v>1100</v>
      </c>
      <c r="Q41" s="145">
        <v>0.25</v>
      </c>
      <c r="R41" s="144">
        <f t="shared" si="0"/>
        <v>1375</v>
      </c>
      <c r="S41" s="141">
        <v>10</v>
      </c>
      <c r="T41" s="141">
        <v>1</v>
      </c>
      <c r="U41" s="141">
        <v>7</v>
      </c>
      <c r="V41" s="146">
        <f>CEILING(R41*O41*I41*EXP(-Definitions!$A$38*'Capex (2)'!U41)*T41,100)</f>
        <v>212900</v>
      </c>
      <c r="W41" s="160" t="s">
        <v>235</v>
      </c>
      <c r="X41" s="142" t="s">
        <v>236</v>
      </c>
      <c r="Y41" s="142"/>
    </row>
    <row r="42" spans="1:25" s="129" customFormat="1" ht="27.75" hidden="1" customHeight="1">
      <c r="A42" s="141" t="s">
        <v>1110</v>
      </c>
      <c r="B42" s="142" t="s">
        <v>248</v>
      </c>
      <c r="C42" s="142" t="s">
        <v>86</v>
      </c>
      <c r="D42" s="142" t="s">
        <v>117</v>
      </c>
      <c r="E42" s="142" t="s">
        <v>86</v>
      </c>
      <c r="F42" s="142" t="s">
        <v>161</v>
      </c>
      <c r="G42" s="142" t="s">
        <v>96</v>
      </c>
      <c r="H42" s="141">
        <v>2017</v>
      </c>
      <c r="I42" s="143">
        <v>52.9</v>
      </c>
      <c r="J42" s="141" t="s">
        <v>234</v>
      </c>
      <c r="K42" s="141">
        <v>2</v>
      </c>
      <c r="L42" s="141">
        <v>1</v>
      </c>
      <c r="M42" s="141">
        <v>1</v>
      </c>
      <c r="N42" s="141">
        <v>8</v>
      </c>
      <c r="O42" s="141">
        <v>1</v>
      </c>
      <c r="P42" s="144">
        <v>1100</v>
      </c>
      <c r="Q42" s="145">
        <v>0.25</v>
      </c>
      <c r="R42" s="144">
        <f t="shared" si="0"/>
        <v>1375</v>
      </c>
      <c r="S42" s="141">
        <v>10</v>
      </c>
      <c r="T42" s="141">
        <v>1</v>
      </c>
      <c r="U42" s="141">
        <v>7</v>
      </c>
      <c r="V42" s="146">
        <f>CEILING(R42*O42*I42*EXP(-Definitions!$A$38*'Capex (2)'!U42)*T42,100)</f>
        <v>72800</v>
      </c>
      <c r="W42" s="160" t="s">
        <v>235</v>
      </c>
      <c r="X42" s="142" t="s">
        <v>239</v>
      </c>
      <c r="Y42" s="142"/>
    </row>
    <row r="43" spans="1:25" s="129" customFormat="1" ht="27.75" hidden="1" customHeight="1">
      <c r="A43" s="141" t="s">
        <v>1111</v>
      </c>
      <c r="B43" s="142" t="s">
        <v>249</v>
      </c>
      <c r="C43" s="142" t="s">
        <v>86</v>
      </c>
      <c r="D43" s="142" t="s">
        <v>117</v>
      </c>
      <c r="E43" s="142" t="s">
        <v>86</v>
      </c>
      <c r="F43" s="142" t="s">
        <v>161</v>
      </c>
      <c r="G43" s="142" t="s">
        <v>96</v>
      </c>
      <c r="H43" s="141">
        <v>2017</v>
      </c>
      <c r="I43" s="143">
        <v>52.9</v>
      </c>
      <c r="J43" s="141" t="s">
        <v>234</v>
      </c>
      <c r="K43" s="141">
        <v>2</v>
      </c>
      <c r="L43" s="141">
        <v>1</v>
      </c>
      <c r="M43" s="141">
        <v>1</v>
      </c>
      <c r="N43" s="141">
        <v>8</v>
      </c>
      <c r="O43" s="141">
        <v>1</v>
      </c>
      <c r="P43" s="144">
        <v>1100</v>
      </c>
      <c r="Q43" s="145">
        <v>0.25</v>
      </c>
      <c r="R43" s="144">
        <f t="shared" si="0"/>
        <v>1375</v>
      </c>
      <c r="S43" s="141">
        <v>10</v>
      </c>
      <c r="T43" s="141">
        <v>1</v>
      </c>
      <c r="U43" s="141">
        <v>7</v>
      </c>
      <c r="V43" s="146">
        <f>CEILING(R43*O43*I43*EXP(-Definitions!$A$38*'Capex (2)'!U43)*T43,100)</f>
        <v>72800</v>
      </c>
      <c r="W43" s="160" t="s">
        <v>235</v>
      </c>
      <c r="X43" s="142" t="s">
        <v>242</v>
      </c>
      <c r="Y43" s="142"/>
    </row>
    <row r="44" spans="1:25" s="129" customFormat="1" ht="27.75" hidden="1" customHeight="1">
      <c r="A44" s="141" t="s">
        <v>1112</v>
      </c>
      <c r="B44" s="142" t="s">
        <v>250</v>
      </c>
      <c r="C44" s="142" t="s">
        <v>86</v>
      </c>
      <c r="D44" s="142" t="s">
        <v>117</v>
      </c>
      <c r="E44" s="142" t="s">
        <v>86</v>
      </c>
      <c r="F44" s="142" t="s">
        <v>162</v>
      </c>
      <c r="G44" s="142" t="s">
        <v>96</v>
      </c>
      <c r="H44" s="141">
        <v>2017</v>
      </c>
      <c r="I44" s="143">
        <v>353.16</v>
      </c>
      <c r="J44" s="141" t="s">
        <v>234</v>
      </c>
      <c r="K44" s="141">
        <v>2</v>
      </c>
      <c r="L44" s="141">
        <v>1</v>
      </c>
      <c r="M44" s="141">
        <v>1</v>
      </c>
      <c r="N44" s="141">
        <v>8</v>
      </c>
      <c r="O44" s="141">
        <v>1</v>
      </c>
      <c r="P44" s="144">
        <v>1100</v>
      </c>
      <c r="Q44" s="145">
        <v>0.25</v>
      </c>
      <c r="R44" s="144">
        <f t="shared" si="0"/>
        <v>1375</v>
      </c>
      <c r="S44" s="141">
        <v>10</v>
      </c>
      <c r="T44" s="141">
        <v>1</v>
      </c>
      <c r="U44" s="141">
        <v>7</v>
      </c>
      <c r="V44" s="146">
        <f>CEILING(R44*O44*I44*EXP(-Definitions!$A$38*'Capex (2)'!U44)*T44,100)</f>
        <v>485600</v>
      </c>
      <c r="W44" s="160" t="s">
        <v>235</v>
      </c>
      <c r="X44" s="142" t="s">
        <v>236</v>
      </c>
      <c r="Y44" s="142"/>
    </row>
    <row r="45" spans="1:25" s="129" customFormat="1" ht="27.75" hidden="1" customHeight="1">
      <c r="A45" s="141" t="s">
        <v>1113</v>
      </c>
      <c r="B45" s="142" t="s">
        <v>251</v>
      </c>
      <c r="C45" s="142" t="s">
        <v>86</v>
      </c>
      <c r="D45" s="142" t="s">
        <v>117</v>
      </c>
      <c r="E45" s="142" t="s">
        <v>86</v>
      </c>
      <c r="F45" s="142" t="s">
        <v>162</v>
      </c>
      <c r="G45" s="142" t="s">
        <v>96</v>
      </c>
      <c r="H45" s="141">
        <v>2017</v>
      </c>
      <c r="I45" s="143">
        <v>274</v>
      </c>
      <c r="J45" s="141" t="s">
        <v>234</v>
      </c>
      <c r="K45" s="141">
        <v>2</v>
      </c>
      <c r="L45" s="141">
        <v>1</v>
      </c>
      <c r="M45" s="141">
        <v>1</v>
      </c>
      <c r="N45" s="141">
        <v>8</v>
      </c>
      <c r="O45" s="141">
        <v>1</v>
      </c>
      <c r="P45" s="144">
        <v>1100</v>
      </c>
      <c r="Q45" s="145">
        <v>0.25</v>
      </c>
      <c r="R45" s="144">
        <f t="shared" si="0"/>
        <v>1375</v>
      </c>
      <c r="S45" s="141">
        <v>10</v>
      </c>
      <c r="T45" s="141">
        <v>1</v>
      </c>
      <c r="U45" s="141">
        <v>7</v>
      </c>
      <c r="V45" s="146">
        <f>CEILING(R45*O45*I45*EXP(-Definitions!$A$38*'Capex (2)'!U45)*T45,100)</f>
        <v>376800</v>
      </c>
      <c r="W45" s="160" t="s">
        <v>235</v>
      </c>
      <c r="X45" s="142" t="s">
        <v>239</v>
      </c>
      <c r="Y45" s="142"/>
    </row>
    <row r="46" spans="1:25" s="129" customFormat="1" ht="27.75" hidden="1" customHeight="1">
      <c r="A46" s="141" t="s">
        <v>1114</v>
      </c>
      <c r="B46" s="142" t="s">
        <v>252</v>
      </c>
      <c r="C46" s="142" t="s">
        <v>86</v>
      </c>
      <c r="D46" s="142" t="s">
        <v>117</v>
      </c>
      <c r="E46" s="142" t="s">
        <v>86</v>
      </c>
      <c r="F46" s="142" t="s">
        <v>162</v>
      </c>
      <c r="G46" s="142" t="s">
        <v>96</v>
      </c>
      <c r="H46" s="141">
        <v>2017</v>
      </c>
      <c r="I46" s="143">
        <v>274</v>
      </c>
      <c r="J46" s="141" t="s">
        <v>234</v>
      </c>
      <c r="K46" s="141">
        <v>2</v>
      </c>
      <c r="L46" s="141">
        <v>1</v>
      </c>
      <c r="M46" s="141">
        <v>1</v>
      </c>
      <c r="N46" s="141">
        <v>8</v>
      </c>
      <c r="O46" s="141">
        <v>1</v>
      </c>
      <c r="P46" s="144">
        <v>1100</v>
      </c>
      <c r="Q46" s="145">
        <v>0.25</v>
      </c>
      <c r="R46" s="144">
        <f t="shared" si="0"/>
        <v>1375</v>
      </c>
      <c r="S46" s="141">
        <v>10</v>
      </c>
      <c r="T46" s="141">
        <v>1</v>
      </c>
      <c r="U46" s="141">
        <v>7</v>
      </c>
      <c r="V46" s="146">
        <f>CEILING(R46*O46*I46*EXP(-Definitions!$A$38*'Capex (2)'!U46)*T46,100)</f>
        <v>376800</v>
      </c>
      <c r="W46" s="160" t="s">
        <v>235</v>
      </c>
      <c r="X46" s="142" t="s">
        <v>242</v>
      </c>
      <c r="Y46" s="142"/>
    </row>
    <row r="47" spans="1:25" s="129" customFormat="1" ht="27.75" hidden="1" customHeight="1">
      <c r="A47" s="141" t="s">
        <v>1115</v>
      </c>
      <c r="B47" s="142" t="s">
        <v>250</v>
      </c>
      <c r="C47" s="142" t="s">
        <v>86</v>
      </c>
      <c r="D47" s="142" t="s">
        <v>117</v>
      </c>
      <c r="E47" s="142" t="s">
        <v>86</v>
      </c>
      <c r="F47" s="142" t="s">
        <v>163</v>
      </c>
      <c r="G47" s="142" t="s">
        <v>96</v>
      </c>
      <c r="H47" s="141">
        <v>2017</v>
      </c>
      <c r="I47" s="143">
        <v>519.5</v>
      </c>
      <c r="J47" s="141" t="s">
        <v>234</v>
      </c>
      <c r="K47" s="141">
        <v>2</v>
      </c>
      <c r="L47" s="141">
        <v>1</v>
      </c>
      <c r="M47" s="141">
        <v>1</v>
      </c>
      <c r="N47" s="141">
        <v>8</v>
      </c>
      <c r="O47" s="141">
        <v>1</v>
      </c>
      <c r="P47" s="144">
        <v>1100</v>
      </c>
      <c r="Q47" s="145">
        <v>0.25</v>
      </c>
      <c r="R47" s="144">
        <f t="shared" si="0"/>
        <v>1375</v>
      </c>
      <c r="S47" s="141">
        <v>10</v>
      </c>
      <c r="T47" s="141">
        <v>1</v>
      </c>
      <c r="U47" s="141">
        <v>7</v>
      </c>
      <c r="V47" s="146">
        <f>CEILING(R47*O47*I47*EXP(-Definitions!$A$38*'Capex (2)'!U47)*T47,100)</f>
        <v>714400</v>
      </c>
      <c r="W47" s="160" t="s">
        <v>235</v>
      </c>
      <c r="X47" s="142" t="s">
        <v>236</v>
      </c>
      <c r="Y47" s="142"/>
    </row>
    <row r="48" spans="1:25" s="129" customFormat="1" ht="27.75" hidden="1" customHeight="1">
      <c r="A48" s="141" t="s">
        <v>1116</v>
      </c>
      <c r="B48" s="142" t="s">
        <v>251</v>
      </c>
      <c r="C48" s="142" t="s">
        <v>86</v>
      </c>
      <c r="D48" s="142" t="s">
        <v>117</v>
      </c>
      <c r="E48" s="142" t="s">
        <v>86</v>
      </c>
      <c r="F48" s="142" t="s">
        <v>163</v>
      </c>
      <c r="G48" s="142" t="s">
        <v>96</v>
      </c>
      <c r="H48" s="141">
        <v>2017</v>
      </c>
      <c r="I48" s="143">
        <v>501.5</v>
      </c>
      <c r="J48" s="141" t="s">
        <v>234</v>
      </c>
      <c r="K48" s="141">
        <v>2</v>
      </c>
      <c r="L48" s="141">
        <v>1</v>
      </c>
      <c r="M48" s="141">
        <v>1</v>
      </c>
      <c r="N48" s="141">
        <v>8</v>
      </c>
      <c r="O48" s="141">
        <v>1</v>
      </c>
      <c r="P48" s="144">
        <v>1100</v>
      </c>
      <c r="Q48" s="145">
        <v>0.25</v>
      </c>
      <c r="R48" s="144">
        <f t="shared" si="0"/>
        <v>1375</v>
      </c>
      <c r="S48" s="141">
        <v>10</v>
      </c>
      <c r="T48" s="141">
        <v>1</v>
      </c>
      <c r="U48" s="141">
        <v>7</v>
      </c>
      <c r="V48" s="146">
        <f>CEILING(R48*O48*I48*EXP(-Definitions!$A$38*'Capex (2)'!U48)*T48,100)</f>
        <v>689600</v>
      </c>
      <c r="W48" s="160" t="s">
        <v>235</v>
      </c>
      <c r="X48" s="142" t="s">
        <v>239</v>
      </c>
      <c r="Y48" s="142"/>
    </row>
    <row r="49" spans="1:25" s="129" customFormat="1" ht="27.75" hidden="1" customHeight="1">
      <c r="A49" s="141" t="s">
        <v>1117</v>
      </c>
      <c r="B49" s="142" t="s">
        <v>252</v>
      </c>
      <c r="C49" s="142" t="s">
        <v>86</v>
      </c>
      <c r="D49" s="142" t="s">
        <v>117</v>
      </c>
      <c r="E49" s="142" t="s">
        <v>86</v>
      </c>
      <c r="F49" s="142" t="s">
        <v>163</v>
      </c>
      <c r="G49" s="142" t="s">
        <v>96</v>
      </c>
      <c r="H49" s="141">
        <v>2017</v>
      </c>
      <c r="I49" s="143">
        <v>501.5</v>
      </c>
      <c r="J49" s="141" t="s">
        <v>234</v>
      </c>
      <c r="K49" s="141">
        <v>2</v>
      </c>
      <c r="L49" s="141">
        <v>1</v>
      </c>
      <c r="M49" s="141">
        <v>1</v>
      </c>
      <c r="N49" s="141">
        <v>8</v>
      </c>
      <c r="O49" s="141">
        <v>1</v>
      </c>
      <c r="P49" s="144">
        <v>1100</v>
      </c>
      <c r="Q49" s="145">
        <v>0.25</v>
      </c>
      <c r="R49" s="144">
        <f t="shared" si="0"/>
        <v>1375</v>
      </c>
      <c r="S49" s="141">
        <v>10</v>
      </c>
      <c r="T49" s="141">
        <v>1</v>
      </c>
      <c r="U49" s="141">
        <v>7</v>
      </c>
      <c r="V49" s="146">
        <f>CEILING(R49*O49*I49*EXP(-Definitions!$A$38*'Capex (2)'!U49)*T49,100)</f>
        <v>689600</v>
      </c>
      <c r="W49" s="160" t="s">
        <v>235</v>
      </c>
      <c r="X49" s="142" t="s">
        <v>242</v>
      </c>
      <c r="Y49" s="142"/>
    </row>
    <row r="50" spans="1:25" s="129" customFormat="1" ht="27.75" hidden="1" customHeight="1">
      <c r="A50" s="141" t="s">
        <v>1118</v>
      </c>
      <c r="B50" s="142" t="s">
        <v>253</v>
      </c>
      <c r="C50" s="142" t="s">
        <v>86</v>
      </c>
      <c r="D50" s="142" t="s">
        <v>117</v>
      </c>
      <c r="E50" s="142" t="s">
        <v>86</v>
      </c>
      <c r="F50" s="142" t="s">
        <v>164</v>
      </c>
      <c r="G50" s="142" t="s">
        <v>96</v>
      </c>
      <c r="H50" s="141">
        <v>2017</v>
      </c>
      <c r="I50" s="143">
        <v>149</v>
      </c>
      <c r="J50" s="141" t="s">
        <v>234</v>
      </c>
      <c r="K50" s="141">
        <v>2</v>
      </c>
      <c r="L50" s="141">
        <v>1</v>
      </c>
      <c r="M50" s="141">
        <v>1</v>
      </c>
      <c r="N50" s="141">
        <v>8</v>
      </c>
      <c r="O50" s="141">
        <v>1</v>
      </c>
      <c r="P50" s="144">
        <v>1000</v>
      </c>
      <c r="Q50" s="145">
        <v>0.25</v>
      </c>
      <c r="R50" s="144">
        <f t="shared" si="0"/>
        <v>1250</v>
      </c>
      <c r="S50" s="141">
        <v>8</v>
      </c>
      <c r="T50" s="141">
        <v>1</v>
      </c>
      <c r="U50" s="141">
        <v>5</v>
      </c>
      <c r="V50" s="146">
        <f>CEILING(R50*O50*I50*EXP(-Definitions!$A$38*'Capex (2)'!U50)*T50,100)</f>
        <v>186300</v>
      </c>
      <c r="W50" s="160" t="s">
        <v>235</v>
      </c>
      <c r="X50" s="142" t="s">
        <v>254</v>
      </c>
      <c r="Y50" s="142"/>
    </row>
    <row r="51" spans="1:25" s="129" customFormat="1" ht="27.75" hidden="1" customHeight="1">
      <c r="A51" s="141" t="s">
        <v>1119</v>
      </c>
      <c r="B51" s="142" t="s">
        <v>246</v>
      </c>
      <c r="C51" s="142" t="s">
        <v>86</v>
      </c>
      <c r="D51" s="142" t="s">
        <v>117</v>
      </c>
      <c r="E51" s="142" t="s">
        <v>86</v>
      </c>
      <c r="F51" s="142" t="s">
        <v>164</v>
      </c>
      <c r="G51" s="142" t="s">
        <v>96</v>
      </c>
      <c r="H51" s="141">
        <v>2017</v>
      </c>
      <c r="I51" s="143">
        <v>149</v>
      </c>
      <c r="J51" s="141" t="s">
        <v>234</v>
      </c>
      <c r="K51" s="141">
        <v>2</v>
      </c>
      <c r="L51" s="141">
        <v>1</v>
      </c>
      <c r="M51" s="141">
        <v>1</v>
      </c>
      <c r="N51" s="141">
        <v>8</v>
      </c>
      <c r="O51" s="141">
        <v>1</v>
      </c>
      <c r="P51" s="144">
        <v>250</v>
      </c>
      <c r="Q51" s="145">
        <v>0.25</v>
      </c>
      <c r="R51" s="144">
        <f t="shared" si="0"/>
        <v>312.5</v>
      </c>
      <c r="S51" s="141">
        <v>10</v>
      </c>
      <c r="T51" s="141">
        <v>1</v>
      </c>
      <c r="U51" s="141">
        <v>7</v>
      </c>
      <c r="V51" s="146">
        <f>CEILING(R51*O51*I51*EXP(-Definitions!$A$38*'Capex (2)'!U51)*T51,100)</f>
        <v>46600</v>
      </c>
      <c r="W51" s="160" t="s">
        <v>235</v>
      </c>
      <c r="X51" s="142" t="s">
        <v>239</v>
      </c>
      <c r="Y51" s="142"/>
    </row>
    <row r="52" spans="1:25" s="129" customFormat="1" ht="27.75" hidden="1" customHeight="1">
      <c r="A52" s="141" t="s">
        <v>1120</v>
      </c>
      <c r="B52" s="142" t="s">
        <v>253</v>
      </c>
      <c r="C52" s="142" t="s">
        <v>86</v>
      </c>
      <c r="D52" s="142" t="s">
        <v>117</v>
      </c>
      <c r="E52" s="142" t="s">
        <v>86</v>
      </c>
      <c r="F52" s="142" t="s">
        <v>165</v>
      </c>
      <c r="G52" s="142" t="s">
        <v>96</v>
      </c>
      <c r="H52" s="141">
        <v>2017</v>
      </c>
      <c r="I52" s="143">
        <v>13</v>
      </c>
      <c r="J52" s="141" t="s">
        <v>234</v>
      </c>
      <c r="K52" s="141">
        <v>2</v>
      </c>
      <c r="L52" s="141">
        <v>1</v>
      </c>
      <c r="M52" s="141">
        <v>1</v>
      </c>
      <c r="N52" s="141">
        <v>8</v>
      </c>
      <c r="O52" s="141">
        <v>1</v>
      </c>
      <c r="P52" s="144">
        <v>1000</v>
      </c>
      <c r="Q52" s="145">
        <v>0.25</v>
      </c>
      <c r="R52" s="144">
        <f t="shared" si="0"/>
        <v>1250</v>
      </c>
      <c r="S52" s="141">
        <v>8</v>
      </c>
      <c r="T52" s="141">
        <v>1</v>
      </c>
      <c r="U52" s="141">
        <v>5</v>
      </c>
      <c r="V52" s="146">
        <f>CEILING(R52*O52*I52*EXP(-Definitions!$A$38*'Capex (2)'!U52)*T52,100)</f>
        <v>16300</v>
      </c>
      <c r="W52" s="160" t="s">
        <v>235</v>
      </c>
      <c r="X52" s="142" t="s">
        <v>254</v>
      </c>
      <c r="Y52" s="142"/>
    </row>
    <row r="53" spans="1:25" s="129" customFormat="1" ht="27.75" hidden="1" customHeight="1">
      <c r="A53" s="141" t="s">
        <v>1121</v>
      </c>
      <c r="B53" s="142" t="s">
        <v>246</v>
      </c>
      <c r="C53" s="142" t="s">
        <v>86</v>
      </c>
      <c r="D53" s="142" t="s">
        <v>117</v>
      </c>
      <c r="E53" s="142" t="s">
        <v>86</v>
      </c>
      <c r="F53" s="142" t="s">
        <v>165</v>
      </c>
      <c r="G53" s="142" t="s">
        <v>96</v>
      </c>
      <c r="H53" s="141">
        <v>2017</v>
      </c>
      <c r="I53" s="143">
        <v>13</v>
      </c>
      <c r="J53" s="141" t="s">
        <v>234</v>
      </c>
      <c r="K53" s="141">
        <v>2</v>
      </c>
      <c r="L53" s="141">
        <v>1</v>
      </c>
      <c r="M53" s="141">
        <v>1</v>
      </c>
      <c r="N53" s="141">
        <v>8</v>
      </c>
      <c r="O53" s="141">
        <v>1</v>
      </c>
      <c r="P53" s="144">
        <v>250</v>
      </c>
      <c r="Q53" s="145">
        <v>0.25</v>
      </c>
      <c r="R53" s="144">
        <f t="shared" si="0"/>
        <v>312.5</v>
      </c>
      <c r="S53" s="141">
        <v>10</v>
      </c>
      <c r="T53" s="141">
        <v>1</v>
      </c>
      <c r="U53" s="141">
        <v>7</v>
      </c>
      <c r="V53" s="146">
        <f>CEILING(R53*O53*I53*EXP(-Definitions!$A$38*'Capex (2)'!U53)*T53,100)</f>
        <v>4100</v>
      </c>
      <c r="W53" s="160" t="s">
        <v>235</v>
      </c>
      <c r="X53" s="142" t="s">
        <v>239</v>
      </c>
      <c r="Y53" s="142"/>
    </row>
    <row r="54" spans="1:25" s="129" customFormat="1" ht="27.75" hidden="1" customHeight="1">
      <c r="A54" s="141" t="s">
        <v>1122</v>
      </c>
      <c r="B54" s="142" t="s">
        <v>253</v>
      </c>
      <c r="C54" s="142" t="s">
        <v>86</v>
      </c>
      <c r="D54" s="142" t="s">
        <v>117</v>
      </c>
      <c r="E54" s="142" t="s">
        <v>86</v>
      </c>
      <c r="F54" s="142" t="s">
        <v>166</v>
      </c>
      <c r="G54" s="142" t="s">
        <v>96</v>
      </c>
      <c r="H54" s="141">
        <v>2017</v>
      </c>
      <c r="I54" s="143">
        <v>30.2</v>
      </c>
      <c r="J54" s="141" t="s">
        <v>234</v>
      </c>
      <c r="K54" s="141">
        <v>2</v>
      </c>
      <c r="L54" s="141">
        <v>1</v>
      </c>
      <c r="M54" s="141">
        <v>1</v>
      </c>
      <c r="N54" s="141">
        <v>8</v>
      </c>
      <c r="O54" s="141">
        <v>1</v>
      </c>
      <c r="P54" s="144">
        <v>1000</v>
      </c>
      <c r="Q54" s="145">
        <v>0.25</v>
      </c>
      <c r="R54" s="144">
        <f t="shared" si="0"/>
        <v>1250</v>
      </c>
      <c r="S54" s="141">
        <v>8</v>
      </c>
      <c r="T54" s="141">
        <v>1</v>
      </c>
      <c r="U54" s="141">
        <v>5</v>
      </c>
      <c r="V54" s="146">
        <f>CEILING(R54*O54*I54*EXP(-Definitions!$A$38*'Capex (2)'!U54)*T54,100)</f>
        <v>37800</v>
      </c>
      <c r="W54" s="160" t="s">
        <v>235</v>
      </c>
      <c r="X54" s="142" t="s">
        <v>254</v>
      </c>
      <c r="Y54" s="142"/>
    </row>
    <row r="55" spans="1:25" s="129" customFormat="1" ht="27.75" hidden="1" customHeight="1">
      <c r="A55" s="141" t="s">
        <v>1123</v>
      </c>
      <c r="B55" s="142" t="s">
        <v>246</v>
      </c>
      <c r="C55" s="142" t="s">
        <v>86</v>
      </c>
      <c r="D55" s="142" t="s">
        <v>117</v>
      </c>
      <c r="E55" s="142" t="s">
        <v>86</v>
      </c>
      <c r="F55" s="142" t="s">
        <v>166</v>
      </c>
      <c r="G55" s="142" t="s">
        <v>96</v>
      </c>
      <c r="H55" s="141">
        <v>2017</v>
      </c>
      <c r="I55" s="143">
        <v>30.2</v>
      </c>
      <c r="J55" s="141" t="s">
        <v>234</v>
      </c>
      <c r="K55" s="141">
        <v>2</v>
      </c>
      <c r="L55" s="141">
        <v>1</v>
      </c>
      <c r="M55" s="141">
        <v>1</v>
      </c>
      <c r="N55" s="141">
        <v>8</v>
      </c>
      <c r="O55" s="141">
        <v>1</v>
      </c>
      <c r="P55" s="144">
        <v>250</v>
      </c>
      <c r="Q55" s="145">
        <v>0.25</v>
      </c>
      <c r="R55" s="144">
        <f t="shared" si="0"/>
        <v>312.5</v>
      </c>
      <c r="S55" s="141">
        <v>10</v>
      </c>
      <c r="T55" s="141">
        <v>1</v>
      </c>
      <c r="U55" s="141">
        <v>7</v>
      </c>
      <c r="V55" s="146">
        <f>CEILING(R55*O55*I55*EXP(-Definitions!$A$38*'Capex (2)'!U55)*T55,100)</f>
        <v>9500</v>
      </c>
      <c r="W55" s="160" t="s">
        <v>235</v>
      </c>
      <c r="X55" s="142" t="s">
        <v>239</v>
      </c>
      <c r="Y55" s="142"/>
    </row>
    <row r="56" spans="1:25" s="129" customFormat="1" ht="27.75" hidden="1" customHeight="1">
      <c r="A56" s="141" t="s">
        <v>1124</v>
      </c>
      <c r="B56" s="142" t="s">
        <v>253</v>
      </c>
      <c r="C56" s="142" t="s">
        <v>86</v>
      </c>
      <c r="D56" s="142" t="s">
        <v>117</v>
      </c>
      <c r="E56" s="142" t="s">
        <v>86</v>
      </c>
      <c r="F56" s="142" t="s">
        <v>167</v>
      </c>
      <c r="G56" s="142" t="s">
        <v>96</v>
      </c>
      <c r="H56" s="141">
        <v>2017</v>
      </c>
      <c r="I56" s="143">
        <v>7.3</v>
      </c>
      <c r="J56" s="141" t="s">
        <v>234</v>
      </c>
      <c r="K56" s="141">
        <v>2</v>
      </c>
      <c r="L56" s="141">
        <v>1</v>
      </c>
      <c r="M56" s="141">
        <v>1</v>
      </c>
      <c r="N56" s="141">
        <v>8</v>
      </c>
      <c r="O56" s="141">
        <v>1</v>
      </c>
      <c r="P56" s="144">
        <v>1000</v>
      </c>
      <c r="Q56" s="145">
        <v>0.25</v>
      </c>
      <c r="R56" s="144">
        <f t="shared" si="0"/>
        <v>1250</v>
      </c>
      <c r="S56" s="141">
        <v>8</v>
      </c>
      <c r="T56" s="141">
        <v>1</v>
      </c>
      <c r="U56" s="141">
        <v>5</v>
      </c>
      <c r="V56" s="146">
        <f>CEILING(R56*O56*I56*EXP(-Definitions!$A$38*'Capex (2)'!U56)*T56,100)</f>
        <v>9200</v>
      </c>
      <c r="W56" s="160" t="s">
        <v>235</v>
      </c>
      <c r="X56" s="142" t="s">
        <v>254</v>
      </c>
      <c r="Y56" s="142"/>
    </row>
    <row r="57" spans="1:25" s="129" customFormat="1" ht="27.75" hidden="1" customHeight="1">
      <c r="A57" s="141" t="s">
        <v>1125</v>
      </c>
      <c r="B57" s="142" t="s">
        <v>246</v>
      </c>
      <c r="C57" s="142" t="s">
        <v>86</v>
      </c>
      <c r="D57" s="142" t="s">
        <v>117</v>
      </c>
      <c r="E57" s="142" t="s">
        <v>86</v>
      </c>
      <c r="F57" s="142" t="s">
        <v>167</v>
      </c>
      <c r="G57" s="142" t="s">
        <v>96</v>
      </c>
      <c r="H57" s="141">
        <v>2017</v>
      </c>
      <c r="I57" s="143">
        <v>7.3</v>
      </c>
      <c r="J57" s="141" t="s">
        <v>234</v>
      </c>
      <c r="K57" s="141">
        <v>2</v>
      </c>
      <c r="L57" s="141">
        <v>1</v>
      </c>
      <c r="M57" s="141">
        <v>1</v>
      </c>
      <c r="N57" s="141">
        <v>8</v>
      </c>
      <c r="O57" s="141">
        <v>1</v>
      </c>
      <c r="P57" s="144">
        <v>250</v>
      </c>
      <c r="Q57" s="145">
        <v>0.25</v>
      </c>
      <c r="R57" s="144">
        <f t="shared" si="0"/>
        <v>312.5</v>
      </c>
      <c r="S57" s="141">
        <v>10</v>
      </c>
      <c r="T57" s="141">
        <v>1</v>
      </c>
      <c r="U57" s="141">
        <v>7</v>
      </c>
      <c r="V57" s="146">
        <f>CEILING(R57*O57*I57*EXP(-Definitions!$A$38*'Capex (2)'!U57)*T57,100)</f>
        <v>2300</v>
      </c>
      <c r="W57" s="160" t="s">
        <v>235</v>
      </c>
      <c r="X57" s="142" t="s">
        <v>239</v>
      </c>
      <c r="Y57" s="142"/>
    </row>
    <row r="58" spans="1:25" s="129" customFormat="1" ht="27.75" hidden="1" customHeight="1">
      <c r="A58" s="141" t="s">
        <v>1126</v>
      </c>
      <c r="B58" s="142" t="s">
        <v>241</v>
      </c>
      <c r="C58" s="142" t="s">
        <v>86</v>
      </c>
      <c r="D58" s="142" t="s">
        <v>117</v>
      </c>
      <c r="E58" s="142" t="s">
        <v>86</v>
      </c>
      <c r="F58" s="142" t="s">
        <v>168</v>
      </c>
      <c r="G58" s="142" t="s">
        <v>96</v>
      </c>
      <c r="H58" s="141">
        <v>2017</v>
      </c>
      <c r="I58" s="143">
        <v>16.8</v>
      </c>
      <c r="J58" s="141" t="s">
        <v>234</v>
      </c>
      <c r="K58" s="141">
        <v>2</v>
      </c>
      <c r="L58" s="141">
        <v>1</v>
      </c>
      <c r="M58" s="141">
        <v>1</v>
      </c>
      <c r="N58" s="141">
        <v>8</v>
      </c>
      <c r="O58" s="141">
        <v>1</v>
      </c>
      <c r="P58" s="144">
        <v>1100</v>
      </c>
      <c r="Q58" s="145">
        <v>0.25</v>
      </c>
      <c r="R58" s="144">
        <f t="shared" si="0"/>
        <v>1375</v>
      </c>
      <c r="S58" s="141">
        <v>10</v>
      </c>
      <c r="T58" s="141">
        <v>1</v>
      </c>
      <c r="U58" s="141">
        <v>7</v>
      </c>
      <c r="V58" s="146">
        <f>CEILING(R58*O58*I58*EXP(-Definitions!$A$38*'Capex (2)'!U58)*T58,100)</f>
        <v>23100</v>
      </c>
      <c r="W58" s="160" t="s">
        <v>235</v>
      </c>
      <c r="X58" s="142" t="s">
        <v>242</v>
      </c>
      <c r="Y58" s="142"/>
    </row>
    <row r="59" spans="1:25" s="129" customFormat="1" ht="27.75" hidden="1" customHeight="1">
      <c r="A59" s="141" t="s">
        <v>1127</v>
      </c>
      <c r="B59" s="142" t="s">
        <v>246</v>
      </c>
      <c r="C59" s="142" t="s">
        <v>86</v>
      </c>
      <c r="D59" s="142" t="s">
        <v>117</v>
      </c>
      <c r="E59" s="142" t="s">
        <v>86</v>
      </c>
      <c r="F59" s="142" t="s">
        <v>168</v>
      </c>
      <c r="G59" s="142" t="s">
        <v>96</v>
      </c>
      <c r="H59" s="141">
        <v>2017</v>
      </c>
      <c r="I59" s="143">
        <v>16.8</v>
      </c>
      <c r="J59" s="141" t="s">
        <v>234</v>
      </c>
      <c r="K59" s="141">
        <v>2</v>
      </c>
      <c r="L59" s="141">
        <v>1</v>
      </c>
      <c r="M59" s="141">
        <v>1</v>
      </c>
      <c r="N59" s="141">
        <v>8</v>
      </c>
      <c r="O59" s="141">
        <v>1</v>
      </c>
      <c r="P59" s="144">
        <v>250</v>
      </c>
      <c r="Q59" s="145">
        <v>0.25</v>
      </c>
      <c r="R59" s="144">
        <f t="shared" si="0"/>
        <v>312.5</v>
      </c>
      <c r="S59" s="141">
        <v>10</v>
      </c>
      <c r="T59" s="141">
        <v>1</v>
      </c>
      <c r="U59" s="141">
        <v>7</v>
      </c>
      <c r="V59" s="146">
        <f>CEILING(R59*O59*I59*EXP(-Definitions!$A$38*'Capex (2)'!U59)*T59,100)</f>
        <v>5300</v>
      </c>
      <c r="W59" s="160" t="s">
        <v>235</v>
      </c>
      <c r="X59" s="142" t="s">
        <v>239</v>
      </c>
      <c r="Y59" s="142"/>
    </row>
    <row r="60" spans="1:25" s="129" customFormat="1" ht="27.75" hidden="1" customHeight="1">
      <c r="A60" s="141" t="s">
        <v>1128</v>
      </c>
      <c r="B60" s="142" t="s">
        <v>255</v>
      </c>
      <c r="C60" s="142" t="s">
        <v>86</v>
      </c>
      <c r="D60" s="142" t="s">
        <v>117</v>
      </c>
      <c r="E60" s="142" t="s">
        <v>86</v>
      </c>
      <c r="F60" s="142" t="s">
        <v>169</v>
      </c>
      <c r="G60" s="142" t="s">
        <v>96</v>
      </c>
      <c r="H60" s="141">
        <v>2017</v>
      </c>
      <c r="I60" s="143">
        <v>58.82</v>
      </c>
      <c r="J60" s="141" t="s">
        <v>234</v>
      </c>
      <c r="K60" s="141">
        <v>2</v>
      </c>
      <c r="L60" s="141">
        <v>1</v>
      </c>
      <c r="M60" s="141">
        <v>1</v>
      </c>
      <c r="N60" s="141">
        <v>8</v>
      </c>
      <c r="O60" s="141">
        <v>1</v>
      </c>
      <c r="P60" s="144">
        <v>250</v>
      </c>
      <c r="Q60" s="145">
        <v>0.25</v>
      </c>
      <c r="R60" s="144">
        <f t="shared" si="0"/>
        <v>312.5</v>
      </c>
      <c r="S60" s="141">
        <v>10</v>
      </c>
      <c r="T60" s="141">
        <v>1</v>
      </c>
      <c r="U60" s="141">
        <v>7</v>
      </c>
      <c r="V60" s="146">
        <f>CEILING(R60*O60*I60*EXP(-Definitions!$A$38*'Capex (2)'!U60)*T60,100)</f>
        <v>18400</v>
      </c>
      <c r="W60" s="160" t="s">
        <v>235</v>
      </c>
      <c r="X60" s="142" t="s">
        <v>236</v>
      </c>
      <c r="Y60" s="142"/>
    </row>
    <row r="61" spans="1:25" s="129" customFormat="1" ht="27.75" hidden="1" customHeight="1">
      <c r="A61" s="141" t="s">
        <v>1129</v>
      </c>
      <c r="B61" s="142" t="s">
        <v>256</v>
      </c>
      <c r="C61" s="142" t="s">
        <v>86</v>
      </c>
      <c r="D61" s="142" t="s">
        <v>117</v>
      </c>
      <c r="E61" s="142" t="s">
        <v>86</v>
      </c>
      <c r="F61" s="142" t="s">
        <v>169</v>
      </c>
      <c r="G61" s="142" t="s">
        <v>96</v>
      </c>
      <c r="H61" s="141">
        <v>2017</v>
      </c>
      <c r="I61" s="143">
        <v>16.600000000000001</v>
      </c>
      <c r="J61" s="141" t="s">
        <v>234</v>
      </c>
      <c r="K61" s="141">
        <v>2</v>
      </c>
      <c r="L61" s="141">
        <v>1</v>
      </c>
      <c r="M61" s="141">
        <v>1</v>
      </c>
      <c r="N61" s="141">
        <v>8</v>
      </c>
      <c r="O61" s="141">
        <v>1</v>
      </c>
      <c r="P61" s="144">
        <v>250</v>
      </c>
      <c r="Q61" s="145">
        <v>0.25</v>
      </c>
      <c r="R61" s="144">
        <f t="shared" si="0"/>
        <v>312.5</v>
      </c>
      <c r="S61" s="141">
        <v>10</v>
      </c>
      <c r="T61" s="141">
        <v>1</v>
      </c>
      <c r="U61" s="141">
        <v>7</v>
      </c>
      <c r="V61" s="146">
        <f>CEILING(R61*O61*I61*EXP(-Definitions!$A$38*'Capex (2)'!U61)*T61,100)</f>
        <v>5200</v>
      </c>
      <c r="W61" s="160" t="s">
        <v>235</v>
      </c>
      <c r="X61" s="142" t="s">
        <v>239</v>
      </c>
      <c r="Y61" s="142"/>
    </row>
    <row r="62" spans="1:25" s="129" customFormat="1" ht="27.75" hidden="1" customHeight="1">
      <c r="A62" s="141" t="s">
        <v>1130</v>
      </c>
      <c r="B62" s="142" t="s">
        <v>253</v>
      </c>
      <c r="C62" s="142" t="s">
        <v>86</v>
      </c>
      <c r="D62" s="142" t="s">
        <v>117</v>
      </c>
      <c r="E62" s="142" t="s">
        <v>86</v>
      </c>
      <c r="F62" s="142" t="s">
        <v>169</v>
      </c>
      <c r="G62" s="142" t="s">
        <v>96</v>
      </c>
      <c r="H62" s="141">
        <v>2017</v>
      </c>
      <c r="I62" s="143">
        <v>16.600000000000001</v>
      </c>
      <c r="J62" s="141" t="s">
        <v>234</v>
      </c>
      <c r="K62" s="141">
        <v>2</v>
      </c>
      <c r="L62" s="141">
        <v>1</v>
      </c>
      <c r="M62" s="141">
        <v>1</v>
      </c>
      <c r="N62" s="141">
        <v>8</v>
      </c>
      <c r="O62" s="141">
        <v>1</v>
      </c>
      <c r="P62" s="144">
        <v>1000</v>
      </c>
      <c r="Q62" s="145">
        <v>0.25</v>
      </c>
      <c r="R62" s="144">
        <f t="shared" si="0"/>
        <v>1250</v>
      </c>
      <c r="S62" s="141">
        <v>8</v>
      </c>
      <c r="T62" s="141">
        <v>1</v>
      </c>
      <c r="U62" s="141">
        <v>5</v>
      </c>
      <c r="V62" s="146">
        <f>CEILING(R62*O62*I62*EXP(-Definitions!$A$38*'Capex (2)'!U62)*T62,100)</f>
        <v>20800</v>
      </c>
      <c r="W62" s="160" t="s">
        <v>235</v>
      </c>
      <c r="X62" s="142" t="s">
        <v>254</v>
      </c>
      <c r="Y62" s="142"/>
    </row>
    <row r="63" spans="1:25" s="129" customFormat="1" ht="27.75" hidden="1" customHeight="1">
      <c r="A63" s="141" t="s">
        <v>1131</v>
      </c>
      <c r="B63" s="142" t="s">
        <v>255</v>
      </c>
      <c r="C63" s="142" t="s">
        <v>86</v>
      </c>
      <c r="D63" s="142" t="s">
        <v>117</v>
      </c>
      <c r="E63" s="142" t="s">
        <v>86</v>
      </c>
      <c r="F63" s="142" t="s">
        <v>170</v>
      </c>
      <c r="G63" s="142" t="s">
        <v>96</v>
      </c>
      <c r="H63" s="141">
        <v>2017</v>
      </c>
      <c r="I63" s="143">
        <v>39.32</v>
      </c>
      <c r="J63" s="141" t="s">
        <v>234</v>
      </c>
      <c r="K63" s="141">
        <v>2</v>
      </c>
      <c r="L63" s="141">
        <v>1</v>
      </c>
      <c r="M63" s="141">
        <v>1</v>
      </c>
      <c r="N63" s="141">
        <v>8</v>
      </c>
      <c r="O63" s="141">
        <v>1</v>
      </c>
      <c r="P63" s="144">
        <v>250</v>
      </c>
      <c r="Q63" s="145">
        <v>0.25</v>
      </c>
      <c r="R63" s="144">
        <f t="shared" si="0"/>
        <v>312.5</v>
      </c>
      <c r="S63" s="141">
        <v>10</v>
      </c>
      <c r="T63" s="141">
        <v>1</v>
      </c>
      <c r="U63" s="141">
        <v>7</v>
      </c>
      <c r="V63" s="146">
        <f>CEILING(R63*O63*I63*EXP(-Definitions!$A$38*'Capex (2)'!U63)*T63,100)</f>
        <v>12300</v>
      </c>
      <c r="W63" s="160" t="s">
        <v>235</v>
      </c>
      <c r="X63" s="142" t="s">
        <v>236</v>
      </c>
      <c r="Y63" s="142"/>
    </row>
    <row r="64" spans="1:25" s="129" customFormat="1" ht="27.75" hidden="1" customHeight="1">
      <c r="A64" s="141" t="s">
        <v>1132</v>
      </c>
      <c r="B64" s="142" t="s">
        <v>255</v>
      </c>
      <c r="C64" s="142" t="s">
        <v>86</v>
      </c>
      <c r="D64" s="142" t="s">
        <v>117</v>
      </c>
      <c r="E64" s="142" t="s">
        <v>86</v>
      </c>
      <c r="F64" s="142" t="s">
        <v>171</v>
      </c>
      <c r="G64" s="142" t="s">
        <v>96</v>
      </c>
      <c r="H64" s="141">
        <v>2017</v>
      </c>
      <c r="I64" s="143">
        <v>39.32</v>
      </c>
      <c r="J64" s="141" t="s">
        <v>234</v>
      </c>
      <c r="K64" s="141">
        <v>2</v>
      </c>
      <c r="L64" s="141">
        <v>1</v>
      </c>
      <c r="M64" s="141">
        <v>1</v>
      </c>
      <c r="N64" s="141">
        <v>8</v>
      </c>
      <c r="O64" s="141">
        <v>1</v>
      </c>
      <c r="P64" s="144">
        <v>250</v>
      </c>
      <c r="Q64" s="145">
        <v>0.25</v>
      </c>
      <c r="R64" s="144">
        <f t="shared" si="0"/>
        <v>312.5</v>
      </c>
      <c r="S64" s="141">
        <v>10</v>
      </c>
      <c r="T64" s="141">
        <v>1</v>
      </c>
      <c r="U64" s="141">
        <v>7</v>
      </c>
      <c r="V64" s="146">
        <f>CEILING(R64*O64*I64*EXP(-Definitions!$A$38*'Capex (2)'!U64)*T64,100)</f>
        <v>12300</v>
      </c>
      <c r="W64" s="160" t="s">
        <v>235</v>
      </c>
      <c r="X64" s="142" t="s">
        <v>236</v>
      </c>
      <c r="Y64" s="142"/>
    </row>
    <row r="65" spans="1:25" s="129" customFormat="1" ht="27.75" hidden="1" customHeight="1">
      <c r="A65" s="141" t="s">
        <v>1133</v>
      </c>
      <c r="B65" s="142" t="s">
        <v>253</v>
      </c>
      <c r="C65" s="142" t="s">
        <v>86</v>
      </c>
      <c r="D65" s="142" t="s">
        <v>117</v>
      </c>
      <c r="E65" s="142" t="s">
        <v>86</v>
      </c>
      <c r="F65" s="142" t="s">
        <v>171</v>
      </c>
      <c r="G65" s="142" t="s">
        <v>96</v>
      </c>
      <c r="H65" s="141">
        <v>2017</v>
      </c>
      <c r="I65" s="143">
        <v>16.600000000000001</v>
      </c>
      <c r="J65" s="141" t="s">
        <v>234</v>
      </c>
      <c r="K65" s="141">
        <v>2</v>
      </c>
      <c r="L65" s="141">
        <v>1</v>
      </c>
      <c r="M65" s="141">
        <v>1</v>
      </c>
      <c r="N65" s="141">
        <v>8</v>
      </c>
      <c r="O65" s="141">
        <v>1</v>
      </c>
      <c r="P65" s="144">
        <v>1000</v>
      </c>
      <c r="Q65" s="145">
        <v>0.25</v>
      </c>
      <c r="R65" s="144">
        <f t="shared" si="0"/>
        <v>1250</v>
      </c>
      <c r="S65" s="141">
        <v>8</v>
      </c>
      <c r="T65" s="141">
        <v>1</v>
      </c>
      <c r="U65" s="141">
        <v>5</v>
      </c>
      <c r="V65" s="146">
        <f>CEILING(R65*O65*I65*EXP(-Definitions!$A$38*'Capex (2)'!U65)*T65,100)</f>
        <v>20800</v>
      </c>
      <c r="W65" s="160" t="s">
        <v>235</v>
      </c>
      <c r="X65" s="142" t="s">
        <v>254</v>
      </c>
      <c r="Y65" s="142"/>
    </row>
    <row r="66" spans="1:25" s="129" customFormat="1" ht="27.75" hidden="1" customHeight="1">
      <c r="A66" s="141" t="s">
        <v>1134</v>
      </c>
      <c r="B66" s="142" t="s">
        <v>255</v>
      </c>
      <c r="C66" s="142" t="s">
        <v>86</v>
      </c>
      <c r="D66" s="142" t="s">
        <v>117</v>
      </c>
      <c r="E66" s="142" t="s">
        <v>86</v>
      </c>
      <c r="F66" s="142" t="s">
        <v>172</v>
      </c>
      <c r="G66" s="142" t="s">
        <v>96</v>
      </c>
      <c r="H66" s="141">
        <v>2017</v>
      </c>
      <c r="I66" s="143">
        <v>39.979999999999997</v>
      </c>
      <c r="J66" s="141" t="s">
        <v>234</v>
      </c>
      <c r="K66" s="141">
        <v>2</v>
      </c>
      <c r="L66" s="141">
        <v>1</v>
      </c>
      <c r="M66" s="141">
        <v>1</v>
      </c>
      <c r="N66" s="141">
        <v>8</v>
      </c>
      <c r="O66" s="141">
        <v>1</v>
      </c>
      <c r="P66" s="144">
        <v>250</v>
      </c>
      <c r="Q66" s="145">
        <v>0.25</v>
      </c>
      <c r="R66" s="144">
        <f t="shared" ref="R66:R129" si="1">P66*(1+Q66)</f>
        <v>312.5</v>
      </c>
      <c r="S66" s="141">
        <v>10</v>
      </c>
      <c r="T66" s="141">
        <v>1</v>
      </c>
      <c r="U66" s="141">
        <v>7</v>
      </c>
      <c r="V66" s="146">
        <f>CEILING(R66*O66*I66*EXP(-Definitions!$A$38*'Capex (2)'!U66)*T66,100)</f>
        <v>12500</v>
      </c>
      <c r="W66" s="160" t="s">
        <v>235</v>
      </c>
      <c r="X66" s="142" t="s">
        <v>236</v>
      </c>
      <c r="Y66" s="142"/>
    </row>
    <row r="67" spans="1:25" s="129" customFormat="1" ht="27.75" hidden="1" customHeight="1">
      <c r="A67" s="141" t="s">
        <v>1135</v>
      </c>
      <c r="B67" s="142" t="s">
        <v>257</v>
      </c>
      <c r="C67" s="142" t="s">
        <v>86</v>
      </c>
      <c r="D67" s="142" t="s">
        <v>117</v>
      </c>
      <c r="E67" s="142" t="s">
        <v>86</v>
      </c>
      <c r="F67" s="142" t="s">
        <v>173</v>
      </c>
      <c r="G67" s="142" t="s">
        <v>96</v>
      </c>
      <c r="H67" s="141">
        <v>2017</v>
      </c>
      <c r="I67" s="143">
        <v>46.62</v>
      </c>
      <c r="J67" s="141" t="s">
        <v>234</v>
      </c>
      <c r="K67" s="141">
        <v>2</v>
      </c>
      <c r="L67" s="141">
        <v>1</v>
      </c>
      <c r="M67" s="141">
        <v>1</v>
      </c>
      <c r="N67" s="141">
        <v>8</v>
      </c>
      <c r="O67" s="141">
        <v>1</v>
      </c>
      <c r="P67" s="144">
        <v>250</v>
      </c>
      <c r="Q67" s="145">
        <v>0.25</v>
      </c>
      <c r="R67" s="144">
        <f t="shared" si="1"/>
        <v>312.5</v>
      </c>
      <c r="S67" s="141">
        <v>10</v>
      </c>
      <c r="T67" s="141">
        <v>1</v>
      </c>
      <c r="U67" s="141">
        <v>7</v>
      </c>
      <c r="V67" s="146">
        <f>CEILING(R67*O67*I67*EXP(-Definitions!$A$38*'Capex (2)'!U67)*T67,100)</f>
        <v>14600</v>
      </c>
      <c r="W67" s="160" t="s">
        <v>235</v>
      </c>
      <c r="X67" s="142" t="s">
        <v>236</v>
      </c>
      <c r="Y67" s="142"/>
    </row>
    <row r="68" spans="1:25" s="129" customFormat="1" ht="27.75" hidden="1" customHeight="1">
      <c r="A68" s="141" t="s">
        <v>1136</v>
      </c>
      <c r="B68" s="142" t="s">
        <v>257</v>
      </c>
      <c r="C68" s="142" t="s">
        <v>86</v>
      </c>
      <c r="D68" s="142" t="s">
        <v>117</v>
      </c>
      <c r="E68" s="142" t="s">
        <v>86</v>
      </c>
      <c r="F68" s="142" t="s">
        <v>174</v>
      </c>
      <c r="G68" s="142" t="s">
        <v>96</v>
      </c>
      <c r="H68" s="141">
        <v>2017</v>
      </c>
      <c r="I68" s="143">
        <v>39.32</v>
      </c>
      <c r="J68" s="141" t="s">
        <v>234</v>
      </c>
      <c r="K68" s="141">
        <v>2</v>
      </c>
      <c r="L68" s="141">
        <v>1</v>
      </c>
      <c r="M68" s="141">
        <v>1</v>
      </c>
      <c r="N68" s="141">
        <v>8</v>
      </c>
      <c r="O68" s="141">
        <v>1</v>
      </c>
      <c r="P68" s="144">
        <v>250</v>
      </c>
      <c r="Q68" s="145">
        <v>0.25</v>
      </c>
      <c r="R68" s="144">
        <f t="shared" si="1"/>
        <v>312.5</v>
      </c>
      <c r="S68" s="141">
        <v>10</v>
      </c>
      <c r="T68" s="141">
        <v>1</v>
      </c>
      <c r="U68" s="141">
        <v>7</v>
      </c>
      <c r="V68" s="146">
        <f>CEILING(R68*O68*I68*EXP(-Definitions!$A$38*'Capex (2)'!U68)*T68,100)</f>
        <v>12300</v>
      </c>
      <c r="W68" s="160" t="s">
        <v>235</v>
      </c>
      <c r="X68" s="142" t="s">
        <v>236</v>
      </c>
      <c r="Y68" s="142"/>
    </row>
    <row r="69" spans="1:25" s="129" customFormat="1" ht="27.75" hidden="1" customHeight="1">
      <c r="A69" s="141" t="s">
        <v>1137</v>
      </c>
      <c r="B69" s="142" t="s">
        <v>257</v>
      </c>
      <c r="C69" s="142" t="s">
        <v>86</v>
      </c>
      <c r="D69" s="142" t="s">
        <v>117</v>
      </c>
      <c r="E69" s="142" t="s">
        <v>86</v>
      </c>
      <c r="F69" s="142" t="s">
        <v>175</v>
      </c>
      <c r="G69" s="142" t="s">
        <v>96</v>
      </c>
      <c r="H69" s="141">
        <v>2017</v>
      </c>
      <c r="I69" s="143">
        <v>26.1</v>
      </c>
      <c r="J69" s="141" t="s">
        <v>234</v>
      </c>
      <c r="K69" s="141">
        <v>2</v>
      </c>
      <c r="L69" s="141">
        <v>1</v>
      </c>
      <c r="M69" s="141">
        <v>1</v>
      </c>
      <c r="N69" s="141">
        <v>8</v>
      </c>
      <c r="O69" s="141">
        <v>1</v>
      </c>
      <c r="P69" s="144">
        <v>250</v>
      </c>
      <c r="Q69" s="145">
        <v>0.25</v>
      </c>
      <c r="R69" s="144">
        <f t="shared" si="1"/>
        <v>312.5</v>
      </c>
      <c r="S69" s="141">
        <v>10</v>
      </c>
      <c r="T69" s="141">
        <v>1</v>
      </c>
      <c r="U69" s="141">
        <v>7</v>
      </c>
      <c r="V69" s="146">
        <f>CEILING(R69*O69*I69*EXP(-Definitions!$A$38*'Capex (2)'!U69)*T69,100)</f>
        <v>8200</v>
      </c>
      <c r="W69" s="160" t="s">
        <v>235</v>
      </c>
      <c r="X69" s="142" t="s">
        <v>236</v>
      </c>
      <c r="Y69" s="142"/>
    </row>
    <row r="70" spans="1:25" s="129" customFormat="1" ht="27.75" hidden="1" customHeight="1">
      <c r="A70" s="141" t="s">
        <v>1138</v>
      </c>
      <c r="B70" s="142" t="s">
        <v>258</v>
      </c>
      <c r="C70" s="142" t="s">
        <v>86</v>
      </c>
      <c r="D70" s="142" t="s">
        <v>117</v>
      </c>
      <c r="E70" s="142" t="s">
        <v>86</v>
      </c>
      <c r="F70" s="142" t="s">
        <v>175</v>
      </c>
      <c r="G70" s="142" t="s">
        <v>96</v>
      </c>
      <c r="H70" s="141">
        <v>2017</v>
      </c>
      <c r="I70" s="143">
        <v>3.8</v>
      </c>
      <c r="J70" s="141" t="s">
        <v>234</v>
      </c>
      <c r="K70" s="141">
        <v>2</v>
      </c>
      <c r="L70" s="141">
        <v>1</v>
      </c>
      <c r="M70" s="141">
        <v>1</v>
      </c>
      <c r="N70" s="141">
        <v>8</v>
      </c>
      <c r="O70" s="141">
        <v>1</v>
      </c>
      <c r="P70" s="144">
        <v>250</v>
      </c>
      <c r="Q70" s="145">
        <v>0.25</v>
      </c>
      <c r="R70" s="144">
        <f t="shared" si="1"/>
        <v>312.5</v>
      </c>
      <c r="S70" s="141">
        <v>10</v>
      </c>
      <c r="T70" s="141">
        <v>1</v>
      </c>
      <c r="U70" s="141">
        <v>7</v>
      </c>
      <c r="V70" s="146">
        <f>CEILING(R70*O70*I70*EXP(-Definitions!$A$38*'Capex (2)'!U70)*T70,100)</f>
        <v>1200</v>
      </c>
      <c r="W70" s="160" t="s">
        <v>235</v>
      </c>
      <c r="X70" s="142" t="s">
        <v>239</v>
      </c>
      <c r="Y70" s="142"/>
    </row>
    <row r="71" spans="1:25" s="129" customFormat="1" ht="27.75" hidden="1" customHeight="1">
      <c r="A71" s="141" t="s">
        <v>1139</v>
      </c>
      <c r="B71" s="142" t="s">
        <v>257</v>
      </c>
      <c r="C71" s="142" t="s">
        <v>86</v>
      </c>
      <c r="D71" s="142" t="s">
        <v>117</v>
      </c>
      <c r="E71" s="142" t="s">
        <v>86</v>
      </c>
      <c r="F71" s="142" t="s">
        <v>176</v>
      </c>
      <c r="G71" s="142" t="s">
        <v>96</v>
      </c>
      <c r="H71" s="141">
        <v>2017</v>
      </c>
      <c r="I71" s="143">
        <v>32.380000000000003</v>
      </c>
      <c r="J71" s="141" t="s">
        <v>234</v>
      </c>
      <c r="K71" s="141">
        <v>2</v>
      </c>
      <c r="L71" s="141">
        <v>1</v>
      </c>
      <c r="M71" s="141">
        <v>1</v>
      </c>
      <c r="N71" s="141">
        <v>8</v>
      </c>
      <c r="O71" s="141">
        <v>1</v>
      </c>
      <c r="P71" s="144">
        <v>250</v>
      </c>
      <c r="Q71" s="145">
        <v>0.25</v>
      </c>
      <c r="R71" s="144">
        <f t="shared" si="1"/>
        <v>312.5</v>
      </c>
      <c r="S71" s="141">
        <v>10</v>
      </c>
      <c r="T71" s="141">
        <v>1</v>
      </c>
      <c r="U71" s="141">
        <v>7</v>
      </c>
      <c r="V71" s="146">
        <f>CEILING(R71*O71*I71*EXP(-Definitions!$A$38*'Capex (2)'!U71)*T71,100)</f>
        <v>10200</v>
      </c>
      <c r="W71" s="160" t="s">
        <v>235</v>
      </c>
      <c r="X71" s="142" t="s">
        <v>236</v>
      </c>
      <c r="Y71" s="142"/>
    </row>
    <row r="72" spans="1:25" s="129" customFormat="1" ht="27.75" hidden="1" customHeight="1">
      <c r="A72" s="141" t="s">
        <v>1140</v>
      </c>
      <c r="B72" s="142" t="s">
        <v>257</v>
      </c>
      <c r="C72" s="142" t="s">
        <v>86</v>
      </c>
      <c r="D72" s="142" t="s">
        <v>117</v>
      </c>
      <c r="E72" s="142" t="s">
        <v>86</v>
      </c>
      <c r="F72" s="142" t="s">
        <v>177</v>
      </c>
      <c r="G72" s="142" t="s">
        <v>96</v>
      </c>
      <c r="H72" s="141">
        <v>2017</v>
      </c>
      <c r="I72" s="143">
        <v>52.2</v>
      </c>
      <c r="J72" s="141" t="s">
        <v>234</v>
      </c>
      <c r="K72" s="141">
        <v>2</v>
      </c>
      <c r="L72" s="141">
        <v>1</v>
      </c>
      <c r="M72" s="141">
        <v>1</v>
      </c>
      <c r="N72" s="141">
        <v>8</v>
      </c>
      <c r="O72" s="141">
        <v>1</v>
      </c>
      <c r="P72" s="144">
        <v>250</v>
      </c>
      <c r="Q72" s="145">
        <v>0.25</v>
      </c>
      <c r="R72" s="144">
        <f t="shared" si="1"/>
        <v>312.5</v>
      </c>
      <c r="S72" s="141">
        <v>10</v>
      </c>
      <c r="T72" s="141">
        <v>1</v>
      </c>
      <c r="U72" s="141">
        <v>7</v>
      </c>
      <c r="V72" s="146">
        <f>CEILING(R72*O72*I72*EXP(-Definitions!$A$38*'Capex (2)'!U72)*T72,100)</f>
        <v>16400</v>
      </c>
      <c r="W72" s="160" t="s">
        <v>235</v>
      </c>
      <c r="X72" s="142" t="s">
        <v>236</v>
      </c>
      <c r="Y72" s="142"/>
    </row>
    <row r="73" spans="1:25" s="129" customFormat="1" ht="27.75" hidden="1" customHeight="1">
      <c r="A73" s="141" t="s">
        <v>1141</v>
      </c>
      <c r="B73" s="142" t="s">
        <v>258</v>
      </c>
      <c r="C73" s="142" t="s">
        <v>86</v>
      </c>
      <c r="D73" s="142" t="s">
        <v>117</v>
      </c>
      <c r="E73" s="142" t="s">
        <v>86</v>
      </c>
      <c r="F73" s="142" t="s">
        <v>177</v>
      </c>
      <c r="G73" s="142" t="s">
        <v>96</v>
      </c>
      <c r="H73" s="141">
        <v>2017</v>
      </c>
      <c r="I73" s="143">
        <v>14.8</v>
      </c>
      <c r="J73" s="141" t="s">
        <v>234</v>
      </c>
      <c r="K73" s="141">
        <v>2</v>
      </c>
      <c r="L73" s="141">
        <v>1</v>
      </c>
      <c r="M73" s="141">
        <v>1</v>
      </c>
      <c r="N73" s="141">
        <v>8</v>
      </c>
      <c r="O73" s="141">
        <v>1</v>
      </c>
      <c r="P73" s="144">
        <v>250</v>
      </c>
      <c r="Q73" s="145">
        <v>0.25</v>
      </c>
      <c r="R73" s="144">
        <f t="shared" si="1"/>
        <v>312.5</v>
      </c>
      <c r="S73" s="141">
        <v>10</v>
      </c>
      <c r="T73" s="141">
        <v>1</v>
      </c>
      <c r="U73" s="141">
        <v>7</v>
      </c>
      <c r="V73" s="146">
        <f>CEILING(R73*O73*I73*EXP(-Definitions!$A$38*'Capex (2)'!U73)*T73,100)</f>
        <v>4700</v>
      </c>
      <c r="W73" s="160" t="s">
        <v>235</v>
      </c>
      <c r="X73" s="142" t="s">
        <v>239</v>
      </c>
      <c r="Y73" s="142"/>
    </row>
    <row r="74" spans="1:25" s="129" customFormat="1" ht="27.75" hidden="1" customHeight="1">
      <c r="A74" s="141" t="s">
        <v>1142</v>
      </c>
      <c r="B74" s="142" t="s">
        <v>245</v>
      </c>
      <c r="C74" s="142" t="s">
        <v>86</v>
      </c>
      <c r="D74" s="142" t="s">
        <v>117</v>
      </c>
      <c r="E74" s="142" t="s">
        <v>86</v>
      </c>
      <c r="F74" s="142" t="s">
        <v>179</v>
      </c>
      <c r="G74" s="142" t="s">
        <v>96</v>
      </c>
      <c r="H74" s="141">
        <v>2017</v>
      </c>
      <c r="I74" s="143">
        <v>55.8</v>
      </c>
      <c r="J74" s="141" t="s">
        <v>234</v>
      </c>
      <c r="K74" s="141">
        <v>2</v>
      </c>
      <c r="L74" s="141">
        <v>1</v>
      </c>
      <c r="M74" s="141">
        <v>1</v>
      </c>
      <c r="N74" s="141">
        <v>8</v>
      </c>
      <c r="O74" s="141">
        <v>1</v>
      </c>
      <c r="P74" s="144">
        <v>250</v>
      </c>
      <c r="Q74" s="145">
        <v>0.25</v>
      </c>
      <c r="R74" s="144">
        <f t="shared" si="1"/>
        <v>312.5</v>
      </c>
      <c r="S74" s="141">
        <v>10</v>
      </c>
      <c r="T74" s="141">
        <v>1</v>
      </c>
      <c r="U74" s="141">
        <v>7</v>
      </c>
      <c r="V74" s="146">
        <f>CEILING(R74*O74*I74*EXP(-Definitions!$A$38*'Capex (2)'!U74)*T74,100)</f>
        <v>17500</v>
      </c>
      <c r="W74" s="160" t="s">
        <v>235</v>
      </c>
      <c r="X74" s="142" t="s">
        <v>236</v>
      </c>
      <c r="Y74" s="142"/>
    </row>
    <row r="75" spans="1:25" s="129" customFormat="1" ht="27.75" hidden="1" customHeight="1">
      <c r="A75" s="141" t="s">
        <v>1143</v>
      </c>
      <c r="B75" s="142" t="s">
        <v>246</v>
      </c>
      <c r="C75" s="142" t="s">
        <v>86</v>
      </c>
      <c r="D75" s="142" t="s">
        <v>117</v>
      </c>
      <c r="E75" s="142" t="s">
        <v>86</v>
      </c>
      <c r="F75" s="142" t="s">
        <v>179</v>
      </c>
      <c r="G75" s="142" t="s">
        <v>96</v>
      </c>
      <c r="H75" s="141">
        <v>2017</v>
      </c>
      <c r="I75" s="143">
        <v>14.52</v>
      </c>
      <c r="J75" s="141" t="s">
        <v>234</v>
      </c>
      <c r="K75" s="141">
        <v>2</v>
      </c>
      <c r="L75" s="141">
        <v>1</v>
      </c>
      <c r="M75" s="141">
        <v>1</v>
      </c>
      <c r="N75" s="141">
        <v>8</v>
      </c>
      <c r="O75" s="141">
        <v>1</v>
      </c>
      <c r="P75" s="144">
        <v>250</v>
      </c>
      <c r="Q75" s="145">
        <v>0.25</v>
      </c>
      <c r="R75" s="144">
        <f t="shared" si="1"/>
        <v>312.5</v>
      </c>
      <c r="S75" s="141">
        <v>10</v>
      </c>
      <c r="T75" s="141">
        <v>1</v>
      </c>
      <c r="U75" s="141">
        <v>7</v>
      </c>
      <c r="V75" s="146">
        <f>CEILING(R75*O75*I75*EXP(-Definitions!$A$38*'Capex (2)'!U75)*T75,100)</f>
        <v>4600</v>
      </c>
      <c r="W75" s="160" t="s">
        <v>235</v>
      </c>
      <c r="X75" s="142" t="s">
        <v>239</v>
      </c>
      <c r="Y75" s="142"/>
    </row>
    <row r="76" spans="1:25" s="129" customFormat="1" ht="27.75" hidden="1" customHeight="1">
      <c r="A76" s="141" t="s">
        <v>1144</v>
      </c>
      <c r="B76" s="142" t="s">
        <v>241</v>
      </c>
      <c r="C76" s="142" t="s">
        <v>86</v>
      </c>
      <c r="D76" s="142" t="s">
        <v>117</v>
      </c>
      <c r="E76" s="142" t="s">
        <v>86</v>
      </c>
      <c r="F76" s="142" t="s">
        <v>179</v>
      </c>
      <c r="G76" s="142" t="s">
        <v>96</v>
      </c>
      <c r="H76" s="141">
        <v>2017</v>
      </c>
      <c r="I76" s="143">
        <v>14.52</v>
      </c>
      <c r="J76" s="141" t="s">
        <v>234</v>
      </c>
      <c r="K76" s="141">
        <v>2</v>
      </c>
      <c r="L76" s="141">
        <v>1</v>
      </c>
      <c r="M76" s="141">
        <v>1</v>
      </c>
      <c r="N76" s="141">
        <v>8</v>
      </c>
      <c r="O76" s="141">
        <v>1</v>
      </c>
      <c r="P76" s="144">
        <v>1100</v>
      </c>
      <c r="Q76" s="145">
        <v>0.25</v>
      </c>
      <c r="R76" s="144">
        <f t="shared" si="1"/>
        <v>1375</v>
      </c>
      <c r="S76" s="141">
        <v>10</v>
      </c>
      <c r="T76" s="141">
        <v>1</v>
      </c>
      <c r="U76" s="141">
        <v>7</v>
      </c>
      <c r="V76" s="146">
        <f>CEILING(R76*O76*I76*EXP(-Definitions!$A$38*'Capex (2)'!U76)*T76,100)</f>
        <v>20000</v>
      </c>
      <c r="W76" s="160" t="s">
        <v>235</v>
      </c>
      <c r="X76" s="142" t="s">
        <v>242</v>
      </c>
      <c r="Y76" s="142"/>
    </row>
    <row r="77" spans="1:25" s="129" customFormat="1" ht="27.75" hidden="1" customHeight="1">
      <c r="A77" s="141" t="s">
        <v>1145</v>
      </c>
      <c r="B77" s="142" t="s">
        <v>245</v>
      </c>
      <c r="C77" s="142" t="s">
        <v>86</v>
      </c>
      <c r="D77" s="142" t="s">
        <v>117</v>
      </c>
      <c r="E77" s="142" t="s">
        <v>86</v>
      </c>
      <c r="F77" s="142" t="s">
        <v>178</v>
      </c>
      <c r="G77" s="142" t="s">
        <v>96</v>
      </c>
      <c r="H77" s="141">
        <v>2017</v>
      </c>
      <c r="I77" s="143">
        <v>38.676000000000002</v>
      </c>
      <c r="J77" s="141" t="s">
        <v>234</v>
      </c>
      <c r="K77" s="141">
        <v>2</v>
      </c>
      <c r="L77" s="141">
        <v>1</v>
      </c>
      <c r="M77" s="141">
        <v>1</v>
      </c>
      <c r="N77" s="141">
        <v>8</v>
      </c>
      <c r="O77" s="141">
        <v>1</v>
      </c>
      <c r="P77" s="144">
        <v>250</v>
      </c>
      <c r="Q77" s="145">
        <v>0.25</v>
      </c>
      <c r="R77" s="144">
        <f t="shared" si="1"/>
        <v>312.5</v>
      </c>
      <c r="S77" s="141">
        <v>10</v>
      </c>
      <c r="T77" s="141">
        <v>1</v>
      </c>
      <c r="U77" s="141">
        <v>7</v>
      </c>
      <c r="V77" s="146">
        <f>CEILING(R77*O77*I77*EXP(-Definitions!$A$38*'Capex (2)'!U77)*T77,100)</f>
        <v>12100</v>
      </c>
      <c r="W77" s="160" t="s">
        <v>235</v>
      </c>
      <c r="X77" s="142" t="s">
        <v>236</v>
      </c>
      <c r="Y77" s="142"/>
    </row>
    <row r="78" spans="1:25" s="129" customFormat="1" ht="27.75" hidden="1" customHeight="1">
      <c r="A78" s="141" t="s">
        <v>1146</v>
      </c>
      <c r="B78" s="142" t="s">
        <v>241</v>
      </c>
      <c r="C78" s="142" t="s">
        <v>86</v>
      </c>
      <c r="D78" s="142" t="s">
        <v>117</v>
      </c>
      <c r="E78" s="142" t="s">
        <v>86</v>
      </c>
      <c r="F78" s="142" t="s">
        <v>178</v>
      </c>
      <c r="G78" s="142" t="s">
        <v>96</v>
      </c>
      <c r="H78" s="141">
        <v>2017</v>
      </c>
      <c r="I78" s="143">
        <v>7.76</v>
      </c>
      <c r="J78" s="141" t="s">
        <v>234</v>
      </c>
      <c r="K78" s="141">
        <v>2</v>
      </c>
      <c r="L78" s="141">
        <v>1</v>
      </c>
      <c r="M78" s="141">
        <v>1</v>
      </c>
      <c r="N78" s="141">
        <v>8</v>
      </c>
      <c r="O78" s="141">
        <v>1</v>
      </c>
      <c r="P78" s="144">
        <v>1100</v>
      </c>
      <c r="Q78" s="145">
        <v>0.25</v>
      </c>
      <c r="R78" s="144">
        <f t="shared" si="1"/>
        <v>1375</v>
      </c>
      <c r="S78" s="141">
        <v>10</v>
      </c>
      <c r="T78" s="141">
        <v>1</v>
      </c>
      <c r="U78" s="141">
        <v>7</v>
      </c>
      <c r="V78" s="146">
        <f>CEILING(R78*O78*I78*EXP(-Definitions!$A$38*'Capex (2)'!U78)*T78,100)</f>
        <v>10700</v>
      </c>
      <c r="W78" s="160" t="s">
        <v>235</v>
      </c>
      <c r="X78" s="142" t="s">
        <v>242</v>
      </c>
      <c r="Y78" s="142"/>
    </row>
    <row r="79" spans="1:25" s="129" customFormat="1" ht="27.75" hidden="1" customHeight="1">
      <c r="A79" s="141" t="s">
        <v>1147</v>
      </c>
      <c r="B79" s="142" t="s">
        <v>255</v>
      </c>
      <c r="C79" s="142" t="s">
        <v>86</v>
      </c>
      <c r="D79" s="142" t="s">
        <v>117</v>
      </c>
      <c r="E79" s="142" t="s">
        <v>86</v>
      </c>
      <c r="F79" s="142" t="s">
        <v>180</v>
      </c>
      <c r="G79" s="142" t="s">
        <v>96</v>
      </c>
      <c r="H79" s="141">
        <v>2017</v>
      </c>
      <c r="I79" s="143">
        <v>148.44</v>
      </c>
      <c r="J79" s="141" t="s">
        <v>234</v>
      </c>
      <c r="K79" s="141">
        <v>2</v>
      </c>
      <c r="L79" s="141">
        <v>1</v>
      </c>
      <c r="M79" s="141">
        <v>1</v>
      </c>
      <c r="N79" s="141">
        <v>8</v>
      </c>
      <c r="O79" s="141">
        <v>1</v>
      </c>
      <c r="P79" s="144">
        <v>250</v>
      </c>
      <c r="Q79" s="145">
        <v>0.25</v>
      </c>
      <c r="R79" s="144">
        <f t="shared" si="1"/>
        <v>312.5</v>
      </c>
      <c r="S79" s="141">
        <v>10</v>
      </c>
      <c r="T79" s="141">
        <v>1</v>
      </c>
      <c r="U79" s="141">
        <v>7</v>
      </c>
      <c r="V79" s="146">
        <f>CEILING(R79*O79*I79*EXP(-Definitions!$A$38*'Capex (2)'!U79)*T79,100)</f>
        <v>46400</v>
      </c>
      <c r="W79" s="160" t="s">
        <v>235</v>
      </c>
      <c r="X79" s="142" t="s">
        <v>236</v>
      </c>
      <c r="Y79" s="142"/>
    </row>
    <row r="80" spans="1:25" s="129" customFormat="1" ht="27.75" hidden="1" customHeight="1">
      <c r="A80" s="141" t="s">
        <v>1148</v>
      </c>
      <c r="B80" s="142" t="s">
        <v>255</v>
      </c>
      <c r="C80" s="142" t="s">
        <v>86</v>
      </c>
      <c r="D80" s="142" t="s">
        <v>117</v>
      </c>
      <c r="E80" s="142" t="s">
        <v>86</v>
      </c>
      <c r="F80" s="142" t="s">
        <v>181</v>
      </c>
      <c r="G80" s="142" t="s">
        <v>96</v>
      </c>
      <c r="H80" s="141">
        <v>2017</v>
      </c>
      <c r="I80" s="143">
        <v>37.880000000000003</v>
      </c>
      <c r="J80" s="141" t="s">
        <v>234</v>
      </c>
      <c r="K80" s="141">
        <v>2</v>
      </c>
      <c r="L80" s="141">
        <v>1</v>
      </c>
      <c r="M80" s="141">
        <v>1</v>
      </c>
      <c r="N80" s="141">
        <v>8</v>
      </c>
      <c r="O80" s="141">
        <v>1</v>
      </c>
      <c r="P80" s="144">
        <v>250</v>
      </c>
      <c r="Q80" s="145">
        <v>0.25</v>
      </c>
      <c r="R80" s="144">
        <f t="shared" si="1"/>
        <v>312.5</v>
      </c>
      <c r="S80" s="141">
        <v>10</v>
      </c>
      <c r="T80" s="141">
        <v>1</v>
      </c>
      <c r="U80" s="141">
        <v>7</v>
      </c>
      <c r="V80" s="146">
        <f>CEILING(R80*O80*I80*EXP(-Definitions!$A$38*'Capex (2)'!U80)*T80,100)</f>
        <v>11900</v>
      </c>
      <c r="W80" s="160" t="s">
        <v>235</v>
      </c>
      <c r="X80" s="142" t="s">
        <v>236</v>
      </c>
      <c r="Y80" s="142"/>
    </row>
    <row r="81" spans="1:25" s="129" customFormat="1" ht="27.75" hidden="1" customHeight="1">
      <c r="A81" s="141" t="s">
        <v>1149</v>
      </c>
      <c r="B81" s="142" t="s">
        <v>255</v>
      </c>
      <c r="C81" s="142" t="s">
        <v>86</v>
      </c>
      <c r="D81" s="142" t="s">
        <v>117</v>
      </c>
      <c r="E81" s="142" t="s">
        <v>86</v>
      </c>
      <c r="F81" s="142" t="s">
        <v>182</v>
      </c>
      <c r="G81" s="142" t="s">
        <v>96</v>
      </c>
      <c r="H81" s="141">
        <v>2017</v>
      </c>
      <c r="I81" s="143">
        <v>37.880000000000003</v>
      </c>
      <c r="J81" s="141" t="s">
        <v>234</v>
      </c>
      <c r="K81" s="141">
        <v>2</v>
      </c>
      <c r="L81" s="141">
        <v>1</v>
      </c>
      <c r="M81" s="141">
        <v>1</v>
      </c>
      <c r="N81" s="141">
        <v>8</v>
      </c>
      <c r="O81" s="141">
        <v>1</v>
      </c>
      <c r="P81" s="144">
        <v>250</v>
      </c>
      <c r="Q81" s="145">
        <v>0.25</v>
      </c>
      <c r="R81" s="144">
        <f t="shared" si="1"/>
        <v>312.5</v>
      </c>
      <c r="S81" s="141">
        <v>10</v>
      </c>
      <c r="T81" s="141">
        <v>1</v>
      </c>
      <c r="U81" s="141">
        <v>7</v>
      </c>
      <c r="V81" s="146">
        <f>CEILING(R81*O81*I81*EXP(-Definitions!$A$38*'Capex (2)'!U81)*T81,100)</f>
        <v>11900</v>
      </c>
      <c r="W81" s="160" t="s">
        <v>235</v>
      </c>
      <c r="X81" s="142" t="s">
        <v>236</v>
      </c>
      <c r="Y81" s="142"/>
    </row>
    <row r="82" spans="1:25" s="129" customFormat="1" ht="27.75" hidden="1" customHeight="1">
      <c r="A82" s="141" t="s">
        <v>1150</v>
      </c>
      <c r="B82" s="142" t="s">
        <v>255</v>
      </c>
      <c r="C82" s="142" t="s">
        <v>86</v>
      </c>
      <c r="D82" s="142" t="s">
        <v>117</v>
      </c>
      <c r="E82" s="142" t="s">
        <v>86</v>
      </c>
      <c r="F82" s="142" t="s">
        <v>183</v>
      </c>
      <c r="G82" s="142" t="s">
        <v>96</v>
      </c>
      <c r="H82" s="141">
        <v>2017</v>
      </c>
      <c r="I82" s="143">
        <v>55.1</v>
      </c>
      <c r="J82" s="141" t="s">
        <v>234</v>
      </c>
      <c r="K82" s="141">
        <v>2</v>
      </c>
      <c r="L82" s="141">
        <v>1</v>
      </c>
      <c r="M82" s="141">
        <v>1</v>
      </c>
      <c r="N82" s="141">
        <v>8</v>
      </c>
      <c r="O82" s="141">
        <v>1</v>
      </c>
      <c r="P82" s="144">
        <v>250</v>
      </c>
      <c r="Q82" s="145">
        <v>0.25</v>
      </c>
      <c r="R82" s="144">
        <f t="shared" si="1"/>
        <v>312.5</v>
      </c>
      <c r="S82" s="141">
        <v>10</v>
      </c>
      <c r="T82" s="141">
        <v>1</v>
      </c>
      <c r="U82" s="141">
        <v>7</v>
      </c>
      <c r="V82" s="146">
        <f>CEILING(R82*O82*I82*EXP(-Definitions!$A$38*'Capex (2)'!U82)*T82,100)</f>
        <v>17300</v>
      </c>
      <c r="W82" s="160" t="s">
        <v>235</v>
      </c>
      <c r="X82" s="142" t="s">
        <v>236</v>
      </c>
      <c r="Y82" s="142"/>
    </row>
    <row r="83" spans="1:25" s="129" customFormat="1" ht="27.75" hidden="1" customHeight="1">
      <c r="A83" s="141" t="s">
        <v>1151</v>
      </c>
      <c r="B83" s="142" t="s">
        <v>241</v>
      </c>
      <c r="C83" s="142" t="s">
        <v>86</v>
      </c>
      <c r="D83" s="142" t="s">
        <v>117</v>
      </c>
      <c r="E83" s="142" t="s">
        <v>86</v>
      </c>
      <c r="F83" s="142" t="s">
        <v>183</v>
      </c>
      <c r="G83" s="142" t="s">
        <v>96</v>
      </c>
      <c r="H83" s="141">
        <v>2017</v>
      </c>
      <c r="I83" s="143">
        <v>14.47</v>
      </c>
      <c r="J83" s="141" t="s">
        <v>234</v>
      </c>
      <c r="K83" s="141">
        <v>2</v>
      </c>
      <c r="L83" s="141">
        <v>1</v>
      </c>
      <c r="M83" s="141">
        <v>1</v>
      </c>
      <c r="N83" s="141">
        <v>8</v>
      </c>
      <c r="O83" s="141">
        <v>1</v>
      </c>
      <c r="P83" s="144">
        <v>1100</v>
      </c>
      <c r="Q83" s="145">
        <v>0.25</v>
      </c>
      <c r="R83" s="144">
        <f t="shared" si="1"/>
        <v>1375</v>
      </c>
      <c r="S83" s="141">
        <v>10</v>
      </c>
      <c r="T83" s="141">
        <v>1</v>
      </c>
      <c r="U83" s="141">
        <v>7</v>
      </c>
      <c r="V83" s="146">
        <f>CEILING(R83*O83*I83*EXP(-Definitions!$A$38*'Capex (2)'!U83)*T83,100)</f>
        <v>19900</v>
      </c>
      <c r="W83" s="160" t="s">
        <v>235</v>
      </c>
      <c r="X83" s="142" t="s">
        <v>242</v>
      </c>
      <c r="Y83" s="142"/>
    </row>
    <row r="84" spans="1:25" s="129" customFormat="1" ht="27.75" hidden="1" customHeight="1">
      <c r="A84" s="141" t="s">
        <v>1152</v>
      </c>
      <c r="B84" s="142" t="s">
        <v>255</v>
      </c>
      <c r="C84" s="142" t="s">
        <v>86</v>
      </c>
      <c r="D84" s="142" t="s">
        <v>117</v>
      </c>
      <c r="E84" s="142" t="s">
        <v>86</v>
      </c>
      <c r="F84" s="142" t="s">
        <v>184</v>
      </c>
      <c r="G84" s="142" t="s">
        <v>96</v>
      </c>
      <c r="H84" s="141">
        <v>2017</v>
      </c>
      <c r="I84" s="143">
        <v>114.69</v>
      </c>
      <c r="J84" s="141" t="s">
        <v>234</v>
      </c>
      <c r="K84" s="141">
        <v>2</v>
      </c>
      <c r="L84" s="141">
        <v>1</v>
      </c>
      <c r="M84" s="141">
        <v>1</v>
      </c>
      <c r="N84" s="141">
        <v>8</v>
      </c>
      <c r="O84" s="141">
        <v>1</v>
      </c>
      <c r="P84" s="144">
        <v>250</v>
      </c>
      <c r="Q84" s="145">
        <v>0.25</v>
      </c>
      <c r="R84" s="144">
        <f t="shared" si="1"/>
        <v>312.5</v>
      </c>
      <c r="S84" s="141">
        <v>10</v>
      </c>
      <c r="T84" s="141">
        <v>1</v>
      </c>
      <c r="U84" s="141">
        <v>7</v>
      </c>
      <c r="V84" s="146">
        <f>CEILING(R84*O84*I84*EXP(-Definitions!$A$38*'Capex (2)'!U84)*T84,100)</f>
        <v>35900</v>
      </c>
      <c r="W84" s="160" t="s">
        <v>235</v>
      </c>
      <c r="X84" s="142" t="s">
        <v>236</v>
      </c>
      <c r="Y84" s="142"/>
    </row>
    <row r="85" spans="1:25" s="129" customFormat="1" ht="27.75" hidden="1" customHeight="1">
      <c r="A85" s="141" t="s">
        <v>1153</v>
      </c>
      <c r="B85" s="142" t="s">
        <v>259</v>
      </c>
      <c r="C85" s="142" t="s">
        <v>86</v>
      </c>
      <c r="D85" s="142" t="s">
        <v>117</v>
      </c>
      <c r="E85" s="142" t="s">
        <v>86</v>
      </c>
      <c r="F85" s="142" t="s">
        <v>184</v>
      </c>
      <c r="G85" s="142" t="s">
        <v>96</v>
      </c>
      <c r="H85" s="141">
        <v>2017</v>
      </c>
      <c r="I85" s="143">
        <v>14.47</v>
      </c>
      <c r="J85" s="141" t="s">
        <v>234</v>
      </c>
      <c r="K85" s="141">
        <v>2</v>
      </c>
      <c r="L85" s="141">
        <v>1</v>
      </c>
      <c r="M85" s="141">
        <v>1</v>
      </c>
      <c r="N85" s="141">
        <v>8</v>
      </c>
      <c r="O85" s="141">
        <v>1</v>
      </c>
      <c r="P85" s="144">
        <v>250</v>
      </c>
      <c r="Q85" s="145">
        <v>0.25</v>
      </c>
      <c r="R85" s="144">
        <f t="shared" si="1"/>
        <v>312.5</v>
      </c>
      <c r="S85" s="141">
        <v>10</v>
      </c>
      <c r="T85" s="141">
        <v>1</v>
      </c>
      <c r="U85" s="141">
        <v>7</v>
      </c>
      <c r="V85" s="146">
        <f>CEILING(R85*O85*I85*EXP(-Definitions!$A$38*'Capex (2)'!U85)*T85,100)</f>
        <v>4600</v>
      </c>
      <c r="W85" s="160" t="s">
        <v>235</v>
      </c>
      <c r="X85" s="142" t="s">
        <v>239</v>
      </c>
      <c r="Y85" s="142"/>
    </row>
    <row r="86" spans="1:25" s="129" customFormat="1" ht="27.75" hidden="1" customHeight="1">
      <c r="A86" s="141" t="s">
        <v>1154</v>
      </c>
      <c r="B86" s="142" t="s">
        <v>241</v>
      </c>
      <c r="C86" s="142" t="s">
        <v>86</v>
      </c>
      <c r="D86" s="142" t="s">
        <v>117</v>
      </c>
      <c r="E86" s="142" t="s">
        <v>86</v>
      </c>
      <c r="F86" s="142" t="s">
        <v>184</v>
      </c>
      <c r="G86" s="142" t="s">
        <v>96</v>
      </c>
      <c r="H86" s="141">
        <v>2017</v>
      </c>
      <c r="I86" s="143">
        <v>53.5</v>
      </c>
      <c r="J86" s="141" t="s">
        <v>234</v>
      </c>
      <c r="K86" s="141">
        <v>2</v>
      </c>
      <c r="L86" s="141">
        <v>1</v>
      </c>
      <c r="M86" s="141">
        <v>1</v>
      </c>
      <c r="N86" s="141">
        <v>8</v>
      </c>
      <c r="O86" s="141">
        <v>1</v>
      </c>
      <c r="P86" s="144">
        <v>1100</v>
      </c>
      <c r="Q86" s="145">
        <v>0.25</v>
      </c>
      <c r="R86" s="144">
        <f t="shared" si="1"/>
        <v>1375</v>
      </c>
      <c r="S86" s="141">
        <v>10</v>
      </c>
      <c r="T86" s="141">
        <v>1</v>
      </c>
      <c r="U86" s="141">
        <v>7</v>
      </c>
      <c r="V86" s="146">
        <f>CEILING(R86*O86*I86*EXP(-Definitions!$A$38*'Capex (2)'!U86)*T86,100)</f>
        <v>73600</v>
      </c>
      <c r="W86" s="160" t="s">
        <v>235</v>
      </c>
      <c r="X86" s="142" t="s">
        <v>242</v>
      </c>
      <c r="Y86" s="142"/>
    </row>
    <row r="87" spans="1:25" s="129" customFormat="1" ht="27.75" hidden="1" customHeight="1">
      <c r="A87" s="141" t="s">
        <v>1155</v>
      </c>
      <c r="B87" s="142" t="s">
        <v>255</v>
      </c>
      <c r="C87" s="142" t="s">
        <v>86</v>
      </c>
      <c r="D87" s="142" t="s">
        <v>117</v>
      </c>
      <c r="E87" s="142" t="s">
        <v>86</v>
      </c>
      <c r="F87" s="142" t="s">
        <v>185</v>
      </c>
      <c r="G87" s="142" t="s">
        <v>96</v>
      </c>
      <c r="H87" s="141">
        <v>2017</v>
      </c>
      <c r="I87" s="143">
        <v>69.569999999999993</v>
      </c>
      <c r="J87" s="141" t="s">
        <v>234</v>
      </c>
      <c r="K87" s="141">
        <v>2</v>
      </c>
      <c r="L87" s="141">
        <v>1</v>
      </c>
      <c r="M87" s="141">
        <v>1</v>
      </c>
      <c r="N87" s="141">
        <v>8</v>
      </c>
      <c r="O87" s="141">
        <v>1</v>
      </c>
      <c r="P87" s="144">
        <v>250</v>
      </c>
      <c r="Q87" s="145">
        <v>0.25</v>
      </c>
      <c r="R87" s="144">
        <f t="shared" si="1"/>
        <v>312.5</v>
      </c>
      <c r="S87" s="141">
        <v>10</v>
      </c>
      <c r="T87" s="141">
        <v>1</v>
      </c>
      <c r="U87" s="141">
        <v>7</v>
      </c>
      <c r="V87" s="146">
        <f>CEILING(R87*O87*I87*EXP(-Definitions!$A$38*'Capex (2)'!U87)*T87,100)</f>
        <v>21800</v>
      </c>
      <c r="W87" s="160" t="s">
        <v>235</v>
      </c>
      <c r="X87" s="142" t="s">
        <v>236</v>
      </c>
      <c r="Y87" s="142"/>
    </row>
    <row r="88" spans="1:25" s="129" customFormat="1" ht="27.75" hidden="1" customHeight="1">
      <c r="A88" s="141" t="s">
        <v>1156</v>
      </c>
      <c r="B88" s="142" t="s">
        <v>255</v>
      </c>
      <c r="C88" s="142" t="s">
        <v>86</v>
      </c>
      <c r="D88" s="142" t="s">
        <v>117</v>
      </c>
      <c r="E88" s="142" t="s">
        <v>86</v>
      </c>
      <c r="F88" s="142" t="s">
        <v>186</v>
      </c>
      <c r="G88" s="142" t="s">
        <v>96</v>
      </c>
      <c r="H88" s="141">
        <v>2017</v>
      </c>
      <c r="I88" s="143">
        <v>76.459999999999994</v>
      </c>
      <c r="J88" s="141" t="s">
        <v>234</v>
      </c>
      <c r="K88" s="141">
        <v>2</v>
      </c>
      <c r="L88" s="141">
        <v>1</v>
      </c>
      <c r="M88" s="141">
        <v>1</v>
      </c>
      <c r="N88" s="141">
        <v>8</v>
      </c>
      <c r="O88" s="141">
        <v>1</v>
      </c>
      <c r="P88" s="144">
        <v>250</v>
      </c>
      <c r="Q88" s="145">
        <v>0.25</v>
      </c>
      <c r="R88" s="144">
        <f t="shared" si="1"/>
        <v>312.5</v>
      </c>
      <c r="S88" s="141">
        <v>10</v>
      </c>
      <c r="T88" s="141">
        <v>1</v>
      </c>
      <c r="U88" s="141">
        <v>7</v>
      </c>
      <c r="V88" s="146">
        <f>CEILING(R88*O88*I88*EXP(-Definitions!$A$38*'Capex (2)'!U88)*T88,100)</f>
        <v>23900</v>
      </c>
      <c r="W88" s="160" t="s">
        <v>235</v>
      </c>
      <c r="X88" s="142" t="s">
        <v>236</v>
      </c>
      <c r="Y88" s="142"/>
    </row>
    <row r="89" spans="1:25" s="129" customFormat="1" ht="27.75" hidden="1" customHeight="1">
      <c r="A89" s="141" t="s">
        <v>1157</v>
      </c>
      <c r="B89" s="142" t="s">
        <v>259</v>
      </c>
      <c r="C89" s="142" t="s">
        <v>86</v>
      </c>
      <c r="D89" s="142" t="s">
        <v>117</v>
      </c>
      <c r="E89" s="142" t="s">
        <v>86</v>
      </c>
      <c r="F89" s="142" t="s">
        <v>186</v>
      </c>
      <c r="G89" s="142" t="s">
        <v>96</v>
      </c>
      <c r="H89" s="141">
        <v>2017</v>
      </c>
      <c r="I89" s="143">
        <v>28</v>
      </c>
      <c r="J89" s="141" t="s">
        <v>234</v>
      </c>
      <c r="K89" s="141">
        <v>2</v>
      </c>
      <c r="L89" s="141">
        <v>1</v>
      </c>
      <c r="M89" s="141">
        <v>1</v>
      </c>
      <c r="N89" s="141">
        <v>8</v>
      </c>
      <c r="O89" s="141">
        <v>1</v>
      </c>
      <c r="P89" s="144">
        <v>250</v>
      </c>
      <c r="Q89" s="145">
        <v>0.25</v>
      </c>
      <c r="R89" s="144">
        <f t="shared" si="1"/>
        <v>312.5</v>
      </c>
      <c r="S89" s="141">
        <v>10</v>
      </c>
      <c r="T89" s="141">
        <v>1</v>
      </c>
      <c r="U89" s="141">
        <v>7</v>
      </c>
      <c r="V89" s="146">
        <f>CEILING(R89*O89*I89*EXP(-Definitions!$A$38*'Capex (2)'!U89)*T89,100)</f>
        <v>8800</v>
      </c>
      <c r="W89" s="160" t="s">
        <v>235</v>
      </c>
      <c r="X89" s="142" t="s">
        <v>239</v>
      </c>
      <c r="Y89" s="142"/>
    </row>
    <row r="90" spans="1:25" s="129" customFormat="1" ht="27.75" hidden="1" customHeight="1">
      <c r="A90" s="141" t="s">
        <v>1158</v>
      </c>
      <c r="B90" s="142" t="s">
        <v>241</v>
      </c>
      <c r="C90" s="142" t="s">
        <v>86</v>
      </c>
      <c r="D90" s="142" t="s">
        <v>117</v>
      </c>
      <c r="E90" s="142" t="s">
        <v>86</v>
      </c>
      <c r="F90" s="142" t="s">
        <v>186</v>
      </c>
      <c r="G90" s="142" t="s">
        <v>96</v>
      </c>
      <c r="H90" s="141">
        <v>2017</v>
      </c>
      <c r="I90" s="143">
        <v>28</v>
      </c>
      <c r="J90" s="141" t="s">
        <v>234</v>
      </c>
      <c r="K90" s="141">
        <v>2</v>
      </c>
      <c r="L90" s="141">
        <v>1</v>
      </c>
      <c r="M90" s="141">
        <v>1</v>
      </c>
      <c r="N90" s="141">
        <v>8</v>
      </c>
      <c r="O90" s="141">
        <v>1</v>
      </c>
      <c r="P90" s="144">
        <v>1100</v>
      </c>
      <c r="Q90" s="145">
        <v>0.25</v>
      </c>
      <c r="R90" s="144">
        <f t="shared" si="1"/>
        <v>1375</v>
      </c>
      <c r="S90" s="141">
        <v>10</v>
      </c>
      <c r="T90" s="141">
        <v>1</v>
      </c>
      <c r="U90" s="141">
        <v>7</v>
      </c>
      <c r="V90" s="146">
        <f>CEILING(R90*O90*I90*EXP(-Definitions!$A$38*'Capex (2)'!U90)*T90,100)</f>
        <v>38500</v>
      </c>
      <c r="W90" s="160" t="s">
        <v>235</v>
      </c>
      <c r="X90" s="142" t="s">
        <v>242</v>
      </c>
      <c r="Y90" s="142"/>
    </row>
    <row r="91" spans="1:25" s="129" customFormat="1" ht="27.75" hidden="1" customHeight="1">
      <c r="A91" s="141" t="s">
        <v>1159</v>
      </c>
      <c r="B91" s="142" t="s">
        <v>255</v>
      </c>
      <c r="C91" s="142" t="s">
        <v>86</v>
      </c>
      <c r="D91" s="142" t="s">
        <v>117</v>
      </c>
      <c r="E91" s="142" t="s">
        <v>86</v>
      </c>
      <c r="F91" s="142" t="s">
        <v>187</v>
      </c>
      <c r="G91" s="142" t="s">
        <v>96</v>
      </c>
      <c r="H91" s="141">
        <v>2017</v>
      </c>
      <c r="I91" s="143">
        <v>31.61</v>
      </c>
      <c r="J91" s="141" t="s">
        <v>234</v>
      </c>
      <c r="K91" s="141">
        <v>2</v>
      </c>
      <c r="L91" s="141">
        <v>1</v>
      </c>
      <c r="M91" s="141">
        <v>1</v>
      </c>
      <c r="N91" s="141">
        <v>8</v>
      </c>
      <c r="O91" s="141">
        <v>1</v>
      </c>
      <c r="P91" s="144">
        <v>250</v>
      </c>
      <c r="Q91" s="145">
        <v>0.25</v>
      </c>
      <c r="R91" s="144">
        <f t="shared" si="1"/>
        <v>312.5</v>
      </c>
      <c r="S91" s="141">
        <v>10</v>
      </c>
      <c r="T91" s="141">
        <v>1</v>
      </c>
      <c r="U91" s="141">
        <v>7</v>
      </c>
      <c r="V91" s="146">
        <f>CEILING(R91*O91*I91*EXP(-Definitions!$A$38*'Capex (2)'!U91)*T91,100)</f>
        <v>9900</v>
      </c>
      <c r="W91" s="160" t="s">
        <v>235</v>
      </c>
      <c r="X91" s="142" t="s">
        <v>236</v>
      </c>
      <c r="Y91" s="142"/>
    </row>
    <row r="92" spans="1:25" s="129" customFormat="1" ht="27.75" hidden="1" customHeight="1">
      <c r="A92" s="141" t="s">
        <v>1160</v>
      </c>
      <c r="B92" s="142" t="s">
        <v>259</v>
      </c>
      <c r="C92" s="142" t="s">
        <v>86</v>
      </c>
      <c r="D92" s="142" t="s">
        <v>117</v>
      </c>
      <c r="E92" s="142" t="s">
        <v>86</v>
      </c>
      <c r="F92" s="142" t="s">
        <v>187</v>
      </c>
      <c r="G92" s="142" t="s">
        <v>96</v>
      </c>
      <c r="H92" s="141">
        <v>2017</v>
      </c>
      <c r="I92" s="143">
        <v>9.3800000000000008</v>
      </c>
      <c r="J92" s="141" t="s">
        <v>234</v>
      </c>
      <c r="K92" s="141">
        <v>2</v>
      </c>
      <c r="L92" s="141">
        <v>1</v>
      </c>
      <c r="M92" s="141">
        <v>1</v>
      </c>
      <c r="N92" s="141">
        <v>8</v>
      </c>
      <c r="O92" s="141">
        <v>1</v>
      </c>
      <c r="P92" s="144">
        <v>250</v>
      </c>
      <c r="Q92" s="145">
        <v>0.25</v>
      </c>
      <c r="R92" s="144">
        <f t="shared" si="1"/>
        <v>312.5</v>
      </c>
      <c r="S92" s="141">
        <v>10</v>
      </c>
      <c r="T92" s="141">
        <v>1</v>
      </c>
      <c r="U92" s="141">
        <v>7</v>
      </c>
      <c r="V92" s="146">
        <f>CEILING(R92*O92*I92*EXP(-Definitions!$A$38*'Capex (2)'!U92)*T92,100)</f>
        <v>3000</v>
      </c>
      <c r="W92" s="160" t="s">
        <v>235</v>
      </c>
      <c r="X92" s="142" t="s">
        <v>239</v>
      </c>
      <c r="Y92" s="142"/>
    </row>
    <row r="93" spans="1:25" s="129" customFormat="1" ht="27.75" hidden="1" customHeight="1">
      <c r="A93" s="141" t="s">
        <v>1161</v>
      </c>
      <c r="B93" s="142" t="s">
        <v>241</v>
      </c>
      <c r="C93" s="142" t="s">
        <v>86</v>
      </c>
      <c r="D93" s="142" t="s">
        <v>117</v>
      </c>
      <c r="E93" s="142" t="s">
        <v>86</v>
      </c>
      <c r="F93" s="142" t="s">
        <v>187</v>
      </c>
      <c r="G93" s="142" t="s">
        <v>96</v>
      </c>
      <c r="H93" s="141">
        <v>2017</v>
      </c>
      <c r="I93" s="143">
        <v>9.3800000000000008</v>
      </c>
      <c r="J93" s="141" t="s">
        <v>234</v>
      </c>
      <c r="K93" s="141">
        <v>2</v>
      </c>
      <c r="L93" s="141">
        <v>1</v>
      </c>
      <c r="M93" s="141">
        <v>1</v>
      </c>
      <c r="N93" s="141">
        <v>8</v>
      </c>
      <c r="O93" s="141">
        <v>1</v>
      </c>
      <c r="P93" s="144">
        <v>1100</v>
      </c>
      <c r="Q93" s="145">
        <v>0.25</v>
      </c>
      <c r="R93" s="144">
        <f t="shared" si="1"/>
        <v>1375</v>
      </c>
      <c r="S93" s="141">
        <v>10</v>
      </c>
      <c r="T93" s="141">
        <v>1</v>
      </c>
      <c r="U93" s="141">
        <v>7</v>
      </c>
      <c r="V93" s="146">
        <f>CEILING(R93*O93*I93*EXP(-Definitions!$A$38*'Capex (2)'!U93)*T93,100)</f>
        <v>12900</v>
      </c>
      <c r="W93" s="160" t="s">
        <v>235</v>
      </c>
      <c r="X93" s="142" t="s">
        <v>242</v>
      </c>
      <c r="Y93" s="142"/>
    </row>
    <row r="94" spans="1:25" s="129" customFormat="1" ht="27.75" hidden="1" customHeight="1">
      <c r="A94" s="141" t="s">
        <v>1162</v>
      </c>
      <c r="B94" s="142" t="s">
        <v>260</v>
      </c>
      <c r="C94" s="142" t="s">
        <v>86</v>
      </c>
      <c r="D94" s="142" t="s">
        <v>117</v>
      </c>
      <c r="E94" s="142" t="s">
        <v>86</v>
      </c>
      <c r="F94" s="142" t="s">
        <v>133</v>
      </c>
      <c r="G94" s="142" t="s">
        <v>96</v>
      </c>
      <c r="H94" s="141">
        <v>2017</v>
      </c>
      <c r="I94" s="143">
        <v>9950</v>
      </c>
      <c r="J94" s="141" t="s">
        <v>234</v>
      </c>
      <c r="K94" s="141">
        <v>2</v>
      </c>
      <c r="L94" s="141">
        <v>1</v>
      </c>
      <c r="M94" s="141">
        <v>1</v>
      </c>
      <c r="N94" s="141">
        <v>8</v>
      </c>
      <c r="O94" s="141">
        <v>1</v>
      </c>
      <c r="P94" s="144">
        <v>250</v>
      </c>
      <c r="Q94" s="145">
        <v>0.25</v>
      </c>
      <c r="R94" s="144">
        <f t="shared" si="1"/>
        <v>312.5</v>
      </c>
      <c r="S94" s="141">
        <v>10</v>
      </c>
      <c r="T94" s="141">
        <v>1</v>
      </c>
      <c r="U94" s="141">
        <v>7</v>
      </c>
      <c r="V94" s="146">
        <f>CEILING(R94*O94*I94*EXP(-Definitions!$A$38*'Capex (2)'!U94)*T94,100)</f>
        <v>3109400</v>
      </c>
      <c r="W94" s="160" t="s">
        <v>235</v>
      </c>
      <c r="X94" s="142" t="s">
        <v>236</v>
      </c>
      <c r="Y94" s="142"/>
    </row>
    <row r="95" spans="1:25" s="129" customFormat="1" ht="27.75" hidden="1" customHeight="1">
      <c r="A95" s="141" t="s">
        <v>1163</v>
      </c>
      <c r="B95" s="142" t="s">
        <v>256</v>
      </c>
      <c r="C95" s="142" t="s">
        <v>86</v>
      </c>
      <c r="D95" s="142" t="s">
        <v>117</v>
      </c>
      <c r="E95" s="142" t="s">
        <v>86</v>
      </c>
      <c r="F95" s="142" t="s">
        <v>133</v>
      </c>
      <c r="G95" s="142" t="s">
        <v>96</v>
      </c>
      <c r="H95" s="141">
        <v>2017</v>
      </c>
      <c r="I95" s="143">
        <v>9950</v>
      </c>
      <c r="J95" s="141" t="s">
        <v>234</v>
      </c>
      <c r="K95" s="141">
        <v>2</v>
      </c>
      <c r="L95" s="141">
        <v>1</v>
      </c>
      <c r="M95" s="141">
        <v>1</v>
      </c>
      <c r="N95" s="141">
        <v>8</v>
      </c>
      <c r="O95" s="141">
        <v>1</v>
      </c>
      <c r="P95" s="144">
        <v>250</v>
      </c>
      <c r="Q95" s="145">
        <v>0.25</v>
      </c>
      <c r="R95" s="144">
        <f t="shared" si="1"/>
        <v>312.5</v>
      </c>
      <c r="S95" s="141">
        <v>10</v>
      </c>
      <c r="T95" s="141">
        <v>1</v>
      </c>
      <c r="U95" s="141">
        <v>7</v>
      </c>
      <c r="V95" s="146">
        <f>CEILING(R95*O95*I95*EXP(-Definitions!$A$38*'Capex (2)'!U95)*T95,100)</f>
        <v>3109400</v>
      </c>
      <c r="W95" s="160" t="s">
        <v>235</v>
      </c>
      <c r="X95" s="142" t="s">
        <v>239</v>
      </c>
      <c r="Y95" s="142"/>
    </row>
    <row r="96" spans="1:25" s="129" customFormat="1" ht="27.75" hidden="1" customHeight="1">
      <c r="A96" s="141" t="s">
        <v>1164</v>
      </c>
      <c r="B96" s="142" t="s">
        <v>260</v>
      </c>
      <c r="C96" s="142" t="s">
        <v>86</v>
      </c>
      <c r="D96" s="142" t="s">
        <v>117</v>
      </c>
      <c r="E96" s="142" t="s">
        <v>86</v>
      </c>
      <c r="F96" s="142" t="s">
        <v>188</v>
      </c>
      <c r="G96" s="142" t="s">
        <v>96</v>
      </c>
      <c r="H96" s="141">
        <v>2017</v>
      </c>
      <c r="I96" s="143">
        <v>9175</v>
      </c>
      <c r="J96" s="141" t="s">
        <v>234</v>
      </c>
      <c r="K96" s="141">
        <v>2</v>
      </c>
      <c r="L96" s="141">
        <v>1</v>
      </c>
      <c r="M96" s="141">
        <v>1</v>
      </c>
      <c r="N96" s="141">
        <v>8</v>
      </c>
      <c r="O96" s="141">
        <v>1</v>
      </c>
      <c r="P96" s="144">
        <v>250</v>
      </c>
      <c r="Q96" s="145">
        <v>0.25</v>
      </c>
      <c r="R96" s="144">
        <f t="shared" si="1"/>
        <v>312.5</v>
      </c>
      <c r="S96" s="141">
        <v>10</v>
      </c>
      <c r="T96" s="141">
        <v>1</v>
      </c>
      <c r="U96" s="141">
        <v>7</v>
      </c>
      <c r="V96" s="146">
        <f>CEILING(R96*O96*I96*EXP(-Definitions!$A$38*'Capex (2)'!U96)*T96,100)</f>
        <v>2867200</v>
      </c>
      <c r="W96" s="160" t="s">
        <v>235</v>
      </c>
      <c r="X96" s="142" t="s">
        <v>236</v>
      </c>
      <c r="Y96" s="142"/>
    </row>
    <row r="97" spans="1:25" s="129" customFormat="1" ht="27.75" hidden="1" customHeight="1">
      <c r="A97" s="141" t="s">
        <v>1165</v>
      </c>
      <c r="B97" s="142" t="s">
        <v>256</v>
      </c>
      <c r="C97" s="142" t="s">
        <v>86</v>
      </c>
      <c r="D97" s="142" t="s">
        <v>117</v>
      </c>
      <c r="E97" s="142" t="s">
        <v>86</v>
      </c>
      <c r="F97" s="142" t="s">
        <v>188</v>
      </c>
      <c r="G97" s="142" t="s">
        <v>96</v>
      </c>
      <c r="H97" s="141">
        <v>2017</v>
      </c>
      <c r="I97" s="143">
        <v>9175</v>
      </c>
      <c r="J97" s="141" t="s">
        <v>234</v>
      </c>
      <c r="K97" s="141">
        <v>2</v>
      </c>
      <c r="L97" s="141">
        <v>1</v>
      </c>
      <c r="M97" s="141">
        <v>1</v>
      </c>
      <c r="N97" s="141">
        <v>8</v>
      </c>
      <c r="O97" s="141">
        <v>1</v>
      </c>
      <c r="P97" s="144">
        <v>250</v>
      </c>
      <c r="Q97" s="145">
        <v>0.25</v>
      </c>
      <c r="R97" s="144">
        <f t="shared" si="1"/>
        <v>312.5</v>
      </c>
      <c r="S97" s="141">
        <v>10</v>
      </c>
      <c r="T97" s="141">
        <v>1</v>
      </c>
      <c r="U97" s="141">
        <v>7</v>
      </c>
      <c r="V97" s="146">
        <f>CEILING(R97*O97*I97*EXP(-Definitions!$A$38*'Capex (2)'!U97)*T97,100)</f>
        <v>2867200</v>
      </c>
      <c r="W97" s="160" t="s">
        <v>235</v>
      </c>
      <c r="X97" s="142" t="s">
        <v>239</v>
      </c>
      <c r="Y97" s="142"/>
    </row>
    <row r="98" spans="1:25" s="129" customFormat="1" ht="27.75" hidden="1" customHeight="1">
      <c r="A98" s="141" t="s">
        <v>1166</v>
      </c>
      <c r="B98" s="142" t="s">
        <v>256</v>
      </c>
      <c r="C98" s="142" t="s">
        <v>86</v>
      </c>
      <c r="D98" s="142" t="s">
        <v>117</v>
      </c>
      <c r="E98" s="142" t="s">
        <v>86</v>
      </c>
      <c r="F98" s="142" t="s">
        <v>189</v>
      </c>
      <c r="G98" s="142" t="s">
        <v>96</v>
      </c>
      <c r="H98" s="141">
        <v>2017</v>
      </c>
      <c r="I98" s="143">
        <v>4877</v>
      </c>
      <c r="J98" s="141" t="s">
        <v>234</v>
      </c>
      <c r="K98" s="141">
        <v>2</v>
      </c>
      <c r="L98" s="141">
        <v>1</v>
      </c>
      <c r="M98" s="141">
        <v>1</v>
      </c>
      <c r="N98" s="141">
        <v>8</v>
      </c>
      <c r="O98" s="141">
        <v>1</v>
      </c>
      <c r="P98" s="144">
        <v>250</v>
      </c>
      <c r="Q98" s="145">
        <v>0.25</v>
      </c>
      <c r="R98" s="144">
        <f t="shared" si="1"/>
        <v>312.5</v>
      </c>
      <c r="S98" s="141">
        <v>10</v>
      </c>
      <c r="T98" s="141">
        <v>1</v>
      </c>
      <c r="U98" s="141">
        <v>7</v>
      </c>
      <c r="V98" s="146">
        <f>CEILING(R98*O98*I98*EXP(-Definitions!$A$38*'Capex (2)'!U98)*T98,100)</f>
        <v>1524100</v>
      </c>
      <c r="W98" s="160" t="s">
        <v>235</v>
      </c>
      <c r="X98" s="142" t="s">
        <v>239</v>
      </c>
      <c r="Y98" s="142"/>
    </row>
    <row r="99" spans="1:25" s="129" customFormat="1" ht="27.75" hidden="1" customHeight="1">
      <c r="A99" s="141" t="s">
        <v>1167</v>
      </c>
      <c r="B99" s="142" t="s">
        <v>256</v>
      </c>
      <c r="C99" s="142" t="s">
        <v>86</v>
      </c>
      <c r="D99" s="142" t="s">
        <v>117</v>
      </c>
      <c r="E99" s="142" t="s">
        <v>86</v>
      </c>
      <c r="F99" s="142" t="s">
        <v>191</v>
      </c>
      <c r="G99" s="142" t="s">
        <v>96</v>
      </c>
      <c r="H99" s="141">
        <v>2017</v>
      </c>
      <c r="I99" s="143">
        <v>8.4700000000000006</v>
      </c>
      <c r="J99" s="141" t="s">
        <v>234</v>
      </c>
      <c r="K99" s="141">
        <v>2</v>
      </c>
      <c r="L99" s="141">
        <v>1</v>
      </c>
      <c r="M99" s="141">
        <v>1</v>
      </c>
      <c r="N99" s="141">
        <v>8</v>
      </c>
      <c r="O99" s="141">
        <v>1</v>
      </c>
      <c r="P99" s="144">
        <v>250</v>
      </c>
      <c r="Q99" s="145">
        <v>0.25</v>
      </c>
      <c r="R99" s="144">
        <f t="shared" si="1"/>
        <v>312.5</v>
      </c>
      <c r="S99" s="141">
        <v>10</v>
      </c>
      <c r="T99" s="141">
        <v>1</v>
      </c>
      <c r="U99" s="141">
        <v>7</v>
      </c>
      <c r="V99" s="146">
        <f>CEILING(R99*O99*I99*EXP(-Definitions!$A$38*'Capex (2)'!U99)*T99,100)</f>
        <v>2700</v>
      </c>
      <c r="W99" s="160" t="s">
        <v>235</v>
      </c>
      <c r="X99" s="142" t="s">
        <v>239</v>
      </c>
      <c r="Y99" s="142"/>
    </row>
    <row r="100" spans="1:25" s="129" customFormat="1" ht="36" hidden="1" customHeight="1">
      <c r="A100" s="141" t="s">
        <v>1168</v>
      </c>
      <c r="B100" s="142" t="s">
        <v>255</v>
      </c>
      <c r="C100" s="142" t="s">
        <v>80</v>
      </c>
      <c r="D100" s="142" t="s">
        <v>117</v>
      </c>
      <c r="E100" s="142" t="s">
        <v>104</v>
      </c>
      <c r="F100" s="142" t="s">
        <v>148</v>
      </c>
      <c r="G100" s="142" t="s">
        <v>96</v>
      </c>
      <c r="H100" s="141">
        <v>2017</v>
      </c>
      <c r="I100" s="143">
        <v>124.59</v>
      </c>
      <c r="J100" s="141" t="s">
        <v>234</v>
      </c>
      <c r="K100" s="141">
        <v>2</v>
      </c>
      <c r="L100" s="141">
        <v>1</v>
      </c>
      <c r="M100" s="141">
        <v>1</v>
      </c>
      <c r="N100" s="141">
        <v>8</v>
      </c>
      <c r="O100" s="141">
        <v>1</v>
      </c>
      <c r="P100" s="144">
        <v>250</v>
      </c>
      <c r="Q100" s="145">
        <v>0.25</v>
      </c>
      <c r="R100" s="144">
        <f t="shared" si="1"/>
        <v>312.5</v>
      </c>
      <c r="S100" s="141">
        <v>10</v>
      </c>
      <c r="T100" s="141">
        <v>1</v>
      </c>
      <c r="U100" s="141">
        <v>7</v>
      </c>
      <c r="V100" s="146">
        <f>CEILING(R100*O100*I100*EXP(-Definitions!$A$38*'Capex (2)'!U100)*T100,100)</f>
        <v>39000</v>
      </c>
      <c r="W100" s="160" t="s">
        <v>235</v>
      </c>
      <c r="X100" s="142" t="s">
        <v>236</v>
      </c>
      <c r="Y100" s="142"/>
    </row>
    <row r="101" spans="1:25" s="129" customFormat="1" ht="35.65" hidden="1" customHeight="1">
      <c r="A101" s="141" t="s">
        <v>1169</v>
      </c>
      <c r="B101" s="142" t="s">
        <v>256</v>
      </c>
      <c r="C101" s="142" t="s">
        <v>80</v>
      </c>
      <c r="D101" s="142" t="s">
        <v>117</v>
      </c>
      <c r="E101" s="142" t="s">
        <v>104</v>
      </c>
      <c r="F101" s="142" t="s">
        <v>148</v>
      </c>
      <c r="G101" s="142" t="s">
        <v>96</v>
      </c>
      <c r="H101" s="141">
        <v>2017</v>
      </c>
      <c r="I101" s="143">
        <v>16.04</v>
      </c>
      <c r="J101" s="141" t="s">
        <v>234</v>
      </c>
      <c r="K101" s="141">
        <v>2</v>
      </c>
      <c r="L101" s="141">
        <v>1</v>
      </c>
      <c r="M101" s="141">
        <v>1</v>
      </c>
      <c r="N101" s="141">
        <v>8</v>
      </c>
      <c r="O101" s="141">
        <v>1</v>
      </c>
      <c r="P101" s="144">
        <v>250</v>
      </c>
      <c r="Q101" s="145">
        <v>0.25</v>
      </c>
      <c r="R101" s="144">
        <f t="shared" si="1"/>
        <v>312.5</v>
      </c>
      <c r="S101" s="141">
        <v>10</v>
      </c>
      <c r="T101" s="141">
        <v>1</v>
      </c>
      <c r="U101" s="141">
        <v>7</v>
      </c>
      <c r="V101" s="146">
        <f>CEILING(R101*O101*I101*EXP(-Definitions!$A$38*'Capex (2)'!U101)*T101,100)</f>
        <v>5100</v>
      </c>
      <c r="W101" s="160" t="s">
        <v>235</v>
      </c>
      <c r="X101" s="142" t="s">
        <v>239</v>
      </c>
      <c r="Y101" s="142"/>
    </row>
    <row r="102" spans="1:25" s="129" customFormat="1" ht="35.65" hidden="1" customHeight="1">
      <c r="A102" s="141" t="s">
        <v>1170</v>
      </c>
      <c r="B102" s="142" t="s">
        <v>241</v>
      </c>
      <c r="C102" s="142" t="s">
        <v>80</v>
      </c>
      <c r="D102" s="142" t="s">
        <v>117</v>
      </c>
      <c r="E102" s="142" t="s">
        <v>104</v>
      </c>
      <c r="F102" s="142" t="s">
        <v>148</v>
      </c>
      <c r="G102" s="142" t="s">
        <v>96</v>
      </c>
      <c r="H102" s="141">
        <v>2017</v>
      </c>
      <c r="I102" s="143">
        <v>16.04</v>
      </c>
      <c r="J102" s="141" t="s">
        <v>234</v>
      </c>
      <c r="K102" s="141">
        <v>2</v>
      </c>
      <c r="L102" s="141">
        <v>1</v>
      </c>
      <c r="M102" s="141">
        <v>1</v>
      </c>
      <c r="N102" s="141">
        <v>8</v>
      </c>
      <c r="O102" s="141">
        <v>1</v>
      </c>
      <c r="P102" s="144">
        <v>1100</v>
      </c>
      <c r="Q102" s="145">
        <v>0.25</v>
      </c>
      <c r="R102" s="144">
        <f t="shared" si="1"/>
        <v>1375</v>
      </c>
      <c r="S102" s="141">
        <v>10</v>
      </c>
      <c r="T102" s="141">
        <v>1</v>
      </c>
      <c r="U102" s="141">
        <v>7</v>
      </c>
      <c r="V102" s="146">
        <f>CEILING(R102*O102*I102*EXP(-Definitions!$A$38*'Capex (2)'!U102)*T102,100)</f>
        <v>22100</v>
      </c>
      <c r="W102" s="160" t="s">
        <v>235</v>
      </c>
      <c r="X102" s="142" t="s">
        <v>242</v>
      </c>
      <c r="Y102" s="142"/>
    </row>
    <row r="103" spans="1:25" s="129" customFormat="1" ht="36" hidden="1" customHeight="1">
      <c r="A103" s="141" t="s">
        <v>1171</v>
      </c>
      <c r="B103" s="142" t="s">
        <v>255</v>
      </c>
      <c r="C103" s="142" t="s">
        <v>80</v>
      </c>
      <c r="D103" s="142" t="s">
        <v>117</v>
      </c>
      <c r="E103" s="142" t="s">
        <v>104</v>
      </c>
      <c r="F103" s="142" t="s">
        <v>152</v>
      </c>
      <c r="G103" s="142" t="s">
        <v>96</v>
      </c>
      <c r="H103" s="141">
        <v>2017</v>
      </c>
      <c r="I103" s="143">
        <v>124.59</v>
      </c>
      <c r="J103" s="141" t="s">
        <v>234</v>
      </c>
      <c r="K103" s="141">
        <v>2</v>
      </c>
      <c r="L103" s="141">
        <v>1</v>
      </c>
      <c r="M103" s="141">
        <v>1</v>
      </c>
      <c r="N103" s="141">
        <v>8</v>
      </c>
      <c r="O103" s="141">
        <v>1</v>
      </c>
      <c r="P103" s="144">
        <v>250</v>
      </c>
      <c r="Q103" s="145">
        <v>0.25</v>
      </c>
      <c r="R103" s="144">
        <f t="shared" si="1"/>
        <v>312.5</v>
      </c>
      <c r="S103" s="141">
        <v>10</v>
      </c>
      <c r="T103" s="141">
        <v>1</v>
      </c>
      <c r="U103" s="141">
        <v>7</v>
      </c>
      <c r="V103" s="146">
        <f>CEILING(R103*O103*I103*EXP(-Definitions!$A$38*'Capex (2)'!U103)*T103,100)</f>
        <v>39000</v>
      </c>
      <c r="W103" s="160" t="s">
        <v>235</v>
      </c>
      <c r="X103" s="142" t="s">
        <v>236</v>
      </c>
      <c r="Y103" s="142"/>
    </row>
    <row r="104" spans="1:25" s="129" customFormat="1" ht="35.65" hidden="1" customHeight="1">
      <c r="A104" s="141" t="s">
        <v>1172</v>
      </c>
      <c r="B104" s="142" t="s">
        <v>256</v>
      </c>
      <c r="C104" s="142" t="s">
        <v>80</v>
      </c>
      <c r="D104" s="142" t="s">
        <v>117</v>
      </c>
      <c r="E104" s="142" t="s">
        <v>104</v>
      </c>
      <c r="F104" s="142" t="s">
        <v>152</v>
      </c>
      <c r="G104" s="142" t="s">
        <v>96</v>
      </c>
      <c r="H104" s="141">
        <v>2017</v>
      </c>
      <c r="I104" s="143">
        <v>15.77</v>
      </c>
      <c r="J104" s="141" t="s">
        <v>234</v>
      </c>
      <c r="K104" s="141">
        <v>2</v>
      </c>
      <c r="L104" s="141">
        <v>1</v>
      </c>
      <c r="M104" s="141">
        <v>1</v>
      </c>
      <c r="N104" s="141">
        <v>8</v>
      </c>
      <c r="O104" s="141">
        <v>1</v>
      </c>
      <c r="P104" s="144">
        <v>250</v>
      </c>
      <c r="Q104" s="145">
        <v>0.25</v>
      </c>
      <c r="R104" s="144">
        <f t="shared" si="1"/>
        <v>312.5</v>
      </c>
      <c r="S104" s="141">
        <v>10</v>
      </c>
      <c r="T104" s="141">
        <v>1</v>
      </c>
      <c r="U104" s="141">
        <v>7</v>
      </c>
      <c r="V104" s="146">
        <f>CEILING(R104*O104*I104*EXP(-Definitions!$A$38*'Capex (2)'!U104)*T104,100)</f>
        <v>5000</v>
      </c>
      <c r="W104" s="160" t="s">
        <v>235</v>
      </c>
      <c r="X104" s="142" t="s">
        <v>239</v>
      </c>
      <c r="Y104" s="142"/>
    </row>
    <row r="105" spans="1:25" s="129" customFormat="1" ht="35.65" hidden="1" customHeight="1">
      <c r="A105" s="141" t="s">
        <v>1173</v>
      </c>
      <c r="B105" s="142" t="s">
        <v>241</v>
      </c>
      <c r="C105" s="142" t="s">
        <v>80</v>
      </c>
      <c r="D105" s="142" t="s">
        <v>117</v>
      </c>
      <c r="E105" s="142" t="s">
        <v>104</v>
      </c>
      <c r="F105" s="142" t="s">
        <v>152</v>
      </c>
      <c r="G105" s="142" t="s">
        <v>96</v>
      </c>
      <c r="H105" s="141">
        <v>2017</v>
      </c>
      <c r="I105" s="143">
        <v>15.77</v>
      </c>
      <c r="J105" s="141" t="s">
        <v>234</v>
      </c>
      <c r="K105" s="141">
        <v>2</v>
      </c>
      <c r="L105" s="141">
        <v>1</v>
      </c>
      <c r="M105" s="141">
        <v>1</v>
      </c>
      <c r="N105" s="141">
        <v>8</v>
      </c>
      <c r="O105" s="141">
        <v>1</v>
      </c>
      <c r="P105" s="144">
        <v>1100</v>
      </c>
      <c r="Q105" s="145">
        <v>0.25</v>
      </c>
      <c r="R105" s="144">
        <f t="shared" si="1"/>
        <v>1375</v>
      </c>
      <c r="S105" s="141">
        <v>10</v>
      </c>
      <c r="T105" s="141">
        <v>1</v>
      </c>
      <c r="U105" s="141">
        <v>7</v>
      </c>
      <c r="V105" s="146">
        <f>CEILING(R105*O105*I105*EXP(-Definitions!$A$38*'Capex (2)'!U105)*T105,100)</f>
        <v>21700</v>
      </c>
      <c r="W105" s="160" t="s">
        <v>235</v>
      </c>
      <c r="X105" s="142" t="s">
        <v>242</v>
      </c>
      <c r="Y105" s="142"/>
    </row>
    <row r="106" spans="1:25" s="129" customFormat="1" ht="36" hidden="1" customHeight="1">
      <c r="A106" s="141" t="s">
        <v>1174</v>
      </c>
      <c r="B106" s="142" t="s">
        <v>255</v>
      </c>
      <c r="C106" s="142" t="s">
        <v>80</v>
      </c>
      <c r="D106" s="142" t="s">
        <v>117</v>
      </c>
      <c r="E106" s="142" t="s">
        <v>104</v>
      </c>
      <c r="F106" s="142" t="s">
        <v>154</v>
      </c>
      <c r="G106" s="142" t="s">
        <v>96</v>
      </c>
      <c r="H106" s="141">
        <v>2017</v>
      </c>
      <c r="I106" s="143">
        <v>73.58</v>
      </c>
      <c r="J106" s="141" t="s">
        <v>234</v>
      </c>
      <c r="K106" s="141">
        <v>2</v>
      </c>
      <c r="L106" s="141">
        <v>1</v>
      </c>
      <c r="M106" s="141">
        <v>1</v>
      </c>
      <c r="N106" s="141">
        <v>8</v>
      </c>
      <c r="O106" s="141">
        <v>1</v>
      </c>
      <c r="P106" s="144">
        <v>250</v>
      </c>
      <c r="Q106" s="145">
        <v>0.25</v>
      </c>
      <c r="R106" s="144">
        <f t="shared" si="1"/>
        <v>312.5</v>
      </c>
      <c r="S106" s="141">
        <v>10</v>
      </c>
      <c r="T106" s="141">
        <v>1</v>
      </c>
      <c r="U106" s="141">
        <v>7</v>
      </c>
      <c r="V106" s="146">
        <f>CEILING(R106*O106*I106*EXP(-Definitions!$A$38*'Capex (2)'!U106)*T106,100)</f>
        <v>23000</v>
      </c>
      <c r="W106" s="160" t="s">
        <v>235</v>
      </c>
      <c r="X106" s="142" t="s">
        <v>236</v>
      </c>
      <c r="Y106" s="142"/>
    </row>
    <row r="107" spans="1:25" s="129" customFormat="1" ht="35.65" hidden="1" customHeight="1">
      <c r="A107" s="141" t="s">
        <v>1175</v>
      </c>
      <c r="B107" s="142" t="s">
        <v>256</v>
      </c>
      <c r="C107" s="142" t="s">
        <v>80</v>
      </c>
      <c r="D107" s="142" t="s">
        <v>117</v>
      </c>
      <c r="E107" s="142" t="s">
        <v>104</v>
      </c>
      <c r="F107" s="142" t="s">
        <v>154</v>
      </c>
      <c r="G107" s="142" t="s">
        <v>96</v>
      </c>
      <c r="H107" s="141">
        <v>2017</v>
      </c>
      <c r="I107" s="143">
        <v>11.8</v>
      </c>
      <c r="J107" s="141" t="s">
        <v>234</v>
      </c>
      <c r="K107" s="141">
        <v>2</v>
      </c>
      <c r="L107" s="141">
        <v>1</v>
      </c>
      <c r="M107" s="141">
        <v>1</v>
      </c>
      <c r="N107" s="141">
        <v>8</v>
      </c>
      <c r="O107" s="141">
        <v>1</v>
      </c>
      <c r="P107" s="144">
        <v>250</v>
      </c>
      <c r="Q107" s="145">
        <v>0.25</v>
      </c>
      <c r="R107" s="144">
        <f t="shared" si="1"/>
        <v>312.5</v>
      </c>
      <c r="S107" s="141">
        <v>10</v>
      </c>
      <c r="T107" s="141">
        <v>1</v>
      </c>
      <c r="U107" s="141">
        <v>7</v>
      </c>
      <c r="V107" s="146">
        <f>CEILING(R107*O107*I107*EXP(-Definitions!$A$38*'Capex (2)'!U107)*T107,100)</f>
        <v>3700</v>
      </c>
      <c r="W107" s="160" t="s">
        <v>235</v>
      </c>
      <c r="X107" s="142" t="s">
        <v>239</v>
      </c>
      <c r="Y107" s="142"/>
    </row>
    <row r="108" spans="1:25" s="129" customFormat="1" ht="35.65" hidden="1" customHeight="1">
      <c r="A108" s="141" t="s">
        <v>1176</v>
      </c>
      <c r="B108" s="142" t="s">
        <v>241</v>
      </c>
      <c r="C108" s="142" t="s">
        <v>80</v>
      </c>
      <c r="D108" s="142" t="s">
        <v>117</v>
      </c>
      <c r="E108" s="142" t="s">
        <v>104</v>
      </c>
      <c r="F108" s="142" t="s">
        <v>154</v>
      </c>
      <c r="G108" s="142" t="s">
        <v>96</v>
      </c>
      <c r="H108" s="141">
        <v>2017</v>
      </c>
      <c r="I108" s="143">
        <v>11.8</v>
      </c>
      <c r="J108" s="141" t="s">
        <v>234</v>
      </c>
      <c r="K108" s="141">
        <v>2</v>
      </c>
      <c r="L108" s="141">
        <v>1</v>
      </c>
      <c r="M108" s="141">
        <v>1</v>
      </c>
      <c r="N108" s="141">
        <v>8</v>
      </c>
      <c r="O108" s="141">
        <v>1</v>
      </c>
      <c r="P108" s="144">
        <v>1100</v>
      </c>
      <c r="Q108" s="145">
        <v>0.25</v>
      </c>
      <c r="R108" s="144">
        <f t="shared" si="1"/>
        <v>1375</v>
      </c>
      <c r="S108" s="141">
        <v>10</v>
      </c>
      <c r="T108" s="141">
        <v>1</v>
      </c>
      <c r="U108" s="141">
        <v>7</v>
      </c>
      <c r="V108" s="146">
        <f>CEILING(R108*O108*I108*EXP(-Definitions!$A$38*'Capex (2)'!U108)*T108,100)</f>
        <v>16300</v>
      </c>
      <c r="W108" s="160" t="s">
        <v>235</v>
      </c>
      <c r="X108" s="142" t="s">
        <v>242</v>
      </c>
      <c r="Y108" s="142"/>
    </row>
    <row r="109" spans="1:25" s="129" customFormat="1" ht="35.65" hidden="1" customHeight="1">
      <c r="A109" s="141" t="s">
        <v>1177</v>
      </c>
      <c r="B109" s="142" t="s">
        <v>256</v>
      </c>
      <c r="C109" s="142" t="s">
        <v>80</v>
      </c>
      <c r="D109" s="142" t="s">
        <v>117</v>
      </c>
      <c r="E109" s="142" t="s">
        <v>104</v>
      </c>
      <c r="F109" s="142" t="s">
        <v>191</v>
      </c>
      <c r="G109" s="142" t="s">
        <v>96</v>
      </c>
      <c r="H109" s="141">
        <v>2017</v>
      </c>
      <c r="I109" s="143">
        <v>3.7</v>
      </c>
      <c r="J109" s="141" t="s">
        <v>234</v>
      </c>
      <c r="K109" s="141">
        <v>2</v>
      </c>
      <c r="L109" s="141">
        <v>1</v>
      </c>
      <c r="M109" s="141">
        <v>1</v>
      </c>
      <c r="N109" s="141">
        <v>8</v>
      </c>
      <c r="O109" s="141">
        <v>1</v>
      </c>
      <c r="P109" s="144">
        <v>250</v>
      </c>
      <c r="Q109" s="145">
        <v>0.25</v>
      </c>
      <c r="R109" s="144">
        <f t="shared" si="1"/>
        <v>312.5</v>
      </c>
      <c r="S109" s="141">
        <v>10</v>
      </c>
      <c r="T109" s="141">
        <v>1</v>
      </c>
      <c r="U109" s="141">
        <v>7</v>
      </c>
      <c r="V109" s="146">
        <f>CEILING(R109*O109*I109*EXP(-Definitions!$A$38*'Capex (2)'!U109)*T109,100)</f>
        <v>1200</v>
      </c>
      <c r="W109" s="160" t="s">
        <v>235</v>
      </c>
      <c r="X109" s="142" t="s">
        <v>239</v>
      </c>
      <c r="Y109" s="142"/>
    </row>
    <row r="110" spans="1:25" s="129" customFormat="1" ht="35.65" hidden="1" customHeight="1">
      <c r="A110" s="141" t="s">
        <v>1178</v>
      </c>
      <c r="B110" s="142" t="s">
        <v>261</v>
      </c>
      <c r="C110" s="142" t="s">
        <v>80</v>
      </c>
      <c r="D110" s="142" t="s">
        <v>117</v>
      </c>
      <c r="E110" s="142" t="s">
        <v>104</v>
      </c>
      <c r="F110" s="142" t="s">
        <v>194</v>
      </c>
      <c r="G110" s="142" t="s">
        <v>96</v>
      </c>
      <c r="H110" s="141">
        <v>2017</v>
      </c>
      <c r="I110" s="143">
        <v>18</v>
      </c>
      <c r="J110" s="141" t="s">
        <v>234</v>
      </c>
      <c r="K110" s="141">
        <v>2</v>
      </c>
      <c r="L110" s="141">
        <v>1</v>
      </c>
      <c r="M110" s="141">
        <v>1</v>
      </c>
      <c r="N110" s="141">
        <v>8</v>
      </c>
      <c r="O110" s="141">
        <v>1</v>
      </c>
      <c r="P110" s="144">
        <v>250</v>
      </c>
      <c r="Q110" s="145">
        <v>0.25</v>
      </c>
      <c r="R110" s="144">
        <f t="shared" si="1"/>
        <v>312.5</v>
      </c>
      <c r="S110" s="141">
        <v>10</v>
      </c>
      <c r="T110" s="141">
        <v>1</v>
      </c>
      <c r="U110" s="141">
        <v>7</v>
      </c>
      <c r="V110" s="146">
        <f>CEILING(R110*O110*I110*EXP(-Definitions!$A$38*'Capex (2)'!U110)*T110,100)</f>
        <v>5700</v>
      </c>
      <c r="W110" s="160" t="s">
        <v>235</v>
      </c>
      <c r="X110" s="142" t="s">
        <v>239</v>
      </c>
      <c r="Y110" s="142"/>
    </row>
    <row r="111" spans="1:25" s="129" customFormat="1" ht="35.65" hidden="1" customHeight="1">
      <c r="A111" s="141" t="s">
        <v>1179</v>
      </c>
      <c r="B111" s="142" t="s">
        <v>256</v>
      </c>
      <c r="C111" s="142" t="s">
        <v>80</v>
      </c>
      <c r="D111" s="142" t="s">
        <v>117</v>
      </c>
      <c r="E111" s="142" t="s">
        <v>104</v>
      </c>
      <c r="F111" s="142" t="s">
        <v>193</v>
      </c>
      <c r="G111" s="142" t="s">
        <v>96</v>
      </c>
      <c r="H111" s="141">
        <v>2017</v>
      </c>
      <c r="I111" s="143">
        <v>17.190000000000001</v>
      </c>
      <c r="J111" s="141" t="s">
        <v>234</v>
      </c>
      <c r="K111" s="141">
        <v>2</v>
      </c>
      <c r="L111" s="141">
        <v>1</v>
      </c>
      <c r="M111" s="141">
        <v>1</v>
      </c>
      <c r="N111" s="141">
        <v>8</v>
      </c>
      <c r="O111" s="141">
        <v>1</v>
      </c>
      <c r="P111" s="144">
        <v>250</v>
      </c>
      <c r="Q111" s="145">
        <v>0.25</v>
      </c>
      <c r="R111" s="144">
        <f t="shared" si="1"/>
        <v>312.5</v>
      </c>
      <c r="S111" s="141">
        <v>10</v>
      </c>
      <c r="T111" s="141">
        <v>1</v>
      </c>
      <c r="U111" s="141">
        <v>7</v>
      </c>
      <c r="V111" s="146">
        <f>CEILING(R111*O111*I111*EXP(-Definitions!$A$38*'Capex (2)'!U111)*T111,100)</f>
        <v>5400</v>
      </c>
      <c r="W111" s="160" t="s">
        <v>235</v>
      </c>
      <c r="X111" s="142" t="s">
        <v>239</v>
      </c>
      <c r="Y111" s="142"/>
    </row>
    <row r="112" spans="1:25" s="129" customFormat="1" ht="35.65" hidden="1" customHeight="1">
      <c r="A112" s="141" t="s">
        <v>1180</v>
      </c>
      <c r="B112" s="142" t="s">
        <v>261</v>
      </c>
      <c r="C112" s="142" t="s">
        <v>80</v>
      </c>
      <c r="D112" s="142" t="s">
        <v>117</v>
      </c>
      <c r="E112" s="142" t="s">
        <v>104</v>
      </c>
      <c r="F112" s="142" t="s">
        <v>195</v>
      </c>
      <c r="G112" s="142" t="s">
        <v>96</v>
      </c>
      <c r="H112" s="141">
        <v>2017</v>
      </c>
      <c r="I112" s="143">
        <v>4.8499999999999996</v>
      </c>
      <c r="J112" s="141" t="s">
        <v>234</v>
      </c>
      <c r="K112" s="141">
        <v>2</v>
      </c>
      <c r="L112" s="141">
        <v>1</v>
      </c>
      <c r="M112" s="141">
        <v>1</v>
      </c>
      <c r="N112" s="141">
        <v>8</v>
      </c>
      <c r="O112" s="141">
        <v>1</v>
      </c>
      <c r="P112" s="144">
        <v>250</v>
      </c>
      <c r="Q112" s="145">
        <v>0.25</v>
      </c>
      <c r="R112" s="144">
        <f t="shared" si="1"/>
        <v>312.5</v>
      </c>
      <c r="S112" s="141">
        <v>10</v>
      </c>
      <c r="T112" s="141">
        <v>1</v>
      </c>
      <c r="U112" s="141">
        <v>7</v>
      </c>
      <c r="V112" s="146">
        <f>CEILING(R112*O112*I112*EXP(-Definitions!$A$38*'Capex (2)'!U112)*T112,100)</f>
        <v>1600</v>
      </c>
      <c r="W112" s="160" t="s">
        <v>235</v>
      </c>
      <c r="X112" s="142" t="s">
        <v>239</v>
      </c>
      <c r="Y112" s="142"/>
    </row>
    <row r="113" spans="1:25" s="129" customFormat="1" ht="36" hidden="1" customHeight="1">
      <c r="A113" s="141" t="s">
        <v>1181</v>
      </c>
      <c r="B113" s="142" t="s">
        <v>255</v>
      </c>
      <c r="C113" s="142" t="s">
        <v>80</v>
      </c>
      <c r="D113" s="142" t="s">
        <v>117</v>
      </c>
      <c r="E113" s="142" t="s">
        <v>104</v>
      </c>
      <c r="F113" s="142" t="s">
        <v>187</v>
      </c>
      <c r="G113" s="142" t="s">
        <v>96</v>
      </c>
      <c r="H113" s="141">
        <v>2017</v>
      </c>
      <c r="I113" s="143">
        <v>45.55</v>
      </c>
      <c r="J113" s="141" t="s">
        <v>234</v>
      </c>
      <c r="K113" s="141">
        <v>2</v>
      </c>
      <c r="L113" s="141">
        <v>1</v>
      </c>
      <c r="M113" s="141">
        <v>1</v>
      </c>
      <c r="N113" s="141">
        <v>8</v>
      </c>
      <c r="O113" s="141">
        <v>1</v>
      </c>
      <c r="P113" s="144">
        <v>250</v>
      </c>
      <c r="Q113" s="145">
        <v>0.25</v>
      </c>
      <c r="R113" s="144">
        <f t="shared" si="1"/>
        <v>312.5</v>
      </c>
      <c r="S113" s="141">
        <v>10</v>
      </c>
      <c r="T113" s="141">
        <v>1</v>
      </c>
      <c r="U113" s="141">
        <v>7</v>
      </c>
      <c r="V113" s="146">
        <f>CEILING(R113*O113*I113*EXP(-Definitions!$A$38*'Capex (2)'!U113)*T113,100)</f>
        <v>14300</v>
      </c>
      <c r="W113" s="160" t="s">
        <v>235</v>
      </c>
      <c r="X113" s="142" t="s">
        <v>236</v>
      </c>
      <c r="Y113" s="142"/>
    </row>
    <row r="114" spans="1:25" s="129" customFormat="1" ht="35.65" hidden="1" customHeight="1">
      <c r="A114" s="141" t="s">
        <v>1182</v>
      </c>
      <c r="B114" s="142" t="s">
        <v>256</v>
      </c>
      <c r="C114" s="142" t="s">
        <v>80</v>
      </c>
      <c r="D114" s="142" t="s">
        <v>117</v>
      </c>
      <c r="E114" s="142" t="s">
        <v>104</v>
      </c>
      <c r="F114" s="142" t="s">
        <v>187</v>
      </c>
      <c r="G114" s="142" t="s">
        <v>96</v>
      </c>
      <c r="H114" s="141">
        <v>2017</v>
      </c>
      <c r="I114" s="143">
        <v>4.79</v>
      </c>
      <c r="J114" s="141" t="s">
        <v>234</v>
      </c>
      <c r="K114" s="141">
        <v>2</v>
      </c>
      <c r="L114" s="141">
        <v>1</v>
      </c>
      <c r="M114" s="141">
        <v>1</v>
      </c>
      <c r="N114" s="141">
        <v>8</v>
      </c>
      <c r="O114" s="141">
        <v>1</v>
      </c>
      <c r="P114" s="144">
        <v>250</v>
      </c>
      <c r="Q114" s="145">
        <v>0.25</v>
      </c>
      <c r="R114" s="144">
        <f t="shared" si="1"/>
        <v>312.5</v>
      </c>
      <c r="S114" s="141">
        <v>10</v>
      </c>
      <c r="T114" s="141">
        <v>1</v>
      </c>
      <c r="U114" s="141">
        <v>7</v>
      </c>
      <c r="V114" s="146">
        <f>CEILING(R114*O114*I114*EXP(-Definitions!$A$38*'Capex (2)'!U114)*T114,100)</f>
        <v>1500</v>
      </c>
      <c r="W114" s="160" t="s">
        <v>235</v>
      </c>
      <c r="X114" s="142" t="s">
        <v>239</v>
      </c>
      <c r="Y114" s="142"/>
    </row>
    <row r="115" spans="1:25" s="129" customFormat="1" ht="35.65" hidden="1" customHeight="1">
      <c r="A115" s="141" t="s">
        <v>1183</v>
      </c>
      <c r="B115" s="142" t="s">
        <v>241</v>
      </c>
      <c r="C115" s="142" t="s">
        <v>80</v>
      </c>
      <c r="D115" s="142" t="s">
        <v>117</v>
      </c>
      <c r="E115" s="142" t="s">
        <v>104</v>
      </c>
      <c r="F115" s="142" t="s">
        <v>187</v>
      </c>
      <c r="G115" s="142" t="s">
        <v>96</v>
      </c>
      <c r="H115" s="141">
        <v>2017</v>
      </c>
      <c r="I115" s="143">
        <v>4.79</v>
      </c>
      <c r="J115" s="141" t="s">
        <v>234</v>
      </c>
      <c r="K115" s="141">
        <v>2</v>
      </c>
      <c r="L115" s="141">
        <v>1</v>
      </c>
      <c r="M115" s="141">
        <v>1</v>
      </c>
      <c r="N115" s="141">
        <v>8</v>
      </c>
      <c r="O115" s="141">
        <v>1</v>
      </c>
      <c r="P115" s="144">
        <v>1100</v>
      </c>
      <c r="Q115" s="145">
        <v>0.25</v>
      </c>
      <c r="R115" s="144">
        <f t="shared" si="1"/>
        <v>1375</v>
      </c>
      <c r="S115" s="141">
        <v>10</v>
      </c>
      <c r="T115" s="141">
        <v>1</v>
      </c>
      <c r="U115" s="141">
        <v>7</v>
      </c>
      <c r="V115" s="146">
        <f>CEILING(R115*O115*I115*EXP(-Definitions!$A$38*'Capex (2)'!U115)*T115,100)</f>
        <v>6600</v>
      </c>
      <c r="W115" s="160" t="s">
        <v>235</v>
      </c>
      <c r="X115" s="142" t="s">
        <v>242</v>
      </c>
      <c r="Y115" s="142"/>
    </row>
    <row r="116" spans="1:25" s="129" customFormat="1" ht="35.65" hidden="1" customHeight="1">
      <c r="A116" s="141" t="s">
        <v>1184</v>
      </c>
      <c r="B116" s="142" t="s">
        <v>255</v>
      </c>
      <c r="C116" s="142" t="s">
        <v>80</v>
      </c>
      <c r="D116" s="142" t="s">
        <v>117</v>
      </c>
      <c r="E116" s="142" t="s">
        <v>104</v>
      </c>
      <c r="F116" s="142" t="s">
        <v>192</v>
      </c>
      <c r="G116" s="142" t="s">
        <v>96</v>
      </c>
      <c r="H116" s="141">
        <v>2017</v>
      </c>
      <c r="I116" s="143">
        <v>594.1</v>
      </c>
      <c r="J116" s="141" t="s">
        <v>234</v>
      </c>
      <c r="K116" s="141">
        <v>2</v>
      </c>
      <c r="L116" s="141">
        <v>1</v>
      </c>
      <c r="M116" s="141">
        <v>1</v>
      </c>
      <c r="N116" s="141">
        <v>8</v>
      </c>
      <c r="O116" s="141">
        <v>1</v>
      </c>
      <c r="P116" s="144">
        <v>250</v>
      </c>
      <c r="Q116" s="145">
        <v>0.25</v>
      </c>
      <c r="R116" s="144">
        <f t="shared" si="1"/>
        <v>312.5</v>
      </c>
      <c r="S116" s="141">
        <v>10</v>
      </c>
      <c r="T116" s="141">
        <v>1</v>
      </c>
      <c r="U116" s="141">
        <v>7</v>
      </c>
      <c r="V116" s="146">
        <f>CEILING(R116*O116*I116*EXP(-Definitions!$A$38*'Capex (2)'!U116)*T116,100)</f>
        <v>185700</v>
      </c>
      <c r="W116" s="160" t="s">
        <v>235</v>
      </c>
      <c r="X116" s="142" t="s">
        <v>242</v>
      </c>
      <c r="Y116" s="142"/>
    </row>
    <row r="117" spans="1:25" s="129" customFormat="1" ht="35.65" hidden="1" customHeight="1">
      <c r="A117" s="141" t="s">
        <v>1185</v>
      </c>
      <c r="B117" s="142" t="s">
        <v>256</v>
      </c>
      <c r="C117" s="142" t="s">
        <v>80</v>
      </c>
      <c r="D117" s="142" t="s">
        <v>117</v>
      </c>
      <c r="E117" s="142" t="s">
        <v>104</v>
      </c>
      <c r="F117" s="142" t="s">
        <v>192</v>
      </c>
      <c r="G117" s="142" t="s">
        <v>96</v>
      </c>
      <c r="H117" s="141">
        <v>2017</v>
      </c>
      <c r="I117" s="143">
        <v>169.93</v>
      </c>
      <c r="J117" s="141" t="s">
        <v>234</v>
      </c>
      <c r="K117" s="141">
        <v>2</v>
      </c>
      <c r="L117" s="141">
        <v>1</v>
      </c>
      <c r="M117" s="141">
        <v>1</v>
      </c>
      <c r="N117" s="141">
        <v>8</v>
      </c>
      <c r="O117" s="141">
        <v>1</v>
      </c>
      <c r="P117" s="144">
        <v>250</v>
      </c>
      <c r="Q117" s="145">
        <v>0.25</v>
      </c>
      <c r="R117" s="144">
        <f t="shared" si="1"/>
        <v>312.5</v>
      </c>
      <c r="S117" s="141">
        <v>10</v>
      </c>
      <c r="T117" s="141">
        <v>1</v>
      </c>
      <c r="U117" s="141">
        <v>7</v>
      </c>
      <c r="V117" s="146">
        <f>CEILING(R117*O117*I117*EXP(-Definitions!$A$38*'Capex (2)'!U117)*T117,100)</f>
        <v>53200</v>
      </c>
      <c r="W117" s="160" t="s">
        <v>235</v>
      </c>
      <c r="X117" s="142" t="s">
        <v>239</v>
      </c>
      <c r="Y117" s="142"/>
    </row>
    <row r="118" spans="1:25" s="129" customFormat="1" ht="35.65" hidden="1" customHeight="1">
      <c r="A118" s="141" t="s">
        <v>1186</v>
      </c>
      <c r="B118" s="142" t="s">
        <v>255</v>
      </c>
      <c r="C118" s="142" t="s">
        <v>80</v>
      </c>
      <c r="D118" s="142" t="s">
        <v>117</v>
      </c>
      <c r="E118" s="142" t="s">
        <v>104</v>
      </c>
      <c r="F118" s="142" t="s">
        <v>262</v>
      </c>
      <c r="G118" s="142" t="s">
        <v>96</v>
      </c>
      <c r="H118" s="141">
        <v>2017</v>
      </c>
      <c r="I118" s="143">
        <v>53.04</v>
      </c>
      <c r="J118" s="141" t="s">
        <v>234</v>
      </c>
      <c r="K118" s="141">
        <v>2</v>
      </c>
      <c r="L118" s="141">
        <v>1</v>
      </c>
      <c r="M118" s="141">
        <v>1</v>
      </c>
      <c r="N118" s="141">
        <v>8</v>
      </c>
      <c r="O118" s="141">
        <v>1</v>
      </c>
      <c r="P118" s="144">
        <v>250</v>
      </c>
      <c r="Q118" s="145">
        <v>0.25</v>
      </c>
      <c r="R118" s="144">
        <f t="shared" si="1"/>
        <v>312.5</v>
      </c>
      <c r="S118" s="141">
        <v>10</v>
      </c>
      <c r="T118" s="141">
        <v>1</v>
      </c>
      <c r="U118" s="141">
        <v>7</v>
      </c>
      <c r="V118" s="146">
        <f>CEILING(R118*O118*I118*EXP(-Definitions!$A$38*'Capex (2)'!U118)*T118,100)</f>
        <v>16600</v>
      </c>
      <c r="W118" s="160" t="s">
        <v>235</v>
      </c>
      <c r="X118" s="142" t="s">
        <v>242</v>
      </c>
      <c r="Y118" s="142"/>
    </row>
    <row r="119" spans="1:25" s="129" customFormat="1" ht="35.65" hidden="1" customHeight="1">
      <c r="A119" s="141" t="s">
        <v>1187</v>
      </c>
      <c r="B119" s="142" t="s">
        <v>256</v>
      </c>
      <c r="C119" s="142" t="s">
        <v>80</v>
      </c>
      <c r="D119" s="142" t="s">
        <v>117</v>
      </c>
      <c r="E119" s="142" t="s">
        <v>104</v>
      </c>
      <c r="F119" s="142" t="s">
        <v>262</v>
      </c>
      <c r="G119" s="142" t="s">
        <v>96</v>
      </c>
      <c r="H119" s="141">
        <v>2017</v>
      </c>
      <c r="I119" s="143">
        <v>2.5</v>
      </c>
      <c r="J119" s="141" t="s">
        <v>234</v>
      </c>
      <c r="K119" s="141">
        <v>2</v>
      </c>
      <c r="L119" s="141">
        <v>1</v>
      </c>
      <c r="M119" s="141">
        <v>1</v>
      </c>
      <c r="N119" s="141">
        <v>8</v>
      </c>
      <c r="O119" s="141">
        <v>1</v>
      </c>
      <c r="P119" s="144">
        <v>250</v>
      </c>
      <c r="Q119" s="145">
        <v>0.25</v>
      </c>
      <c r="R119" s="144">
        <f t="shared" si="1"/>
        <v>312.5</v>
      </c>
      <c r="S119" s="141">
        <v>10</v>
      </c>
      <c r="T119" s="141">
        <v>1</v>
      </c>
      <c r="U119" s="141">
        <v>7</v>
      </c>
      <c r="V119" s="146">
        <f>CEILING(R119*O119*I119*EXP(-Definitions!$A$38*'Capex (2)'!U119)*T119,100)</f>
        <v>800</v>
      </c>
      <c r="W119" s="160" t="s">
        <v>235</v>
      </c>
      <c r="X119" s="142" t="s">
        <v>239</v>
      </c>
      <c r="Y119" s="142"/>
    </row>
    <row r="120" spans="1:25" s="129" customFormat="1" ht="35.65" hidden="1" customHeight="1">
      <c r="A120" s="141" t="s">
        <v>1188</v>
      </c>
      <c r="B120" s="142" t="s">
        <v>241</v>
      </c>
      <c r="C120" s="142" t="s">
        <v>80</v>
      </c>
      <c r="D120" s="142" t="s">
        <v>117</v>
      </c>
      <c r="E120" s="142" t="s">
        <v>104</v>
      </c>
      <c r="F120" s="142" t="s">
        <v>262</v>
      </c>
      <c r="G120" s="142" t="s">
        <v>96</v>
      </c>
      <c r="H120" s="141">
        <v>2017</v>
      </c>
      <c r="I120" s="143">
        <v>2.5</v>
      </c>
      <c r="J120" s="141" t="s">
        <v>234</v>
      </c>
      <c r="K120" s="141">
        <v>2</v>
      </c>
      <c r="L120" s="141">
        <v>1</v>
      </c>
      <c r="M120" s="141">
        <v>1</v>
      </c>
      <c r="N120" s="141">
        <v>8</v>
      </c>
      <c r="O120" s="141">
        <v>1</v>
      </c>
      <c r="P120" s="144">
        <v>1100</v>
      </c>
      <c r="Q120" s="145">
        <v>0.25</v>
      </c>
      <c r="R120" s="144">
        <f t="shared" si="1"/>
        <v>1375</v>
      </c>
      <c r="S120" s="141">
        <v>10</v>
      </c>
      <c r="T120" s="141">
        <v>1</v>
      </c>
      <c r="U120" s="141">
        <v>7</v>
      </c>
      <c r="V120" s="146">
        <f>CEILING(R120*O120*I120*EXP(-Definitions!$A$38*'Capex (2)'!U120)*T120,100)</f>
        <v>3500</v>
      </c>
      <c r="W120" s="160" t="s">
        <v>235</v>
      </c>
      <c r="X120" s="142" t="s">
        <v>242</v>
      </c>
      <c r="Y120" s="142"/>
    </row>
    <row r="121" spans="1:25" s="129" customFormat="1" ht="35.65" hidden="1" customHeight="1">
      <c r="A121" s="141" t="s">
        <v>1189</v>
      </c>
      <c r="B121" s="142" t="s">
        <v>256</v>
      </c>
      <c r="C121" s="142" t="s">
        <v>80</v>
      </c>
      <c r="D121" s="142" t="s">
        <v>117</v>
      </c>
      <c r="E121" s="142" t="s">
        <v>104</v>
      </c>
      <c r="F121" s="142" t="s">
        <v>197</v>
      </c>
      <c r="G121" s="142" t="s">
        <v>96</v>
      </c>
      <c r="H121" s="141">
        <v>2017</v>
      </c>
      <c r="I121" s="143">
        <v>2.5</v>
      </c>
      <c r="J121" s="141" t="s">
        <v>234</v>
      </c>
      <c r="K121" s="141">
        <v>2</v>
      </c>
      <c r="L121" s="141">
        <v>1</v>
      </c>
      <c r="M121" s="141">
        <v>1</v>
      </c>
      <c r="N121" s="141">
        <v>8</v>
      </c>
      <c r="O121" s="141">
        <v>1</v>
      </c>
      <c r="P121" s="144">
        <v>250</v>
      </c>
      <c r="Q121" s="145">
        <v>0.25</v>
      </c>
      <c r="R121" s="144">
        <f t="shared" si="1"/>
        <v>312.5</v>
      </c>
      <c r="S121" s="141">
        <v>10</v>
      </c>
      <c r="T121" s="141">
        <v>1</v>
      </c>
      <c r="U121" s="141">
        <v>7</v>
      </c>
      <c r="V121" s="146">
        <f>CEILING(R121*O121*I121*EXP(-Definitions!$A$38*'Capex (2)'!U121)*T121,100)</f>
        <v>800</v>
      </c>
      <c r="W121" s="160" t="s">
        <v>235</v>
      </c>
      <c r="X121" s="142" t="s">
        <v>239</v>
      </c>
      <c r="Y121" s="142"/>
    </row>
    <row r="122" spans="1:25" s="129" customFormat="1" ht="35.65" hidden="1" customHeight="1">
      <c r="A122" s="141" t="s">
        <v>1190</v>
      </c>
      <c r="B122" s="142" t="s">
        <v>255</v>
      </c>
      <c r="C122" s="142" t="s">
        <v>80</v>
      </c>
      <c r="D122" s="142" t="s">
        <v>117</v>
      </c>
      <c r="E122" s="142" t="s">
        <v>104</v>
      </c>
      <c r="F122" s="142" t="s">
        <v>198</v>
      </c>
      <c r="G122" s="142" t="s">
        <v>96</v>
      </c>
      <c r="H122" s="141">
        <v>2017</v>
      </c>
      <c r="I122" s="143">
        <v>39.94</v>
      </c>
      <c r="J122" s="141" t="s">
        <v>234</v>
      </c>
      <c r="K122" s="141">
        <v>2</v>
      </c>
      <c r="L122" s="141">
        <v>1</v>
      </c>
      <c r="M122" s="141">
        <v>1</v>
      </c>
      <c r="N122" s="141">
        <v>8</v>
      </c>
      <c r="O122" s="141">
        <v>1</v>
      </c>
      <c r="P122" s="144">
        <v>250</v>
      </c>
      <c r="Q122" s="145">
        <v>0.25</v>
      </c>
      <c r="R122" s="144">
        <f t="shared" si="1"/>
        <v>312.5</v>
      </c>
      <c r="S122" s="141">
        <v>10</v>
      </c>
      <c r="T122" s="141">
        <v>1</v>
      </c>
      <c r="U122" s="141">
        <v>7</v>
      </c>
      <c r="V122" s="146">
        <f>CEILING(R122*O122*I122*EXP(-Definitions!$A$38*'Capex (2)'!U122)*T122,100)</f>
        <v>12500</v>
      </c>
      <c r="W122" s="160" t="s">
        <v>235</v>
      </c>
      <c r="X122" s="142" t="s">
        <v>242</v>
      </c>
      <c r="Y122" s="142"/>
    </row>
    <row r="123" spans="1:25" s="129" customFormat="1" ht="35.65" hidden="1" customHeight="1">
      <c r="A123" s="141" t="s">
        <v>1191</v>
      </c>
      <c r="B123" s="142" t="s">
        <v>256</v>
      </c>
      <c r="C123" s="142" t="s">
        <v>80</v>
      </c>
      <c r="D123" s="142" t="s">
        <v>117</v>
      </c>
      <c r="E123" s="142" t="s">
        <v>104</v>
      </c>
      <c r="F123" s="142" t="s">
        <v>198</v>
      </c>
      <c r="G123" s="142" t="s">
        <v>96</v>
      </c>
      <c r="H123" s="141">
        <v>2017</v>
      </c>
      <c r="I123" s="143">
        <v>2.5099999999999998</v>
      </c>
      <c r="J123" s="141" t="s">
        <v>234</v>
      </c>
      <c r="K123" s="141">
        <v>2</v>
      </c>
      <c r="L123" s="141">
        <v>1</v>
      </c>
      <c r="M123" s="141">
        <v>1</v>
      </c>
      <c r="N123" s="141">
        <v>8</v>
      </c>
      <c r="O123" s="141">
        <v>1</v>
      </c>
      <c r="P123" s="144">
        <v>250</v>
      </c>
      <c r="Q123" s="145">
        <v>0.25</v>
      </c>
      <c r="R123" s="144">
        <f t="shared" si="1"/>
        <v>312.5</v>
      </c>
      <c r="S123" s="141">
        <v>10</v>
      </c>
      <c r="T123" s="141">
        <v>1</v>
      </c>
      <c r="U123" s="141">
        <v>7</v>
      </c>
      <c r="V123" s="146">
        <f>CEILING(R123*O123*I123*EXP(-Definitions!$A$38*'Capex (2)'!U123)*T123,100)</f>
        <v>800</v>
      </c>
      <c r="W123" s="160" t="s">
        <v>235</v>
      </c>
      <c r="X123" s="142" t="s">
        <v>239</v>
      </c>
      <c r="Y123" s="142"/>
    </row>
    <row r="124" spans="1:25" s="129" customFormat="1" ht="35.65" hidden="1" customHeight="1">
      <c r="A124" s="141" t="s">
        <v>1192</v>
      </c>
      <c r="B124" s="142" t="s">
        <v>241</v>
      </c>
      <c r="C124" s="142" t="s">
        <v>80</v>
      </c>
      <c r="D124" s="142" t="s">
        <v>117</v>
      </c>
      <c r="E124" s="142" t="s">
        <v>104</v>
      </c>
      <c r="F124" s="142" t="s">
        <v>198</v>
      </c>
      <c r="G124" s="142" t="s">
        <v>96</v>
      </c>
      <c r="H124" s="141">
        <v>2017</v>
      </c>
      <c r="I124" s="143">
        <v>2.5099999999999998</v>
      </c>
      <c r="J124" s="141" t="s">
        <v>234</v>
      </c>
      <c r="K124" s="141">
        <v>2</v>
      </c>
      <c r="L124" s="141">
        <v>1</v>
      </c>
      <c r="M124" s="141">
        <v>1</v>
      </c>
      <c r="N124" s="141">
        <v>8</v>
      </c>
      <c r="O124" s="141">
        <v>1</v>
      </c>
      <c r="P124" s="144">
        <v>1100</v>
      </c>
      <c r="Q124" s="145">
        <v>0.25</v>
      </c>
      <c r="R124" s="144">
        <f t="shared" si="1"/>
        <v>1375</v>
      </c>
      <c r="S124" s="141">
        <v>10</v>
      </c>
      <c r="T124" s="141">
        <v>1</v>
      </c>
      <c r="U124" s="141">
        <v>7</v>
      </c>
      <c r="V124" s="146">
        <f>CEILING(R124*O124*I124*EXP(-Definitions!$A$38*'Capex (2)'!U124)*T124,100)</f>
        <v>3500</v>
      </c>
      <c r="W124" s="160" t="s">
        <v>235</v>
      </c>
      <c r="X124" s="142" t="s">
        <v>242</v>
      </c>
      <c r="Y124" s="142"/>
    </row>
    <row r="125" spans="1:25" s="129" customFormat="1" ht="27.75" hidden="1" customHeight="1">
      <c r="A125" s="141" t="s">
        <v>1193</v>
      </c>
      <c r="B125" s="142" t="s">
        <v>255</v>
      </c>
      <c r="C125" s="142" t="s">
        <v>80</v>
      </c>
      <c r="D125" s="142" t="s">
        <v>117</v>
      </c>
      <c r="E125" s="142" t="s">
        <v>105</v>
      </c>
      <c r="F125" s="142" t="s">
        <v>187</v>
      </c>
      <c r="G125" s="142" t="s">
        <v>96</v>
      </c>
      <c r="H125" s="141">
        <v>2017</v>
      </c>
      <c r="I125" s="143">
        <v>19.010000000000002</v>
      </c>
      <c r="J125" s="141" t="s">
        <v>234</v>
      </c>
      <c r="K125" s="141">
        <v>2</v>
      </c>
      <c r="L125" s="141">
        <v>1</v>
      </c>
      <c r="M125" s="141">
        <v>1</v>
      </c>
      <c r="N125" s="141">
        <v>8</v>
      </c>
      <c r="O125" s="141">
        <v>1</v>
      </c>
      <c r="P125" s="144">
        <v>250</v>
      </c>
      <c r="Q125" s="145">
        <v>0.25</v>
      </c>
      <c r="R125" s="144">
        <f t="shared" si="1"/>
        <v>312.5</v>
      </c>
      <c r="S125" s="141">
        <v>10</v>
      </c>
      <c r="T125" s="141">
        <v>1</v>
      </c>
      <c r="U125" s="141">
        <v>7</v>
      </c>
      <c r="V125" s="146">
        <f>CEILING(R125*O125*I125*EXP(-Definitions!$A$38*'Capex (2)'!U125)*T125,100)</f>
        <v>6000</v>
      </c>
      <c r="W125" s="160" t="s">
        <v>235</v>
      </c>
      <c r="X125" s="142" t="s">
        <v>236</v>
      </c>
      <c r="Y125" s="142"/>
    </row>
    <row r="126" spans="1:25" s="129" customFormat="1" ht="27.75" hidden="1" customHeight="1">
      <c r="A126" s="141" t="s">
        <v>1194</v>
      </c>
      <c r="B126" s="142" t="s">
        <v>259</v>
      </c>
      <c r="C126" s="142" t="s">
        <v>80</v>
      </c>
      <c r="D126" s="142" t="s">
        <v>117</v>
      </c>
      <c r="E126" s="142" t="s">
        <v>105</v>
      </c>
      <c r="F126" s="142" t="s">
        <v>187</v>
      </c>
      <c r="G126" s="142" t="s">
        <v>96</v>
      </c>
      <c r="H126" s="141">
        <v>2017</v>
      </c>
      <c r="I126" s="143">
        <v>4.7699999999999996</v>
      </c>
      <c r="J126" s="141" t="s">
        <v>234</v>
      </c>
      <c r="K126" s="141">
        <v>2</v>
      </c>
      <c r="L126" s="141">
        <v>1</v>
      </c>
      <c r="M126" s="141">
        <v>1</v>
      </c>
      <c r="N126" s="141">
        <v>8</v>
      </c>
      <c r="O126" s="141">
        <v>1</v>
      </c>
      <c r="P126" s="144">
        <v>250</v>
      </c>
      <c r="Q126" s="145">
        <v>0.25</v>
      </c>
      <c r="R126" s="144">
        <f t="shared" si="1"/>
        <v>312.5</v>
      </c>
      <c r="S126" s="141">
        <v>10</v>
      </c>
      <c r="T126" s="141">
        <v>1</v>
      </c>
      <c r="U126" s="141">
        <v>7</v>
      </c>
      <c r="V126" s="146">
        <f>CEILING(R126*O126*I126*EXP(-Definitions!$A$38*'Capex (2)'!U126)*T126,100)</f>
        <v>1500</v>
      </c>
      <c r="W126" s="160" t="s">
        <v>235</v>
      </c>
      <c r="X126" s="142" t="s">
        <v>239</v>
      </c>
      <c r="Y126" s="142"/>
    </row>
    <row r="127" spans="1:25" s="129" customFormat="1" ht="27.75" hidden="1" customHeight="1">
      <c r="A127" s="141" t="s">
        <v>1195</v>
      </c>
      <c r="B127" s="142" t="s">
        <v>241</v>
      </c>
      <c r="C127" s="142" t="s">
        <v>80</v>
      </c>
      <c r="D127" s="142" t="s">
        <v>117</v>
      </c>
      <c r="E127" s="142" t="s">
        <v>105</v>
      </c>
      <c r="F127" s="142" t="s">
        <v>187</v>
      </c>
      <c r="G127" s="142" t="s">
        <v>96</v>
      </c>
      <c r="H127" s="141">
        <v>2017</v>
      </c>
      <c r="I127" s="143">
        <v>4.7699999999999996</v>
      </c>
      <c r="J127" s="141" t="s">
        <v>234</v>
      </c>
      <c r="K127" s="141">
        <v>2</v>
      </c>
      <c r="L127" s="141">
        <v>1</v>
      </c>
      <c r="M127" s="141">
        <v>1</v>
      </c>
      <c r="N127" s="141">
        <v>8</v>
      </c>
      <c r="O127" s="141">
        <v>1</v>
      </c>
      <c r="P127" s="144">
        <v>1100</v>
      </c>
      <c r="Q127" s="145">
        <v>0.25</v>
      </c>
      <c r="R127" s="144">
        <f t="shared" si="1"/>
        <v>1375</v>
      </c>
      <c r="S127" s="141">
        <v>10</v>
      </c>
      <c r="T127" s="141">
        <v>1</v>
      </c>
      <c r="U127" s="141">
        <v>7</v>
      </c>
      <c r="V127" s="146">
        <f>CEILING(R127*O127*I127*EXP(-Definitions!$A$38*'Capex (2)'!U127)*T127,100)</f>
        <v>6600</v>
      </c>
      <c r="W127" s="160" t="s">
        <v>235</v>
      </c>
      <c r="X127" s="142" t="s">
        <v>242</v>
      </c>
      <c r="Y127" s="142"/>
    </row>
    <row r="128" spans="1:25" s="129" customFormat="1" ht="27.75" hidden="1" customHeight="1">
      <c r="A128" s="141" t="s">
        <v>1196</v>
      </c>
      <c r="B128" s="142" t="s">
        <v>255</v>
      </c>
      <c r="C128" s="142" t="s">
        <v>80</v>
      </c>
      <c r="D128" s="142" t="s">
        <v>117</v>
      </c>
      <c r="E128" s="142" t="s">
        <v>105</v>
      </c>
      <c r="F128" s="142" t="s">
        <v>148</v>
      </c>
      <c r="G128" s="142" t="s">
        <v>96</v>
      </c>
      <c r="H128" s="141">
        <v>2017</v>
      </c>
      <c r="I128" s="143">
        <v>105.36</v>
      </c>
      <c r="J128" s="141" t="s">
        <v>234</v>
      </c>
      <c r="K128" s="141">
        <v>2</v>
      </c>
      <c r="L128" s="141">
        <v>1</v>
      </c>
      <c r="M128" s="141">
        <v>1</v>
      </c>
      <c r="N128" s="141">
        <v>8</v>
      </c>
      <c r="O128" s="141">
        <v>1</v>
      </c>
      <c r="P128" s="144">
        <v>250</v>
      </c>
      <c r="Q128" s="145">
        <v>0.25</v>
      </c>
      <c r="R128" s="144">
        <f t="shared" si="1"/>
        <v>312.5</v>
      </c>
      <c r="S128" s="141">
        <v>10</v>
      </c>
      <c r="T128" s="141">
        <v>1</v>
      </c>
      <c r="U128" s="141">
        <v>7</v>
      </c>
      <c r="V128" s="146">
        <f>CEILING(R128*O128*I128*EXP(-Definitions!$A$38*'Capex (2)'!U128)*T128,100)</f>
        <v>33000</v>
      </c>
      <c r="W128" s="160" t="s">
        <v>235</v>
      </c>
      <c r="X128" s="142" t="s">
        <v>236</v>
      </c>
      <c r="Y128" s="142"/>
    </row>
    <row r="129" spans="1:25" s="129" customFormat="1" ht="27.75" hidden="1" customHeight="1">
      <c r="A129" s="141" t="s">
        <v>1197</v>
      </c>
      <c r="B129" s="142" t="s">
        <v>259</v>
      </c>
      <c r="C129" s="142" t="s">
        <v>80</v>
      </c>
      <c r="D129" s="142" t="s">
        <v>117</v>
      </c>
      <c r="E129" s="142" t="s">
        <v>105</v>
      </c>
      <c r="F129" s="142" t="s">
        <v>148</v>
      </c>
      <c r="G129" s="142" t="s">
        <v>96</v>
      </c>
      <c r="H129" s="141">
        <v>2017</v>
      </c>
      <c r="I129" s="143">
        <v>15.95</v>
      </c>
      <c r="J129" s="141" t="s">
        <v>234</v>
      </c>
      <c r="K129" s="141">
        <v>2</v>
      </c>
      <c r="L129" s="141">
        <v>1</v>
      </c>
      <c r="M129" s="141">
        <v>1</v>
      </c>
      <c r="N129" s="141">
        <v>8</v>
      </c>
      <c r="O129" s="141">
        <v>1</v>
      </c>
      <c r="P129" s="144">
        <v>250</v>
      </c>
      <c r="Q129" s="145">
        <v>0.25</v>
      </c>
      <c r="R129" s="144">
        <f t="shared" si="1"/>
        <v>312.5</v>
      </c>
      <c r="S129" s="141">
        <v>10</v>
      </c>
      <c r="T129" s="141">
        <v>1</v>
      </c>
      <c r="U129" s="141">
        <v>7</v>
      </c>
      <c r="V129" s="146">
        <f>CEILING(R129*O129*I129*EXP(-Definitions!$A$38*'Capex (2)'!U129)*T129,100)</f>
        <v>5000</v>
      </c>
      <c r="W129" s="160" t="s">
        <v>235</v>
      </c>
      <c r="X129" s="142" t="s">
        <v>239</v>
      </c>
      <c r="Y129" s="142"/>
    </row>
    <row r="130" spans="1:25" s="129" customFormat="1" ht="27.75" hidden="1" customHeight="1">
      <c r="A130" s="141" t="s">
        <v>1198</v>
      </c>
      <c r="B130" s="142" t="s">
        <v>241</v>
      </c>
      <c r="C130" s="142" t="s">
        <v>80</v>
      </c>
      <c r="D130" s="142" t="s">
        <v>117</v>
      </c>
      <c r="E130" s="142" t="s">
        <v>105</v>
      </c>
      <c r="F130" s="142" t="s">
        <v>148</v>
      </c>
      <c r="G130" s="142" t="s">
        <v>96</v>
      </c>
      <c r="H130" s="141">
        <v>2017</v>
      </c>
      <c r="I130" s="143">
        <v>15.95</v>
      </c>
      <c r="J130" s="141" t="s">
        <v>234</v>
      </c>
      <c r="K130" s="141">
        <v>2</v>
      </c>
      <c r="L130" s="141">
        <v>1</v>
      </c>
      <c r="M130" s="141">
        <v>1</v>
      </c>
      <c r="N130" s="141">
        <v>8</v>
      </c>
      <c r="O130" s="141">
        <v>1</v>
      </c>
      <c r="P130" s="144">
        <v>1100</v>
      </c>
      <c r="Q130" s="145">
        <v>0.25</v>
      </c>
      <c r="R130" s="144">
        <f t="shared" ref="R130:R193" si="2">P130*(1+Q130)</f>
        <v>1375</v>
      </c>
      <c r="S130" s="141">
        <v>10</v>
      </c>
      <c r="T130" s="141">
        <v>1</v>
      </c>
      <c r="U130" s="141">
        <v>7</v>
      </c>
      <c r="V130" s="146">
        <f>CEILING(R130*O130*I130*EXP(-Definitions!$A$38*'Capex (2)'!U130)*T130,100)</f>
        <v>22000</v>
      </c>
      <c r="W130" s="160" t="s">
        <v>235</v>
      </c>
      <c r="X130" s="142" t="s">
        <v>242</v>
      </c>
      <c r="Y130" s="142"/>
    </row>
    <row r="131" spans="1:25" s="129" customFormat="1" ht="27.75" hidden="1" customHeight="1">
      <c r="A131" s="141" t="s">
        <v>1199</v>
      </c>
      <c r="B131" s="142" t="s">
        <v>255</v>
      </c>
      <c r="C131" s="142" t="s">
        <v>80</v>
      </c>
      <c r="D131" s="142" t="s">
        <v>117</v>
      </c>
      <c r="E131" s="142" t="s">
        <v>105</v>
      </c>
      <c r="F131" s="142" t="s">
        <v>152</v>
      </c>
      <c r="G131" s="142" t="s">
        <v>96</v>
      </c>
      <c r="H131" s="141">
        <v>2017</v>
      </c>
      <c r="I131" s="143">
        <v>102.66</v>
      </c>
      <c r="J131" s="141" t="s">
        <v>234</v>
      </c>
      <c r="K131" s="141">
        <v>2</v>
      </c>
      <c r="L131" s="141">
        <v>1</v>
      </c>
      <c r="M131" s="141">
        <v>1</v>
      </c>
      <c r="N131" s="141">
        <v>8</v>
      </c>
      <c r="O131" s="141">
        <v>1</v>
      </c>
      <c r="P131" s="144">
        <v>250</v>
      </c>
      <c r="Q131" s="145">
        <v>0.25</v>
      </c>
      <c r="R131" s="144">
        <f t="shared" si="2"/>
        <v>312.5</v>
      </c>
      <c r="S131" s="141">
        <v>10</v>
      </c>
      <c r="T131" s="141">
        <v>1</v>
      </c>
      <c r="U131" s="141">
        <v>7</v>
      </c>
      <c r="V131" s="146">
        <f>CEILING(R131*O131*I131*EXP(-Definitions!$A$38*'Capex (2)'!U131)*T131,100)</f>
        <v>32100</v>
      </c>
      <c r="W131" s="160" t="s">
        <v>235</v>
      </c>
      <c r="X131" s="142" t="s">
        <v>236</v>
      </c>
      <c r="Y131" s="142"/>
    </row>
    <row r="132" spans="1:25" s="129" customFormat="1" ht="27.75" hidden="1" customHeight="1">
      <c r="A132" s="141" t="s">
        <v>1200</v>
      </c>
      <c r="B132" s="142" t="s">
        <v>259</v>
      </c>
      <c r="C132" s="142" t="s">
        <v>80</v>
      </c>
      <c r="D132" s="142" t="s">
        <v>117</v>
      </c>
      <c r="E132" s="142" t="s">
        <v>105</v>
      </c>
      <c r="F132" s="142" t="s">
        <v>152</v>
      </c>
      <c r="G132" s="142" t="s">
        <v>96</v>
      </c>
      <c r="H132" s="141">
        <v>2017</v>
      </c>
      <c r="I132" s="143">
        <v>15.48</v>
      </c>
      <c r="J132" s="141" t="s">
        <v>234</v>
      </c>
      <c r="K132" s="141">
        <v>2</v>
      </c>
      <c r="L132" s="141">
        <v>1</v>
      </c>
      <c r="M132" s="141">
        <v>1</v>
      </c>
      <c r="N132" s="141">
        <v>8</v>
      </c>
      <c r="O132" s="141">
        <v>1</v>
      </c>
      <c r="P132" s="144">
        <v>250</v>
      </c>
      <c r="Q132" s="145">
        <v>0.25</v>
      </c>
      <c r="R132" s="144">
        <f t="shared" si="2"/>
        <v>312.5</v>
      </c>
      <c r="S132" s="141">
        <v>10</v>
      </c>
      <c r="T132" s="141">
        <v>1</v>
      </c>
      <c r="U132" s="141">
        <v>7</v>
      </c>
      <c r="V132" s="146">
        <f>CEILING(R132*O132*I132*EXP(-Definitions!$A$38*'Capex (2)'!U132)*T132,100)</f>
        <v>4900</v>
      </c>
      <c r="W132" s="160" t="s">
        <v>235</v>
      </c>
      <c r="X132" s="142" t="s">
        <v>239</v>
      </c>
      <c r="Y132" s="142"/>
    </row>
    <row r="133" spans="1:25" s="129" customFormat="1" ht="27.75" hidden="1" customHeight="1">
      <c r="A133" s="141" t="s">
        <v>1201</v>
      </c>
      <c r="B133" s="142" t="s">
        <v>241</v>
      </c>
      <c r="C133" s="142" t="s">
        <v>80</v>
      </c>
      <c r="D133" s="142" t="s">
        <v>117</v>
      </c>
      <c r="E133" s="142" t="s">
        <v>105</v>
      </c>
      <c r="F133" s="142" t="s">
        <v>152</v>
      </c>
      <c r="G133" s="142" t="s">
        <v>96</v>
      </c>
      <c r="H133" s="141">
        <v>2017</v>
      </c>
      <c r="I133" s="143">
        <v>15.48</v>
      </c>
      <c r="J133" s="141" t="s">
        <v>234</v>
      </c>
      <c r="K133" s="141">
        <v>2</v>
      </c>
      <c r="L133" s="141">
        <v>1</v>
      </c>
      <c r="M133" s="141">
        <v>1</v>
      </c>
      <c r="N133" s="141">
        <v>8</v>
      </c>
      <c r="O133" s="141">
        <v>1</v>
      </c>
      <c r="P133" s="144">
        <v>1100</v>
      </c>
      <c r="Q133" s="145">
        <v>0.25</v>
      </c>
      <c r="R133" s="144">
        <f t="shared" si="2"/>
        <v>1375</v>
      </c>
      <c r="S133" s="141">
        <v>10</v>
      </c>
      <c r="T133" s="141">
        <v>1</v>
      </c>
      <c r="U133" s="141">
        <v>7</v>
      </c>
      <c r="V133" s="146">
        <f>CEILING(R133*O133*I133*EXP(-Definitions!$A$38*'Capex (2)'!U133)*T133,100)</f>
        <v>21300</v>
      </c>
      <c r="W133" s="160" t="s">
        <v>235</v>
      </c>
      <c r="X133" s="142" t="s">
        <v>242</v>
      </c>
      <c r="Y133" s="142"/>
    </row>
    <row r="134" spans="1:25" s="129" customFormat="1" ht="27.75" hidden="1" customHeight="1">
      <c r="A134" s="141" t="s">
        <v>1202</v>
      </c>
      <c r="B134" s="142" t="s">
        <v>255</v>
      </c>
      <c r="C134" s="142" t="s">
        <v>80</v>
      </c>
      <c r="D134" s="142" t="s">
        <v>117</v>
      </c>
      <c r="E134" s="142" t="s">
        <v>105</v>
      </c>
      <c r="F134" s="142" t="s">
        <v>154</v>
      </c>
      <c r="G134" s="142" t="s">
        <v>96</v>
      </c>
      <c r="H134" s="141">
        <v>2017</v>
      </c>
      <c r="I134" s="143">
        <v>53.07</v>
      </c>
      <c r="J134" s="141" t="s">
        <v>234</v>
      </c>
      <c r="K134" s="141">
        <v>2</v>
      </c>
      <c r="L134" s="141">
        <v>1</v>
      </c>
      <c r="M134" s="141">
        <v>1</v>
      </c>
      <c r="N134" s="141">
        <v>8</v>
      </c>
      <c r="O134" s="141">
        <v>1</v>
      </c>
      <c r="P134" s="144">
        <v>250</v>
      </c>
      <c r="Q134" s="145">
        <v>0.25</v>
      </c>
      <c r="R134" s="144">
        <f t="shared" si="2"/>
        <v>312.5</v>
      </c>
      <c r="S134" s="141">
        <v>10</v>
      </c>
      <c r="T134" s="141">
        <v>1</v>
      </c>
      <c r="U134" s="141">
        <v>7</v>
      </c>
      <c r="V134" s="146">
        <f>CEILING(R134*O134*I134*EXP(-Definitions!$A$38*'Capex (2)'!U134)*T134,100)</f>
        <v>16600</v>
      </c>
      <c r="W134" s="160" t="s">
        <v>235</v>
      </c>
      <c r="X134" s="142" t="s">
        <v>236</v>
      </c>
      <c r="Y134" s="142"/>
    </row>
    <row r="135" spans="1:25" s="129" customFormat="1" ht="27.75" hidden="1" customHeight="1">
      <c r="A135" s="141" t="s">
        <v>1203</v>
      </c>
      <c r="B135" s="142" t="s">
        <v>259</v>
      </c>
      <c r="C135" s="142" t="s">
        <v>80</v>
      </c>
      <c r="D135" s="142" t="s">
        <v>117</v>
      </c>
      <c r="E135" s="142" t="s">
        <v>105</v>
      </c>
      <c r="F135" s="142" t="s">
        <v>154</v>
      </c>
      <c r="G135" s="142" t="s">
        <v>96</v>
      </c>
      <c r="H135" s="141">
        <v>2017</v>
      </c>
      <c r="I135" s="143">
        <v>6.63</v>
      </c>
      <c r="J135" s="141" t="s">
        <v>234</v>
      </c>
      <c r="K135" s="141">
        <v>2</v>
      </c>
      <c r="L135" s="141">
        <v>1</v>
      </c>
      <c r="M135" s="141">
        <v>1</v>
      </c>
      <c r="N135" s="141">
        <v>8</v>
      </c>
      <c r="O135" s="141">
        <v>1</v>
      </c>
      <c r="P135" s="144">
        <v>250</v>
      </c>
      <c r="Q135" s="145">
        <v>0.25</v>
      </c>
      <c r="R135" s="144">
        <f t="shared" si="2"/>
        <v>312.5</v>
      </c>
      <c r="S135" s="141">
        <v>10</v>
      </c>
      <c r="T135" s="141">
        <v>1</v>
      </c>
      <c r="U135" s="141">
        <v>7</v>
      </c>
      <c r="V135" s="146">
        <f>CEILING(R135*O135*I135*EXP(-Definitions!$A$38*'Capex (2)'!U135)*T135,100)</f>
        <v>2100</v>
      </c>
      <c r="W135" s="160" t="s">
        <v>235</v>
      </c>
      <c r="X135" s="142" t="s">
        <v>239</v>
      </c>
      <c r="Y135" s="142"/>
    </row>
    <row r="136" spans="1:25" s="129" customFormat="1" ht="27.75" hidden="1" customHeight="1">
      <c r="A136" s="141" t="s">
        <v>1204</v>
      </c>
      <c r="B136" s="142" t="s">
        <v>241</v>
      </c>
      <c r="C136" s="142" t="s">
        <v>80</v>
      </c>
      <c r="D136" s="142" t="s">
        <v>117</v>
      </c>
      <c r="E136" s="142" t="s">
        <v>105</v>
      </c>
      <c r="F136" s="142" t="s">
        <v>154</v>
      </c>
      <c r="G136" s="142" t="s">
        <v>96</v>
      </c>
      <c r="H136" s="141">
        <v>2017</v>
      </c>
      <c r="I136" s="143">
        <v>6.63</v>
      </c>
      <c r="J136" s="141" t="s">
        <v>234</v>
      </c>
      <c r="K136" s="141">
        <v>2</v>
      </c>
      <c r="L136" s="141">
        <v>1</v>
      </c>
      <c r="M136" s="141">
        <v>1</v>
      </c>
      <c r="N136" s="141">
        <v>8</v>
      </c>
      <c r="O136" s="141">
        <v>1</v>
      </c>
      <c r="P136" s="144">
        <v>1100</v>
      </c>
      <c r="Q136" s="145">
        <v>0.25</v>
      </c>
      <c r="R136" s="144">
        <f t="shared" si="2"/>
        <v>1375</v>
      </c>
      <c r="S136" s="141">
        <v>10</v>
      </c>
      <c r="T136" s="141">
        <v>1</v>
      </c>
      <c r="U136" s="141">
        <v>7</v>
      </c>
      <c r="V136" s="146">
        <f>CEILING(R136*O136*I136*EXP(-Definitions!$A$38*'Capex (2)'!U136)*T136,100)</f>
        <v>9200</v>
      </c>
      <c r="W136" s="160" t="s">
        <v>235</v>
      </c>
      <c r="X136" s="142" t="s">
        <v>242</v>
      </c>
      <c r="Y136" s="142"/>
    </row>
    <row r="137" spans="1:25" s="129" customFormat="1" ht="27.75" hidden="1" customHeight="1">
      <c r="A137" s="141" t="s">
        <v>1205</v>
      </c>
      <c r="B137" s="142" t="s">
        <v>255</v>
      </c>
      <c r="C137" s="142" t="s">
        <v>80</v>
      </c>
      <c r="D137" s="142" t="s">
        <v>117</v>
      </c>
      <c r="E137" s="142" t="s">
        <v>105</v>
      </c>
      <c r="F137" s="142" t="s">
        <v>167</v>
      </c>
      <c r="G137" s="142" t="s">
        <v>96</v>
      </c>
      <c r="H137" s="141">
        <v>2017</v>
      </c>
      <c r="I137" s="143">
        <v>95.7</v>
      </c>
      <c r="J137" s="141" t="s">
        <v>234</v>
      </c>
      <c r="K137" s="141">
        <v>2</v>
      </c>
      <c r="L137" s="141">
        <v>1</v>
      </c>
      <c r="M137" s="141">
        <v>1</v>
      </c>
      <c r="N137" s="141">
        <v>8</v>
      </c>
      <c r="O137" s="141">
        <v>1</v>
      </c>
      <c r="P137" s="144">
        <v>250</v>
      </c>
      <c r="Q137" s="145">
        <v>0.25</v>
      </c>
      <c r="R137" s="144">
        <f t="shared" si="2"/>
        <v>312.5</v>
      </c>
      <c r="S137" s="141">
        <v>10</v>
      </c>
      <c r="T137" s="141">
        <v>1</v>
      </c>
      <c r="U137" s="141">
        <v>7</v>
      </c>
      <c r="V137" s="146">
        <f>CEILING(R137*O137*I137*EXP(-Definitions!$A$38*'Capex (2)'!U137)*T137,100)</f>
        <v>30000</v>
      </c>
      <c r="W137" s="160" t="s">
        <v>235</v>
      </c>
      <c r="X137" s="142" t="s">
        <v>236</v>
      </c>
      <c r="Y137" s="142"/>
    </row>
    <row r="138" spans="1:25" s="129" customFormat="1" ht="27.75" hidden="1" customHeight="1">
      <c r="A138" s="141" t="s">
        <v>1206</v>
      </c>
      <c r="B138" s="142" t="s">
        <v>259</v>
      </c>
      <c r="C138" s="142" t="s">
        <v>80</v>
      </c>
      <c r="D138" s="142" t="s">
        <v>117</v>
      </c>
      <c r="E138" s="142" t="s">
        <v>105</v>
      </c>
      <c r="F138" s="142" t="s">
        <v>167</v>
      </c>
      <c r="G138" s="142" t="s">
        <v>96</v>
      </c>
      <c r="H138" s="141">
        <v>2017</v>
      </c>
      <c r="I138" s="143">
        <v>16.399999999999999</v>
      </c>
      <c r="J138" s="141" t="s">
        <v>234</v>
      </c>
      <c r="K138" s="141">
        <v>2</v>
      </c>
      <c r="L138" s="141">
        <v>1</v>
      </c>
      <c r="M138" s="141">
        <v>1</v>
      </c>
      <c r="N138" s="141">
        <v>8</v>
      </c>
      <c r="O138" s="141">
        <v>1</v>
      </c>
      <c r="P138" s="144">
        <v>250</v>
      </c>
      <c r="Q138" s="145">
        <v>0.25</v>
      </c>
      <c r="R138" s="144">
        <f t="shared" si="2"/>
        <v>312.5</v>
      </c>
      <c r="S138" s="141">
        <v>10</v>
      </c>
      <c r="T138" s="141">
        <v>1</v>
      </c>
      <c r="U138" s="141">
        <v>7</v>
      </c>
      <c r="V138" s="146">
        <f>CEILING(R138*O138*I138*EXP(-Definitions!$A$38*'Capex (2)'!U138)*T138,100)</f>
        <v>5200</v>
      </c>
      <c r="W138" s="160" t="s">
        <v>235</v>
      </c>
      <c r="X138" s="142" t="s">
        <v>239</v>
      </c>
      <c r="Y138" s="142"/>
    </row>
    <row r="139" spans="1:25" s="129" customFormat="1" ht="27.75" hidden="1" customHeight="1">
      <c r="A139" s="141" t="s">
        <v>1207</v>
      </c>
      <c r="B139" s="142" t="s">
        <v>241</v>
      </c>
      <c r="C139" s="142" t="s">
        <v>80</v>
      </c>
      <c r="D139" s="142" t="s">
        <v>117</v>
      </c>
      <c r="E139" s="142" t="s">
        <v>105</v>
      </c>
      <c r="F139" s="142" t="s">
        <v>167</v>
      </c>
      <c r="G139" s="142" t="s">
        <v>96</v>
      </c>
      <c r="H139" s="141">
        <v>2017</v>
      </c>
      <c r="I139" s="143">
        <v>16.399999999999999</v>
      </c>
      <c r="J139" s="141" t="s">
        <v>234</v>
      </c>
      <c r="K139" s="141">
        <v>2</v>
      </c>
      <c r="L139" s="141">
        <v>1</v>
      </c>
      <c r="M139" s="141">
        <v>1</v>
      </c>
      <c r="N139" s="141">
        <v>8</v>
      </c>
      <c r="O139" s="141">
        <v>1</v>
      </c>
      <c r="P139" s="144">
        <v>1100</v>
      </c>
      <c r="Q139" s="145">
        <v>0.25</v>
      </c>
      <c r="R139" s="144">
        <f t="shared" si="2"/>
        <v>1375</v>
      </c>
      <c r="S139" s="141">
        <v>10</v>
      </c>
      <c r="T139" s="141">
        <v>1</v>
      </c>
      <c r="U139" s="141">
        <v>7</v>
      </c>
      <c r="V139" s="146">
        <f>CEILING(R139*O139*I139*EXP(-Definitions!$A$38*'Capex (2)'!U139)*T139,100)</f>
        <v>22600</v>
      </c>
      <c r="W139" s="160" t="s">
        <v>235</v>
      </c>
      <c r="X139" s="142" t="s">
        <v>242</v>
      </c>
      <c r="Y139" s="142"/>
    </row>
    <row r="140" spans="1:25" s="129" customFormat="1" ht="27.75" hidden="1" customHeight="1">
      <c r="A140" s="141" t="s">
        <v>1208</v>
      </c>
      <c r="B140" s="142" t="s">
        <v>255</v>
      </c>
      <c r="C140" s="142" t="s">
        <v>80</v>
      </c>
      <c r="D140" s="142" t="s">
        <v>117</v>
      </c>
      <c r="E140" s="142" t="s">
        <v>105</v>
      </c>
      <c r="F140" s="142" t="s">
        <v>190</v>
      </c>
      <c r="G140" s="142" t="s">
        <v>96</v>
      </c>
      <c r="H140" s="141">
        <v>2017</v>
      </c>
      <c r="I140" s="143">
        <v>98.68</v>
      </c>
      <c r="J140" s="141" t="s">
        <v>234</v>
      </c>
      <c r="K140" s="141">
        <v>2</v>
      </c>
      <c r="L140" s="141">
        <v>1</v>
      </c>
      <c r="M140" s="141">
        <v>1</v>
      </c>
      <c r="N140" s="141">
        <v>8</v>
      </c>
      <c r="O140" s="141">
        <v>1</v>
      </c>
      <c r="P140" s="144">
        <v>250</v>
      </c>
      <c r="Q140" s="145">
        <v>0.25</v>
      </c>
      <c r="R140" s="144">
        <f t="shared" si="2"/>
        <v>312.5</v>
      </c>
      <c r="S140" s="141">
        <v>10</v>
      </c>
      <c r="T140" s="141">
        <v>1</v>
      </c>
      <c r="U140" s="141">
        <v>7</v>
      </c>
      <c r="V140" s="146">
        <f>CEILING(R140*O140*I140*EXP(-Definitions!$A$38*'Capex (2)'!U140)*T140,100)</f>
        <v>30900</v>
      </c>
      <c r="W140" s="160" t="s">
        <v>235</v>
      </c>
      <c r="X140" s="142" t="s">
        <v>236</v>
      </c>
      <c r="Y140" s="142"/>
    </row>
    <row r="141" spans="1:25" s="129" customFormat="1" ht="27.75" hidden="1" customHeight="1">
      <c r="A141" s="141" t="s">
        <v>1209</v>
      </c>
      <c r="B141" s="142" t="s">
        <v>259</v>
      </c>
      <c r="C141" s="142" t="s">
        <v>80</v>
      </c>
      <c r="D141" s="142" t="s">
        <v>117</v>
      </c>
      <c r="E141" s="142" t="s">
        <v>105</v>
      </c>
      <c r="F141" s="142" t="s">
        <v>190</v>
      </c>
      <c r="G141" s="142" t="s">
        <v>96</v>
      </c>
      <c r="H141" s="141">
        <v>2017</v>
      </c>
      <c r="I141" s="143">
        <v>37.840000000000003</v>
      </c>
      <c r="J141" s="141" t="s">
        <v>234</v>
      </c>
      <c r="K141" s="141">
        <v>2</v>
      </c>
      <c r="L141" s="141">
        <v>1</v>
      </c>
      <c r="M141" s="141">
        <v>1</v>
      </c>
      <c r="N141" s="141">
        <v>8</v>
      </c>
      <c r="O141" s="141">
        <v>1</v>
      </c>
      <c r="P141" s="144">
        <v>250</v>
      </c>
      <c r="Q141" s="145">
        <v>0.25</v>
      </c>
      <c r="R141" s="144">
        <f t="shared" si="2"/>
        <v>312.5</v>
      </c>
      <c r="S141" s="141">
        <v>10</v>
      </c>
      <c r="T141" s="141">
        <v>1</v>
      </c>
      <c r="U141" s="141">
        <v>7</v>
      </c>
      <c r="V141" s="146">
        <f>CEILING(R141*O141*I141*EXP(-Definitions!$A$38*'Capex (2)'!U141)*T141,100)</f>
        <v>11900</v>
      </c>
      <c r="W141" s="160" t="s">
        <v>235</v>
      </c>
      <c r="X141" s="142" t="s">
        <v>239</v>
      </c>
      <c r="Y141" s="142"/>
    </row>
    <row r="142" spans="1:25" s="129" customFormat="1" ht="27.75" hidden="1" customHeight="1">
      <c r="A142" s="141" t="s">
        <v>1210</v>
      </c>
      <c r="B142" s="142" t="s">
        <v>241</v>
      </c>
      <c r="C142" s="142" t="s">
        <v>80</v>
      </c>
      <c r="D142" s="142" t="s">
        <v>117</v>
      </c>
      <c r="E142" s="142" t="s">
        <v>105</v>
      </c>
      <c r="F142" s="142" t="s">
        <v>190</v>
      </c>
      <c r="G142" s="142" t="s">
        <v>96</v>
      </c>
      <c r="H142" s="141">
        <v>2017</v>
      </c>
      <c r="I142" s="143">
        <v>37.840000000000003</v>
      </c>
      <c r="J142" s="141" t="s">
        <v>234</v>
      </c>
      <c r="K142" s="141">
        <v>2</v>
      </c>
      <c r="L142" s="141">
        <v>1</v>
      </c>
      <c r="M142" s="141">
        <v>1</v>
      </c>
      <c r="N142" s="141">
        <v>8</v>
      </c>
      <c r="O142" s="141">
        <v>1</v>
      </c>
      <c r="P142" s="144">
        <v>1100</v>
      </c>
      <c r="Q142" s="145">
        <v>0.25</v>
      </c>
      <c r="R142" s="144">
        <f t="shared" si="2"/>
        <v>1375</v>
      </c>
      <c r="S142" s="141">
        <v>10</v>
      </c>
      <c r="T142" s="141">
        <v>1</v>
      </c>
      <c r="U142" s="141">
        <v>7</v>
      </c>
      <c r="V142" s="146">
        <f>CEILING(R142*O142*I142*EXP(-Definitions!$A$38*'Capex (2)'!U142)*T142,100)</f>
        <v>52100</v>
      </c>
      <c r="W142" s="160" t="s">
        <v>235</v>
      </c>
      <c r="X142" s="142" t="s">
        <v>242</v>
      </c>
      <c r="Y142" s="142"/>
    </row>
    <row r="143" spans="1:25" s="129" customFormat="1" ht="27.75" hidden="1" customHeight="1">
      <c r="A143" s="141" t="s">
        <v>1211</v>
      </c>
      <c r="B143" s="142" t="s">
        <v>259</v>
      </c>
      <c r="C143" s="142" t="s">
        <v>80</v>
      </c>
      <c r="D143" s="142" t="s">
        <v>117</v>
      </c>
      <c r="E143" s="142" t="s">
        <v>105</v>
      </c>
      <c r="F143" s="142" t="s">
        <v>191</v>
      </c>
      <c r="G143" s="142" t="s">
        <v>96</v>
      </c>
      <c r="H143" s="141">
        <v>2017</v>
      </c>
      <c r="I143" s="143">
        <v>37.840000000000003</v>
      </c>
      <c r="J143" s="141" t="s">
        <v>234</v>
      </c>
      <c r="K143" s="141">
        <v>2</v>
      </c>
      <c r="L143" s="141">
        <v>1</v>
      </c>
      <c r="M143" s="141">
        <v>1</v>
      </c>
      <c r="N143" s="141">
        <v>8</v>
      </c>
      <c r="O143" s="141">
        <v>1</v>
      </c>
      <c r="P143" s="144">
        <v>250</v>
      </c>
      <c r="Q143" s="145">
        <v>0.25</v>
      </c>
      <c r="R143" s="144">
        <f t="shared" si="2"/>
        <v>312.5</v>
      </c>
      <c r="S143" s="141">
        <v>10</v>
      </c>
      <c r="T143" s="141">
        <v>1</v>
      </c>
      <c r="U143" s="141">
        <v>7</v>
      </c>
      <c r="V143" s="146">
        <f>CEILING(R143*O143*I143*EXP(-Definitions!$A$38*'Capex (2)'!U143)*T143,100)</f>
        <v>11900</v>
      </c>
      <c r="W143" s="160" t="s">
        <v>235</v>
      </c>
      <c r="X143" s="142" t="s">
        <v>239</v>
      </c>
      <c r="Y143" s="142"/>
    </row>
    <row r="144" spans="1:25" s="129" customFormat="1" ht="35.65" hidden="1" customHeight="1">
      <c r="A144" s="141" t="s">
        <v>1212</v>
      </c>
      <c r="B144" s="142" t="s">
        <v>259</v>
      </c>
      <c r="C144" s="142" t="s">
        <v>80</v>
      </c>
      <c r="D144" s="142" t="s">
        <v>117</v>
      </c>
      <c r="E144" s="142" t="s">
        <v>105</v>
      </c>
      <c r="F144" s="142" t="s">
        <v>194</v>
      </c>
      <c r="G144" s="142" t="s">
        <v>96</v>
      </c>
      <c r="H144" s="141">
        <v>2017</v>
      </c>
      <c r="I144" s="143">
        <v>17.29</v>
      </c>
      <c r="J144" s="141" t="s">
        <v>234</v>
      </c>
      <c r="K144" s="141">
        <v>2</v>
      </c>
      <c r="L144" s="141">
        <v>1</v>
      </c>
      <c r="M144" s="141">
        <v>1</v>
      </c>
      <c r="N144" s="141">
        <v>8</v>
      </c>
      <c r="O144" s="141">
        <v>1</v>
      </c>
      <c r="P144" s="144">
        <v>250</v>
      </c>
      <c r="Q144" s="145">
        <v>0.25</v>
      </c>
      <c r="R144" s="144">
        <f t="shared" si="2"/>
        <v>312.5</v>
      </c>
      <c r="S144" s="141">
        <v>10</v>
      </c>
      <c r="T144" s="141">
        <v>1</v>
      </c>
      <c r="U144" s="141">
        <v>7</v>
      </c>
      <c r="V144" s="146">
        <f>CEILING(R144*O144*I144*EXP(-Definitions!$A$38*'Capex (2)'!U144)*T144,100)</f>
        <v>5500</v>
      </c>
      <c r="W144" s="160" t="s">
        <v>235</v>
      </c>
      <c r="X144" s="142" t="s">
        <v>239</v>
      </c>
      <c r="Y144" s="142"/>
    </row>
    <row r="145" spans="1:25" s="129" customFormat="1" ht="35.65" hidden="1" customHeight="1">
      <c r="A145" s="141" t="s">
        <v>1213</v>
      </c>
      <c r="B145" s="142" t="s">
        <v>259</v>
      </c>
      <c r="C145" s="142" t="s">
        <v>80</v>
      </c>
      <c r="D145" s="142" t="s">
        <v>117</v>
      </c>
      <c r="E145" s="142" t="s">
        <v>105</v>
      </c>
      <c r="F145" s="142" t="s">
        <v>193</v>
      </c>
      <c r="G145" s="142" t="s">
        <v>96</v>
      </c>
      <c r="H145" s="141">
        <v>2017</v>
      </c>
      <c r="I145" s="143">
        <v>18.36</v>
      </c>
      <c r="J145" s="141" t="s">
        <v>234</v>
      </c>
      <c r="K145" s="141">
        <v>2</v>
      </c>
      <c r="L145" s="141">
        <v>1</v>
      </c>
      <c r="M145" s="141">
        <v>1</v>
      </c>
      <c r="N145" s="141">
        <v>8</v>
      </c>
      <c r="O145" s="141">
        <v>1</v>
      </c>
      <c r="P145" s="144">
        <v>250</v>
      </c>
      <c r="Q145" s="145">
        <v>0.25</v>
      </c>
      <c r="R145" s="144">
        <f t="shared" si="2"/>
        <v>312.5</v>
      </c>
      <c r="S145" s="141">
        <v>10</v>
      </c>
      <c r="T145" s="141">
        <v>1</v>
      </c>
      <c r="U145" s="141">
        <v>7</v>
      </c>
      <c r="V145" s="146">
        <f>CEILING(R145*O145*I145*EXP(-Definitions!$A$38*'Capex (2)'!U145)*T145,100)</f>
        <v>5800</v>
      </c>
      <c r="W145" s="160" t="s">
        <v>235</v>
      </c>
      <c r="X145" s="142" t="s">
        <v>239</v>
      </c>
      <c r="Y145" s="142"/>
    </row>
    <row r="146" spans="1:25" s="129" customFormat="1" ht="35.65" hidden="1" customHeight="1">
      <c r="A146" s="141" t="s">
        <v>1214</v>
      </c>
      <c r="B146" s="142" t="s">
        <v>259</v>
      </c>
      <c r="C146" s="142" t="s">
        <v>80</v>
      </c>
      <c r="D146" s="142" t="s">
        <v>117</v>
      </c>
      <c r="E146" s="142" t="s">
        <v>105</v>
      </c>
      <c r="F146" s="142" t="s">
        <v>195</v>
      </c>
      <c r="G146" s="142" t="s">
        <v>96</v>
      </c>
      <c r="H146" s="141">
        <v>2017</v>
      </c>
      <c r="I146" s="143">
        <v>4.76</v>
      </c>
      <c r="J146" s="141" t="s">
        <v>234</v>
      </c>
      <c r="K146" s="141">
        <v>2</v>
      </c>
      <c r="L146" s="141">
        <v>1</v>
      </c>
      <c r="M146" s="141">
        <v>1</v>
      </c>
      <c r="N146" s="141">
        <v>8</v>
      </c>
      <c r="O146" s="141">
        <v>1</v>
      </c>
      <c r="P146" s="144">
        <v>250</v>
      </c>
      <c r="Q146" s="145">
        <v>0.25</v>
      </c>
      <c r="R146" s="144">
        <f t="shared" si="2"/>
        <v>312.5</v>
      </c>
      <c r="S146" s="141">
        <v>10</v>
      </c>
      <c r="T146" s="141">
        <v>1</v>
      </c>
      <c r="U146" s="141">
        <v>7</v>
      </c>
      <c r="V146" s="146">
        <f>CEILING(R146*O146*I146*EXP(-Definitions!$A$38*'Capex (2)'!U146)*T146,100)</f>
        <v>1500</v>
      </c>
      <c r="W146" s="160" t="s">
        <v>235</v>
      </c>
      <c r="X146" s="142" t="s">
        <v>239</v>
      </c>
      <c r="Y146" s="142"/>
    </row>
    <row r="147" spans="1:25" s="129" customFormat="1" ht="27.75" hidden="1" customHeight="1">
      <c r="A147" s="141" t="s">
        <v>1215</v>
      </c>
      <c r="B147" s="142" t="s">
        <v>255</v>
      </c>
      <c r="C147" s="142" t="s">
        <v>80</v>
      </c>
      <c r="D147" s="142" t="s">
        <v>117</v>
      </c>
      <c r="E147" s="142" t="s">
        <v>106</v>
      </c>
      <c r="F147" s="142" t="s">
        <v>148</v>
      </c>
      <c r="G147" s="142" t="s">
        <v>96</v>
      </c>
      <c r="H147" s="141">
        <v>2017</v>
      </c>
      <c r="I147" s="143">
        <v>97.02</v>
      </c>
      <c r="J147" s="141" t="s">
        <v>234</v>
      </c>
      <c r="K147" s="141">
        <v>2</v>
      </c>
      <c r="L147" s="141">
        <v>1</v>
      </c>
      <c r="M147" s="141">
        <v>1</v>
      </c>
      <c r="N147" s="141">
        <v>8</v>
      </c>
      <c r="O147" s="141">
        <v>1</v>
      </c>
      <c r="P147" s="144">
        <v>250</v>
      </c>
      <c r="Q147" s="145">
        <v>0.25</v>
      </c>
      <c r="R147" s="144">
        <f t="shared" si="2"/>
        <v>312.5</v>
      </c>
      <c r="S147" s="141">
        <v>10</v>
      </c>
      <c r="T147" s="141">
        <v>1</v>
      </c>
      <c r="U147" s="141">
        <v>7</v>
      </c>
      <c r="V147" s="146">
        <f>CEILING(R147*O147*I147*EXP(-Definitions!$A$38*'Capex (2)'!U147)*T147,100)</f>
        <v>30400</v>
      </c>
      <c r="W147" s="160" t="s">
        <v>235</v>
      </c>
      <c r="X147" s="142" t="s">
        <v>236</v>
      </c>
      <c r="Y147" s="142"/>
    </row>
    <row r="148" spans="1:25" s="129" customFormat="1" ht="27.75" hidden="1" customHeight="1">
      <c r="A148" s="141" t="s">
        <v>1216</v>
      </c>
      <c r="B148" s="142" t="s">
        <v>259</v>
      </c>
      <c r="C148" s="142" t="s">
        <v>80</v>
      </c>
      <c r="D148" s="142" t="s">
        <v>117</v>
      </c>
      <c r="E148" s="142" t="s">
        <v>106</v>
      </c>
      <c r="F148" s="142" t="s">
        <v>148</v>
      </c>
      <c r="G148" s="142" t="s">
        <v>96</v>
      </c>
      <c r="H148" s="141">
        <v>2017</v>
      </c>
      <c r="I148" s="143">
        <v>17.899999999999999</v>
      </c>
      <c r="J148" s="141" t="s">
        <v>234</v>
      </c>
      <c r="K148" s="141">
        <v>2</v>
      </c>
      <c r="L148" s="141">
        <v>1</v>
      </c>
      <c r="M148" s="141">
        <v>1</v>
      </c>
      <c r="N148" s="141">
        <v>8</v>
      </c>
      <c r="O148" s="141">
        <v>1</v>
      </c>
      <c r="P148" s="144">
        <v>250</v>
      </c>
      <c r="Q148" s="145">
        <v>0.25</v>
      </c>
      <c r="R148" s="144">
        <f t="shared" si="2"/>
        <v>312.5</v>
      </c>
      <c r="S148" s="141">
        <v>10</v>
      </c>
      <c r="T148" s="141">
        <v>1</v>
      </c>
      <c r="U148" s="141">
        <v>7</v>
      </c>
      <c r="V148" s="146">
        <f>CEILING(R148*O148*I148*EXP(-Definitions!$A$38*'Capex (2)'!U148)*T148,100)</f>
        <v>5600</v>
      </c>
      <c r="W148" s="160" t="s">
        <v>235</v>
      </c>
      <c r="X148" s="142" t="s">
        <v>239</v>
      </c>
      <c r="Y148" s="142"/>
    </row>
    <row r="149" spans="1:25" s="129" customFormat="1" ht="27.75" hidden="1" customHeight="1">
      <c r="A149" s="141" t="s">
        <v>1217</v>
      </c>
      <c r="B149" s="142" t="s">
        <v>241</v>
      </c>
      <c r="C149" s="142" t="s">
        <v>80</v>
      </c>
      <c r="D149" s="142" t="s">
        <v>117</v>
      </c>
      <c r="E149" s="142" t="s">
        <v>106</v>
      </c>
      <c r="F149" s="142" t="s">
        <v>148</v>
      </c>
      <c r="G149" s="142" t="s">
        <v>96</v>
      </c>
      <c r="H149" s="141">
        <v>2017</v>
      </c>
      <c r="I149" s="143">
        <v>17.899999999999999</v>
      </c>
      <c r="J149" s="141" t="s">
        <v>234</v>
      </c>
      <c r="K149" s="141">
        <v>2</v>
      </c>
      <c r="L149" s="141">
        <v>1</v>
      </c>
      <c r="M149" s="141">
        <v>1</v>
      </c>
      <c r="N149" s="141">
        <v>8</v>
      </c>
      <c r="O149" s="141">
        <v>1</v>
      </c>
      <c r="P149" s="144">
        <v>1100</v>
      </c>
      <c r="Q149" s="145">
        <v>0.25</v>
      </c>
      <c r="R149" s="144">
        <f t="shared" si="2"/>
        <v>1375</v>
      </c>
      <c r="S149" s="141">
        <v>10</v>
      </c>
      <c r="T149" s="141">
        <v>1</v>
      </c>
      <c r="U149" s="141">
        <v>7</v>
      </c>
      <c r="V149" s="146">
        <f>CEILING(R149*O149*I149*EXP(-Definitions!$A$38*'Capex (2)'!U149)*T149,100)</f>
        <v>24700</v>
      </c>
      <c r="W149" s="160" t="s">
        <v>235</v>
      </c>
      <c r="X149" s="142" t="s">
        <v>242</v>
      </c>
      <c r="Y149" s="142"/>
    </row>
    <row r="150" spans="1:25" s="129" customFormat="1" ht="27.75" hidden="1" customHeight="1">
      <c r="A150" s="141" t="s">
        <v>1218</v>
      </c>
      <c r="B150" s="142" t="s">
        <v>255</v>
      </c>
      <c r="C150" s="142" t="s">
        <v>80</v>
      </c>
      <c r="D150" s="142" t="s">
        <v>117</v>
      </c>
      <c r="E150" s="142" t="s">
        <v>106</v>
      </c>
      <c r="F150" s="142" t="s">
        <v>152</v>
      </c>
      <c r="G150" s="142" t="s">
        <v>96</v>
      </c>
      <c r="H150" s="141">
        <v>2017</v>
      </c>
      <c r="I150" s="143">
        <v>96.64</v>
      </c>
      <c r="J150" s="141" t="s">
        <v>234</v>
      </c>
      <c r="K150" s="141">
        <v>2</v>
      </c>
      <c r="L150" s="141">
        <v>1</v>
      </c>
      <c r="M150" s="141">
        <v>1</v>
      </c>
      <c r="N150" s="141">
        <v>8</v>
      </c>
      <c r="O150" s="141">
        <v>1</v>
      </c>
      <c r="P150" s="144">
        <v>250</v>
      </c>
      <c r="Q150" s="145">
        <v>0.25</v>
      </c>
      <c r="R150" s="144">
        <f t="shared" si="2"/>
        <v>312.5</v>
      </c>
      <c r="S150" s="141">
        <v>10</v>
      </c>
      <c r="T150" s="141">
        <v>1</v>
      </c>
      <c r="U150" s="141">
        <v>7</v>
      </c>
      <c r="V150" s="146">
        <f>CEILING(R150*O150*I150*EXP(-Definitions!$A$38*'Capex (2)'!U150)*T150,100)</f>
        <v>30200</v>
      </c>
      <c r="W150" s="160" t="s">
        <v>235</v>
      </c>
      <c r="X150" s="142" t="s">
        <v>236</v>
      </c>
      <c r="Y150" s="142"/>
    </row>
    <row r="151" spans="1:25" s="129" customFormat="1" ht="27.75" hidden="1" customHeight="1">
      <c r="A151" s="141" t="s">
        <v>1219</v>
      </c>
      <c r="B151" s="142" t="s">
        <v>259</v>
      </c>
      <c r="C151" s="142" t="s">
        <v>80</v>
      </c>
      <c r="D151" s="142" t="s">
        <v>117</v>
      </c>
      <c r="E151" s="142" t="s">
        <v>106</v>
      </c>
      <c r="F151" s="142" t="s">
        <v>152</v>
      </c>
      <c r="G151" s="142" t="s">
        <v>96</v>
      </c>
      <c r="H151" s="141">
        <v>2017</v>
      </c>
      <c r="I151" s="143">
        <v>17.8</v>
      </c>
      <c r="J151" s="141" t="s">
        <v>234</v>
      </c>
      <c r="K151" s="141">
        <v>2</v>
      </c>
      <c r="L151" s="141">
        <v>1</v>
      </c>
      <c r="M151" s="141">
        <v>1</v>
      </c>
      <c r="N151" s="141">
        <v>8</v>
      </c>
      <c r="O151" s="141">
        <v>1</v>
      </c>
      <c r="P151" s="144">
        <v>250</v>
      </c>
      <c r="Q151" s="145">
        <v>0.25</v>
      </c>
      <c r="R151" s="144">
        <f t="shared" si="2"/>
        <v>312.5</v>
      </c>
      <c r="S151" s="141">
        <v>10</v>
      </c>
      <c r="T151" s="141">
        <v>1</v>
      </c>
      <c r="U151" s="141">
        <v>7</v>
      </c>
      <c r="V151" s="146">
        <f>CEILING(R151*O151*I151*EXP(-Definitions!$A$38*'Capex (2)'!U151)*T151,100)</f>
        <v>5600</v>
      </c>
      <c r="W151" s="160" t="s">
        <v>235</v>
      </c>
      <c r="X151" s="142" t="s">
        <v>239</v>
      </c>
      <c r="Y151" s="142"/>
    </row>
    <row r="152" spans="1:25" s="129" customFormat="1" ht="27.75" hidden="1" customHeight="1">
      <c r="A152" s="141" t="s">
        <v>1220</v>
      </c>
      <c r="B152" s="142" t="s">
        <v>241</v>
      </c>
      <c r="C152" s="142" t="s">
        <v>80</v>
      </c>
      <c r="D152" s="142" t="s">
        <v>117</v>
      </c>
      <c r="E152" s="142" t="s">
        <v>106</v>
      </c>
      <c r="F152" s="142" t="s">
        <v>152</v>
      </c>
      <c r="G152" s="142" t="s">
        <v>96</v>
      </c>
      <c r="H152" s="141">
        <v>2017</v>
      </c>
      <c r="I152" s="143">
        <v>17.8</v>
      </c>
      <c r="J152" s="141" t="s">
        <v>234</v>
      </c>
      <c r="K152" s="141">
        <v>2</v>
      </c>
      <c r="L152" s="141">
        <v>1</v>
      </c>
      <c r="M152" s="141">
        <v>1</v>
      </c>
      <c r="N152" s="141">
        <v>8</v>
      </c>
      <c r="O152" s="141">
        <v>1</v>
      </c>
      <c r="P152" s="144">
        <v>1100</v>
      </c>
      <c r="Q152" s="145">
        <v>0.25</v>
      </c>
      <c r="R152" s="144">
        <f t="shared" si="2"/>
        <v>1375</v>
      </c>
      <c r="S152" s="141">
        <v>10</v>
      </c>
      <c r="T152" s="141">
        <v>1</v>
      </c>
      <c r="U152" s="141">
        <v>7</v>
      </c>
      <c r="V152" s="146">
        <f>CEILING(R152*O152*I152*EXP(-Definitions!$A$38*'Capex (2)'!U152)*T152,100)</f>
        <v>24500</v>
      </c>
      <c r="W152" s="160" t="s">
        <v>235</v>
      </c>
      <c r="X152" s="142" t="s">
        <v>242</v>
      </c>
      <c r="Y152" s="142"/>
    </row>
    <row r="153" spans="1:25" s="129" customFormat="1" ht="27.75" hidden="1" customHeight="1">
      <c r="A153" s="141" t="s">
        <v>1221</v>
      </c>
      <c r="B153" s="142" t="s">
        <v>255</v>
      </c>
      <c r="C153" s="142" t="s">
        <v>80</v>
      </c>
      <c r="D153" s="142" t="s">
        <v>117</v>
      </c>
      <c r="E153" s="142" t="s">
        <v>106</v>
      </c>
      <c r="F153" s="142" t="s">
        <v>154</v>
      </c>
      <c r="G153" s="142" t="s">
        <v>96</v>
      </c>
      <c r="H153" s="141">
        <v>2017</v>
      </c>
      <c r="I153" s="143">
        <v>31.19</v>
      </c>
      <c r="J153" s="141" t="s">
        <v>234</v>
      </c>
      <c r="K153" s="141">
        <v>2</v>
      </c>
      <c r="L153" s="141">
        <v>1</v>
      </c>
      <c r="M153" s="141">
        <v>1</v>
      </c>
      <c r="N153" s="141">
        <v>8</v>
      </c>
      <c r="O153" s="141">
        <v>1</v>
      </c>
      <c r="P153" s="144">
        <v>250</v>
      </c>
      <c r="Q153" s="145">
        <v>0.25</v>
      </c>
      <c r="R153" s="144">
        <f t="shared" si="2"/>
        <v>312.5</v>
      </c>
      <c r="S153" s="141">
        <v>10</v>
      </c>
      <c r="T153" s="141">
        <v>1</v>
      </c>
      <c r="U153" s="141">
        <v>7</v>
      </c>
      <c r="V153" s="146">
        <f>CEILING(R153*O153*I153*EXP(-Definitions!$A$38*'Capex (2)'!U153)*T153,100)</f>
        <v>9800</v>
      </c>
      <c r="W153" s="160" t="s">
        <v>235</v>
      </c>
      <c r="X153" s="142" t="s">
        <v>236</v>
      </c>
      <c r="Y153" s="142"/>
    </row>
    <row r="154" spans="1:25" s="129" customFormat="1" ht="27.75" hidden="1" customHeight="1">
      <c r="A154" s="141" t="s">
        <v>1222</v>
      </c>
      <c r="B154" s="142" t="s">
        <v>259</v>
      </c>
      <c r="C154" s="142" t="s">
        <v>80</v>
      </c>
      <c r="D154" s="142" t="s">
        <v>117</v>
      </c>
      <c r="E154" s="142" t="s">
        <v>106</v>
      </c>
      <c r="F154" s="142" t="s">
        <v>154</v>
      </c>
      <c r="G154" s="142" t="s">
        <v>96</v>
      </c>
      <c r="H154" s="141">
        <v>2017</v>
      </c>
      <c r="I154" s="143">
        <v>3.41</v>
      </c>
      <c r="J154" s="141" t="s">
        <v>234</v>
      </c>
      <c r="K154" s="141">
        <v>2</v>
      </c>
      <c r="L154" s="141">
        <v>1</v>
      </c>
      <c r="M154" s="141">
        <v>1</v>
      </c>
      <c r="N154" s="141">
        <v>8</v>
      </c>
      <c r="O154" s="141">
        <v>1</v>
      </c>
      <c r="P154" s="144">
        <v>250</v>
      </c>
      <c r="Q154" s="145">
        <v>0.25</v>
      </c>
      <c r="R154" s="144">
        <f t="shared" si="2"/>
        <v>312.5</v>
      </c>
      <c r="S154" s="141">
        <v>10</v>
      </c>
      <c r="T154" s="141">
        <v>1</v>
      </c>
      <c r="U154" s="141">
        <v>7</v>
      </c>
      <c r="V154" s="146">
        <f>CEILING(R154*O154*I154*EXP(-Definitions!$A$38*'Capex (2)'!U154)*T154,100)</f>
        <v>1100</v>
      </c>
      <c r="W154" s="160" t="s">
        <v>235</v>
      </c>
      <c r="X154" s="142" t="s">
        <v>239</v>
      </c>
      <c r="Y154" s="142"/>
    </row>
    <row r="155" spans="1:25" s="129" customFormat="1" ht="27.75" hidden="1" customHeight="1">
      <c r="A155" s="141" t="s">
        <v>1223</v>
      </c>
      <c r="B155" s="142" t="s">
        <v>241</v>
      </c>
      <c r="C155" s="142" t="s">
        <v>80</v>
      </c>
      <c r="D155" s="142" t="s">
        <v>117</v>
      </c>
      <c r="E155" s="142" t="s">
        <v>106</v>
      </c>
      <c r="F155" s="142" t="s">
        <v>154</v>
      </c>
      <c r="G155" s="142" t="s">
        <v>96</v>
      </c>
      <c r="H155" s="141">
        <v>2017</v>
      </c>
      <c r="I155" s="143">
        <v>3.41</v>
      </c>
      <c r="J155" s="141" t="s">
        <v>234</v>
      </c>
      <c r="K155" s="141">
        <v>2</v>
      </c>
      <c r="L155" s="141">
        <v>1</v>
      </c>
      <c r="M155" s="141">
        <v>1</v>
      </c>
      <c r="N155" s="141">
        <v>8</v>
      </c>
      <c r="O155" s="141">
        <v>1</v>
      </c>
      <c r="P155" s="144">
        <v>1100</v>
      </c>
      <c r="Q155" s="145">
        <v>0.25</v>
      </c>
      <c r="R155" s="144">
        <f t="shared" si="2"/>
        <v>1375</v>
      </c>
      <c r="S155" s="141">
        <v>10</v>
      </c>
      <c r="T155" s="141">
        <v>1</v>
      </c>
      <c r="U155" s="141">
        <v>7</v>
      </c>
      <c r="V155" s="146">
        <f>CEILING(R155*O155*I155*EXP(-Definitions!$A$38*'Capex (2)'!U155)*T155,100)</f>
        <v>4700</v>
      </c>
      <c r="W155" s="160" t="s">
        <v>235</v>
      </c>
      <c r="X155" s="142" t="s">
        <v>242</v>
      </c>
      <c r="Y155" s="142"/>
    </row>
    <row r="156" spans="1:25" s="129" customFormat="1" ht="27.75" hidden="1" customHeight="1">
      <c r="A156" s="141" t="s">
        <v>1224</v>
      </c>
      <c r="B156" s="142" t="s">
        <v>255</v>
      </c>
      <c r="C156" s="142" t="s">
        <v>80</v>
      </c>
      <c r="D156" s="142" t="s">
        <v>117</v>
      </c>
      <c r="E156" s="142" t="s">
        <v>106</v>
      </c>
      <c r="F156" s="142" t="s">
        <v>138</v>
      </c>
      <c r="G156" s="142" t="s">
        <v>96</v>
      </c>
      <c r="H156" s="141">
        <v>2017</v>
      </c>
      <c r="I156" s="143">
        <v>110.5</v>
      </c>
      <c r="J156" s="141" t="s">
        <v>234</v>
      </c>
      <c r="K156" s="141">
        <v>2</v>
      </c>
      <c r="L156" s="141">
        <v>1</v>
      </c>
      <c r="M156" s="141">
        <v>1</v>
      </c>
      <c r="N156" s="141">
        <v>8</v>
      </c>
      <c r="O156" s="141">
        <v>1</v>
      </c>
      <c r="P156" s="144">
        <v>250</v>
      </c>
      <c r="Q156" s="145">
        <v>0.25</v>
      </c>
      <c r="R156" s="144">
        <f t="shared" si="2"/>
        <v>312.5</v>
      </c>
      <c r="S156" s="141">
        <v>10</v>
      </c>
      <c r="T156" s="141">
        <v>1</v>
      </c>
      <c r="U156" s="141">
        <v>7</v>
      </c>
      <c r="V156" s="146">
        <f>CEILING(R156*O156*I156*EXP(-Definitions!$A$38*'Capex (2)'!U156)*T156,100)</f>
        <v>34600</v>
      </c>
      <c r="W156" s="160" t="s">
        <v>235</v>
      </c>
      <c r="X156" s="142" t="s">
        <v>236</v>
      </c>
      <c r="Y156" s="142"/>
    </row>
    <row r="157" spans="1:25" s="129" customFormat="1" ht="27.75" hidden="1" customHeight="1">
      <c r="A157" s="141" t="s">
        <v>1225</v>
      </c>
      <c r="B157" s="142" t="s">
        <v>259</v>
      </c>
      <c r="C157" s="142" t="s">
        <v>80</v>
      </c>
      <c r="D157" s="142" t="s">
        <v>117</v>
      </c>
      <c r="E157" s="142" t="s">
        <v>106</v>
      </c>
      <c r="F157" s="142" t="s">
        <v>138</v>
      </c>
      <c r="G157" s="142" t="s">
        <v>96</v>
      </c>
      <c r="H157" s="141">
        <v>2017</v>
      </c>
      <c r="I157" s="143">
        <v>25.1</v>
      </c>
      <c r="J157" s="141" t="s">
        <v>234</v>
      </c>
      <c r="K157" s="141">
        <v>2</v>
      </c>
      <c r="L157" s="141">
        <v>1</v>
      </c>
      <c r="M157" s="141">
        <v>1</v>
      </c>
      <c r="N157" s="141">
        <v>8</v>
      </c>
      <c r="O157" s="141">
        <v>1</v>
      </c>
      <c r="P157" s="144">
        <v>250</v>
      </c>
      <c r="Q157" s="145">
        <v>0.25</v>
      </c>
      <c r="R157" s="144">
        <f t="shared" si="2"/>
        <v>312.5</v>
      </c>
      <c r="S157" s="141">
        <v>10</v>
      </c>
      <c r="T157" s="141">
        <v>1</v>
      </c>
      <c r="U157" s="141">
        <v>7</v>
      </c>
      <c r="V157" s="146">
        <f>CEILING(R157*O157*I157*EXP(-Definitions!$A$38*'Capex (2)'!U157)*T157,100)</f>
        <v>7900</v>
      </c>
      <c r="W157" s="160" t="s">
        <v>235</v>
      </c>
      <c r="X157" s="142" t="s">
        <v>239</v>
      </c>
      <c r="Y157" s="142"/>
    </row>
    <row r="158" spans="1:25" s="129" customFormat="1" ht="27.75" hidden="1" customHeight="1">
      <c r="A158" s="141" t="s">
        <v>1226</v>
      </c>
      <c r="B158" s="142" t="s">
        <v>241</v>
      </c>
      <c r="C158" s="142" t="s">
        <v>80</v>
      </c>
      <c r="D158" s="142" t="s">
        <v>117</v>
      </c>
      <c r="E158" s="142" t="s">
        <v>106</v>
      </c>
      <c r="F158" s="142" t="s">
        <v>138</v>
      </c>
      <c r="G158" s="142" t="s">
        <v>96</v>
      </c>
      <c r="H158" s="141">
        <v>2017</v>
      </c>
      <c r="I158" s="143">
        <v>25.1</v>
      </c>
      <c r="J158" s="141" t="s">
        <v>234</v>
      </c>
      <c r="K158" s="141">
        <v>2</v>
      </c>
      <c r="L158" s="141">
        <v>1</v>
      </c>
      <c r="M158" s="141">
        <v>1</v>
      </c>
      <c r="N158" s="141">
        <v>8</v>
      </c>
      <c r="O158" s="141">
        <v>1</v>
      </c>
      <c r="P158" s="144">
        <v>1100</v>
      </c>
      <c r="Q158" s="145">
        <v>0.25</v>
      </c>
      <c r="R158" s="144">
        <f t="shared" si="2"/>
        <v>1375</v>
      </c>
      <c r="S158" s="141">
        <v>10</v>
      </c>
      <c r="T158" s="141">
        <v>1</v>
      </c>
      <c r="U158" s="141">
        <v>7</v>
      </c>
      <c r="V158" s="146">
        <f>CEILING(R158*O158*I158*EXP(-Definitions!$A$38*'Capex (2)'!U158)*T158,100)</f>
        <v>34600</v>
      </c>
      <c r="W158" s="160" t="s">
        <v>235</v>
      </c>
      <c r="X158" s="142" t="s">
        <v>242</v>
      </c>
      <c r="Y158" s="142"/>
    </row>
    <row r="159" spans="1:25" s="129" customFormat="1" ht="27.75" hidden="1" customHeight="1">
      <c r="A159" s="141" t="s">
        <v>1227</v>
      </c>
      <c r="B159" s="142" t="s">
        <v>259</v>
      </c>
      <c r="C159" s="142" t="s">
        <v>80</v>
      </c>
      <c r="D159" s="142" t="s">
        <v>117</v>
      </c>
      <c r="E159" s="142" t="s">
        <v>106</v>
      </c>
      <c r="F159" s="142" t="s">
        <v>191</v>
      </c>
      <c r="G159" s="142" t="s">
        <v>96</v>
      </c>
      <c r="H159" s="141">
        <v>2017</v>
      </c>
      <c r="I159" s="143">
        <v>3.11</v>
      </c>
      <c r="J159" s="141" t="s">
        <v>234</v>
      </c>
      <c r="K159" s="141">
        <v>2</v>
      </c>
      <c r="L159" s="141">
        <v>1</v>
      </c>
      <c r="M159" s="141">
        <v>1</v>
      </c>
      <c r="N159" s="141">
        <v>8</v>
      </c>
      <c r="O159" s="141">
        <v>1</v>
      </c>
      <c r="P159" s="144">
        <v>250</v>
      </c>
      <c r="Q159" s="145">
        <v>0.25</v>
      </c>
      <c r="R159" s="144">
        <f t="shared" si="2"/>
        <v>312.5</v>
      </c>
      <c r="S159" s="141">
        <v>10</v>
      </c>
      <c r="T159" s="141">
        <v>1</v>
      </c>
      <c r="U159" s="141">
        <v>7</v>
      </c>
      <c r="V159" s="146">
        <f>CEILING(R159*O159*I159*EXP(-Definitions!$A$38*'Capex (2)'!U159)*T159,100)</f>
        <v>1000</v>
      </c>
      <c r="W159" s="160" t="s">
        <v>235</v>
      </c>
      <c r="X159" s="142" t="s">
        <v>239</v>
      </c>
      <c r="Y159" s="142"/>
    </row>
    <row r="160" spans="1:25" s="129" customFormat="1" ht="35.65" hidden="1" customHeight="1">
      <c r="A160" s="141" t="s">
        <v>1228</v>
      </c>
      <c r="B160" s="142" t="s">
        <v>259</v>
      </c>
      <c r="C160" s="142" t="s">
        <v>80</v>
      </c>
      <c r="D160" s="142" t="s">
        <v>117</v>
      </c>
      <c r="E160" s="142" t="s">
        <v>106</v>
      </c>
      <c r="F160" s="142" t="s">
        <v>194</v>
      </c>
      <c r="G160" s="142" t="s">
        <v>96</v>
      </c>
      <c r="H160" s="141">
        <v>2017</v>
      </c>
      <c r="I160" s="143">
        <v>26.1</v>
      </c>
      <c r="J160" s="141" t="s">
        <v>234</v>
      </c>
      <c r="K160" s="141">
        <v>2</v>
      </c>
      <c r="L160" s="141">
        <v>1</v>
      </c>
      <c r="M160" s="141">
        <v>1</v>
      </c>
      <c r="N160" s="141">
        <v>8</v>
      </c>
      <c r="O160" s="141">
        <v>1</v>
      </c>
      <c r="P160" s="144">
        <v>250</v>
      </c>
      <c r="Q160" s="145">
        <v>0.25</v>
      </c>
      <c r="R160" s="144">
        <f t="shared" si="2"/>
        <v>312.5</v>
      </c>
      <c r="S160" s="141">
        <v>10</v>
      </c>
      <c r="T160" s="141">
        <v>1</v>
      </c>
      <c r="U160" s="141">
        <v>7</v>
      </c>
      <c r="V160" s="146">
        <f>CEILING(R160*O160*I160*EXP(-Definitions!$A$38*'Capex (2)'!U160)*T160,100)</f>
        <v>8200</v>
      </c>
      <c r="W160" s="160" t="s">
        <v>235</v>
      </c>
      <c r="X160" s="142" t="s">
        <v>239</v>
      </c>
      <c r="Y160" s="142"/>
    </row>
    <row r="161" spans="1:25" s="129" customFormat="1" ht="35.65" hidden="1" customHeight="1">
      <c r="A161" s="141" t="s">
        <v>1229</v>
      </c>
      <c r="B161" s="142" t="s">
        <v>259</v>
      </c>
      <c r="C161" s="142" t="s">
        <v>80</v>
      </c>
      <c r="D161" s="142" t="s">
        <v>117</v>
      </c>
      <c r="E161" s="142" t="s">
        <v>106</v>
      </c>
      <c r="F161" s="142" t="s">
        <v>193</v>
      </c>
      <c r="G161" s="142" t="s">
        <v>96</v>
      </c>
      <c r="H161" s="141">
        <v>2017</v>
      </c>
      <c r="I161" s="143">
        <v>33.729999999999997</v>
      </c>
      <c r="J161" s="141" t="s">
        <v>234</v>
      </c>
      <c r="K161" s="141">
        <v>2</v>
      </c>
      <c r="L161" s="141">
        <v>1</v>
      </c>
      <c r="M161" s="141">
        <v>1</v>
      </c>
      <c r="N161" s="141">
        <v>8</v>
      </c>
      <c r="O161" s="141">
        <v>1</v>
      </c>
      <c r="P161" s="144">
        <v>250</v>
      </c>
      <c r="Q161" s="145">
        <v>0.25</v>
      </c>
      <c r="R161" s="144">
        <f t="shared" si="2"/>
        <v>312.5</v>
      </c>
      <c r="S161" s="141">
        <v>10</v>
      </c>
      <c r="T161" s="141">
        <v>1</v>
      </c>
      <c r="U161" s="141">
        <v>7</v>
      </c>
      <c r="V161" s="146">
        <f>CEILING(R161*O161*I161*EXP(-Definitions!$A$38*'Capex (2)'!U161)*T161,100)</f>
        <v>10600</v>
      </c>
      <c r="W161" s="160" t="s">
        <v>235</v>
      </c>
      <c r="X161" s="142" t="s">
        <v>239</v>
      </c>
      <c r="Y161" s="142"/>
    </row>
    <row r="162" spans="1:25" s="129" customFormat="1" ht="35.65" hidden="1" customHeight="1">
      <c r="A162" s="141" t="s">
        <v>1230</v>
      </c>
      <c r="B162" s="142" t="s">
        <v>259</v>
      </c>
      <c r="C162" s="142" t="s">
        <v>80</v>
      </c>
      <c r="D162" s="142" t="s">
        <v>117</v>
      </c>
      <c r="E162" s="142" t="s">
        <v>106</v>
      </c>
      <c r="F162" s="142" t="s">
        <v>195</v>
      </c>
      <c r="G162" s="142" t="s">
        <v>96</v>
      </c>
      <c r="H162" s="141">
        <v>2017</v>
      </c>
      <c r="I162" s="143">
        <v>5.51</v>
      </c>
      <c r="J162" s="141" t="s">
        <v>234</v>
      </c>
      <c r="K162" s="141">
        <v>2</v>
      </c>
      <c r="L162" s="141">
        <v>1</v>
      </c>
      <c r="M162" s="141">
        <v>1</v>
      </c>
      <c r="N162" s="141">
        <v>8</v>
      </c>
      <c r="O162" s="141">
        <v>1</v>
      </c>
      <c r="P162" s="144">
        <v>250</v>
      </c>
      <c r="Q162" s="145">
        <v>0.25</v>
      </c>
      <c r="R162" s="144">
        <f t="shared" si="2"/>
        <v>312.5</v>
      </c>
      <c r="S162" s="141">
        <v>10</v>
      </c>
      <c r="T162" s="141">
        <v>1</v>
      </c>
      <c r="U162" s="141">
        <v>7</v>
      </c>
      <c r="V162" s="146">
        <f>CEILING(R162*O162*I162*EXP(-Definitions!$A$38*'Capex (2)'!U162)*T162,100)</f>
        <v>1800</v>
      </c>
      <c r="W162" s="160" t="s">
        <v>235</v>
      </c>
      <c r="X162" s="142" t="s">
        <v>239</v>
      </c>
      <c r="Y162" s="142"/>
    </row>
    <row r="163" spans="1:25" s="129" customFormat="1" ht="27.75" hidden="1" customHeight="1">
      <c r="A163" s="141" t="s">
        <v>1231</v>
      </c>
      <c r="B163" s="142" t="s">
        <v>255</v>
      </c>
      <c r="C163" s="142" t="s">
        <v>80</v>
      </c>
      <c r="D163" s="142" t="s">
        <v>117</v>
      </c>
      <c r="E163" s="142" t="s">
        <v>106</v>
      </c>
      <c r="F163" s="142" t="s">
        <v>187</v>
      </c>
      <c r="G163" s="142" t="s">
        <v>96</v>
      </c>
      <c r="H163" s="141">
        <v>2017</v>
      </c>
      <c r="I163" s="143">
        <v>26.95</v>
      </c>
      <c r="J163" s="141" t="s">
        <v>234</v>
      </c>
      <c r="K163" s="141">
        <v>2</v>
      </c>
      <c r="L163" s="141">
        <v>1</v>
      </c>
      <c r="M163" s="141">
        <v>1</v>
      </c>
      <c r="N163" s="141">
        <v>8</v>
      </c>
      <c r="O163" s="141">
        <v>1</v>
      </c>
      <c r="P163" s="144">
        <v>250</v>
      </c>
      <c r="Q163" s="145">
        <v>0.25</v>
      </c>
      <c r="R163" s="144">
        <f t="shared" si="2"/>
        <v>312.5</v>
      </c>
      <c r="S163" s="141">
        <v>10</v>
      </c>
      <c r="T163" s="141">
        <v>1</v>
      </c>
      <c r="U163" s="141">
        <v>7</v>
      </c>
      <c r="V163" s="146">
        <f>CEILING(R163*O163*I163*EXP(-Definitions!$A$38*'Capex (2)'!U163)*T163,100)</f>
        <v>8500</v>
      </c>
      <c r="W163" s="160" t="s">
        <v>235</v>
      </c>
      <c r="X163" s="142" t="s">
        <v>236</v>
      </c>
      <c r="Y163" s="142"/>
    </row>
    <row r="164" spans="1:25" s="129" customFormat="1" ht="27.75" hidden="1" customHeight="1">
      <c r="A164" s="141" t="s">
        <v>1232</v>
      </c>
      <c r="B164" s="142" t="s">
        <v>259</v>
      </c>
      <c r="C164" s="142" t="s">
        <v>80</v>
      </c>
      <c r="D164" s="142" t="s">
        <v>117</v>
      </c>
      <c r="E164" s="142" t="s">
        <v>106</v>
      </c>
      <c r="F164" s="142" t="s">
        <v>187</v>
      </c>
      <c r="G164" s="142" t="s">
        <v>96</v>
      </c>
      <c r="H164" s="141">
        <v>2017</v>
      </c>
      <c r="I164" s="143">
        <v>4.79</v>
      </c>
      <c r="J164" s="141" t="s">
        <v>234</v>
      </c>
      <c r="K164" s="141">
        <v>2</v>
      </c>
      <c r="L164" s="141">
        <v>1</v>
      </c>
      <c r="M164" s="141">
        <v>1</v>
      </c>
      <c r="N164" s="141">
        <v>8</v>
      </c>
      <c r="O164" s="141">
        <v>1</v>
      </c>
      <c r="P164" s="144">
        <v>250</v>
      </c>
      <c r="Q164" s="145">
        <v>0.25</v>
      </c>
      <c r="R164" s="144">
        <f t="shared" si="2"/>
        <v>312.5</v>
      </c>
      <c r="S164" s="141">
        <v>10</v>
      </c>
      <c r="T164" s="141">
        <v>1</v>
      </c>
      <c r="U164" s="141">
        <v>7</v>
      </c>
      <c r="V164" s="146">
        <f>CEILING(R164*O164*I164*EXP(-Definitions!$A$38*'Capex (2)'!U164)*T164,100)</f>
        <v>1500</v>
      </c>
      <c r="W164" s="160" t="s">
        <v>235</v>
      </c>
      <c r="X164" s="142" t="s">
        <v>239</v>
      </c>
      <c r="Y164" s="142"/>
    </row>
    <row r="165" spans="1:25" s="129" customFormat="1" ht="27.75" hidden="1" customHeight="1">
      <c r="A165" s="141" t="s">
        <v>1233</v>
      </c>
      <c r="B165" s="142" t="s">
        <v>241</v>
      </c>
      <c r="C165" s="142" t="s">
        <v>80</v>
      </c>
      <c r="D165" s="142" t="s">
        <v>117</v>
      </c>
      <c r="E165" s="142" t="s">
        <v>106</v>
      </c>
      <c r="F165" s="142" t="s">
        <v>187</v>
      </c>
      <c r="G165" s="142" t="s">
        <v>96</v>
      </c>
      <c r="H165" s="141">
        <v>2017</v>
      </c>
      <c r="I165" s="143">
        <v>4.79</v>
      </c>
      <c r="J165" s="141" t="s">
        <v>234</v>
      </c>
      <c r="K165" s="141">
        <v>2</v>
      </c>
      <c r="L165" s="141">
        <v>1</v>
      </c>
      <c r="M165" s="141">
        <v>1</v>
      </c>
      <c r="N165" s="141">
        <v>8</v>
      </c>
      <c r="O165" s="141">
        <v>1</v>
      </c>
      <c r="P165" s="144">
        <v>1100</v>
      </c>
      <c r="Q165" s="145">
        <v>0.25</v>
      </c>
      <c r="R165" s="144">
        <f t="shared" si="2"/>
        <v>1375</v>
      </c>
      <c r="S165" s="141">
        <v>10</v>
      </c>
      <c r="T165" s="141">
        <v>1</v>
      </c>
      <c r="U165" s="141">
        <v>7</v>
      </c>
      <c r="V165" s="146">
        <f>CEILING(R165*O165*I165*EXP(-Definitions!$A$38*'Capex (2)'!U165)*T165,100)</f>
        <v>6600</v>
      </c>
      <c r="W165" s="160" t="s">
        <v>235</v>
      </c>
      <c r="X165" s="142" t="s">
        <v>242</v>
      </c>
      <c r="Y165" s="142"/>
    </row>
    <row r="166" spans="1:25" s="129" customFormat="1" ht="36" hidden="1" customHeight="1">
      <c r="A166" s="141" t="s">
        <v>1234</v>
      </c>
      <c r="B166" s="142" t="s">
        <v>255</v>
      </c>
      <c r="C166" s="142" t="s">
        <v>80</v>
      </c>
      <c r="D166" s="142" t="s">
        <v>117</v>
      </c>
      <c r="E166" s="142" t="s">
        <v>106</v>
      </c>
      <c r="F166" s="142" t="s">
        <v>192</v>
      </c>
      <c r="G166" s="142" t="s">
        <v>96</v>
      </c>
      <c r="H166" s="141">
        <v>2017</v>
      </c>
      <c r="I166" s="143">
        <v>357.25</v>
      </c>
      <c r="J166" s="141" t="s">
        <v>234</v>
      </c>
      <c r="K166" s="141">
        <v>2</v>
      </c>
      <c r="L166" s="141">
        <v>1</v>
      </c>
      <c r="M166" s="141">
        <v>1</v>
      </c>
      <c r="N166" s="141">
        <v>8</v>
      </c>
      <c r="O166" s="141">
        <v>1</v>
      </c>
      <c r="P166" s="144">
        <v>250</v>
      </c>
      <c r="Q166" s="145">
        <v>0.25</v>
      </c>
      <c r="R166" s="144">
        <f t="shared" si="2"/>
        <v>312.5</v>
      </c>
      <c r="S166" s="141">
        <v>10</v>
      </c>
      <c r="T166" s="141">
        <v>1</v>
      </c>
      <c r="U166" s="141">
        <v>7</v>
      </c>
      <c r="V166" s="146">
        <f>CEILING(R166*O166*I166*EXP(-Definitions!$A$38*'Capex (2)'!U166)*T166,100)</f>
        <v>111700</v>
      </c>
      <c r="W166" s="160" t="s">
        <v>235</v>
      </c>
      <c r="X166" s="142" t="s">
        <v>236</v>
      </c>
      <c r="Y166" s="142"/>
    </row>
    <row r="167" spans="1:25" s="129" customFormat="1" ht="35.65" hidden="1" customHeight="1">
      <c r="A167" s="141" t="s">
        <v>1235</v>
      </c>
      <c r="B167" s="142" t="s">
        <v>259</v>
      </c>
      <c r="C167" s="142" t="s">
        <v>80</v>
      </c>
      <c r="D167" s="142" t="s">
        <v>117</v>
      </c>
      <c r="E167" s="142" t="s">
        <v>106</v>
      </c>
      <c r="F167" s="142" t="s">
        <v>192</v>
      </c>
      <c r="G167" s="142" t="s">
        <v>96</v>
      </c>
      <c r="H167" s="141">
        <v>2017</v>
      </c>
      <c r="I167" s="143">
        <v>245.32</v>
      </c>
      <c r="J167" s="141" t="s">
        <v>234</v>
      </c>
      <c r="K167" s="141">
        <v>2</v>
      </c>
      <c r="L167" s="141">
        <v>1</v>
      </c>
      <c r="M167" s="141">
        <v>1</v>
      </c>
      <c r="N167" s="141">
        <v>8</v>
      </c>
      <c r="O167" s="141">
        <v>1</v>
      </c>
      <c r="P167" s="144">
        <v>250</v>
      </c>
      <c r="Q167" s="145">
        <v>0.25</v>
      </c>
      <c r="R167" s="144">
        <f t="shared" si="2"/>
        <v>312.5</v>
      </c>
      <c r="S167" s="141">
        <v>10</v>
      </c>
      <c r="T167" s="141">
        <v>1</v>
      </c>
      <c r="U167" s="141">
        <v>7</v>
      </c>
      <c r="V167" s="146">
        <f>CEILING(R167*O167*I167*EXP(-Definitions!$A$38*'Capex (2)'!U167)*T167,100)</f>
        <v>76700</v>
      </c>
      <c r="W167" s="160" t="s">
        <v>235</v>
      </c>
      <c r="X167" s="142" t="s">
        <v>239</v>
      </c>
      <c r="Y167" s="142"/>
    </row>
    <row r="168" spans="1:25" s="129" customFormat="1" ht="36" hidden="1" customHeight="1">
      <c r="A168" s="141" t="s">
        <v>1236</v>
      </c>
      <c r="B168" s="142" t="s">
        <v>255</v>
      </c>
      <c r="C168" s="142" t="s">
        <v>80</v>
      </c>
      <c r="D168" s="142" t="s">
        <v>117</v>
      </c>
      <c r="E168" s="142" t="s">
        <v>263</v>
      </c>
      <c r="F168" s="142" t="s">
        <v>148</v>
      </c>
      <c r="G168" s="142" t="s">
        <v>96</v>
      </c>
      <c r="H168" s="141">
        <v>2017</v>
      </c>
      <c r="I168" s="143">
        <v>93.4</v>
      </c>
      <c r="J168" s="141" t="s">
        <v>234</v>
      </c>
      <c r="K168" s="141">
        <v>2</v>
      </c>
      <c r="L168" s="141">
        <v>1</v>
      </c>
      <c r="M168" s="141">
        <v>1</v>
      </c>
      <c r="N168" s="141">
        <v>8</v>
      </c>
      <c r="O168" s="141">
        <v>1</v>
      </c>
      <c r="P168" s="144">
        <v>250</v>
      </c>
      <c r="Q168" s="145">
        <v>0.25</v>
      </c>
      <c r="R168" s="144">
        <f t="shared" si="2"/>
        <v>312.5</v>
      </c>
      <c r="S168" s="141">
        <v>10</v>
      </c>
      <c r="T168" s="141">
        <v>1</v>
      </c>
      <c r="U168" s="141">
        <v>7</v>
      </c>
      <c r="V168" s="146">
        <f>CEILING(R168*O168*I168*EXP(-Definitions!$A$38*'Capex (2)'!U168)*T168,100)</f>
        <v>29200</v>
      </c>
      <c r="W168" s="160" t="s">
        <v>235</v>
      </c>
      <c r="X168" s="142" t="s">
        <v>236</v>
      </c>
      <c r="Y168" s="142"/>
    </row>
    <row r="169" spans="1:25" s="129" customFormat="1" ht="35.65" hidden="1" customHeight="1">
      <c r="A169" s="141" t="s">
        <v>1237</v>
      </c>
      <c r="B169" s="142" t="s">
        <v>259</v>
      </c>
      <c r="C169" s="142" t="s">
        <v>80</v>
      </c>
      <c r="D169" s="142" t="s">
        <v>117</v>
      </c>
      <c r="E169" s="142" t="s">
        <v>263</v>
      </c>
      <c r="F169" s="142" t="s">
        <v>148</v>
      </c>
      <c r="G169" s="142" t="s">
        <v>96</v>
      </c>
      <c r="H169" s="141">
        <v>2017</v>
      </c>
      <c r="I169" s="143">
        <v>17.600000000000001</v>
      </c>
      <c r="J169" s="141" t="s">
        <v>234</v>
      </c>
      <c r="K169" s="141">
        <v>2</v>
      </c>
      <c r="L169" s="141">
        <v>1</v>
      </c>
      <c r="M169" s="141">
        <v>1</v>
      </c>
      <c r="N169" s="141">
        <v>8</v>
      </c>
      <c r="O169" s="141">
        <v>1</v>
      </c>
      <c r="P169" s="144">
        <v>250</v>
      </c>
      <c r="Q169" s="145">
        <v>0.25</v>
      </c>
      <c r="R169" s="144">
        <f t="shared" si="2"/>
        <v>312.5</v>
      </c>
      <c r="S169" s="141">
        <v>10</v>
      </c>
      <c r="T169" s="141">
        <v>1</v>
      </c>
      <c r="U169" s="141">
        <v>7</v>
      </c>
      <c r="V169" s="146">
        <f>CEILING(R169*O169*I169*EXP(-Definitions!$A$38*'Capex (2)'!U169)*T169,100)</f>
        <v>5500</v>
      </c>
      <c r="W169" s="160" t="s">
        <v>235</v>
      </c>
      <c r="X169" s="142" t="s">
        <v>239</v>
      </c>
      <c r="Y169" s="142"/>
    </row>
    <row r="170" spans="1:25" s="129" customFormat="1" ht="35.65" hidden="1" customHeight="1">
      <c r="A170" s="141" t="s">
        <v>1238</v>
      </c>
      <c r="B170" s="142" t="s">
        <v>241</v>
      </c>
      <c r="C170" s="142" t="s">
        <v>80</v>
      </c>
      <c r="D170" s="142" t="s">
        <v>117</v>
      </c>
      <c r="E170" s="142" t="s">
        <v>263</v>
      </c>
      <c r="F170" s="142" t="s">
        <v>148</v>
      </c>
      <c r="G170" s="142" t="s">
        <v>96</v>
      </c>
      <c r="H170" s="141">
        <v>2017</v>
      </c>
      <c r="I170" s="143">
        <v>17.600000000000001</v>
      </c>
      <c r="J170" s="141" t="s">
        <v>234</v>
      </c>
      <c r="K170" s="141">
        <v>2</v>
      </c>
      <c r="L170" s="141">
        <v>1</v>
      </c>
      <c r="M170" s="141">
        <v>1</v>
      </c>
      <c r="N170" s="141">
        <v>8</v>
      </c>
      <c r="O170" s="141">
        <v>1</v>
      </c>
      <c r="P170" s="144">
        <v>1100</v>
      </c>
      <c r="Q170" s="145">
        <v>0.25</v>
      </c>
      <c r="R170" s="144">
        <f t="shared" si="2"/>
        <v>1375</v>
      </c>
      <c r="S170" s="141">
        <v>10</v>
      </c>
      <c r="T170" s="141">
        <v>1</v>
      </c>
      <c r="U170" s="141">
        <v>7</v>
      </c>
      <c r="V170" s="146">
        <f>CEILING(R170*O170*I170*EXP(-Definitions!$A$38*'Capex (2)'!U170)*T170,100)</f>
        <v>24200</v>
      </c>
      <c r="W170" s="160" t="s">
        <v>235</v>
      </c>
      <c r="X170" s="142" t="s">
        <v>242</v>
      </c>
      <c r="Y170" s="142"/>
    </row>
    <row r="171" spans="1:25" s="129" customFormat="1" ht="36" hidden="1" customHeight="1">
      <c r="A171" s="141" t="s">
        <v>1239</v>
      </c>
      <c r="B171" s="142" t="s">
        <v>255</v>
      </c>
      <c r="C171" s="142" t="s">
        <v>80</v>
      </c>
      <c r="D171" s="142" t="s">
        <v>117</v>
      </c>
      <c r="E171" s="142" t="s">
        <v>263</v>
      </c>
      <c r="F171" s="142" t="s">
        <v>152</v>
      </c>
      <c r="G171" s="142" t="s">
        <v>96</v>
      </c>
      <c r="H171" s="141">
        <v>2017</v>
      </c>
      <c r="I171" s="143">
        <v>96.01</v>
      </c>
      <c r="J171" s="141" t="s">
        <v>234</v>
      </c>
      <c r="K171" s="141">
        <v>2</v>
      </c>
      <c r="L171" s="141">
        <v>1</v>
      </c>
      <c r="M171" s="141">
        <v>1</v>
      </c>
      <c r="N171" s="141">
        <v>8</v>
      </c>
      <c r="O171" s="141">
        <v>1</v>
      </c>
      <c r="P171" s="144">
        <v>250</v>
      </c>
      <c r="Q171" s="145">
        <v>0.25</v>
      </c>
      <c r="R171" s="144">
        <f t="shared" si="2"/>
        <v>312.5</v>
      </c>
      <c r="S171" s="141">
        <v>10</v>
      </c>
      <c r="T171" s="141">
        <v>1</v>
      </c>
      <c r="U171" s="141">
        <v>7</v>
      </c>
      <c r="V171" s="146">
        <f>CEILING(R171*O171*I171*EXP(-Definitions!$A$38*'Capex (2)'!U171)*T171,100)</f>
        <v>30100</v>
      </c>
      <c r="W171" s="160" t="s">
        <v>235</v>
      </c>
      <c r="X171" s="142" t="s">
        <v>236</v>
      </c>
      <c r="Y171" s="142"/>
    </row>
    <row r="172" spans="1:25" s="129" customFormat="1" ht="35.65" hidden="1" customHeight="1">
      <c r="A172" s="141" t="s">
        <v>1240</v>
      </c>
      <c r="B172" s="142" t="s">
        <v>259</v>
      </c>
      <c r="C172" s="142" t="s">
        <v>80</v>
      </c>
      <c r="D172" s="142" t="s">
        <v>117</v>
      </c>
      <c r="E172" s="142" t="s">
        <v>263</v>
      </c>
      <c r="F172" s="142" t="s">
        <v>152</v>
      </c>
      <c r="G172" s="142" t="s">
        <v>96</v>
      </c>
      <c r="H172" s="141">
        <v>2017</v>
      </c>
      <c r="I172" s="143">
        <v>17.510000000000002</v>
      </c>
      <c r="J172" s="141" t="s">
        <v>234</v>
      </c>
      <c r="K172" s="141">
        <v>2</v>
      </c>
      <c r="L172" s="141">
        <v>1</v>
      </c>
      <c r="M172" s="141">
        <v>1</v>
      </c>
      <c r="N172" s="141">
        <v>8</v>
      </c>
      <c r="O172" s="141">
        <v>1</v>
      </c>
      <c r="P172" s="144">
        <v>250</v>
      </c>
      <c r="Q172" s="145">
        <v>0.25</v>
      </c>
      <c r="R172" s="144">
        <f t="shared" si="2"/>
        <v>312.5</v>
      </c>
      <c r="S172" s="141">
        <v>10</v>
      </c>
      <c r="T172" s="141">
        <v>1</v>
      </c>
      <c r="U172" s="141">
        <v>7</v>
      </c>
      <c r="V172" s="146">
        <f>CEILING(R172*O172*I172*EXP(-Definitions!$A$38*'Capex (2)'!U172)*T172,100)</f>
        <v>5500</v>
      </c>
      <c r="W172" s="160" t="s">
        <v>235</v>
      </c>
      <c r="X172" s="142" t="s">
        <v>239</v>
      </c>
      <c r="Y172" s="142"/>
    </row>
    <row r="173" spans="1:25" s="129" customFormat="1" ht="35.65" hidden="1" customHeight="1">
      <c r="A173" s="141" t="s">
        <v>1241</v>
      </c>
      <c r="B173" s="142" t="s">
        <v>241</v>
      </c>
      <c r="C173" s="142" t="s">
        <v>80</v>
      </c>
      <c r="D173" s="142" t="s">
        <v>117</v>
      </c>
      <c r="E173" s="142" t="s">
        <v>263</v>
      </c>
      <c r="F173" s="142" t="s">
        <v>152</v>
      </c>
      <c r="G173" s="142" t="s">
        <v>96</v>
      </c>
      <c r="H173" s="141">
        <v>2017</v>
      </c>
      <c r="I173" s="143">
        <v>17.510000000000002</v>
      </c>
      <c r="J173" s="141" t="s">
        <v>234</v>
      </c>
      <c r="K173" s="141">
        <v>2</v>
      </c>
      <c r="L173" s="141">
        <v>1</v>
      </c>
      <c r="M173" s="141">
        <v>1</v>
      </c>
      <c r="N173" s="141">
        <v>8</v>
      </c>
      <c r="O173" s="141">
        <v>1</v>
      </c>
      <c r="P173" s="144">
        <v>1100</v>
      </c>
      <c r="Q173" s="145">
        <v>0.25</v>
      </c>
      <c r="R173" s="144">
        <f t="shared" si="2"/>
        <v>1375</v>
      </c>
      <c r="S173" s="141">
        <v>10</v>
      </c>
      <c r="T173" s="141">
        <v>1</v>
      </c>
      <c r="U173" s="141">
        <v>7</v>
      </c>
      <c r="V173" s="146">
        <f>CEILING(R173*O173*I173*EXP(-Definitions!$A$38*'Capex (2)'!U173)*T173,100)</f>
        <v>24100</v>
      </c>
      <c r="W173" s="160" t="s">
        <v>235</v>
      </c>
      <c r="X173" s="142" t="s">
        <v>242</v>
      </c>
      <c r="Y173" s="142"/>
    </row>
    <row r="174" spans="1:25" s="129" customFormat="1" ht="36" hidden="1" customHeight="1">
      <c r="A174" s="141" t="s">
        <v>1242</v>
      </c>
      <c r="B174" s="142" t="s">
        <v>255</v>
      </c>
      <c r="C174" s="142" t="s">
        <v>80</v>
      </c>
      <c r="D174" s="142" t="s">
        <v>117</v>
      </c>
      <c r="E174" s="142" t="s">
        <v>263</v>
      </c>
      <c r="F174" s="142" t="s">
        <v>154</v>
      </c>
      <c r="G174" s="142" t="s">
        <v>96</v>
      </c>
      <c r="H174" s="141">
        <v>2017</v>
      </c>
      <c r="I174" s="143">
        <v>30.96</v>
      </c>
      <c r="J174" s="141" t="s">
        <v>234</v>
      </c>
      <c r="K174" s="141">
        <v>2</v>
      </c>
      <c r="L174" s="141">
        <v>1</v>
      </c>
      <c r="M174" s="141">
        <v>1</v>
      </c>
      <c r="N174" s="141">
        <v>8</v>
      </c>
      <c r="O174" s="141">
        <v>1</v>
      </c>
      <c r="P174" s="144">
        <v>250</v>
      </c>
      <c r="Q174" s="145">
        <v>0.25</v>
      </c>
      <c r="R174" s="144">
        <f t="shared" si="2"/>
        <v>312.5</v>
      </c>
      <c r="S174" s="141">
        <v>10</v>
      </c>
      <c r="T174" s="141">
        <v>1</v>
      </c>
      <c r="U174" s="141">
        <v>7</v>
      </c>
      <c r="V174" s="146">
        <f>CEILING(R174*O174*I174*EXP(-Definitions!$A$38*'Capex (2)'!U174)*T174,100)</f>
        <v>9700</v>
      </c>
      <c r="W174" s="160" t="s">
        <v>235</v>
      </c>
      <c r="X174" s="142" t="s">
        <v>236</v>
      </c>
      <c r="Y174" s="142"/>
    </row>
    <row r="175" spans="1:25" s="129" customFormat="1" ht="35.65" hidden="1" customHeight="1">
      <c r="A175" s="141" t="s">
        <v>1243</v>
      </c>
      <c r="B175" s="142" t="s">
        <v>259</v>
      </c>
      <c r="C175" s="142" t="s">
        <v>80</v>
      </c>
      <c r="D175" s="142" t="s">
        <v>117</v>
      </c>
      <c r="E175" s="142" t="s">
        <v>263</v>
      </c>
      <c r="F175" s="142" t="s">
        <v>154</v>
      </c>
      <c r="G175" s="142" t="s">
        <v>96</v>
      </c>
      <c r="H175" s="141">
        <v>2017</v>
      </c>
      <c r="I175" s="143">
        <v>3.3</v>
      </c>
      <c r="J175" s="141" t="s">
        <v>234</v>
      </c>
      <c r="K175" s="141">
        <v>2</v>
      </c>
      <c r="L175" s="141">
        <v>1</v>
      </c>
      <c r="M175" s="141">
        <v>1</v>
      </c>
      <c r="N175" s="141">
        <v>8</v>
      </c>
      <c r="O175" s="141">
        <v>1</v>
      </c>
      <c r="P175" s="144">
        <v>250</v>
      </c>
      <c r="Q175" s="145">
        <v>0.25</v>
      </c>
      <c r="R175" s="144">
        <f t="shared" si="2"/>
        <v>312.5</v>
      </c>
      <c r="S175" s="141">
        <v>10</v>
      </c>
      <c r="T175" s="141">
        <v>1</v>
      </c>
      <c r="U175" s="141">
        <v>7</v>
      </c>
      <c r="V175" s="146">
        <f>CEILING(R175*O175*I175*EXP(-Definitions!$A$38*'Capex (2)'!U175)*T175,100)</f>
        <v>1100</v>
      </c>
      <c r="W175" s="160" t="s">
        <v>235</v>
      </c>
      <c r="X175" s="142" t="s">
        <v>239</v>
      </c>
      <c r="Y175" s="142"/>
    </row>
    <row r="176" spans="1:25" s="129" customFormat="1" ht="35.65" hidden="1" customHeight="1">
      <c r="A176" s="141" t="s">
        <v>1244</v>
      </c>
      <c r="B176" s="142" t="s">
        <v>241</v>
      </c>
      <c r="C176" s="142" t="s">
        <v>80</v>
      </c>
      <c r="D176" s="142" t="s">
        <v>117</v>
      </c>
      <c r="E176" s="142" t="s">
        <v>263</v>
      </c>
      <c r="F176" s="142" t="s">
        <v>154</v>
      </c>
      <c r="G176" s="142" t="s">
        <v>96</v>
      </c>
      <c r="H176" s="141">
        <v>2017</v>
      </c>
      <c r="I176" s="143">
        <v>3.3</v>
      </c>
      <c r="J176" s="141" t="s">
        <v>234</v>
      </c>
      <c r="K176" s="141">
        <v>2</v>
      </c>
      <c r="L176" s="141">
        <v>1</v>
      </c>
      <c r="M176" s="141">
        <v>1</v>
      </c>
      <c r="N176" s="141">
        <v>8</v>
      </c>
      <c r="O176" s="141">
        <v>1</v>
      </c>
      <c r="P176" s="144">
        <v>1100</v>
      </c>
      <c r="Q176" s="145">
        <v>0.25</v>
      </c>
      <c r="R176" s="144">
        <f t="shared" si="2"/>
        <v>1375</v>
      </c>
      <c r="S176" s="141">
        <v>10</v>
      </c>
      <c r="T176" s="141">
        <v>1</v>
      </c>
      <c r="U176" s="141">
        <v>7</v>
      </c>
      <c r="V176" s="146">
        <f>CEILING(R176*O176*I176*EXP(-Definitions!$A$38*'Capex (2)'!U176)*T176,100)</f>
        <v>4600</v>
      </c>
      <c r="W176" s="160" t="s">
        <v>235</v>
      </c>
      <c r="X176" s="142" t="s">
        <v>242</v>
      </c>
      <c r="Y176" s="142"/>
    </row>
    <row r="177" spans="1:25" s="129" customFormat="1" ht="36" hidden="1" customHeight="1">
      <c r="A177" s="141" t="s">
        <v>1245</v>
      </c>
      <c r="B177" s="142" t="s">
        <v>255</v>
      </c>
      <c r="C177" s="142" t="s">
        <v>80</v>
      </c>
      <c r="D177" s="142" t="s">
        <v>117</v>
      </c>
      <c r="E177" s="142" t="s">
        <v>263</v>
      </c>
      <c r="F177" s="142" t="s">
        <v>187</v>
      </c>
      <c r="G177" s="142" t="s">
        <v>96</v>
      </c>
      <c r="H177" s="141">
        <v>2017</v>
      </c>
      <c r="I177" s="143">
        <v>26.95</v>
      </c>
      <c r="J177" s="141" t="s">
        <v>234</v>
      </c>
      <c r="K177" s="141">
        <v>2</v>
      </c>
      <c r="L177" s="141">
        <v>1</v>
      </c>
      <c r="M177" s="141">
        <v>1</v>
      </c>
      <c r="N177" s="141">
        <v>8</v>
      </c>
      <c r="O177" s="141">
        <v>1</v>
      </c>
      <c r="P177" s="144">
        <v>250</v>
      </c>
      <c r="Q177" s="145">
        <v>0.25</v>
      </c>
      <c r="R177" s="144">
        <f t="shared" si="2"/>
        <v>312.5</v>
      </c>
      <c r="S177" s="141">
        <v>10</v>
      </c>
      <c r="T177" s="141">
        <v>1</v>
      </c>
      <c r="U177" s="141">
        <v>7</v>
      </c>
      <c r="V177" s="146">
        <f>CEILING(R177*O177*I177*EXP(-Definitions!$A$38*'Capex (2)'!U177)*T177,100)</f>
        <v>8500</v>
      </c>
      <c r="W177" s="160" t="s">
        <v>235</v>
      </c>
      <c r="X177" s="142" t="s">
        <v>236</v>
      </c>
      <c r="Y177" s="142"/>
    </row>
    <row r="178" spans="1:25" s="129" customFormat="1" ht="35.65" hidden="1" customHeight="1">
      <c r="A178" s="141" t="s">
        <v>1246</v>
      </c>
      <c r="B178" s="142" t="s">
        <v>259</v>
      </c>
      <c r="C178" s="142" t="s">
        <v>80</v>
      </c>
      <c r="D178" s="142" t="s">
        <v>117</v>
      </c>
      <c r="E178" s="142" t="s">
        <v>263</v>
      </c>
      <c r="F178" s="142" t="s">
        <v>187</v>
      </c>
      <c r="G178" s="142" t="s">
        <v>96</v>
      </c>
      <c r="H178" s="141">
        <v>2017</v>
      </c>
      <c r="I178" s="143">
        <v>4.79</v>
      </c>
      <c r="J178" s="141" t="s">
        <v>234</v>
      </c>
      <c r="K178" s="141">
        <v>2</v>
      </c>
      <c r="L178" s="141">
        <v>1</v>
      </c>
      <c r="M178" s="141">
        <v>1</v>
      </c>
      <c r="N178" s="141">
        <v>8</v>
      </c>
      <c r="O178" s="141">
        <v>1</v>
      </c>
      <c r="P178" s="144">
        <v>250</v>
      </c>
      <c r="Q178" s="145">
        <v>0.25</v>
      </c>
      <c r="R178" s="144">
        <f t="shared" si="2"/>
        <v>312.5</v>
      </c>
      <c r="S178" s="141">
        <v>10</v>
      </c>
      <c r="T178" s="141">
        <v>1</v>
      </c>
      <c r="U178" s="141">
        <v>7</v>
      </c>
      <c r="V178" s="146">
        <f>CEILING(R178*O178*I178*EXP(-Definitions!$A$38*'Capex (2)'!U178)*T178,100)</f>
        <v>1500</v>
      </c>
      <c r="W178" s="160" t="s">
        <v>235</v>
      </c>
      <c r="X178" s="142" t="s">
        <v>239</v>
      </c>
      <c r="Y178" s="142"/>
    </row>
    <row r="179" spans="1:25" s="129" customFormat="1" ht="35.65" hidden="1" customHeight="1">
      <c r="A179" s="141" t="s">
        <v>1247</v>
      </c>
      <c r="B179" s="142" t="s">
        <v>241</v>
      </c>
      <c r="C179" s="142" t="s">
        <v>80</v>
      </c>
      <c r="D179" s="142" t="s">
        <v>117</v>
      </c>
      <c r="E179" s="142" t="s">
        <v>263</v>
      </c>
      <c r="F179" s="142" t="s">
        <v>187</v>
      </c>
      <c r="G179" s="142" t="s">
        <v>96</v>
      </c>
      <c r="H179" s="141">
        <v>2017</v>
      </c>
      <c r="I179" s="143">
        <v>4.79</v>
      </c>
      <c r="J179" s="141" t="s">
        <v>234</v>
      </c>
      <c r="K179" s="141">
        <v>2</v>
      </c>
      <c r="L179" s="141">
        <v>1</v>
      </c>
      <c r="M179" s="141">
        <v>1</v>
      </c>
      <c r="N179" s="141">
        <v>8</v>
      </c>
      <c r="O179" s="141">
        <v>1</v>
      </c>
      <c r="P179" s="144">
        <v>1100</v>
      </c>
      <c r="Q179" s="145">
        <v>0.25</v>
      </c>
      <c r="R179" s="144">
        <f t="shared" si="2"/>
        <v>1375</v>
      </c>
      <c r="S179" s="141">
        <v>10</v>
      </c>
      <c r="T179" s="141">
        <v>1</v>
      </c>
      <c r="U179" s="141">
        <v>7</v>
      </c>
      <c r="V179" s="146">
        <f>CEILING(R179*O179*I179*EXP(-Definitions!$A$38*'Capex (2)'!U179)*T179,100)</f>
        <v>6600</v>
      </c>
      <c r="W179" s="160" t="s">
        <v>235</v>
      </c>
      <c r="X179" s="142" t="s">
        <v>242</v>
      </c>
      <c r="Y179" s="142"/>
    </row>
    <row r="180" spans="1:25" s="129" customFormat="1" ht="36" hidden="1" customHeight="1">
      <c r="A180" s="141" t="s">
        <v>1248</v>
      </c>
      <c r="B180" s="142" t="s">
        <v>255</v>
      </c>
      <c r="C180" s="142" t="s">
        <v>80</v>
      </c>
      <c r="D180" s="142" t="s">
        <v>117</v>
      </c>
      <c r="E180" s="142" t="s">
        <v>263</v>
      </c>
      <c r="F180" s="142" t="s">
        <v>192</v>
      </c>
      <c r="G180" s="142" t="s">
        <v>96</v>
      </c>
      <c r="H180" s="141">
        <v>2017</v>
      </c>
      <c r="I180" s="143">
        <v>283.33</v>
      </c>
      <c r="J180" s="141" t="s">
        <v>234</v>
      </c>
      <c r="K180" s="141">
        <v>2</v>
      </c>
      <c r="L180" s="141">
        <v>1</v>
      </c>
      <c r="M180" s="141">
        <v>1</v>
      </c>
      <c r="N180" s="141">
        <v>8</v>
      </c>
      <c r="O180" s="141">
        <v>1</v>
      </c>
      <c r="P180" s="144">
        <v>250</v>
      </c>
      <c r="Q180" s="145">
        <v>0.25</v>
      </c>
      <c r="R180" s="144">
        <f t="shared" si="2"/>
        <v>312.5</v>
      </c>
      <c r="S180" s="141">
        <v>10</v>
      </c>
      <c r="T180" s="141">
        <v>1</v>
      </c>
      <c r="U180" s="141">
        <v>7</v>
      </c>
      <c r="V180" s="146">
        <f>CEILING(R180*O180*I180*EXP(-Definitions!$A$38*'Capex (2)'!U180)*T180,100)</f>
        <v>88600</v>
      </c>
      <c r="W180" s="160" t="s">
        <v>235</v>
      </c>
      <c r="X180" s="142" t="s">
        <v>236</v>
      </c>
      <c r="Y180" s="142"/>
    </row>
    <row r="181" spans="1:25" s="129" customFormat="1" ht="35.65" hidden="1" customHeight="1">
      <c r="A181" s="141" t="s">
        <v>1249</v>
      </c>
      <c r="B181" s="142" t="s">
        <v>259</v>
      </c>
      <c r="C181" s="142" t="s">
        <v>80</v>
      </c>
      <c r="D181" s="142" t="s">
        <v>117</v>
      </c>
      <c r="E181" s="142" t="s">
        <v>263</v>
      </c>
      <c r="F181" s="142" t="s">
        <v>192</v>
      </c>
      <c r="G181" s="142" t="s">
        <v>96</v>
      </c>
      <c r="H181" s="141">
        <v>2017</v>
      </c>
      <c r="I181" s="143">
        <v>177.64</v>
      </c>
      <c r="J181" s="141" t="s">
        <v>234</v>
      </c>
      <c r="K181" s="141">
        <v>2</v>
      </c>
      <c r="L181" s="141">
        <v>1</v>
      </c>
      <c r="M181" s="141">
        <v>1</v>
      </c>
      <c r="N181" s="141">
        <v>8</v>
      </c>
      <c r="O181" s="141">
        <v>1</v>
      </c>
      <c r="P181" s="144">
        <v>250</v>
      </c>
      <c r="Q181" s="145">
        <v>0.25</v>
      </c>
      <c r="R181" s="144">
        <f t="shared" si="2"/>
        <v>312.5</v>
      </c>
      <c r="S181" s="141">
        <v>10</v>
      </c>
      <c r="T181" s="141">
        <v>1</v>
      </c>
      <c r="U181" s="141">
        <v>7</v>
      </c>
      <c r="V181" s="146">
        <f>CEILING(R181*O181*I181*EXP(-Definitions!$A$38*'Capex (2)'!U181)*T181,100)</f>
        <v>55600</v>
      </c>
      <c r="W181" s="160" t="s">
        <v>235</v>
      </c>
      <c r="X181" s="142" t="s">
        <v>239</v>
      </c>
      <c r="Y181" s="142"/>
    </row>
    <row r="182" spans="1:25" s="129" customFormat="1" ht="36" hidden="1" customHeight="1">
      <c r="A182" s="141" t="s">
        <v>1250</v>
      </c>
      <c r="B182" s="142" t="s">
        <v>255</v>
      </c>
      <c r="C182" s="142" t="s">
        <v>80</v>
      </c>
      <c r="D182" s="142" t="s">
        <v>117</v>
      </c>
      <c r="E182" s="142" t="s">
        <v>263</v>
      </c>
      <c r="F182" s="142" t="s">
        <v>264</v>
      </c>
      <c r="G182" s="142" t="s">
        <v>96</v>
      </c>
      <c r="H182" s="141">
        <v>2017</v>
      </c>
      <c r="I182" s="143">
        <v>71.69</v>
      </c>
      <c r="J182" s="141" t="s">
        <v>234</v>
      </c>
      <c r="K182" s="141">
        <v>2</v>
      </c>
      <c r="L182" s="141">
        <v>1</v>
      </c>
      <c r="M182" s="141">
        <v>1</v>
      </c>
      <c r="N182" s="141">
        <v>8</v>
      </c>
      <c r="O182" s="141">
        <v>1</v>
      </c>
      <c r="P182" s="144">
        <v>250</v>
      </c>
      <c r="Q182" s="145">
        <v>0.25</v>
      </c>
      <c r="R182" s="144">
        <f t="shared" si="2"/>
        <v>312.5</v>
      </c>
      <c r="S182" s="141">
        <v>10</v>
      </c>
      <c r="T182" s="141">
        <v>1</v>
      </c>
      <c r="U182" s="141">
        <v>7</v>
      </c>
      <c r="V182" s="146">
        <f>CEILING(R182*O182*I182*EXP(-Definitions!$A$38*'Capex (2)'!U182)*T182,100)</f>
        <v>22500</v>
      </c>
      <c r="W182" s="160" t="s">
        <v>235</v>
      </c>
      <c r="X182" s="142" t="s">
        <v>236</v>
      </c>
      <c r="Y182" s="142"/>
    </row>
    <row r="183" spans="1:25" s="129" customFormat="1" ht="35.65" hidden="1" customHeight="1">
      <c r="A183" s="141" t="s">
        <v>1251</v>
      </c>
      <c r="B183" s="142" t="s">
        <v>259</v>
      </c>
      <c r="C183" s="142" t="s">
        <v>80</v>
      </c>
      <c r="D183" s="142" t="s">
        <v>117</v>
      </c>
      <c r="E183" s="142" t="s">
        <v>263</v>
      </c>
      <c r="F183" s="142" t="s">
        <v>264</v>
      </c>
      <c r="G183" s="142" t="s">
        <v>96</v>
      </c>
      <c r="H183" s="141">
        <v>2017</v>
      </c>
      <c r="I183" s="143">
        <v>35.53</v>
      </c>
      <c r="J183" s="141" t="s">
        <v>234</v>
      </c>
      <c r="K183" s="141">
        <v>2</v>
      </c>
      <c r="L183" s="141">
        <v>1</v>
      </c>
      <c r="M183" s="141">
        <v>1</v>
      </c>
      <c r="N183" s="141">
        <v>8</v>
      </c>
      <c r="O183" s="141">
        <v>1</v>
      </c>
      <c r="P183" s="144">
        <v>250</v>
      </c>
      <c r="Q183" s="145">
        <v>0.25</v>
      </c>
      <c r="R183" s="144">
        <f t="shared" si="2"/>
        <v>312.5</v>
      </c>
      <c r="S183" s="141">
        <v>10</v>
      </c>
      <c r="T183" s="141">
        <v>1</v>
      </c>
      <c r="U183" s="141">
        <v>7</v>
      </c>
      <c r="V183" s="146">
        <f>CEILING(R183*O183*I183*EXP(-Definitions!$A$38*'Capex (2)'!U183)*T183,100)</f>
        <v>11200</v>
      </c>
      <c r="W183" s="160" t="s">
        <v>235</v>
      </c>
      <c r="X183" s="142" t="s">
        <v>239</v>
      </c>
      <c r="Y183" s="142"/>
    </row>
    <row r="184" spans="1:25" s="129" customFormat="1" ht="35.65" hidden="1" customHeight="1">
      <c r="A184" s="141" t="s">
        <v>1252</v>
      </c>
      <c r="B184" s="142" t="s">
        <v>259</v>
      </c>
      <c r="C184" s="142" t="s">
        <v>80</v>
      </c>
      <c r="D184" s="142" t="s">
        <v>117</v>
      </c>
      <c r="E184" s="142" t="s">
        <v>263</v>
      </c>
      <c r="F184" s="142" t="s">
        <v>191</v>
      </c>
      <c r="G184" s="142" t="s">
        <v>96</v>
      </c>
      <c r="H184" s="141">
        <v>2017</v>
      </c>
      <c r="I184" s="143">
        <v>3.07</v>
      </c>
      <c r="J184" s="141" t="s">
        <v>234</v>
      </c>
      <c r="K184" s="141">
        <v>2</v>
      </c>
      <c r="L184" s="141">
        <v>1</v>
      </c>
      <c r="M184" s="141">
        <v>1</v>
      </c>
      <c r="N184" s="141">
        <v>8</v>
      </c>
      <c r="O184" s="141">
        <v>1</v>
      </c>
      <c r="P184" s="144">
        <v>250</v>
      </c>
      <c r="Q184" s="145">
        <v>0.25</v>
      </c>
      <c r="R184" s="144">
        <f t="shared" si="2"/>
        <v>312.5</v>
      </c>
      <c r="S184" s="141">
        <v>10</v>
      </c>
      <c r="T184" s="141">
        <v>1</v>
      </c>
      <c r="U184" s="141">
        <v>7</v>
      </c>
      <c r="V184" s="146">
        <f>CEILING(R184*O184*I184*EXP(-Definitions!$A$38*'Capex (2)'!U184)*T184,100)</f>
        <v>1000</v>
      </c>
      <c r="W184" s="160" t="s">
        <v>235</v>
      </c>
      <c r="X184" s="142" t="s">
        <v>239</v>
      </c>
      <c r="Y184" s="142"/>
    </row>
    <row r="185" spans="1:25" s="129" customFormat="1" ht="35.65" hidden="1" customHeight="1">
      <c r="A185" s="141" t="s">
        <v>1253</v>
      </c>
      <c r="B185" s="142" t="s">
        <v>259</v>
      </c>
      <c r="C185" s="142" t="s">
        <v>80</v>
      </c>
      <c r="D185" s="142" t="s">
        <v>117</v>
      </c>
      <c r="E185" s="142" t="s">
        <v>263</v>
      </c>
      <c r="F185" s="142" t="s">
        <v>194</v>
      </c>
      <c r="G185" s="142" t="s">
        <v>96</v>
      </c>
      <c r="H185" s="141">
        <v>2017</v>
      </c>
      <c r="I185" s="143">
        <v>26.1</v>
      </c>
      <c r="J185" s="141" t="s">
        <v>234</v>
      </c>
      <c r="K185" s="141">
        <v>2</v>
      </c>
      <c r="L185" s="141">
        <v>1</v>
      </c>
      <c r="M185" s="141">
        <v>1</v>
      </c>
      <c r="N185" s="141">
        <v>8</v>
      </c>
      <c r="O185" s="141">
        <v>1</v>
      </c>
      <c r="P185" s="144">
        <v>250</v>
      </c>
      <c r="Q185" s="145">
        <v>0.25</v>
      </c>
      <c r="R185" s="144">
        <f t="shared" si="2"/>
        <v>312.5</v>
      </c>
      <c r="S185" s="141">
        <v>10</v>
      </c>
      <c r="T185" s="141">
        <v>1</v>
      </c>
      <c r="U185" s="141">
        <v>7</v>
      </c>
      <c r="V185" s="146">
        <f>CEILING(R185*O185*I185*EXP(-Definitions!$A$38*'Capex (2)'!U185)*T185,100)</f>
        <v>8200</v>
      </c>
      <c r="W185" s="160" t="s">
        <v>235</v>
      </c>
      <c r="X185" s="142" t="s">
        <v>239</v>
      </c>
      <c r="Y185" s="142"/>
    </row>
    <row r="186" spans="1:25" s="129" customFormat="1" ht="35.65" hidden="1" customHeight="1">
      <c r="A186" s="141" t="s">
        <v>1254</v>
      </c>
      <c r="B186" s="142" t="s">
        <v>259</v>
      </c>
      <c r="C186" s="142" t="s">
        <v>80</v>
      </c>
      <c r="D186" s="142" t="s">
        <v>117</v>
      </c>
      <c r="E186" s="142" t="s">
        <v>263</v>
      </c>
      <c r="F186" s="142" t="s">
        <v>193</v>
      </c>
      <c r="G186" s="142" t="s">
        <v>96</v>
      </c>
      <c r="H186" s="141">
        <v>2017</v>
      </c>
      <c r="I186" s="143">
        <v>33.729999999999997</v>
      </c>
      <c r="J186" s="141" t="s">
        <v>234</v>
      </c>
      <c r="K186" s="141">
        <v>2</v>
      </c>
      <c r="L186" s="141">
        <v>1</v>
      </c>
      <c r="M186" s="141">
        <v>1</v>
      </c>
      <c r="N186" s="141">
        <v>8</v>
      </c>
      <c r="O186" s="141">
        <v>1</v>
      </c>
      <c r="P186" s="144">
        <v>250</v>
      </c>
      <c r="Q186" s="145">
        <v>0.25</v>
      </c>
      <c r="R186" s="144">
        <f t="shared" si="2"/>
        <v>312.5</v>
      </c>
      <c r="S186" s="141">
        <v>10</v>
      </c>
      <c r="T186" s="141">
        <v>1</v>
      </c>
      <c r="U186" s="141">
        <v>7</v>
      </c>
      <c r="V186" s="146">
        <f>CEILING(R186*O186*I186*EXP(-Definitions!$A$38*'Capex (2)'!U186)*T186,100)</f>
        <v>10600</v>
      </c>
      <c r="W186" s="160" t="s">
        <v>235</v>
      </c>
      <c r="X186" s="142" t="s">
        <v>239</v>
      </c>
      <c r="Y186" s="142"/>
    </row>
    <row r="187" spans="1:25" s="129" customFormat="1" ht="35.65" hidden="1" customHeight="1">
      <c r="A187" s="141" t="s">
        <v>1255</v>
      </c>
      <c r="B187" s="142" t="s">
        <v>259</v>
      </c>
      <c r="C187" s="142" t="s">
        <v>80</v>
      </c>
      <c r="D187" s="142" t="s">
        <v>117</v>
      </c>
      <c r="E187" s="142" t="s">
        <v>263</v>
      </c>
      <c r="F187" s="142" t="s">
        <v>195</v>
      </c>
      <c r="G187" s="142" t="s">
        <v>96</v>
      </c>
      <c r="H187" s="141">
        <v>2017</v>
      </c>
      <c r="I187" s="143">
        <v>5.51</v>
      </c>
      <c r="J187" s="141" t="s">
        <v>234</v>
      </c>
      <c r="K187" s="141">
        <v>2</v>
      </c>
      <c r="L187" s="141">
        <v>1</v>
      </c>
      <c r="M187" s="141">
        <v>1</v>
      </c>
      <c r="N187" s="141">
        <v>8</v>
      </c>
      <c r="O187" s="141">
        <v>1</v>
      </c>
      <c r="P187" s="144">
        <v>250</v>
      </c>
      <c r="Q187" s="145">
        <v>0.25</v>
      </c>
      <c r="R187" s="144">
        <f t="shared" si="2"/>
        <v>312.5</v>
      </c>
      <c r="S187" s="141">
        <v>10</v>
      </c>
      <c r="T187" s="141">
        <v>1</v>
      </c>
      <c r="U187" s="141">
        <v>7</v>
      </c>
      <c r="V187" s="146">
        <f>CEILING(R187*O187*I187*EXP(-Definitions!$A$38*'Capex (2)'!U187)*T187,100)</f>
        <v>1800</v>
      </c>
      <c r="W187" s="160" t="s">
        <v>235</v>
      </c>
      <c r="X187" s="142" t="s">
        <v>239</v>
      </c>
      <c r="Y187" s="142"/>
    </row>
    <row r="188" spans="1:25" s="129" customFormat="1" ht="36" hidden="1" customHeight="1">
      <c r="A188" s="141" t="s">
        <v>1256</v>
      </c>
      <c r="B188" s="142" t="s">
        <v>255</v>
      </c>
      <c r="C188" s="142" t="s">
        <v>80</v>
      </c>
      <c r="D188" s="142" t="s">
        <v>117</v>
      </c>
      <c r="E188" s="142" t="s">
        <v>107</v>
      </c>
      <c r="F188" s="142" t="s">
        <v>148</v>
      </c>
      <c r="G188" s="142" t="s">
        <v>96</v>
      </c>
      <c r="H188" s="141">
        <v>2017</v>
      </c>
      <c r="I188" s="143">
        <v>93.4</v>
      </c>
      <c r="J188" s="141" t="s">
        <v>234</v>
      </c>
      <c r="K188" s="141">
        <v>2</v>
      </c>
      <c r="L188" s="141">
        <v>1</v>
      </c>
      <c r="M188" s="141">
        <v>1</v>
      </c>
      <c r="N188" s="141">
        <v>8</v>
      </c>
      <c r="O188" s="141">
        <v>1</v>
      </c>
      <c r="P188" s="144">
        <v>250</v>
      </c>
      <c r="Q188" s="145">
        <v>0.25</v>
      </c>
      <c r="R188" s="144">
        <f t="shared" si="2"/>
        <v>312.5</v>
      </c>
      <c r="S188" s="141">
        <v>10</v>
      </c>
      <c r="T188" s="141">
        <v>1</v>
      </c>
      <c r="U188" s="141">
        <v>7</v>
      </c>
      <c r="V188" s="146">
        <f>CEILING(R188*O188*I188*EXP(-Definitions!$A$38*'Capex (2)'!U188)*T188,100)</f>
        <v>29200</v>
      </c>
      <c r="W188" s="160" t="s">
        <v>235</v>
      </c>
      <c r="X188" s="142" t="s">
        <v>236</v>
      </c>
      <c r="Y188" s="142"/>
    </row>
    <row r="189" spans="1:25" s="129" customFormat="1" ht="35.65" hidden="1" customHeight="1">
      <c r="A189" s="141" t="s">
        <v>1257</v>
      </c>
      <c r="B189" s="142" t="s">
        <v>259</v>
      </c>
      <c r="C189" s="142" t="s">
        <v>80</v>
      </c>
      <c r="D189" s="142" t="s">
        <v>117</v>
      </c>
      <c r="E189" s="142" t="s">
        <v>107</v>
      </c>
      <c r="F189" s="142" t="s">
        <v>148</v>
      </c>
      <c r="G189" s="142" t="s">
        <v>96</v>
      </c>
      <c r="H189" s="141">
        <v>2017</v>
      </c>
      <c r="I189" s="143">
        <v>17.600000000000001</v>
      </c>
      <c r="J189" s="141" t="s">
        <v>234</v>
      </c>
      <c r="K189" s="141">
        <v>2</v>
      </c>
      <c r="L189" s="141">
        <v>1</v>
      </c>
      <c r="M189" s="141">
        <v>1</v>
      </c>
      <c r="N189" s="141">
        <v>8</v>
      </c>
      <c r="O189" s="141">
        <v>1</v>
      </c>
      <c r="P189" s="144">
        <v>250</v>
      </c>
      <c r="Q189" s="145">
        <v>0.25</v>
      </c>
      <c r="R189" s="144">
        <f t="shared" si="2"/>
        <v>312.5</v>
      </c>
      <c r="S189" s="141">
        <v>10</v>
      </c>
      <c r="T189" s="141">
        <v>1</v>
      </c>
      <c r="U189" s="141">
        <v>7</v>
      </c>
      <c r="V189" s="146">
        <f>CEILING(R189*O189*I189*EXP(-Definitions!$A$38*'Capex (2)'!U189)*T189,100)</f>
        <v>5500</v>
      </c>
      <c r="W189" s="160" t="s">
        <v>235</v>
      </c>
      <c r="X189" s="142" t="s">
        <v>239</v>
      </c>
      <c r="Y189" s="142"/>
    </row>
    <row r="190" spans="1:25" s="129" customFormat="1" ht="35.65" hidden="1" customHeight="1">
      <c r="A190" s="141" t="s">
        <v>1258</v>
      </c>
      <c r="B190" s="142" t="s">
        <v>241</v>
      </c>
      <c r="C190" s="142" t="s">
        <v>80</v>
      </c>
      <c r="D190" s="142" t="s">
        <v>117</v>
      </c>
      <c r="E190" s="142" t="s">
        <v>107</v>
      </c>
      <c r="F190" s="142" t="s">
        <v>148</v>
      </c>
      <c r="G190" s="142" t="s">
        <v>96</v>
      </c>
      <c r="H190" s="141">
        <v>2017</v>
      </c>
      <c r="I190" s="143">
        <v>17.600000000000001</v>
      </c>
      <c r="J190" s="141" t="s">
        <v>234</v>
      </c>
      <c r="K190" s="141">
        <v>2</v>
      </c>
      <c r="L190" s="141">
        <v>1</v>
      </c>
      <c r="M190" s="141">
        <v>1</v>
      </c>
      <c r="N190" s="141">
        <v>8</v>
      </c>
      <c r="O190" s="141">
        <v>1</v>
      </c>
      <c r="P190" s="144">
        <v>1100</v>
      </c>
      <c r="Q190" s="145">
        <v>0.25</v>
      </c>
      <c r="R190" s="144">
        <f t="shared" si="2"/>
        <v>1375</v>
      </c>
      <c r="S190" s="141">
        <v>10</v>
      </c>
      <c r="T190" s="141">
        <v>1</v>
      </c>
      <c r="U190" s="141">
        <v>7</v>
      </c>
      <c r="V190" s="146">
        <f>CEILING(R190*O190*I190*EXP(-Definitions!$A$38*'Capex (2)'!U190)*T190,100)</f>
        <v>24200</v>
      </c>
      <c r="W190" s="160" t="s">
        <v>235</v>
      </c>
      <c r="X190" s="142" t="s">
        <v>242</v>
      </c>
      <c r="Y190" s="142"/>
    </row>
    <row r="191" spans="1:25" s="129" customFormat="1" ht="36" hidden="1" customHeight="1">
      <c r="A191" s="141" t="s">
        <v>1259</v>
      </c>
      <c r="B191" s="142" t="s">
        <v>255</v>
      </c>
      <c r="C191" s="142" t="s">
        <v>80</v>
      </c>
      <c r="D191" s="142" t="s">
        <v>117</v>
      </c>
      <c r="E191" s="142" t="s">
        <v>107</v>
      </c>
      <c r="F191" s="142" t="s">
        <v>152</v>
      </c>
      <c r="G191" s="142" t="s">
        <v>96</v>
      </c>
      <c r="H191" s="141">
        <v>2017</v>
      </c>
      <c r="I191" s="143">
        <v>96.01</v>
      </c>
      <c r="J191" s="141" t="s">
        <v>234</v>
      </c>
      <c r="K191" s="141">
        <v>2</v>
      </c>
      <c r="L191" s="141">
        <v>1</v>
      </c>
      <c r="M191" s="141">
        <v>1</v>
      </c>
      <c r="N191" s="141">
        <v>8</v>
      </c>
      <c r="O191" s="141">
        <v>1</v>
      </c>
      <c r="P191" s="144">
        <v>250</v>
      </c>
      <c r="Q191" s="145">
        <v>0.25</v>
      </c>
      <c r="R191" s="144">
        <f t="shared" si="2"/>
        <v>312.5</v>
      </c>
      <c r="S191" s="141">
        <v>10</v>
      </c>
      <c r="T191" s="141">
        <v>1</v>
      </c>
      <c r="U191" s="141">
        <v>7</v>
      </c>
      <c r="V191" s="146">
        <f>CEILING(R191*O191*I191*EXP(-Definitions!$A$38*'Capex (2)'!U191)*T191,100)</f>
        <v>30100</v>
      </c>
      <c r="W191" s="160" t="s">
        <v>235</v>
      </c>
      <c r="X191" s="142" t="s">
        <v>236</v>
      </c>
      <c r="Y191" s="142"/>
    </row>
    <row r="192" spans="1:25" s="129" customFormat="1" ht="35.65" hidden="1" customHeight="1">
      <c r="A192" s="141" t="s">
        <v>1260</v>
      </c>
      <c r="B192" s="142" t="s">
        <v>259</v>
      </c>
      <c r="C192" s="142" t="s">
        <v>80</v>
      </c>
      <c r="D192" s="142" t="s">
        <v>117</v>
      </c>
      <c r="E192" s="142" t="s">
        <v>107</v>
      </c>
      <c r="F192" s="142" t="s">
        <v>152</v>
      </c>
      <c r="G192" s="142" t="s">
        <v>96</v>
      </c>
      <c r="H192" s="141">
        <v>2017</v>
      </c>
      <c r="I192" s="143">
        <v>17.510000000000002</v>
      </c>
      <c r="J192" s="141" t="s">
        <v>234</v>
      </c>
      <c r="K192" s="141">
        <v>2</v>
      </c>
      <c r="L192" s="141">
        <v>1</v>
      </c>
      <c r="M192" s="141">
        <v>1</v>
      </c>
      <c r="N192" s="141">
        <v>8</v>
      </c>
      <c r="O192" s="141">
        <v>1</v>
      </c>
      <c r="P192" s="144">
        <v>250</v>
      </c>
      <c r="Q192" s="145">
        <v>0.25</v>
      </c>
      <c r="R192" s="144">
        <f t="shared" si="2"/>
        <v>312.5</v>
      </c>
      <c r="S192" s="141">
        <v>10</v>
      </c>
      <c r="T192" s="141">
        <v>1</v>
      </c>
      <c r="U192" s="141">
        <v>7</v>
      </c>
      <c r="V192" s="146">
        <f>CEILING(R192*O192*I192*EXP(-Definitions!$A$38*'Capex (2)'!U192)*T192,100)</f>
        <v>5500</v>
      </c>
      <c r="W192" s="160" t="s">
        <v>235</v>
      </c>
      <c r="X192" s="142" t="s">
        <v>239</v>
      </c>
      <c r="Y192" s="142"/>
    </row>
    <row r="193" spans="1:25" s="129" customFormat="1" ht="35.65" hidden="1" customHeight="1">
      <c r="A193" s="141" t="s">
        <v>1261</v>
      </c>
      <c r="B193" s="142" t="s">
        <v>241</v>
      </c>
      <c r="C193" s="142" t="s">
        <v>80</v>
      </c>
      <c r="D193" s="142" t="s">
        <v>117</v>
      </c>
      <c r="E193" s="142" t="s">
        <v>107</v>
      </c>
      <c r="F193" s="142" t="s">
        <v>152</v>
      </c>
      <c r="G193" s="142" t="s">
        <v>96</v>
      </c>
      <c r="H193" s="141">
        <v>2017</v>
      </c>
      <c r="I193" s="143">
        <v>17.510000000000002</v>
      </c>
      <c r="J193" s="141" t="s">
        <v>234</v>
      </c>
      <c r="K193" s="141">
        <v>2</v>
      </c>
      <c r="L193" s="141">
        <v>1</v>
      </c>
      <c r="M193" s="141">
        <v>1</v>
      </c>
      <c r="N193" s="141">
        <v>8</v>
      </c>
      <c r="O193" s="141">
        <v>1</v>
      </c>
      <c r="P193" s="144">
        <v>1100</v>
      </c>
      <c r="Q193" s="145">
        <v>0.25</v>
      </c>
      <c r="R193" s="144">
        <f t="shared" si="2"/>
        <v>1375</v>
      </c>
      <c r="S193" s="141">
        <v>10</v>
      </c>
      <c r="T193" s="141">
        <v>1</v>
      </c>
      <c r="U193" s="141">
        <v>7</v>
      </c>
      <c r="V193" s="146">
        <f>CEILING(R193*O193*I193*EXP(-Definitions!$A$38*'Capex (2)'!U193)*T193,100)</f>
        <v>24100</v>
      </c>
      <c r="W193" s="160" t="s">
        <v>235</v>
      </c>
      <c r="X193" s="142" t="s">
        <v>242</v>
      </c>
      <c r="Y193" s="142"/>
    </row>
    <row r="194" spans="1:25" s="129" customFormat="1" ht="36" hidden="1" customHeight="1">
      <c r="A194" s="141" t="s">
        <v>1262</v>
      </c>
      <c r="B194" s="142" t="s">
        <v>255</v>
      </c>
      <c r="C194" s="142" t="s">
        <v>80</v>
      </c>
      <c r="D194" s="142" t="s">
        <v>117</v>
      </c>
      <c r="E194" s="142" t="s">
        <v>107</v>
      </c>
      <c r="F194" s="142" t="s">
        <v>154</v>
      </c>
      <c r="G194" s="142" t="s">
        <v>96</v>
      </c>
      <c r="H194" s="141">
        <v>2017</v>
      </c>
      <c r="I194" s="143">
        <v>30.96</v>
      </c>
      <c r="J194" s="141" t="s">
        <v>234</v>
      </c>
      <c r="K194" s="141">
        <v>2</v>
      </c>
      <c r="L194" s="141">
        <v>1</v>
      </c>
      <c r="M194" s="141">
        <v>1</v>
      </c>
      <c r="N194" s="141">
        <v>8</v>
      </c>
      <c r="O194" s="141">
        <v>1</v>
      </c>
      <c r="P194" s="144">
        <v>250</v>
      </c>
      <c r="Q194" s="145">
        <v>0.25</v>
      </c>
      <c r="R194" s="144">
        <f t="shared" ref="R194:R257" si="3">P194*(1+Q194)</f>
        <v>312.5</v>
      </c>
      <c r="S194" s="141">
        <v>10</v>
      </c>
      <c r="T194" s="141">
        <v>1</v>
      </c>
      <c r="U194" s="141">
        <v>7</v>
      </c>
      <c r="V194" s="146">
        <f>CEILING(R194*O194*I194*EXP(-Definitions!$A$38*'Capex (2)'!U194)*T194,100)</f>
        <v>9700</v>
      </c>
      <c r="W194" s="160" t="s">
        <v>235</v>
      </c>
      <c r="X194" s="142" t="s">
        <v>236</v>
      </c>
      <c r="Y194" s="142"/>
    </row>
    <row r="195" spans="1:25" s="129" customFormat="1" ht="35.65" hidden="1" customHeight="1">
      <c r="A195" s="141" t="s">
        <v>1263</v>
      </c>
      <c r="B195" s="142" t="s">
        <v>259</v>
      </c>
      <c r="C195" s="142" t="s">
        <v>80</v>
      </c>
      <c r="D195" s="142" t="s">
        <v>117</v>
      </c>
      <c r="E195" s="142" t="s">
        <v>107</v>
      </c>
      <c r="F195" s="142" t="s">
        <v>154</v>
      </c>
      <c r="G195" s="142" t="s">
        <v>96</v>
      </c>
      <c r="H195" s="141">
        <v>2017</v>
      </c>
      <c r="I195" s="143">
        <v>3.3</v>
      </c>
      <c r="J195" s="141" t="s">
        <v>234</v>
      </c>
      <c r="K195" s="141">
        <v>2</v>
      </c>
      <c r="L195" s="141">
        <v>1</v>
      </c>
      <c r="M195" s="141">
        <v>1</v>
      </c>
      <c r="N195" s="141">
        <v>8</v>
      </c>
      <c r="O195" s="141">
        <v>1</v>
      </c>
      <c r="P195" s="144">
        <v>250</v>
      </c>
      <c r="Q195" s="145">
        <v>0.25</v>
      </c>
      <c r="R195" s="144">
        <f t="shared" si="3"/>
        <v>312.5</v>
      </c>
      <c r="S195" s="141">
        <v>10</v>
      </c>
      <c r="T195" s="141">
        <v>1</v>
      </c>
      <c r="U195" s="141">
        <v>7</v>
      </c>
      <c r="V195" s="146">
        <f>CEILING(R195*O195*I195*EXP(-Definitions!$A$38*'Capex (2)'!U195)*T195,100)</f>
        <v>1100</v>
      </c>
      <c r="W195" s="160" t="s">
        <v>235</v>
      </c>
      <c r="X195" s="142" t="s">
        <v>239</v>
      </c>
      <c r="Y195" s="142"/>
    </row>
    <row r="196" spans="1:25" s="129" customFormat="1" ht="35.65" hidden="1" customHeight="1">
      <c r="A196" s="141" t="s">
        <v>1264</v>
      </c>
      <c r="B196" s="142" t="s">
        <v>241</v>
      </c>
      <c r="C196" s="142" t="s">
        <v>80</v>
      </c>
      <c r="D196" s="142" t="s">
        <v>117</v>
      </c>
      <c r="E196" s="142" t="s">
        <v>107</v>
      </c>
      <c r="F196" s="142" t="s">
        <v>154</v>
      </c>
      <c r="G196" s="142" t="s">
        <v>96</v>
      </c>
      <c r="H196" s="141">
        <v>2017</v>
      </c>
      <c r="I196" s="143">
        <v>3.3</v>
      </c>
      <c r="J196" s="141" t="s">
        <v>234</v>
      </c>
      <c r="K196" s="141">
        <v>2</v>
      </c>
      <c r="L196" s="141">
        <v>1</v>
      </c>
      <c r="M196" s="141">
        <v>1</v>
      </c>
      <c r="N196" s="141">
        <v>8</v>
      </c>
      <c r="O196" s="141">
        <v>1</v>
      </c>
      <c r="P196" s="144">
        <v>1100</v>
      </c>
      <c r="Q196" s="145">
        <v>0.25</v>
      </c>
      <c r="R196" s="144">
        <f t="shared" si="3"/>
        <v>1375</v>
      </c>
      <c r="S196" s="141">
        <v>10</v>
      </c>
      <c r="T196" s="141">
        <v>1</v>
      </c>
      <c r="U196" s="141">
        <v>7</v>
      </c>
      <c r="V196" s="146">
        <f>CEILING(R196*O196*I196*EXP(-Definitions!$A$38*'Capex (2)'!U196)*T196,100)</f>
        <v>4600</v>
      </c>
      <c r="W196" s="160" t="s">
        <v>235</v>
      </c>
      <c r="X196" s="142" t="s">
        <v>242</v>
      </c>
      <c r="Y196" s="142"/>
    </row>
    <row r="197" spans="1:25" s="129" customFormat="1" ht="36" hidden="1" customHeight="1">
      <c r="A197" s="141" t="s">
        <v>1265</v>
      </c>
      <c r="B197" s="142" t="s">
        <v>255</v>
      </c>
      <c r="C197" s="142" t="s">
        <v>80</v>
      </c>
      <c r="D197" s="142" t="s">
        <v>117</v>
      </c>
      <c r="E197" s="142" t="s">
        <v>107</v>
      </c>
      <c r="F197" s="142" t="s">
        <v>187</v>
      </c>
      <c r="G197" s="142" t="s">
        <v>96</v>
      </c>
      <c r="H197" s="141">
        <v>2017</v>
      </c>
      <c r="I197" s="143">
        <v>26.95</v>
      </c>
      <c r="J197" s="141" t="s">
        <v>234</v>
      </c>
      <c r="K197" s="141">
        <v>2</v>
      </c>
      <c r="L197" s="141">
        <v>1</v>
      </c>
      <c r="M197" s="141">
        <v>1</v>
      </c>
      <c r="N197" s="141">
        <v>8</v>
      </c>
      <c r="O197" s="141">
        <v>1</v>
      </c>
      <c r="P197" s="144">
        <v>250</v>
      </c>
      <c r="Q197" s="145">
        <v>0.25</v>
      </c>
      <c r="R197" s="144">
        <f t="shared" si="3"/>
        <v>312.5</v>
      </c>
      <c r="S197" s="141">
        <v>10</v>
      </c>
      <c r="T197" s="141">
        <v>1</v>
      </c>
      <c r="U197" s="141">
        <v>7</v>
      </c>
      <c r="V197" s="146">
        <f>CEILING(R197*O197*I197*EXP(-Definitions!$A$38*'Capex (2)'!U197)*T197,100)</f>
        <v>8500</v>
      </c>
      <c r="W197" s="160" t="s">
        <v>235</v>
      </c>
      <c r="X197" s="142" t="s">
        <v>236</v>
      </c>
      <c r="Y197" s="142"/>
    </row>
    <row r="198" spans="1:25" s="129" customFormat="1" ht="35.65" hidden="1" customHeight="1">
      <c r="A198" s="141" t="s">
        <v>1266</v>
      </c>
      <c r="B198" s="142" t="s">
        <v>259</v>
      </c>
      <c r="C198" s="142" t="s">
        <v>80</v>
      </c>
      <c r="D198" s="142" t="s">
        <v>117</v>
      </c>
      <c r="E198" s="142" t="s">
        <v>107</v>
      </c>
      <c r="F198" s="142" t="s">
        <v>187</v>
      </c>
      <c r="G198" s="142" t="s">
        <v>96</v>
      </c>
      <c r="H198" s="141">
        <v>2017</v>
      </c>
      <c r="I198" s="143">
        <v>4.79</v>
      </c>
      <c r="J198" s="141" t="s">
        <v>234</v>
      </c>
      <c r="K198" s="141">
        <v>2</v>
      </c>
      <c r="L198" s="141">
        <v>1</v>
      </c>
      <c r="M198" s="141">
        <v>1</v>
      </c>
      <c r="N198" s="141">
        <v>8</v>
      </c>
      <c r="O198" s="141">
        <v>1</v>
      </c>
      <c r="P198" s="144">
        <v>250</v>
      </c>
      <c r="Q198" s="145">
        <v>0.25</v>
      </c>
      <c r="R198" s="144">
        <f t="shared" si="3"/>
        <v>312.5</v>
      </c>
      <c r="S198" s="141">
        <v>10</v>
      </c>
      <c r="T198" s="141">
        <v>1</v>
      </c>
      <c r="U198" s="141">
        <v>7</v>
      </c>
      <c r="V198" s="146">
        <f>CEILING(R198*O198*I198*EXP(-Definitions!$A$38*'Capex (2)'!U198)*T198,100)</f>
        <v>1500</v>
      </c>
      <c r="W198" s="160" t="s">
        <v>235</v>
      </c>
      <c r="X198" s="142" t="s">
        <v>239</v>
      </c>
      <c r="Y198" s="142"/>
    </row>
    <row r="199" spans="1:25" s="129" customFormat="1" ht="35.65" hidden="1" customHeight="1">
      <c r="A199" s="141" t="s">
        <v>1267</v>
      </c>
      <c r="B199" s="142" t="s">
        <v>241</v>
      </c>
      <c r="C199" s="142" t="s">
        <v>80</v>
      </c>
      <c r="D199" s="142" t="s">
        <v>117</v>
      </c>
      <c r="E199" s="142" t="s">
        <v>107</v>
      </c>
      <c r="F199" s="142" t="s">
        <v>187</v>
      </c>
      <c r="G199" s="142" t="s">
        <v>96</v>
      </c>
      <c r="H199" s="141">
        <v>2017</v>
      </c>
      <c r="I199" s="143">
        <v>4.79</v>
      </c>
      <c r="J199" s="141" t="s">
        <v>234</v>
      </c>
      <c r="K199" s="141">
        <v>2</v>
      </c>
      <c r="L199" s="141">
        <v>1</v>
      </c>
      <c r="M199" s="141">
        <v>1</v>
      </c>
      <c r="N199" s="141">
        <v>8</v>
      </c>
      <c r="O199" s="141">
        <v>1</v>
      </c>
      <c r="P199" s="144">
        <v>1100</v>
      </c>
      <c r="Q199" s="145">
        <v>0.25</v>
      </c>
      <c r="R199" s="144">
        <f t="shared" si="3"/>
        <v>1375</v>
      </c>
      <c r="S199" s="141">
        <v>10</v>
      </c>
      <c r="T199" s="141">
        <v>1</v>
      </c>
      <c r="U199" s="141">
        <v>7</v>
      </c>
      <c r="V199" s="146">
        <f>CEILING(R199*O199*I199*EXP(-Definitions!$A$38*'Capex (2)'!U199)*T199,100)</f>
        <v>6600</v>
      </c>
      <c r="W199" s="160" t="s">
        <v>235</v>
      </c>
      <c r="X199" s="142" t="s">
        <v>242</v>
      </c>
      <c r="Y199" s="142"/>
    </row>
    <row r="200" spans="1:25" s="129" customFormat="1" ht="36" hidden="1" customHeight="1">
      <c r="A200" s="141" t="s">
        <v>1268</v>
      </c>
      <c r="B200" s="142" t="s">
        <v>255</v>
      </c>
      <c r="C200" s="142" t="s">
        <v>80</v>
      </c>
      <c r="D200" s="142" t="s">
        <v>117</v>
      </c>
      <c r="E200" s="142" t="s">
        <v>107</v>
      </c>
      <c r="F200" s="142" t="s">
        <v>192</v>
      </c>
      <c r="G200" s="142" t="s">
        <v>96</v>
      </c>
      <c r="H200" s="141">
        <v>2017</v>
      </c>
      <c r="I200" s="143">
        <v>283.33</v>
      </c>
      <c r="J200" s="141" t="s">
        <v>234</v>
      </c>
      <c r="K200" s="141">
        <v>2</v>
      </c>
      <c r="L200" s="141">
        <v>1</v>
      </c>
      <c r="M200" s="141">
        <v>1</v>
      </c>
      <c r="N200" s="141">
        <v>8</v>
      </c>
      <c r="O200" s="141">
        <v>1</v>
      </c>
      <c r="P200" s="144">
        <v>250</v>
      </c>
      <c r="Q200" s="145">
        <v>0.25</v>
      </c>
      <c r="R200" s="144">
        <f t="shared" si="3"/>
        <v>312.5</v>
      </c>
      <c r="S200" s="141">
        <v>10</v>
      </c>
      <c r="T200" s="141">
        <v>1</v>
      </c>
      <c r="U200" s="141">
        <v>7</v>
      </c>
      <c r="V200" s="146">
        <f>CEILING(R200*O200*I200*EXP(-Definitions!$A$38*'Capex (2)'!U200)*T200,100)</f>
        <v>88600</v>
      </c>
      <c r="W200" s="160" t="s">
        <v>235</v>
      </c>
      <c r="X200" s="142" t="s">
        <v>236</v>
      </c>
      <c r="Y200" s="142"/>
    </row>
    <row r="201" spans="1:25" s="129" customFormat="1" ht="35.65" hidden="1" customHeight="1">
      <c r="A201" s="141" t="s">
        <v>1269</v>
      </c>
      <c r="B201" s="142" t="s">
        <v>259</v>
      </c>
      <c r="C201" s="142" t="s">
        <v>80</v>
      </c>
      <c r="D201" s="142" t="s">
        <v>117</v>
      </c>
      <c r="E201" s="142" t="s">
        <v>107</v>
      </c>
      <c r="F201" s="142" t="s">
        <v>192</v>
      </c>
      <c r="G201" s="142" t="s">
        <v>96</v>
      </c>
      <c r="H201" s="141">
        <v>2017</v>
      </c>
      <c r="I201" s="143">
        <v>177.64</v>
      </c>
      <c r="J201" s="141" t="s">
        <v>234</v>
      </c>
      <c r="K201" s="141">
        <v>2</v>
      </c>
      <c r="L201" s="141">
        <v>1</v>
      </c>
      <c r="M201" s="141">
        <v>1</v>
      </c>
      <c r="N201" s="141">
        <v>8</v>
      </c>
      <c r="O201" s="141">
        <v>1</v>
      </c>
      <c r="P201" s="144">
        <v>250</v>
      </c>
      <c r="Q201" s="145">
        <v>0.25</v>
      </c>
      <c r="R201" s="144">
        <f t="shared" si="3"/>
        <v>312.5</v>
      </c>
      <c r="S201" s="141">
        <v>10</v>
      </c>
      <c r="T201" s="141">
        <v>1</v>
      </c>
      <c r="U201" s="141">
        <v>7</v>
      </c>
      <c r="V201" s="146">
        <f>CEILING(R201*O201*I201*EXP(-Definitions!$A$38*'Capex (2)'!U201)*T201,100)</f>
        <v>55600</v>
      </c>
      <c r="W201" s="160" t="s">
        <v>235</v>
      </c>
      <c r="X201" s="142" t="s">
        <v>239</v>
      </c>
      <c r="Y201" s="142"/>
    </row>
    <row r="202" spans="1:25" s="129" customFormat="1" ht="36" hidden="1" customHeight="1">
      <c r="A202" s="141" t="s">
        <v>1270</v>
      </c>
      <c r="B202" s="142" t="s">
        <v>255</v>
      </c>
      <c r="C202" s="142" t="s">
        <v>80</v>
      </c>
      <c r="D202" s="142" t="s">
        <v>117</v>
      </c>
      <c r="E202" s="142" t="s">
        <v>107</v>
      </c>
      <c r="F202" s="142" t="s">
        <v>264</v>
      </c>
      <c r="G202" s="142" t="s">
        <v>96</v>
      </c>
      <c r="H202" s="141">
        <v>2017</v>
      </c>
      <c r="I202" s="143">
        <v>71.69</v>
      </c>
      <c r="J202" s="141" t="s">
        <v>234</v>
      </c>
      <c r="K202" s="141">
        <v>2</v>
      </c>
      <c r="L202" s="141">
        <v>1</v>
      </c>
      <c r="M202" s="141">
        <v>1</v>
      </c>
      <c r="N202" s="141">
        <v>8</v>
      </c>
      <c r="O202" s="141">
        <v>1</v>
      </c>
      <c r="P202" s="144">
        <v>250</v>
      </c>
      <c r="Q202" s="145">
        <v>0.25</v>
      </c>
      <c r="R202" s="144">
        <f t="shared" si="3"/>
        <v>312.5</v>
      </c>
      <c r="S202" s="141">
        <v>10</v>
      </c>
      <c r="T202" s="141">
        <v>1</v>
      </c>
      <c r="U202" s="141">
        <v>7</v>
      </c>
      <c r="V202" s="146">
        <f>CEILING(R202*O202*I202*EXP(-Definitions!$A$38*'Capex (2)'!U202)*T202,100)</f>
        <v>22500</v>
      </c>
      <c r="W202" s="160" t="s">
        <v>235</v>
      </c>
      <c r="X202" s="142" t="s">
        <v>236</v>
      </c>
      <c r="Y202" s="142"/>
    </row>
    <row r="203" spans="1:25" s="129" customFormat="1" ht="35.65" hidden="1" customHeight="1">
      <c r="A203" s="141" t="s">
        <v>1271</v>
      </c>
      <c r="B203" s="142" t="s">
        <v>259</v>
      </c>
      <c r="C203" s="142" t="s">
        <v>80</v>
      </c>
      <c r="D203" s="142" t="s">
        <v>117</v>
      </c>
      <c r="E203" s="142" t="s">
        <v>107</v>
      </c>
      <c r="F203" s="142" t="s">
        <v>264</v>
      </c>
      <c r="G203" s="142" t="s">
        <v>96</v>
      </c>
      <c r="H203" s="141">
        <v>2017</v>
      </c>
      <c r="I203" s="143">
        <v>35.53</v>
      </c>
      <c r="J203" s="141" t="s">
        <v>234</v>
      </c>
      <c r="K203" s="141">
        <v>2</v>
      </c>
      <c r="L203" s="141">
        <v>1</v>
      </c>
      <c r="M203" s="141">
        <v>1</v>
      </c>
      <c r="N203" s="141">
        <v>8</v>
      </c>
      <c r="O203" s="141">
        <v>1</v>
      </c>
      <c r="P203" s="144">
        <v>250</v>
      </c>
      <c r="Q203" s="145">
        <v>0.25</v>
      </c>
      <c r="R203" s="144">
        <f t="shared" si="3"/>
        <v>312.5</v>
      </c>
      <c r="S203" s="141">
        <v>10</v>
      </c>
      <c r="T203" s="141">
        <v>1</v>
      </c>
      <c r="U203" s="141">
        <v>7</v>
      </c>
      <c r="V203" s="146">
        <f>CEILING(R203*O203*I203*EXP(-Definitions!$A$38*'Capex (2)'!U203)*T203,100)</f>
        <v>11200</v>
      </c>
      <c r="W203" s="160" t="s">
        <v>235</v>
      </c>
      <c r="X203" s="142" t="s">
        <v>239</v>
      </c>
      <c r="Y203" s="142"/>
    </row>
    <row r="204" spans="1:25" s="129" customFormat="1" ht="35.65" hidden="1" customHeight="1">
      <c r="A204" s="141" t="s">
        <v>1272</v>
      </c>
      <c r="B204" s="142" t="s">
        <v>259</v>
      </c>
      <c r="C204" s="142" t="s">
        <v>80</v>
      </c>
      <c r="D204" s="142" t="s">
        <v>117</v>
      </c>
      <c r="E204" s="142" t="s">
        <v>107</v>
      </c>
      <c r="F204" s="142" t="s">
        <v>191</v>
      </c>
      <c r="G204" s="142" t="s">
        <v>96</v>
      </c>
      <c r="H204" s="141">
        <v>2017</v>
      </c>
      <c r="I204" s="143">
        <v>3.07</v>
      </c>
      <c r="J204" s="141" t="s">
        <v>234</v>
      </c>
      <c r="K204" s="141">
        <v>2</v>
      </c>
      <c r="L204" s="141">
        <v>1</v>
      </c>
      <c r="M204" s="141">
        <v>1</v>
      </c>
      <c r="N204" s="141">
        <v>8</v>
      </c>
      <c r="O204" s="141">
        <v>1</v>
      </c>
      <c r="P204" s="144">
        <v>250</v>
      </c>
      <c r="Q204" s="145">
        <v>0.25</v>
      </c>
      <c r="R204" s="144">
        <f t="shared" si="3"/>
        <v>312.5</v>
      </c>
      <c r="S204" s="141">
        <v>10</v>
      </c>
      <c r="T204" s="141">
        <v>1</v>
      </c>
      <c r="U204" s="141">
        <v>7</v>
      </c>
      <c r="V204" s="146">
        <f>CEILING(R204*O204*I204*EXP(-Definitions!$A$38*'Capex (2)'!U204)*T204,100)</f>
        <v>1000</v>
      </c>
      <c r="W204" s="160" t="s">
        <v>235</v>
      </c>
      <c r="X204" s="142" t="s">
        <v>239</v>
      </c>
      <c r="Y204" s="142"/>
    </row>
    <row r="205" spans="1:25" s="129" customFormat="1" ht="35.65" hidden="1" customHeight="1">
      <c r="A205" s="141" t="s">
        <v>1273</v>
      </c>
      <c r="B205" s="142" t="s">
        <v>259</v>
      </c>
      <c r="C205" s="142" t="s">
        <v>80</v>
      </c>
      <c r="D205" s="142" t="s">
        <v>117</v>
      </c>
      <c r="E205" s="142" t="s">
        <v>107</v>
      </c>
      <c r="F205" s="142" t="s">
        <v>194</v>
      </c>
      <c r="G205" s="142" t="s">
        <v>96</v>
      </c>
      <c r="H205" s="141">
        <v>2017</v>
      </c>
      <c r="I205" s="143">
        <v>26.1</v>
      </c>
      <c r="J205" s="141" t="s">
        <v>234</v>
      </c>
      <c r="K205" s="141">
        <v>2</v>
      </c>
      <c r="L205" s="141">
        <v>1</v>
      </c>
      <c r="M205" s="141">
        <v>1</v>
      </c>
      <c r="N205" s="141">
        <v>8</v>
      </c>
      <c r="O205" s="141">
        <v>1</v>
      </c>
      <c r="P205" s="144">
        <v>250</v>
      </c>
      <c r="Q205" s="145">
        <v>0.25</v>
      </c>
      <c r="R205" s="144">
        <f t="shared" si="3"/>
        <v>312.5</v>
      </c>
      <c r="S205" s="141">
        <v>10</v>
      </c>
      <c r="T205" s="141">
        <v>1</v>
      </c>
      <c r="U205" s="141">
        <v>7</v>
      </c>
      <c r="V205" s="146">
        <f>CEILING(R205*O205*I205*EXP(-Definitions!$A$38*'Capex (2)'!U205)*T205,100)</f>
        <v>8200</v>
      </c>
      <c r="W205" s="160" t="s">
        <v>235</v>
      </c>
      <c r="X205" s="142" t="s">
        <v>239</v>
      </c>
      <c r="Y205" s="142"/>
    </row>
    <row r="206" spans="1:25" s="129" customFormat="1" ht="35.65" hidden="1" customHeight="1">
      <c r="A206" s="141" t="s">
        <v>1274</v>
      </c>
      <c r="B206" s="142" t="s">
        <v>259</v>
      </c>
      <c r="C206" s="142" t="s">
        <v>80</v>
      </c>
      <c r="D206" s="142" t="s">
        <v>117</v>
      </c>
      <c r="E206" s="142" t="s">
        <v>107</v>
      </c>
      <c r="F206" s="142" t="s">
        <v>193</v>
      </c>
      <c r="G206" s="142" t="s">
        <v>96</v>
      </c>
      <c r="H206" s="141">
        <v>2017</v>
      </c>
      <c r="I206" s="143">
        <v>33.729999999999997</v>
      </c>
      <c r="J206" s="141" t="s">
        <v>234</v>
      </c>
      <c r="K206" s="141">
        <v>2</v>
      </c>
      <c r="L206" s="141">
        <v>1</v>
      </c>
      <c r="M206" s="141">
        <v>1</v>
      </c>
      <c r="N206" s="141">
        <v>8</v>
      </c>
      <c r="O206" s="141">
        <v>1</v>
      </c>
      <c r="P206" s="144">
        <v>250</v>
      </c>
      <c r="Q206" s="145">
        <v>0.25</v>
      </c>
      <c r="R206" s="144">
        <f t="shared" si="3"/>
        <v>312.5</v>
      </c>
      <c r="S206" s="141">
        <v>10</v>
      </c>
      <c r="T206" s="141">
        <v>1</v>
      </c>
      <c r="U206" s="141">
        <v>7</v>
      </c>
      <c r="V206" s="146">
        <f>CEILING(R206*O206*I206*EXP(-Definitions!$A$38*'Capex (2)'!U206)*T206,100)</f>
        <v>10600</v>
      </c>
      <c r="W206" s="160" t="s">
        <v>235</v>
      </c>
      <c r="X206" s="142" t="s">
        <v>239</v>
      </c>
      <c r="Y206" s="142"/>
    </row>
    <row r="207" spans="1:25" s="129" customFormat="1" ht="35.65" hidden="1" customHeight="1">
      <c r="A207" s="141" t="s">
        <v>1275</v>
      </c>
      <c r="B207" s="142" t="s">
        <v>259</v>
      </c>
      <c r="C207" s="142" t="s">
        <v>80</v>
      </c>
      <c r="D207" s="142" t="s">
        <v>117</v>
      </c>
      <c r="E207" s="142" t="s">
        <v>107</v>
      </c>
      <c r="F207" s="142" t="s">
        <v>195</v>
      </c>
      <c r="G207" s="142" t="s">
        <v>96</v>
      </c>
      <c r="H207" s="141">
        <v>2017</v>
      </c>
      <c r="I207" s="143">
        <v>5.51</v>
      </c>
      <c r="J207" s="141" t="s">
        <v>234</v>
      </c>
      <c r="K207" s="141">
        <v>2</v>
      </c>
      <c r="L207" s="141">
        <v>1</v>
      </c>
      <c r="M207" s="141">
        <v>1</v>
      </c>
      <c r="N207" s="141">
        <v>8</v>
      </c>
      <c r="O207" s="141">
        <v>1</v>
      </c>
      <c r="P207" s="144">
        <v>250</v>
      </c>
      <c r="Q207" s="145">
        <v>0.25</v>
      </c>
      <c r="R207" s="144">
        <f t="shared" si="3"/>
        <v>312.5</v>
      </c>
      <c r="S207" s="141">
        <v>10</v>
      </c>
      <c r="T207" s="141">
        <v>1</v>
      </c>
      <c r="U207" s="141">
        <v>7</v>
      </c>
      <c r="V207" s="146">
        <f>CEILING(R207*O207*I207*EXP(-Definitions!$A$38*'Capex (2)'!U207)*T207,100)</f>
        <v>1800</v>
      </c>
      <c r="W207" s="160" t="s">
        <v>235</v>
      </c>
      <c r="X207" s="142" t="s">
        <v>239</v>
      </c>
      <c r="Y207" s="142"/>
    </row>
    <row r="208" spans="1:25" s="129" customFormat="1" ht="36" hidden="1" customHeight="1">
      <c r="A208" s="141" t="s">
        <v>1276</v>
      </c>
      <c r="B208" s="142" t="s">
        <v>255</v>
      </c>
      <c r="C208" s="142" t="s">
        <v>80</v>
      </c>
      <c r="D208" s="142" t="s">
        <v>117</v>
      </c>
      <c r="E208" s="142" t="s">
        <v>108</v>
      </c>
      <c r="F208" s="142" t="s">
        <v>148</v>
      </c>
      <c r="G208" s="142" t="s">
        <v>96</v>
      </c>
      <c r="H208" s="141">
        <v>2017</v>
      </c>
      <c r="I208" s="143">
        <v>93.4</v>
      </c>
      <c r="J208" s="141" t="s">
        <v>234</v>
      </c>
      <c r="K208" s="141">
        <v>2</v>
      </c>
      <c r="L208" s="141">
        <v>1</v>
      </c>
      <c r="M208" s="141">
        <v>1</v>
      </c>
      <c r="N208" s="141">
        <v>8</v>
      </c>
      <c r="O208" s="141">
        <v>1</v>
      </c>
      <c r="P208" s="144">
        <v>250</v>
      </c>
      <c r="Q208" s="145">
        <v>0.25</v>
      </c>
      <c r="R208" s="144">
        <f t="shared" si="3"/>
        <v>312.5</v>
      </c>
      <c r="S208" s="141">
        <v>10</v>
      </c>
      <c r="T208" s="141">
        <v>1</v>
      </c>
      <c r="U208" s="141">
        <v>7</v>
      </c>
      <c r="V208" s="146">
        <f>CEILING(R208*O208*I208*EXP(-Definitions!$A$38*'Capex (2)'!U208)*T208,100)</f>
        <v>29200</v>
      </c>
      <c r="W208" s="160" t="s">
        <v>235</v>
      </c>
      <c r="X208" s="142" t="s">
        <v>236</v>
      </c>
      <c r="Y208" s="142"/>
    </row>
    <row r="209" spans="1:25" s="129" customFormat="1" ht="35.65" hidden="1" customHeight="1">
      <c r="A209" s="141" t="s">
        <v>1277</v>
      </c>
      <c r="B209" s="142" t="s">
        <v>259</v>
      </c>
      <c r="C209" s="142" t="s">
        <v>80</v>
      </c>
      <c r="D209" s="142" t="s">
        <v>117</v>
      </c>
      <c r="E209" s="142" t="s">
        <v>108</v>
      </c>
      <c r="F209" s="142" t="s">
        <v>148</v>
      </c>
      <c r="G209" s="142" t="s">
        <v>96</v>
      </c>
      <c r="H209" s="141">
        <v>2017</v>
      </c>
      <c r="I209" s="143">
        <v>17.600000000000001</v>
      </c>
      <c r="J209" s="141" t="s">
        <v>234</v>
      </c>
      <c r="K209" s="141">
        <v>2</v>
      </c>
      <c r="L209" s="141">
        <v>1</v>
      </c>
      <c r="M209" s="141">
        <v>1</v>
      </c>
      <c r="N209" s="141">
        <v>8</v>
      </c>
      <c r="O209" s="141">
        <v>1</v>
      </c>
      <c r="P209" s="144">
        <v>250</v>
      </c>
      <c r="Q209" s="145">
        <v>0.25</v>
      </c>
      <c r="R209" s="144">
        <f t="shared" si="3"/>
        <v>312.5</v>
      </c>
      <c r="S209" s="141">
        <v>10</v>
      </c>
      <c r="T209" s="141">
        <v>1</v>
      </c>
      <c r="U209" s="141">
        <v>7</v>
      </c>
      <c r="V209" s="146">
        <f>CEILING(R209*O209*I209*EXP(-Definitions!$A$38*'Capex (2)'!U209)*T209,100)</f>
        <v>5500</v>
      </c>
      <c r="W209" s="160" t="s">
        <v>235</v>
      </c>
      <c r="X209" s="142" t="s">
        <v>239</v>
      </c>
      <c r="Y209" s="142"/>
    </row>
    <row r="210" spans="1:25" s="129" customFormat="1" ht="35.65" hidden="1" customHeight="1">
      <c r="A210" s="141" t="s">
        <v>1278</v>
      </c>
      <c r="B210" s="142" t="s">
        <v>241</v>
      </c>
      <c r="C210" s="142" t="s">
        <v>80</v>
      </c>
      <c r="D210" s="142" t="s">
        <v>117</v>
      </c>
      <c r="E210" s="142" t="s">
        <v>108</v>
      </c>
      <c r="F210" s="142" t="s">
        <v>148</v>
      </c>
      <c r="G210" s="142" t="s">
        <v>96</v>
      </c>
      <c r="H210" s="141">
        <v>2017</v>
      </c>
      <c r="I210" s="143">
        <v>17.600000000000001</v>
      </c>
      <c r="J210" s="141" t="s">
        <v>234</v>
      </c>
      <c r="K210" s="141">
        <v>2</v>
      </c>
      <c r="L210" s="141">
        <v>1</v>
      </c>
      <c r="M210" s="141">
        <v>1</v>
      </c>
      <c r="N210" s="141">
        <v>8</v>
      </c>
      <c r="O210" s="141">
        <v>1</v>
      </c>
      <c r="P210" s="144">
        <v>1100</v>
      </c>
      <c r="Q210" s="145">
        <v>0.25</v>
      </c>
      <c r="R210" s="144">
        <f t="shared" si="3"/>
        <v>1375</v>
      </c>
      <c r="S210" s="141">
        <v>10</v>
      </c>
      <c r="T210" s="141">
        <v>1</v>
      </c>
      <c r="U210" s="141">
        <v>7</v>
      </c>
      <c r="V210" s="146">
        <f>CEILING(R210*O210*I210*EXP(-Definitions!$A$38*'Capex (2)'!U210)*T210,100)</f>
        <v>24200</v>
      </c>
      <c r="W210" s="160" t="s">
        <v>235</v>
      </c>
      <c r="X210" s="142" t="s">
        <v>242</v>
      </c>
      <c r="Y210" s="142"/>
    </row>
    <row r="211" spans="1:25" s="129" customFormat="1" ht="36" hidden="1" customHeight="1">
      <c r="A211" s="141" t="s">
        <v>1279</v>
      </c>
      <c r="B211" s="142" t="s">
        <v>255</v>
      </c>
      <c r="C211" s="142" t="s">
        <v>80</v>
      </c>
      <c r="D211" s="142" t="s">
        <v>117</v>
      </c>
      <c r="E211" s="142" t="s">
        <v>108</v>
      </c>
      <c r="F211" s="142" t="s">
        <v>152</v>
      </c>
      <c r="G211" s="142" t="s">
        <v>96</v>
      </c>
      <c r="H211" s="141">
        <v>2017</v>
      </c>
      <c r="I211" s="143">
        <v>96.01</v>
      </c>
      <c r="J211" s="141" t="s">
        <v>234</v>
      </c>
      <c r="K211" s="141">
        <v>2</v>
      </c>
      <c r="L211" s="141">
        <v>1</v>
      </c>
      <c r="M211" s="141">
        <v>1</v>
      </c>
      <c r="N211" s="141">
        <v>8</v>
      </c>
      <c r="O211" s="141">
        <v>1</v>
      </c>
      <c r="P211" s="144">
        <v>250</v>
      </c>
      <c r="Q211" s="145">
        <v>0.25</v>
      </c>
      <c r="R211" s="144">
        <f t="shared" si="3"/>
        <v>312.5</v>
      </c>
      <c r="S211" s="141">
        <v>10</v>
      </c>
      <c r="T211" s="141">
        <v>1</v>
      </c>
      <c r="U211" s="141">
        <v>7</v>
      </c>
      <c r="V211" s="146">
        <f>CEILING(R211*O211*I211*EXP(-Definitions!$A$38*'Capex (2)'!U211)*T211,100)</f>
        <v>30100</v>
      </c>
      <c r="W211" s="160" t="s">
        <v>235</v>
      </c>
      <c r="X211" s="142" t="s">
        <v>236</v>
      </c>
      <c r="Y211" s="142"/>
    </row>
    <row r="212" spans="1:25" s="129" customFormat="1" ht="35.65" hidden="1" customHeight="1">
      <c r="A212" s="141" t="s">
        <v>1280</v>
      </c>
      <c r="B212" s="142" t="s">
        <v>259</v>
      </c>
      <c r="C212" s="142" t="s">
        <v>80</v>
      </c>
      <c r="D212" s="142" t="s">
        <v>117</v>
      </c>
      <c r="E212" s="142" t="s">
        <v>108</v>
      </c>
      <c r="F212" s="142" t="s">
        <v>152</v>
      </c>
      <c r="G212" s="142" t="s">
        <v>96</v>
      </c>
      <c r="H212" s="141">
        <v>2017</v>
      </c>
      <c r="I212" s="143">
        <v>17.510000000000002</v>
      </c>
      <c r="J212" s="141" t="s">
        <v>234</v>
      </c>
      <c r="K212" s="141">
        <v>2</v>
      </c>
      <c r="L212" s="141">
        <v>1</v>
      </c>
      <c r="M212" s="141">
        <v>1</v>
      </c>
      <c r="N212" s="141">
        <v>8</v>
      </c>
      <c r="O212" s="141">
        <v>1</v>
      </c>
      <c r="P212" s="144">
        <v>250</v>
      </c>
      <c r="Q212" s="145">
        <v>0.25</v>
      </c>
      <c r="R212" s="144">
        <f t="shared" si="3"/>
        <v>312.5</v>
      </c>
      <c r="S212" s="141">
        <v>10</v>
      </c>
      <c r="T212" s="141">
        <v>1</v>
      </c>
      <c r="U212" s="141">
        <v>7</v>
      </c>
      <c r="V212" s="146">
        <f>CEILING(R212*O212*I212*EXP(-Definitions!$A$38*'Capex (2)'!U212)*T212,100)</f>
        <v>5500</v>
      </c>
      <c r="W212" s="160" t="s">
        <v>235</v>
      </c>
      <c r="X212" s="142" t="s">
        <v>239</v>
      </c>
      <c r="Y212" s="142"/>
    </row>
    <row r="213" spans="1:25" s="129" customFormat="1" ht="35.65" hidden="1" customHeight="1">
      <c r="A213" s="141" t="s">
        <v>1281</v>
      </c>
      <c r="B213" s="142" t="s">
        <v>241</v>
      </c>
      <c r="C213" s="142" t="s">
        <v>80</v>
      </c>
      <c r="D213" s="142" t="s">
        <v>117</v>
      </c>
      <c r="E213" s="142" t="s">
        <v>108</v>
      </c>
      <c r="F213" s="142" t="s">
        <v>152</v>
      </c>
      <c r="G213" s="142" t="s">
        <v>96</v>
      </c>
      <c r="H213" s="141">
        <v>2017</v>
      </c>
      <c r="I213" s="143">
        <v>17.510000000000002</v>
      </c>
      <c r="J213" s="141" t="s">
        <v>234</v>
      </c>
      <c r="K213" s="141">
        <v>2</v>
      </c>
      <c r="L213" s="141">
        <v>1</v>
      </c>
      <c r="M213" s="141">
        <v>1</v>
      </c>
      <c r="N213" s="141">
        <v>8</v>
      </c>
      <c r="O213" s="141">
        <v>1</v>
      </c>
      <c r="P213" s="144">
        <v>1100</v>
      </c>
      <c r="Q213" s="145">
        <v>0.25</v>
      </c>
      <c r="R213" s="144">
        <f t="shared" si="3"/>
        <v>1375</v>
      </c>
      <c r="S213" s="141">
        <v>10</v>
      </c>
      <c r="T213" s="141">
        <v>1</v>
      </c>
      <c r="U213" s="141">
        <v>7</v>
      </c>
      <c r="V213" s="146">
        <f>CEILING(R213*O213*I213*EXP(-Definitions!$A$38*'Capex (2)'!U213)*T213,100)</f>
        <v>24100</v>
      </c>
      <c r="W213" s="160" t="s">
        <v>235</v>
      </c>
      <c r="X213" s="142" t="s">
        <v>242</v>
      </c>
      <c r="Y213" s="142"/>
    </row>
    <row r="214" spans="1:25" s="129" customFormat="1" ht="36" hidden="1" customHeight="1">
      <c r="A214" s="141" t="s">
        <v>1282</v>
      </c>
      <c r="B214" s="142" t="s">
        <v>255</v>
      </c>
      <c r="C214" s="142" t="s">
        <v>80</v>
      </c>
      <c r="D214" s="142" t="s">
        <v>117</v>
      </c>
      <c r="E214" s="142" t="s">
        <v>108</v>
      </c>
      <c r="F214" s="142" t="s">
        <v>154</v>
      </c>
      <c r="G214" s="142" t="s">
        <v>96</v>
      </c>
      <c r="H214" s="141">
        <v>2017</v>
      </c>
      <c r="I214" s="143">
        <v>30.96</v>
      </c>
      <c r="J214" s="141" t="s">
        <v>234</v>
      </c>
      <c r="K214" s="141">
        <v>2</v>
      </c>
      <c r="L214" s="141">
        <v>1</v>
      </c>
      <c r="M214" s="141">
        <v>1</v>
      </c>
      <c r="N214" s="141">
        <v>8</v>
      </c>
      <c r="O214" s="141">
        <v>1</v>
      </c>
      <c r="P214" s="144">
        <v>250</v>
      </c>
      <c r="Q214" s="145">
        <v>0.25</v>
      </c>
      <c r="R214" s="144">
        <f t="shared" si="3"/>
        <v>312.5</v>
      </c>
      <c r="S214" s="141">
        <v>10</v>
      </c>
      <c r="T214" s="141">
        <v>1</v>
      </c>
      <c r="U214" s="141">
        <v>7</v>
      </c>
      <c r="V214" s="146">
        <f>CEILING(R214*O214*I214*EXP(-Definitions!$A$38*'Capex (2)'!U214)*T214,100)</f>
        <v>9700</v>
      </c>
      <c r="W214" s="160" t="s">
        <v>235</v>
      </c>
      <c r="X214" s="142" t="s">
        <v>236</v>
      </c>
      <c r="Y214" s="142"/>
    </row>
    <row r="215" spans="1:25" s="129" customFormat="1" ht="35.65" hidden="1" customHeight="1">
      <c r="A215" s="141" t="s">
        <v>1283</v>
      </c>
      <c r="B215" s="142" t="s">
        <v>259</v>
      </c>
      <c r="C215" s="142" t="s">
        <v>80</v>
      </c>
      <c r="D215" s="142" t="s">
        <v>117</v>
      </c>
      <c r="E215" s="142" t="s">
        <v>108</v>
      </c>
      <c r="F215" s="142" t="s">
        <v>154</v>
      </c>
      <c r="G215" s="142" t="s">
        <v>96</v>
      </c>
      <c r="H215" s="141">
        <v>2017</v>
      </c>
      <c r="I215" s="143">
        <v>3.3</v>
      </c>
      <c r="J215" s="141" t="s">
        <v>234</v>
      </c>
      <c r="K215" s="141">
        <v>2</v>
      </c>
      <c r="L215" s="141">
        <v>1</v>
      </c>
      <c r="M215" s="141">
        <v>1</v>
      </c>
      <c r="N215" s="141">
        <v>8</v>
      </c>
      <c r="O215" s="141">
        <v>1</v>
      </c>
      <c r="P215" s="144">
        <v>250</v>
      </c>
      <c r="Q215" s="145">
        <v>0.25</v>
      </c>
      <c r="R215" s="144">
        <f t="shared" si="3"/>
        <v>312.5</v>
      </c>
      <c r="S215" s="141">
        <v>10</v>
      </c>
      <c r="T215" s="141">
        <v>1</v>
      </c>
      <c r="U215" s="141">
        <v>7</v>
      </c>
      <c r="V215" s="146">
        <f>CEILING(R215*O215*I215*EXP(-Definitions!$A$38*'Capex (2)'!U215)*T215,100)</f>
        <v>1100</v>
      </c>
      <c r="W215" s="160" t="s">
        <v>235</v>
      </c>
      <c r="X215" s="142" t="s">
        <v>239</v>
      </c>
      <c r="Y215" s="142"/>
    </row>
    <row r="216" spans="1:25" s="129" customFormat="1" ht="35.65" hidden="1" customHeight="1">
      <c r="A216" s="141" t="s">
        <v>1284</v>
      </c>
      <c r="B216" s="142" t="s">
        <v>241</v>
      </c>
      <c r="C216" s="142" t="s">
        <v>80</v>
      </c>
      <c r="D216" s="142" t="s">
        <v>117</v>
      </c>
      <c r="E216" s="142" t="s">
        <v>108</v>
      </c>
      <c r="F216" s="142" t="s">
        <v>154</v>
      </c>
      <c r="G216" s="142" t="s">
        <v>96</v>
      </c>
      <c r="H216" s="141">
        <v>2017</v>
      </c>
      <c r="I216" s="143">
        <v>3.3</v>
      </c>
      <c r="J216" s="141" t="s">
        <v>234</v>
      </c>
      <c r="K216" s="141">
        <v>2</v>
      </c>
      <c r="L216" s="141">
        <v>1</v>
      </c>
      <c r="M216" s="141">
        <v>1</v>
      </c>
      <c r="N216" s="141">
        <v>8</v>
      </c>
      <c r="O216" s="141">
        <v>1</v>
      </c>
      <c r="P216" s="144">
        <v>1100</v>
      </c>
      <c r="Q216" s="145">
        <v>0.25</v>
      </c>
      <c r="R216" s="144">
        <f t="shared" si="3"/>
        <v>1375</v>
      </c>
      <c r="S216" s="141">
        <v>10</v>
      </c>
      <c r="T216" s="141">
        <v>1</v>
      </c>
      <c r="U216" s="141">
        <v>7</v>
      </c>
      <c r="V216" s="146">
        <f>CEILING(R216*O216*I216*EXP(-Definitions!$A$38*'Capex (2)'!U216)*T216,100)</f>
        <v>4600</v>
      </c>
      <c r="W216" s="160" t="s">
        <v>235</v>
      </c>
      <c r="X216" s="142" t="s">
        <v>242</v>
      </c>
      <c r="Y216" s="142"/>
    </row>
    <row r="217" spans="1:25" s="129" customFormat="1" ht="36" hidden="1" customHeight="1">
      <c r="A217" s="141" t="s">
        <v>1285</v>
      </c>
      <c r="B217" s="142" t="s">
        <v>255</v>
      </c>
      <c r="C217" s="142" t="s">
        <v>80</v>
      </c>
      <c r="D217" s="142" t="s">
        <v>117</v>
      </c>
      <c r="E217" s="142" t="s">
        <v>108</v>
      </c>
      <c r="F217" s="142" t="s">
        <v>187</v>
      </c>
      <c r="G217" s="142" t="s">
        <v>96</v>
      </c>
      <c r="H217" s="141">
        <v>2017</v>
      </c>
      <c r="I217" s="143">
        <v>26.95</v>
      </c>
      <c r="J217" s="141" t="s">
        <v>234</v>
      </c>
      <c r="K217" s="141">
        <v>2</v>
      </c>
      <c r="L217" s="141">
        <v>1</v>
      </c>
      <c r="M217" s="141">
        <v>1</v>
      </c>
      <c r="N217" s="141">
        <v>8</v>
      </c>
      <c r="O217" s="141">
        <v>1</v>
      </c>
      <c r="P217" s="144">
        <v>250</v>
      </c>
      <c r="Q217" s="145">
        <v>0.25</v>
      </c>
      <c r="R217" s="144">
        <f t="shared" si="3"/>
        <v>312.5</v>
      </c>
      <c r="S217" s="141">
        <v>10</v>
      </c>
      <c r="T217" s="141">
        <v>1</v>
      </c>
      <c r="U217" s="141">
        <v>7</v>
      </c>
      <c r="V217" s="146">
        <f>CEILING(R217*O217*I217*EXP(-Definitions!$A$38*'Capex (2)'!U217)*T217,100)</f>
        <v>8500</v>
      </c>
      <c r="W217" s="160" t="s">
        <v>235</v>
      </c>
      <c r="X217" s="142" t="s">
        <v>236</v>
      </c>
      <c r="Y217" s="142"/>
    </row>
    <row r="218" spans="1:25" s="129" customFormat="1" ht="35.65" hidden="1" customHeight="1">
      <c r="A218" s="141" t="s">
        <v>1286</v>
      </c>
      <c r="B218" s="142" t="s">
        <v>259</v>
      </c>
      <c r="C218" s="142" t="s">
        <v>80</v>
      </c>
      <c r="D218" s="142" t="s">
        <v>117</v>
      </c>
      <c r="E218" s="142" t="s">
        <v>108</v>
      </c>
      <c r="F218" s="142" t="s">
        <v>187</v>
      </c>
      <c r="G218" s="142" t="s">
        <v>96</v>
      </c>
      <c r="H218" s="141">
        <v>2017</v>
      </c>
      <c r="I218" s="143">
        <v>4.79</v>
      </c>
      <c r="J218" s="141" t="s">
        <v>234</v>
      </c>
      <c r="K218" s="141">
        <v>2</v>
      </c>
      <c r="L218" s="141">
        <v>1</v>
      </c>
      <c r="M218" s="141">
        <v>1</v>
      </c>
      <c r="N218" s="141">
        <v>8</v>
      </c>
      <c r="O218" s="141">
        <v>1</v>
      </c>
      <c r="P218" s="144">
        <v>250</v>
      </c>
      <c r="Q218" s="145">
        <v>0.25</v>
      </c>
      <c r="R218" s="144">
        <f t="shared" si="3"/>
        <v>312.5</v>
      </c>
      <c r="S218" s="141">
        <v>10</v>
      </c>
      <c r="T218" s="141">
        <v>1</v>
      </c>
      <c r="U218" s="141">
        <v>7</v>
      </c>
      <c r="V218" s="146">
        <f>CEILING(R218*O218*I218*EXP(-Definitions!$A$38*'Capex (2)'!U218)*T218,100)</f>
        <v>1500</v>
      </c>
      <c r="W218" s="160" t="s">
        <v>235</v>
      </c>
      <c r="X218" s="142" t="s">
        <v>239</v>
      </c>
      <c r="Y218" s="142"/>
    </row>
    <row r="219" spans="1:25" s="129" customFormat="1" ht="35.65" hidden="1" customHeight="1">
      <c r="A219" s="141" t="s">
        <v>1287</v>
      </c>
      <c r="B219" s="142" t="s">
        <v>241</v>
      </c>
      <c r="C219" s="142" t="s">
        <v>80</v>
      </c>
      <c r="D219" s="142" t="s">
        <v>117</v>
      </c>
      <c r="E219" s="142" t="s">
        <v>108</v>
      </c>
      <c r="F219" s="142" t="s">
        <v>187</v>
      </c>
      <c r="G219" s="142" t="s">
        <v>96</v>
      </c>
      <c r="H219" s="141">
        <v>2017</v>
      </c>
      <c r="I219" s="143">
        <v>4.79</v>
      </c>
      <c r="J219" s="141" t="s">
        <v>234</v>
      </c>
      <c r="K219" s="141">
        <v>2</v>
      </c>
      <c r="L219" s="141">
        <v>1</v>
      </c>
      <c r="M219" s="141">
        <v>1</v>
      </c>
      <c r="N219" s="141">
        <v>8</v>
      </c>
      <c r="O219" s="141">
        <v>1</v>
      </c>
      <c r="P219" s="144">
        <v>1100</v>
      </c>
      <c r="Q219" s="145">
        <v>0.25</v>
      </c>
      <c r="R219" s="144">
        <f t="shared" si="3"/>
        <v>1375</v>
      </c>
      <c r="S219" s="141">
        <v>10</v>
      </c>
      <c r="T219" s="141">
        <v>1</v>
      </c>
      <c r="U219" s="141">
        <v>7</v>
      </c>
      <c r="V219" s="146">
        <f>CEILING(R219*O219*I219*EXP(-Definitions!$A$38*'Capex (2)'!U219)*T219,100)</f>
        <v>6600</v>
      </c>
      <c r="W219" s="160" t="s">
        <v>235</v>
      </c>
      <c r="X219" s="142" t="s">
        <v>242</v>
      </c>
      <c r="Y219" s="142"/>
    </row>
    <row r="220" spans="1:25" s="129" customFormat="1" ht="36" hidden="1" customHeight="1">
      <c r="A220" s="141" t="s">
        <v>1288</v>
      </c>
      <c r="B220" s="142" t="s">
        <v>255</v>
      </c>
      <c r="C220" s="142" t="s">
        <v>80</v>
      </c>
      <c r="D220" s="142" t="s">
        <v>117</v>
      </c>
      <c r="E220" s="142" t="s">
        <v>108</v>
      </c>
      <c r="F220" s="142" t="s">
        <v>192</v>
      </c>
      <c r="G220" s="142" t="s">
        <v>96</v>
      </c>
      <c r="H220" s="141">
        <v>2017</v>
      </c>
      <c r="I220" s="143">
        <v>283.33</v>
      </c>
      <c r="J220" s="141" t="s">
        <v>234</v>
      </c>
      <c r="K220" s="141">
        <v>2</v>
      </c>
      <c r="L220" s="141">
        <v>1</v>
      </c>
      <c r="M220" s="141">
        <v>1</v>
      </c>
      <c r="N220" s="141">
        <v>8</v>
      </c>
      <c r="O220" s="141">
        <v>1</v>
      </c>
      <c r="P220" s="144">
        <v>250</v>
      </c>
      <c r="Q220" s="145">
        <v>0.25</v>
      </c>
      <c r="R220" s="144">
        <f t="shared" si="3"/>
        <v>312.5</v>
      </c>
      <c r="S220" s="141">
        <v>10</v>
      </c>
      <c r="T220" s="141">
        <v>1</v>
      </c>
      <c r="U220" s="141">
        <v>7</v>
      </c>
      <c r="V220" s="146">
        <f>CEILING(R220*O220*I220*EXP(-Definitions!$A$38*'Capex (2)'!U220)*T220,100)</f>
        <v>88600</v>
      </c>
      <c r="W220" s="160" t="s">
        <v>235</v>
      </c>
      <c r="X220" s="142" t="s">
        <v>236</v>
      </c>
      <c r="Y220" s="142"/>
    </row>
    <row r="221" spans="1:25" s="129" customFormat="1" ht="35.65" hidden="1" customHeight="1">
      <c r="A221" s="141" t="s">
        <v>1289</v>
      </c>
      <c r="B221" s="142" t="s">
        <v>259</v>
      </c>
      <c r="C221" s="142" t="s">
        <v>80</v>
      </c>
      <c r="D221" s="142" t="s">
        <v>117</v>
      </c>
      <c r="E221" s="142" t="s">
        <v>108</v>
      </c>
      <c r="F221" s="142" t="s">
        <v>192</v>
      </c>
      <c r="G221" s="142" t="s">
        <v>96</v>
      </c>
      <c r="H221" s="141">
        <v>2017</v>
      </c>
      <c r="I221" s="143">
        <v>177.64</v>
      </c>
      <c r="J221" s="141" t="s">
        <v>234</v>
      </c>
      <c r="K221" s="141">
        <v>2</v>
      </c>
      <c r="L221" s="141">
        <v>1</v>
      </c>
      <c r="M221" s="141">
        <v>1</v>
      </c>
      <c r="N221" s="141">
        <v>8</v>
      </c>
      <c r="O221" s="141">
        <v>1</v>
      </c>
      <c r="P221" s="144">
        <v>250</v>
      </c>
      <c r="Q221" s="145">
        <v>0.25</v>
      </c>
      <c r="R221" s="144">
        <f t="shared" si="3"/>
        <v>312.5</v>
      </c>
      <c r="S221" s="141">
        <v>10</v>
      </c>
      <c r="T221" s="141">
        <v>1</v>
      </c>
      <c r="U221" s="141">
        <v>7</v>
      </c>
      <c r="V221" s="146">
        <f>CEILING(R221*O221*I221*EXP(-Definitions!$A$38*'Capex (2)'!U221)*T221,100)</f>
        <v>55600</v>
      </c>
      <c r="W221" s="160" t="s">
        <v>235</v>
      </c>
      <c r="X221" s="142" t="s">
        <v>239</v>
      </c>
      <c r="Y221" s="142"/>
    </row>
    <row r="222" spans="1:25" s="129" customFormat="1" ht="36" hidden="1" customHeight="1">
      <c r="A222" s="141" t="s">
        <v>1290</v>
      </c>
      <c r="B222" s="142" t="s">
        <v>255</v>
      </c>
      <c r="C222" s="142" t="s">
        <v>80</v>
      </c>
      <c r="D222" s="142" t="s">
        <v>117</v>
      </c>
      <c r="E222" s="142" t="s">
        <v>108</v>
      </c>
      <c r="F222" s="142" t="s">
        <v>264</v>
      </c>
      <c r="G222" s="142" t="s">
        <v>96</v>
      </c>
      <c r="H222" s="141">
        <v>2017</v>
      </c>
      <c r="I222" s="143">
        <v>71.69</v>
      </c>
      <c r="J222" s="141" t="s">
        <v>234</v>
      </c>
      <c r="K222" s="141">
        <v>2</v>
      </c>
      <c r="L222" s="141">
        <v>1</v>
      </c>
      <c r="M222" s="141">
        <v>1</v>
      </c>
      <c r="N222" s="141">
        <v>8</v>
      </c>
      <c r="O222" s="141">
        <v>1</v>
      </c>
      <c r="P222" s="144">
        <v>250</v>
      </c>
      <c r="Q222" s="145">
        <v>0.25</v>
      </c>
      <c r="R222" s="144">
        <f t="shared" si="3"/>
        <v>312.5</v>
      </c>
      <c r="S222" s="141">
        <v>10</v>
      </c>
      <c r="T222" s="141">
        <v>1</v>
      </c>
      <c r="U222" s="141">
        <v>7</v>
      </c>
      <c r="V222" s="146">
        <f>CEILING(R222*O222*I222*EXP(-Definitions!$A$38*'Capex (2)'!U222)*T222,100)</f>
        <v>22500</v>
      </c>
      <c r="W222" s="160" t="s">
        <v>235</v>
      </c>
      <c r="X222" s="142" t="s">
        <v>236</v>
      </c>
      <c r="Y222" s="142"/>
    </row>
    <row r="223" spans="1:25" s="129" customFormat="1" ht="35.65" hidden="1" customHeight="1">
      <c r="A223" s="141" t="s">
        <v>1291</v>
      </c>
      <c r="B223" s="142" t="s">
        <v>259</v>
      </c>
      <c r="C223" s="142" t="s">
        <v>80</v>
      </c>
      <c r="D223" s="142" t="s">
        <v>117</v>
      </c>
      <c r="E223" s="142" t="s">
        <v>108</v>
      </c>
      <c r="F223" s="142" t="s">
        <v>264</v>
      </c>
      <c r="G223" s="142" t="s">
        <v>96</v>
      </c>
      <c r="H223" s="141">
        <v>2017</v>
      </c>
      <c r="I223" s="143">
        <v>35.53</v>
      </c>
      <c r="J223" s="141" t="s">
        <v>234</v>
      </c>
      <c r="K223" s="141">
        <v>2</v>
      </c>
      <c r="L223" s="141">
        <v>1</v>
      </c>
      <c r="M223" s="141">
        <v>1</v>
      </c>
      <c r="N223" s="141">
        <v>8</v>
      </c>
      <c r="O223" s="141">
        <v>1</v>
      </c>
      <c r="P223" s="144">
        <v>250</v>
      </c>
      <c r="Q223" s="145">
        <v>0.25</v>
      </c>
      <c r="R223" s="144">
        <f t="shared" si="3"/>
        <v>312.5</v>
      </c>
      <c r="S223" s="141">
        <v>10</v>
      </c>
      <c r="T223" s="141">
        <v>1</v>
      </c>
      <c r="U223" s="141">
        <v>7</v>
      </c>
      <c r="V223" s="146">
        <f>CEILING(R223*O223*I223*EXP(-Definitions!$A$38*'Capex (2)'!U223)*T223,100)</f>
        <v>11200</v>
      </c>
      <c r="W223" s="160" t="s">
        <v>235</v>
      </c>
      <c r="X223" s="142" t="s">
        <v>239</v>
      </c>
      <c r="Y223" s="142"/>
    </row>
    <row r="224" spans="1:25" s="129" customFormat="1" ht="35.65" hidden="1" customHeight="1">
      <c r="A224" s="141" t="s">
        <v>1292</v>
      </c>
      <c r="B224" s="142" t="s">
        <v>259</v>
      </c>
      <c r="C224" s="142" t="s">
        <v>80</v>
      </c>
      <c r="D224" s="142" t="s">
        <v>117</v>
      </c>
      <c r="E224" s="142" t="s">
        <v>108</v>
      </c>
      <c r="F224" s="142" t="s">
        <v>191</v>
      </c>
      <c r="G224" s="142" t="s">
        <v>96</v>
      </c>
      <c r="H224" s="141">
        <v>2017</v>
      </c>
      <c r="I224" s="143">
        <v>3.07</v>
      </c>
      <c r="J224" s="141" t="s">
        <v>234</v>
      </c>
      <c r="K224" s="141">
        <v>2</v>
      </c>
      <c r="L224" s="141">
        <v>1</v>
      </c>
      <c r="M224" s="141">
        <v>1</v>
      </c>
      <c r="N224" s="141">
        <v>8</v>
      </c>
      <c r="O224" s="141">
        <v>1</v>
      </c>
      <c r="P224" s="144">
        <v>250</v>
      </c>
      <c r="Q224" s="145">
        <v>0.25</v>
      </c>
      <c r="R224" s="144">
        <f t="shared" si="3"/>
        <v>312.5</v>
      </c>
      <c r="S224" s="141">
        <v>10</v>
      </c>
      <c r="T224" s="141">
        <v>1</v>
      </c>
      <c r="U224" s="141">
        <v>7</v>
      </c>
      <c r="V224" s="146">
        <f>CEILING(R224*O224*I224*EXP(-Definitions!$A$38*'Capex (2)'!U224)*T224,100)</f>
        <v>1000</v>
      </c>
      <c r="W224" s="160" t="s">
        <v>235</v>
      </c>
      <c r="X224" s="142" t="s">
        <v>239</v>
      </c>
      <c r="Y224" s="142"/>
    </row>
    <row r="225" spans="1:25" s="129" customFormat="1" ht="35.65" hidden="1" customHeight="1">
      <c r="A225" s="141" t="s">
        <v>1293</v>
      </c>
      <c r="B225" s="142" t="s">
        <v>259</v>
      </c>
      <c r="C225" s="142" t="s">
        <v>80</v>
      </c>
      <c r="D225" s="142" t="s">
        <v>117</v>
      </c>
      <c r="E225" s="142" t="s">
        <v>108</v>
      </c>
      <c r="F225" s="142" t="s">
        <v>194</v>
      </c>
      <c r="G225" s="142" t="s">
        <v>96</v>
      </c>
      <c r="H225" s="141">
        <v>2017</v>
      </c>
      <c r="I225" s="143">
        <v>26.1</v>
      </c>
      <c r="J225" s="141" t="s">
        <v>234</v>
      </c>
      <c r="K225" s="141">
        <v>2</v>
      </c>
      <c r="L225" s="141">
        <v>1</v>
      </c>
      <c r="M225" s="141">
        <v>1</v>
      </c>
      <c r="N225" s="141">
        <v>8</v>
      </c>
      <c r="O225" s="141">
        <v>1</v>
      </c>
      <c r="P225" s="144">
        <v>250</v>
      </c>
      <c r="Q225" s="145">
        <v>0.25</v>
      </c>
      <c r="R225" s="144">
        <f t="shared" si="3"/>
        <v>312.5</v>
      </c>
      <c r="S225" s="141">
        <v>10</v>
      </c>
      <c r="T225" s="141">
        <v>1</v>
      </c>
      <c r="U225" s="141">
        <v>7</v>
      </c>
      <c r="V225" s="146">
        <f>CEILING(R225*O225*I225*EXP(-Definitions!$A$38*'Capex (2)'!U225)*T225,100)</f>
        <v>8200</v>
      </c>
      <c r="W225" s="160" t="s">
        <v>235</v>
      </c>
      <c r="X225" s="142" t="s">
        <v>239</v>
      </c>
      <c r="Y225" s="142"/>
    </row>
    <row r="226" spans="1:25" s="129" customFormat="1" ht="35.65" hidden="1" customHeight="1">
      <c r="A226" s="141" t="s">
        <v>1294</v>
      </c>
      <c r="B226" s="142" t="s">
        <v>259</v>
      </c>
      <c r="C226" s="142" t="s">
        <v>80</v>
      </c>
      <c r="D226" s="142" t="s">
        <v>117</v>
      </c>
      <c r="E226" s="142" t="s">
        <v>108</v>
      </c>
      <c r="F226" s="142" t="s">
        <v>193</v>
      </c>
      <c r="G226" s="142" t="s">
        <v>96</v>
      </c>
      <c r="H226" s="141">
        <v>2017</v>
      </c>
      <c r="I226" s="143">
        <v>33.729999999999997</v>
      </c>
      <c r="J226" s="141" t="s">
        <v>234</v>
      </c>
      <c r="K226" s="141">
        <v>2</v>
      </c>
      <c r="L226" s="141">
        <v>1</v>
      </c>
      <c r="M226" s="141">
        <v>1</v>
      </c>
      <c r="N226" s="141">
        <v>8</v>
      </c>
      <c r="O226" s="141">
        <v>1</v>
      </c>
      <c r="P226" s="144">
        <v>250</v>
      </c>
      <c r="Q226" s="145">
        <v>0.25</v>
      </c>
      <c r="R226" s="144">
        <f t="shared" si="3"/>
        <v>312.5</v>
      </c>
      <c r="S226" s="141">
        <v>10</v>
      </c>
      <c r="T226" s="141">
        <v>1</v>
      </c>
      <c r="U226" s="141">
        <v>7</v>
      </c>
      <c r="V226" s="146">
        <f>CEILING(R226*O226*I226*EXP(-Definitions!$A$38*'Capex (2)'!U226)*T226,100)</f>
        <v>10600</v>
      </c>
      <c r="W226" s="160" t="s">
        <v>235</v>
      </c>
      <c r="X226" s="142" t="s">
        <v>239</v>
      </c>
      <c r="Y226" s="142"/>
    </row>
    <row r="227" spans="1:25" s="129" customFormat="1" ht="35.65" hidden="1" customHeight="1">
      <c r="A227" s="141" t="s">
        <v>1295</v>
      </c>
      <c r="B227" s="142" t="s">
        <v>259</v>
      </c>
      <c r="C227" s="142" t="s">
        <v>80</v>
      </c>
      <c r="D227" s="142" t="s">
        <v>117</v>
      </c>
      <c r="E227" s="142" t="s">
        <v>108</v>
      </c>
      <c r="F227" s="142" t="s">
        <v>195</v>
      </c>
      <c r="G227" s="142" t="s">
        <v>96</v>
      </c>
      <c r="H227" s="141">
        <v>2017</v>
      </c>
      <c r="I227" s="143">
        <v>5.51</v>
      </c>
      <c r="J227" s="141" t="s">
        <v>234</v>
      </c>
      <c r="K227" s="141">
        <v>2</v>
      </c>
      <c r="L227" s="141">
        <v>1</v>
      </c>
      <c r="M227" s="141">
        <v>1</v>
      </c>
      <c r="N227" s="141">
        <v>8</v>
      </c>
      <c r="O227" s="141">
        <v>1</v>
      </c>
      <c r="P227" s="144">
        <v>250</v>
      </c>
      <c r="Q227" s="145">
        <v>0.25</v>
      </c>
      <c r="R227" s="144">
        <f t="shared" si="3"/>
        <v>312.5</v>
      </c>
      <c r="S227" s="141">
        <v>10</v>
      </c>
      <c r="T227" s="141">
        <v>1</v>
      </c>
      <c r="U227" s="141">
        <v>7</v>
      </c>
      <c r="V227" s="146">
        <f>CEILING(R227*O227*I227*EXP(-Definitions!$A$38*'Capex (2)'!U227)*T227,100)</f>
        <v>1800</v>
      </c>
      <c r="W227" s="160" t="s">
        <v>235</v>
      </c>
      <c r="X227" s="142" t="s">
        <v>239</v>
      </c>
      <c r="Y227" s="142"/>
    </row>
    <row r="228" spans="1:25" s="129" customFormat="1" ht="36" hidden="1" customHeight="1">
      <c r="A228" s="141" t="s">
        <v>1296</v>
      </c>
      <c r="B228" s="142" t="s">
        <v>255</v>
      </c>
      <c r="C228" s="142" t="s">
        <v>80</v>
      </c>
      <c r="D228" s="142" t="s">
        <v>117</v>
      </c>
      <c r="E228" s="142" t="s">
        <v>109</v>
      </c>
      <c r="F228" s="142" t="s">
        <v>148</v>
      </c>
      <c r="G228" s="142" t="s">
        <v>96</v>
      </c>
      <c r="H228" s="141">
        <v>2017</v>
      </c>
      <c r="I228" s="143">
        <v>93.4</v>
      </c>
      <c r="J228" s="141" t="s">
        <v>234</v>
      </c>
      <c r="K228" s="141">
        <v>2</v>
      </c>
      <c r="L228" s="141">
        <v>1</v>
      </c>
      <c r="M228" s="141">
        <v>1</v>
      </c>
      <c r="N228" s="141">
        <v>8</v>
      </c>
      <c r="O228" s="141">
        <v>1</v>
      </c>
      <c r="P228" s="144">
        <v>250</v>
      </c>
      <c r="Q228" s="145">
        <v>0.25</v>
      </c>
      <c r="R228" s="144">
        <f t="shared" si="3"/>
        <v>312.5</v>
      </c>
      <c r="S228" s="141">
        <v>10</v>
      </c>
      <c r="T228" s="141">
        <v>1</v>
      </c>
      <c r="U228" s="141">
        <v>7</v>
      </c>
      <c r="V228" s="146">
        <f>CEILING(R228*O228*I228*EXP(-Definitions!$A$38*'Capex (2)'!U228)*T228,100)</f>
        <v>29200</v>
      </c>
      <c r="W228" s="160" t="s">
        <v>235</v>
      </c>
      <c r="X228" s="142" t="s">
        <v>236</v>
      </c>
      <c r="Y228" s="142"/>
    </row>
    <row r="229" spans="1:25" s="129" customFormat="1" ht="35.65" hidden="1" customHeight="1">
      <c r="A229" s="141" t="s">
        <v>1297</v>
      </c>
      <c r="B229" s="142" t="s">
        <v>259</v>
      </c>
      <c r="C229" s="142" t="s">
        <v>80</v>
      </c>
      <c r="D229" s="142" t="s">
        <v>117</v>
      </c>
      <c r="E229" s="142" t="s">
        <v>109</v>
      </c>
      <c r="F229" s="142" t="s">
        <v>148</v>
      </c>
      <c r="G229" s="142" t="s">
        <v>96</v>
      </c>
      <c r="H229" s="141">
        <v>2017</v>
      </c>
      <c r="I229" s="143">
        <v>17.600000000000001</v>
      </c>
      <c r="J229" s="141" t="s">
        <v>234</v>
      </c>
      <c r="K229" s="141">
        <v>2</v>
      </c>
      <c r="L229" s="141">
        <v>1</v>
      </c>
      <c r="M229" s="141">
        <v>1</v>
      </c>
      <c r="N229" s="141">
        <v>8</v>
      </c>
      <c r="O229" s="141">
        <v>1</v>
      </c>
      <c r="P229" s="144">
        <v>250</v>
      </c>
      <c r="Q229" s="145">
        <v>0.25</v>
      </c>
      <c r="R229" s="144">
        <f t="shared" si="3"/>
        <v>312.5</v>
      </c>
      <c r="S229" s="141">
        <v>10</v>
      </c>
      <c r="T229" s="141">
        <v>1</v>
      </c>
      <c r="U229" s="141">
        <v>7</v>
      </c>
      <c r="V229" s="146">
        <f>CEILING(R229*O229*I229*EXP(-Definitions!$A$38*'Capex (2)'!U229)*T229,100)</f>
        <v>5500</v>
      </c>
      <c r="W229" s="160" t="s">
        <v>235</v>
      </c>
      <c r="X229" s="142" t="s">
        <v>239</v>
      </c>
      <c r="Y229" s="142"/>
    </row>
    <row r="230" spans="1:25" s="129" customFormat="1" ht="35.65" hidden="1" customHeight="1">
      <c r="A230" s="141" t="s">
        <v>1298</v>
      </c>
      <c r="B230" s="142" t="s">
        <v>241</v>
      </c>
      <c r="C230" s="142" t="s">
        <v>80</v>
      </c>
      <c r="D230" s="142" t="s">
        <v>117</v>
      </c>
      <c r="E230" s="142" t="s">
        <v>109</v>
      </c>
      <c r="F230" s="142" t="s">
        <v>148</v>
      </c>
      <c r="G230" s="142" t="s">
        <v>96</v>
      </c>
      <c r="H230" s="141">
        <v>2017</v>
      </c>
      <c r="I230" s="143">
        <v>17.600000000000001</v>
      </c>
      <c r="J230" s="141" t="s">
        <v>234</v>
      </c>
      <c r="K230" s="141">
        <v>2</v>
      </c>
      <c r="L230" s="141">
        <v>1</v>
      </c>
      <c r="M230" s="141">
        <v>1</v>
      </c>
      <c r="N230" s="141">
        <v>8</v>
      </c>
      <c r="O230" s="141">
        <v>1</v>
      </c>
      <c r="P230" s="144">
        <v>1100</v>
      </c>
      <c r="Q230" s="145">
        <v>0.25</v>
      </c>
      <c r="R230" s="144">
        <f t="shared" si="3"/>
        <v>1375</v>
      </c>
      <c r="S230" s="141">
        <v>10</v>
      </c>
      <c r="T230" s="141">
        <v>1</v>
      </c>
      <c r="U230" s="141">
        <v>7</v>
      </c>
      <c r="V230" s="146">
        <f>CEILING(R230*O230*I230*EXP(-Definitions!$A$38*'Capex (2)'!U230)*T230,100)</f>
        <v>24200</v>
      </c>
      <c r="W230" s="160" t="s">
        <v>235</v>
      </c>
      <c r="X230" s="142" t="s">
        <v>242</v>
      </c>
      <c r="Y230" s="142"/>
    </row>
    <row r="231" spans="1:25" s="129" customFormat="1" ht="36" hidden="1" customHeight="1">
      <c r="A231" s="141" t="s">
        <v>1299</v>
      </c>
      <c r="B231" s="142" t="s">
        <v>255</v>
      </c>
      <c r="C231" s="142" t="s">
        <v>80</v>
      </c>
      <c r="D231" s="142" t="s">
        <v>117</v>
      </c>
      <c r="E231" s="142" t="s">
        <v>109</v>
      </c>
      <c r="F231" s="142" t="s">
        <v>152</v>
      </c>
      <c r="G231" s="142" t="s">
        <v>96</v>
      </c>
      <c r="H231" s="141">
        <v>2017</v>
      </c>
      <c r="I231" s="143">
        <v>96.01</v>
      </c>
      <c r="J231" s="141" t="s">
        <v>234</v>
      </c>
      <c r="K231" s="141">
        <v>2</v>
      </c>
      <c r="L231" s="141">
        <v>1</v>
      </c>
      <c r="M231" s="141">
        <v>1</v>
      </c>
      <c r="N231" s="141">
        <v>8</v>
      </c>
      <c r="O231" s="141">
        <v>1</v>
      </c>
      <c r="P231" s="144">
        <v>250</v>
      </c>
      <c r="Q231" s="145">
        <v>0.25</v>
      </c>
      <c r="R231" s="144">
        <f t="shared" si="3"/>
        <v>312.5</v>
      </c>
      <c r="S231" s="141">
        <v>10</v>
      </c>
      <c r="T231" s="141">
        <v>1</v>
      </c>
      <c r="U231" s="141">
        <v>7</v>
      </c>
      <c r="V231" s="146">
        <f>CEILING(R231*O231*I231*EXP(-Definitions!$A$38*'Capex (2)'!U231)*T231,100)</f>
        <v>30100</v>
      </c>
      <c r="W231" s="160" t="s">
        <v>235</v>
      </c>
      <c r="X231" s="142" t="s">
        <v>236</v>
      </c>
      <c r="Y231" s="142"/>
    </row>
    <row r="232" spans="1:25" s="129" customFormat="1" ht="35.65" hidden="1" customHeight="1">
      <c r="A232" s="141" t="s">
        <v>1300</v>
      </c>
      <c r="B232" s="142" t="s">
        <v>259</v>
      </c>
      <c r="C232" s="142" t="s">
        <v>80</v>
      </c>
      <c r="D232" s="142" t="s">
        <v>117</v>
      </c>
      <c r="E232" s="142" t="s">
        <v>109</v>
      </c>
      <c r="F232" s="142" t="s">
        <v>152</v>
      </c>
      <c r="G232" s="142" t="s">
        <v>96</v>
      </c>
      <c r="H232" s="141">
        <v>2017</v>
      </c>
      <c r="I232" s="143">
        <v>17.510000000000002</v>
      </c>
      <c r="J232" s="141" t="s">
        <v>234</v>
      </c>
      <c r="K232" s="141">
        <v>2</v>
      </c>
      <c r="L232" s="141">
        <v>1</v>
      </c>
      <c r="M232" s="141">
        <v>1</v>
      </c>
      <c r="N232" s="141">
        <v>8</v>
      </c>
      <c r="O232" s="141">
        <v>1</v>
      </c>
      <c r="P232" s="144">
        <v>250</v>
      </c>
      <c r="Q232" s="145">
        <v>0.25</v>
      </c>
      <c r="R232" s="144">
        <f t="shared" si="3"/>
        <v>312.5</v>
      </c>
      <c r="S232" s="141">
        <v>10</v>
      </c>
      <c r="T232" s="141">
        <v>1</v>
      </c>
      <c r="U232" s="141">
        <v>7</v>
      </c>
      <c r="V232" s="146">
        <f>CEILING(R232*O232*I232*EXP(-Definitions!$A$38*'Capex (2)'!U232)*T232,100)</f>
        <v>5500</v>
      </c>
      <c r="W232" s="160" t="s">
        <v>235</v>
      </c>
      <c r="X232" s="142" t="s">
        <v>239</v>
      </c>
      <c r="Y232" s="142"/>
    </row>
    <row r="233" spans="1:25" s="129" customFormat="1" ht="35.65" hidden="1" customHeight="1">
      <c r="A233" s="141" t="s">
        <v>1301</v>
      </c>
      <c r="B233" s="142" t="s">
        <v>241</v>
      </c>
      <c r="C233" s="142" t="s">
        <v>80</v>
      </c>
      <c r="D233" s="142" t="s">
        <v>117</v>
      </c>
      <c r="E233" s="142" t="s">
        <v>109</v>
      </c>
      <c r="F233" s="142" t="s">
        <v>152</v>
      </c>
      <c r="G233" s="142" t="s">
        <v>96</v>
      </c>
      <c r="H233" s="141">
        <v>2017</v>
      </c>
      <c r="I233" s="143">
        <v>17.510000000000002</v>
      </c>
      <c r="J233" s="141" t="s">
        <v>234</v>
      </c>
      <c r="K233" s="141">
        <v>2</v>
      </c>
      <c r="L233" s="141">
        <v>1</v>
      </c>
      <c r="M233" s="141">
        <v>1</v>
      </c>
      <c r="N233" s="141">
        <v>8</v>
      </c>
      <c r="O233" s="141">
        <v>1</v>
      </c>
      <c r="P233" s="144">
        <v>1100</v>
      </c>
      <c r="Q233" s="145">
        <v>0.25</v>
      </c>
      <c r="R233" s="144">
        <f t="shared" si="3"/>
        <v>1375</v>
      </c>
      <c r="S233" s="141">
        <v>10</v>
      </c>
      <c r="T233" s="141">
        <v>1</v>
      </c>
      <c r="U233" s="141">
        <v>7</v>
      </c>
      <c r="V233" s="146">
        <f>CEILING(R233*O233*I233*EXP(-Definitions!$A$38*'Capex (2)'!U233)*T233,100)</f>
        <v>24100</v>
      </c>
      <c r="W233" s="160" t="s">
        <v>235</v>
      </c>
      <c r="X233" s="142" t="s">
        <v>242</v>
      </c>
      <c r="Y233" s="142"/>
    </row>
    <row r="234" spans="1:25" s="129" customFormat="1" ht="36" hidden="1" customHeight="1">
      <c r="A234" s="141" t="s">
        <v>1302</v>
      </c>
      <c r="B234" s="142" t="s">
        <v>255</v>
      </c>
      <c r="C234" s="142" t="s">
        <v>80</v>
      </c>
      <c r="D234" s="142" t="s">
        <v>117</v>
      </c>
      <c r="E234" s="142" t="s">
        <v>109</v>
      </c>
      <c r="F234" s="142" t="s">
        <v>154</v>
      </c>
      <c r="G234" s="142" t="s">
        <v>96</v>
      </c>
      <c r="H234" s="141">
        <v>2017</v>
      </c>
      <c r="I234" s="143">
        <v>30.96</v>
      </c>
      <c r="J234" s="141" t="s">
        <v>234</v>
      </c>
      <c r="K234" s="141">
        <v>2</v>
      </c>
      <c r="L234" s="141">
        <v>1</v>
      </c>
      <c r="M234" s="141">
        <v>1</v>
      </c>
      <c r="N234" s="141">
        <v>8</v>
      </c>
      <c r="O234" s="141">
        <v>1</v>
      </c>
      <c r="P234" s="144">
        <v>250</v>
      </c>
      <c r="Q234" s="145">
        <v>0.25</v>
      </c>
      <c r="R234" s="144">
        <f t="shared" si="3"/>
        <v>312.5</v>
      </c>
      <c r="S234" s="141">
        <v>10</v>
      </c>
      <c r="T234" s="141">
        <v>1</v>
      </c>
      <c r="U234" s="141">
        <v>7</v>
      </c>
      <c r="V234" s="146">
        <f>CEILING(R234*O234*I234*EXP(-Definitions!$A$38*'Capex (2)'!U234)*T234,100)</f>
        <v>9700</v>
      </c>
      <c r="W234" s="160" t="s">
        <v>235</v>
      </c>
      <c r="X234" s="142" t="s">
        <v>236</v>
      </c>
      <c r="Y234" s="142"/>
    </row>
    <row r="235" spans="1:25" s="129" customFormat="1" ht="35.65" hidden="1" customHeight="1">
      <c r="A235" s="141" t="s">
        <v>1303</v>
      </c>
      <c r="B235" s="142" t="s">
        <v>259</v>
      </c>
      <c r="C235" s="142" t="s">
        <v>80</v>
      </c>
      <c r="D235" s="142" t="s">
        <v>117</v>
      </c>
      <c r="E235" s="142" t="s">
        <v>109</v>
      </c>
      <c r="F235" s="142" t="s">
        <v>154</v>
      </c>
      <c r="G235" s="142" t="s">
        <v>96</v>
      </c>
      <c r="H235" s="141">
        <v>2017</v>
      </c>
      <c r="I235" s="143">
        <v>3.3</v>
      </c>
      <c r="J235" s="141" t="s">
        <v>234</v>
      </c>
      <c r="K235" s="141">
        <v>2</v>
      </c>
      <c r="L235" s="141">
        <v>1</v>
      </c>
      <c r="M235" s="141">
        <v>1</v>
      </c>
      <c r="N235" s="141">
        <v>8</v>
      </c>
      <c r="O235" s="141">
        <v>1</v>
      </c>
      <c r="P235" s="144">
        <v>250</v>
      </c>
      <c r="Q235" s="145">
        <v>0.25</v>
      </c>
      <c r="R235" s="144">
        <f t="shared" si="3"/>
        <v>312.5</v>
      </c>
      <c r="S235" s="141">
        <v>10</v>
      </c>
      <c r="T235" s="141">
        <v>1</v>
      </c>
      <c r="U235" s="141">
        <v>7</v>
      </c>
      <c r="V235" s="146">
        <f>CEILING(R235*O235*I235*EXP(-Definitions!$A$38*'Capex (2)'!U235)*T235,100)</f>
        <v>1100</v>
      </c>
      <c r="W235" s="160" t="s">
        <v>235</v>
      </c>
      <c r="X235" s="142" t="s">
        <v>239</v>
      </c>
      <c r="Y235" s="142"/>
    </row>
    <row r="236" spans="1:25" s="129" customFormat="1" ht="35.65" hidden="1" customHeight="1">
      <c r="A236" s="141" t="s">
        <v>1304</v>
      </c>
      <c r="B236" s="142" t="s">
        <v>241</v>
      </c>
      <c r="C236" s="142" t="s">
        <v>80</v>
      </c>
      <c r="D236" s="142" t="s">
        <v>117</v>
      </c>
      <c r="E236" s="142" t="s">
        <v>109</v>
      </c>
      <c r="F236" s="142" t="s">
        <v>154</v>
      </c>
      <c r="G236" s="142" t="s">
        <v>96</v>
      </c>
      <c r="H236" s="141">
        <v>2017</v>
      </c>
      <c r="I236" s="143">
        <v>3.3</v>
      </c>
      <c r="J236" s="141" t="s">
        <v>234</v>
      </c>
      <c r="K236" s="141">
        <v>2</v>
      </c>
      <c r="L236" s="141">
        <v>1</v>
      </c>
      <c r="M236" s="141">
        <v>1</v>
      </c>
      <c r="N236" s="141">
        <v>8</v>
      </c>
      <c r="O236" s="141">
        <v>1</v>
      </c>
      <c r="P236" s="144">
        <v>1100</v>
      </c>
      <c r="Q236" s="145">
        <v>0.25</v>
      </c>
      <c r="R236" s="144">
        <f t="shared" si="3"/>
        <v>1375</v>
      </c>
      <c r="S236" s="141">
        <v>10</v>
      </c>
      <c r="T236" s="141">
        <v>1</v>
      </c>
      <c r="U236" s="141">
        <v>7</v>
      </c>
      <c r="V236" s="146">
        <f>CEILING(R236*O236*I236*EXP(-Definitions!$A$38*'Capex (2)'!U236)*T236,100)</f>
        <v>4600</v>
      </c>
      <c r="W236" s="160" t="s">
        <v>235</v>
      </c>
      <c r="X236" s="142" t="s">
        <v>242</v>
      </c>
      <c r="Y236" s="142"/>
    </row>
    <row r="237" spans="1:25" s="129" customFormat="1" ht="36" hidden="1" customHeight="1">
      <c r="A237" s="141" t="s">
        <v>1305</v>
      </c>
      <c r="B237" s="142" t="s">
        <v>255</v>
      </c>
      <c r="C237" s="142" t="s">
        <v>80</v>
      </c>
      <c r="D237" s="142" t="s">
        <v>117</v>
      </c>
      <c r="E237" s="142" t="s">
        <v>109</v>
      </c>
      <c r="F237" s="142" t="s">
        <v>187</v>
      </c>
      <c r="G237" s="142" t="s">
        <v>96</v>
      </c>
      <c r="H237" s="141">
        <v>2017</v>
      </c>
      <c r="I237" s="143">
        <v>26.95</v>
      </c>
      <c r="J237" s="141" t="s">
        <v>234</v>
      </c>
      <c r="K237" s="141">
        <v>2</v>
      </c>
      <c r="L237" s="141">
        <v>1</v>
      </c>
      <c r="M237" s="141">
        <v>1</v>
      </c>
      <c r="N237" s="141">
        <v>8</v>
      </c>
      <c r="O237" s="141">
        <v>1</v>
      </c>
      <c r="P237" s="144">
        <v>250</v>
      </c>
      <c r="Q237" s="145">
        <v>0.25</v>
      </c>
      <c r="R237" s="144">
        <f t="shared" si="3"/>
        <v>312.5</v>
      </c>
      <c r="S237" s="141">
        <v>10</v>
      </c>
      <c r="T237" s="141">
        <v>1</v>
      </c>
      <c r="U237" s="141">
        <v>7</v>
      </c>
      <c r="V237" s="146">
        <f>CEILING(R237*O237*I237*EXP(-Definitions!$A$38*'Capex (2)'!U237)*T237,100)</f>
        <v>8500</v>
      </c>
      <c r="W237" s="160" t="s">
        <v>235</v>
      </c>
      <c r="X237" s="142" t="s">
        <v>236</v>
      </c>
      <c r="Y237" s="142"/>
    </row>
    <row r="238" spans="1:25" s="129" customFormat="1" ht="35.65" hidden="1" customHeight="1">
      <c r="A238" s="141" t="s">
        <v>1306</v>
      </c>
      <c r="B238" s="142" t="s">
        <v>259</v>
      </c>
      <c r="C238" s="142" t="s">
        <v>80</v>
      </c>
      <c r="D238" s="142" t="s">
        <v>117</v>
      </c>
      <c r="E238" s="142" t="s">
        <v>109</v>
      </c>
      <c r="F238" s="142" t="s">
        <v>187</v>
      </c>
      <c r="G238" s="142" t="s">
        <v>96</v>
      </c>
      <c r="H238" s="141">
        <v>2017</v>
      </c>
      <c r="I238" s="143">
        <v>4.79</v>
      </c>
      <c r="J238" s="141" t="s">
        <v>234</v>
      </c>
      <c r="K238" s="141">
        <v>2</v>
      </c>
      <c r="L238" s="141">
        <v>1</v>
      </c>
      <c r="M238" s="141">
        <v>1</v>
      </c>
      <c r="N238" s="141">
        <v>8</v>
      </c>
      <c r="O238" s="141">
        <v>1</v>
      </c>
      <c r="P238" s="144">
        <v>250</v>
      </c>
      <c r="Q238" s="145">
        <v>0.25</v>
      </c>
      <c r="R238" s="144">
        <f t="shared" si="3"/>
        <v>312.5</v>
      </c>
      <c r="S238" s="141">
        <v>10</v>
      </c>
      <c r="T238" s="141">
        <v>1</v>
      </c>
      <c r="U238" s="141">
        <v>7</v>
      </c>
      <c r="V238" s="146">
        <f>CEILING(R238*O238*I238*EXP(-Definitions!$A$38*'Capex (2)'!U238)*T238,100)</f>
        <v>1500</v>
      </c>
      <c r="W238" s="160" t="s">
        <v>235</v>
      </c>
      <c r="X238" s="142" t="s">
        <v>239</v>
      </c>
      <c r="Y238" s="142"/>
    </row>
    <row r="239" spans="1:25" s="129" customFormat="1" ht="35.65" hidden="1" customHeight="1">
      <c r="A239" s="141" t="s">
        <v>1307</v>
      </c>
      <c r="B239" s="142" t="s">
        <v>241</v>
      </c>
      <c r="C239" s="142" t="s">
        <v>80</v>
      </c>
      <c r="D239" s="142" t="s">
        <v>117</v>
      </c>
      <c r="E239" s="142" t="s">
        <v>109</v>
      </c>
      <c r="F239" s="142" t="s">
        <v>187</v>
      </c>
      <c r="G239" s="142" t="s">
        <v>96</v>
      </c>
      <c r="H239" s="141">
        <v>2017</v>
      </c>
      <c r="I239" s="143">
        <v>4.79</v>
      </c>
      <c r="J239" s="141" t="s">
        <v>234</v>
      </c>
      <c r="K239" s="141">
        <v>2</v>
      </c>
      <c r="L239" s="141">
        <v>1</v>
      </c>
      <c r="M239" s="141">
        <v>1</v>
      </c>
      <c r="N239" s="141">
        <v>8</v>
      </c>
      <c r="O239" s="141">
        <v>1</v>
      </c>
      <c r="P239" s="144">
        <v>1100</v>
      </c>
      <c r="Q239" s="145">
        <v>0.25</v>
      </c>
      <c r="R239" s="144">
        <f t="shared" si="3"/>
        <v>1375</v>
      </c>
      <c r="S239" s="141">
        <v>10</v>
      </c>
      <c r="T239" s="141">
        <v>1</v>
      </c>
      <c r="U239" s="141">
        <v>7</v>
      </c>
      <c r="V239" s="146">
        <f>CEILING(R239*O239*I239*EXP(-Definitions!$A$38*'Capex (2)'!U239)*T239,100)</f>
        <v>6600</v>
      </c>
      <c r="W239" s="160" t="s">
        <v>235</v>
      </c>
      <c r="X239" s="142" t="s">
        <v>242</v>
      </c>
      <c r="Y239" s="142"/>
    </row>
    <row r="240" spans="1:25" s="129" customFormat="1" ht="36" hidden="1" customHeight="1">
      <c r="A240" s="141" t="s">
        <v>1308</v>
      </c>
      <c r="B240" s="142" t="s">
        <v>255</v>
      </c>
      <c r="C240" s="142" t="s">
        <v>80</v>
      </c>
      <c r="D240" s="142" t="s">
        <v>117</v>
      </c>
      <c r="E240" s="142" t="s">
        <v>109</v>
      </c>
      <c r="F240" s="142" t="s">
        <v>264</v>
      </c>
      <c r="G240" s="142" t="s">
        <v>96</v>
      </c>
      <c r="H240" s="141">
        <v>2017</v>
      </c>
      <c r="I240" s="143">
        <v>71.69</v>
      </c>
      <c r="J240" s="141" t="s">
        <v>234</v>
      </c>
      <c r="K240" s="141">
        <v>2</v>
      </c>
      <c r="L240" s="141">
        <v>1</v>
      </c>
      <c r="M240" s="141">
        <v>1</v>
      </c>
      <c r="N240" s="141">
        <v>8</v>
      </c>
      <c r="O240" s="141">
        <v>1</v>
      </c>
      <c r="P240" s="144">
        <v>250</v>
      </c>
      <c r="Q240" s="145">
        <v>0.25</v>
      </c>
      <c r="R240" s="144">
        <f t="shared" si="3"/>
        <v>312.5</v>
      </c>
      <c r="S240" s="141">
        <v>10</v>
      </c>
      <c r="T240" s="141">
        <v>1</v>
      </c>
      <c r="U240" s="141">
        <v>7</v>
      </c>
      <c r="V240" s="146">
        <f>CEILING(R240*O240*I240*EXP(-Definitions!$A$38*'Capex (2)'!U240)*T240,100)</f>
        <v>22500</v>
      </c>
      <c r="W240" s="160" t="s">
        <v>235</v>
      </c>
      <c r="X240" s="142" t="s">
        <v>236</v>
      </c>
      <c r="Y240" s="142"/>
    </row>
    <row r="241" spans="1:25" s="129" customFormat="1" ht="35.65" hidden="1" customHeight="1">
      <c r="A241" s="141" t="s">
        <v>1309</v>
      </c>
      <c r="B241" s="142" t="s">
        <v>259</v>
      </c>
      <c r="C241" s="142" t="s">
        <v>80</v>
      </c>
      <c r="D241" s="142" t="s">
        <v>117</v>
      </c>
      <c r="E241" s="142" t="s">
        <v>109</v>
      </c>
      <c r="F241" s="142" t="s">
        <v>264</v>
      </c>
      <c r="G241" s="142" t="s">
        <v>96</v>
      </c>
      <c r="H241" s="141">
        <v>2017</v>
      </c>
      <c r="I241" s="143">
        <v>35.53</v>
      </c>
      <c r="J241" s="141" t="s">
        <v>234</v>
      </c>
      <c r="K241" s="141">
        <v>2</v>
      </c>
      <c r="L241" s="141">
        <v>1</v>
      </c>
      <c r="M241" s="141">
        <v>1</v>
      </c>
      <c r="N241" s="141">
        <v>8</v>
      </c>
      <c r="O241" s="141">
        <v>1</v>
      </c>
      <c r="P241" s="144">
        <v>250</v>
      </c>
      <c r="Q241" s="145">
        <v>0.25</v>
      </c>
      <c r="R241" s="144">
        <f t="shared" si="3"/>
        <v>312.5</v>
      </c>
      <c r="S241" s="141">
        <v>10</v>
      </c>
      <c r="T241" s="141">
        <v>1</v>
      </c>
      <c r="U241" s="141">
        <v>7</v>
      </c>
      <c r="V241" s="146">
        <f>CEILING(R241*O241*I241*EXP(-Definitions!$A$38*'Capex (2)'!U241)*T241,100)</f>
        <v>11200</v>
      </c>
      <c r="W241" s="160" t="s">
        <v>235</v>
      </c>
      <c r="X241" s="142" t="s">
        <v>239</v>
      </c>
      <c r="Y241" s="142"/>
    </row>
    <row r="242" spans="1:25" s="129" customFormat="1" ht="35.65" hidden="1" customHeight="1">
      <c r="A242" s="141" t="s">
        <v>1310</v>
      </c>
      <c r="B242" s="142" t="s">
        <v>259</v>
      </c>
      <c r="C242" s="142" t="s">
        <v>80</v>
      </c>
      <c r="D242" s="142" t="s">
        <v>117</v>
      </c>
      <c r="E242" s="142" t="s">
        <v>109</v>
      </c>
      <c r="F242" s="142" t="s">
        <v>191</v>
      </c>
      <c r="G242" s="142" t="s">
        <v>96</v>
      </c>
      <c r="H242" s="141">
        <v>2017</v>
      </c>
      <c r="I242" s="143">
        <v>3.07</v>
      </c>
      <c r="J242" s="141" t="s">
        <v>234</v>
      </c>
      <c r="K242" s="141">
        <v>2</v>
      </c>
      <c r="L242" s="141">
        <v>1</v>
      </c>
      <c r="M242" s="141">
        <v>1</v>
      </c>
      <c r="N242" s="141">
        <v>8</v>
      </c>
      <c r="O242" s="141">
        <v>1</v>
      </c>
      <c r="P242" s="144">
        <v>250</v>
      </c>
      <c r="Q242" s="145">
        <v>0.25</v>
      </c>
      <c r="R242" s="144">
        <f t="shared" si="3"/>
        <v>312.5</v>
      </c>
      <c r="S242" s="141">
        <v>10</v>
      </c>
      <c r="T242" s="141">
        <v>1</v>
      </c>
      <c r="U242" s="141">
        <v>7</v>
      </c>
      <c r="V242" s="146">
        <f>CEILING(R242*O242*I242*EXP(-Definitions!$A$38*'Capex (2)'!U242)*T242,100)</f>
        <v>1000</v>
      </c>
      <c r="W242" s="160" t="s">
        <v>235</v>
      </c>
      <c r="X242" s="142" t="s">
        <v>239</v>
      </c>
      <c r="Y242" s="142"/>
    </row>
    <row r="243" spans="1:25" s="129" customFormat="1" ht="36" hidden="1" customHeight="1">
      <c r="A243" s="141" t="s">
        <v>1311</v>
      </c>
      <c r="B243" s="142" t="s">
        <v>255</v>
      </c>
      <c r="C243" s="142" t="s">
        <v>80</v>
      </c>
      <c r="D243" s="142" t="s">
        <v>117</v>
      </c>
      <c r="E243" s="142" t="s">
        <v>110</v>
      </c>
      <c r="F243" s="142" t="s">
        <v>148</v>
      </c>
      <c r="G243" s="142" t="s">
        <v>96</v>
      </c>
      <c r="H243" s="141">
        <v>2017</v>
      </c>
      <c r="I243" s="143">
        <v>93.4</v>
      </c>
      <c r="J243" s="141" t="s">
        <v>234</v>
      </c>
      <c r="K243" s="141">
        <v>2</v>
      </c>
      <c r="L243" s="141">
        <v>1</v>
      </c>
      <c r="M243" s="141">
        <v>1</v>
      </c>
      <c r="N243" s="141">
        <v>8</v>
      </c>
      <c r="O243" s="141">
        <v>1</v>
      </c>
      <c r="P243" s="144">
        <v>250</v>
      </c>
      <c r="Q243" s="145">
        <v>0.25</v>
      </c>
      <c r="R243" s="144">
        <f t="shared" si="3"/>
        <v>312.5</v>
      </c>
      <c r="S243" s="141">
        <v>10</v>
      </c>
      <c r="T243" s="141">
        <v>1</v>
      </c>
      <c r="U243" s="141">
        <v>7</v>
      </c>
      <c r="V243" s="146">
        <f>CEILING(R243*O243*I243*EXP(-Definitions!$A$38*'Capex (2)'!U243)*T243,100)</f>
        <v>29200</v>
      </c>
      <c r="W243" s="160" t="s">
        <v>235</v>
      </c>
      <c r="X243" s="142" t="s">
        <v>236</v>
      </c>
      <c r="Y243" s="142"/>
    </row>
    <row r="244" spans="1:25" s="129" customFormat="1" ht="35.65" hidden="1" customHeight="1">
      <c r="A244" s="141" t="s">
        <v>1312</v>
      </c>
      <c r="B244" s="142" t="s">
        <v>259</v>
      </c>
      <c r="C244" s="142" t="s">
        <v>80</v>
      </c>
      <c r="D244" s="142" t="s">
        <v>117</v>
      </c>
      <c r="E244" s="142" t="s">
        <v>110</v>
      </c>
      <c r="F244" s="142" t="s">
        <v>148</v>
      </c>
      <c r="G244" s="142" t="s">
        <v>96</v>
      </c>
      <c r="H244" s="141">
        <v>2017</v>
      </c>
      <c r="I244" s="143">
        <v>17.600000000000001</v>
      </c>
      <c r="J244" s="141" t="s">
        <v>234</v>
      </c>
      <c r="K244" s="141">
        <v>2</v>
      </c>
      <c r="L244" s="141">
        <v>1</v>
      </c>
      <c r="M244" s="141">
        <v>1</v>
      </c>
      <c r="N244" s="141">
        <v>8</v>
      </c>
      <c r="O244" s="141">
        <v>1</v>
      </c>
      <c r="P244" s="144">
        <v>250</v>
      </c>
      <c r="Q244" s="145">
        <v>0.25</v>
      </c>
      <c r="R244" s="144">
        <f t="shared" si="3"/>
        <v>312.5</v>
      </c>
      <c r="S244" s="141">
        <v>10</v>
      </c>
      <c r="T244" s="141">
        <v>1</v>
      </c>
      <c r="U244" s="141">
        <v>7</v>
      </c>
      <c r="V244" s="146">
        <f>CEILING(R244*O244*I244*EXP(-Definitions!$A$38*'Capex (2)'!U244)*T244,100)</f>
        <v>5500</v>
      </c>
      <c r="W244" s="160" t="s">
        <v>235</v>
      </c>
      <c r="X244" s="142" t="s">
        <v>239</v>
      </c>
      <c r="Y244" s="142"/>
    </row>
    <row r="245" spans="1:25" s="129" customFormat="1" ht="35.65" hidden="1" customHeight="1">
      <c r="A245" s="141" t="s">
        <v>1313</v>
      </c>
      <c r="B245" s="142" t="s">
        <v>241</v>
      </c>
      <c r="C245" s="142" t="s">
        <v>80</v>
      </c>
      <c r="D245" s="142" t="s">
        <v>117</v>
      </c>
      <c r="E245" s="142" t="s">
        <v>110</v>
      </c>
      <c r="F245" s="142" t="s">
        <v>148</v>
      </c>
      <c r="G245" s="142" t="s">
        <v>96</v>
      </c>
      <c r="H245" s="141">
        <v>2017</v>
      </c>
      <c r="I245" s="143">
        <v>17.600000000000001</v>
      </c>
      <c r="J245" s="141" t="s">
        <v>234</v>
      </c>
      <c r="K245" s="141">
        <v>2</v>
      </c>
      <c r="L245" s="141">
        <v>1</v>
      </c>
      <c r="M245" s="141">
        <v>1</v>
      </c>
      <c r="N245" s="141">
        <v>8</v>
      </c>
      <c r="O245" s="141">
        <v>1</v>
      </c>
      <c r="P245" s="144">
        <v>1100</v>
      </c>
      <c r="Q245" s="145">
        <v>0.25</v>
      </c>
      <c r="R245" s="144">
        <f t="shared" si="3"/>
        <v>1375</v>
      </c>
      <c r="S245" s="141">
        <v>10</v>
      </c>
      <c r="T245" s="141">
        <v>1</v>
      </c>
      <c r="U245" s="141">
        <v>7</v>
      </c>
      <c r="V245" s="146">
        <f>CEILING(R245*O245*I245*EXP(-Definitions!$A$38*'Capex (2)'!U245)*T245,100)</f>
        <v>24200</v>
      </c>
      <c r="W245" s="160" t="s">
        <v>235</v>
      </c>
      <c r="X245" s="142" t="s">
        <v>242</v>
      </c>
      <c r="Y245" s="142"/>
    </row>
    <row r="246" spans="1:25" s="129" customFormat="1" ht="36" hidden="1" customHeight="1">
      <c r="A246" s="141" t="s">
        <v>1314</v>
      </c>
      <c r="B246" s="142" t="s">
        <v>255</v>
      </c>
      <c r="C246" s="142" t="s">
        <v>80</v>
      </c>
      <c r="D246" s="142" t="s">
        <v>117</v>
      </c>
      <c r="E246" s="142" t="s">
        <v>110</v>
      </c>
      <c r="F246" s="142" t="s">
        <v>152</v>
      </c>
      <c r="G246" s="142" t="s">
        <v>96</v>
      </c>
      <c r="H246" s="141">
        <v>2017</v>
      </c>
      <c r="I246" s="143">
        <v>96.01</v>
      </c>
      <c r="J246" s="141" t="s">
        <v>234</v>
      </c>
      <c r="K246" s="141">
        <v>2</v>
      </c>
      <c r="L246" s="141">
        <v>1</v>
      </c>
      <c r="M246" s="141">
        <v>1</v>
      </c>
      <c r="N246" s="141">
        <v>8</v>
      </c>
      <c r="O246" s="141">
        <v>1</v>
      </c>
      <c r="P246" s="144">
        <v>250</v>
      </c>
      <c r="Q246" s="145">
        <v>0.25</v>
      </c>
      <c r="R246" s="144">
        <f t="shared" si="3"/>
        <v>312.5</v>
      </c>
      <c r="S246" s="141">
        <v>10</v>
      </c>
      <c r="T246" s="141">
        <v>1</v>
      </c>
      <c r="U246" s="141">
        <v>7</v>
      </c>
      <c r="V246" s="146">
        <f>CEILING(R246*O246*I246*EXP(-Definitions!$A$38*'Capex (2)'!U246)*T246,100)</f>
        <v>30100</v>
      </c>
      <c r="W246" s="160" t="s">
        <v>235</v>
      </c>
      <c r="X246" s="142" t="s">
        <v>236</v>
      </c>
      <c r="Y246" s="142"/>
    </row>
    <row r="247" spans="1:25" s="129" customFormat="1" ht="35.65" hidden="1" customHeight="1">
      <c r="A247" s="141" t="s">
        <v>1315</v>
      </c>
      <c r="B247" s="142" t="s">
        <v>259</v>
      </c>
      <c r="C247" s="142" t="s">
        <v>80</v>
      </c>
      <c r="D247" s="142" t="s">
        <v>117</v>
      </c>
      <c r="E247" s="142" t="s">
        <v>110</v>
      </c>
      <c r="F247" s="142" t="s">
        <v>152</v>
      </c>
      <c r="G247" s="142" t="s">
        <v>96</v>
      </c>
      <c r="H247" s="141">
        <v>2017</v>
      </c>
      <c r="I247" s="143">
        <v>17.510000000000002</v>
      </c>
      <c r="J247" s="141" t="s">
        <v>234</v>
      </c>
      <c r="K247" s="141">
        <v>2</v>
      </c>
      <c r="L247" s="141">
        <v>1</v>
      </c>
      <c r="M247" s="141">
        <v>1</v>
      </c>
      <c r="N247" s="141">
        <v>8</v>
      </c>
      <c r="O247" s="141">
        <v>1</v>
      </c>
      <c r="P247" s="144">
        <v>250</v>
      </c>
      <c r="Q247" s="145">
        <v>0.25</v>
      </c>
      <c r="R247" s="144">
        <f t="shared" si="3"/>
        <v>312.5</v>
      </c>
      <c r="S247" s="141">
        <v>10</v>
      </c>
      <c r="T247" s="141">
        <v>1</v>
      </c>
      <c r="U247" s="141">
        <v>7</v>
      </c>
      <c r="V247" s="146">
        <f>CEILING(R247*O247*I247*EXP(-Definitions!$A$38*'Capex (2)'!U247)*T247,100)</f>
        <v>5500</v>
      </c>
      <c r="W247" s="160" t="s">
        <v>235</v>
      </c>
      <c r="X247" s="142" t="s">
        <v>239</v>
      </c>
      <c r="Y247" s="142"/>
    </row>
    <row r="248" spans="1:25" s="129" customFormat="1" ht="35.65" hidden="1" customHeight="1">
      <c r="A248" s="141" t="s">
        <v>1316</v>
      </c>
      <c r="B248" s="142" t="s">
        <v>241</v>
      </c>
      <c r="C248" s="142" t="s">
        <v>80</v>
      </c>
      <c r="D248" s="142" t="s">
        <v>117</v>
      </c>
      <c r="E248" s="142" t="s">
        <v>110</v>
      </c>
      <c r="F248" s="142" t="s">
        <v>152</v>
      </c>
      <c r="G248" s="142" t="s">
        <v>96</v>
      </c>
      <c r="H248" s="141">
        <v>2017</v>
      </c>
      <c r="I248" s="143">
        <v>17.510000000000002</v>
      </c>
      <c r="J248" s="141" t="s">
        <v>234</v>
      </c>
      <c r="K248" s="141">
        <v>2</v>
      </c>
      <c r="L248" s="141">
        <v>1</v>
      </c>
      <c r="M248" s="141">
        <v>1</v>
      </c>
      <c r="N248" s="141">
        <v>8</v>
      </c>
      <c r="O248" s="141">
        <v>1</v>
      </c>
      <c r="P248" s="144">
        <v>1100</v>
      </c>
      <c r="Q248" s="145">
        <v>0.25</v>
      </c>
      <c r="R248" s="144">
        <f t="shared" si="3"/>
        <v>1375</v>
      </c>
      <c r="S248" s="141">
        <v>10</v>
      </c>
      <c r="T248" s="141">
        <v>1</v>
      </c>
      <c r="U248" s="141">
        <v>7</v>
      </c>
      <c r="V248" s="146">
        <f>CEILING(R248*O248*I248*EXP(-Definitions!$A$38*'Capex (2)'!U248)*T248,100)</f>
        <v>24100</v>
      </c>
      <c r="W248" s="160" t="s">
        <v>235</v>
      </c>
      <c r="X248" s="142" t="s">
        <v>242</v>
      </c>
      <c r="Y248" s="142"/>
    </row>
    <row r="249" spans="1:25" s="129" customFormat="1" ht="36" hidden="1" customHeight="1">
      <c r="A249" s="141" t="s">
        <v>1317</v>
      </c>
      <c r="B249" s="142" t="s">
        <v>255</v>
      </c>
      <c r="C249" s="142" t="s">
        <v>80</v>
      </c>
      <c r="D249" s="142" t="s">
        <v>117</v>
      </c>
      <c r="E249" s="142" t="s">
        <v>110</v>
      </c>
      <c r="F249" s="142" t="s">
        <v>154</v>
      </c>
      <c r="G249" s="142" t="s">
        <v>96</v>
      </c>
      <c r="H249" s="141">
        <v>2017</v>
      </c>
      <c r="I249" s="143">
        <v>30.96</v>
      </c>
      <c r="J249" s="141" t="s">
        <v>234</v>
      </c>
      <c r="K249" s="141">
        <v>2</v>
      </c>
      <c r="L249" s="141">
        <v>1</v>
      </c>
      <c r="M249" s="141">
        <v>1</v>
      </c>
      <c r="N249" s="141">
        <v>8</v>
      </c>
      <c r="O249" s="141">
        <v>1</v>
      </c>
      <c r="P249" s="144">
        <v>250</v>
      </c>
      <c r="Q249" s="145">
        <v>0.25</v>
      </c>
      <c r="R249" s="144">
        <f t="shared" si="3"/>
        <v>312.5</v>
      </c>
      <c r="S249" s="141">
        <v>10</v>
      </c>
      <c r="T249" s="141">
        <v>1</v>
      </c>
      <c r="U249" s="141">
        <v>7</v>
      </c>
      <c r="V249" s="146">
        <f>CEILING(R249*O249*I249*EXP(-Definitions!$A$38*'Capex (2)'!U249)*T249,100)</f>
        <v>9700</v>
      </c>
      <c r="W249" s="160" t="s">
        <v>235</v>
      </c>
      <c r="X249" s="142" t="s">
        <v>236</v>
      </c>
      <c r="Y249" s="142"/>
    </row>
    <row r="250" spans="1:25" s="129" customFormat="1" ht="35.65" hidden="1" customHeight="1">
      <c r="A250" s="141" t="s">
        <v>1318</v>
      </c>
      <c r="B250" s="142" t="s">
        <v>259</v>
      </c>
      <c r="C250" s="142" t="s">
        <v>80</v>
      </c>
      <c r="D250" s="142" t="s">
        <v>117</v>
      </c>
      <c r="E250" s="142" t="s">
        <v>110</v>
      </c>
      <c r="F250" s="142" t="s">
        <v>154</v>
      </c>
      <c r="G250" s="142" t="s">
        <v>96</v>
      </c>
      <c r="H250" s="141">
        <v>2017</v>
      </c>
      <c r="I250" s="143">
        <v>3.3</v>
      </c>
      <c r="J250" s="141" t="s">
        <v>234</v>
      </c>
      <c r="K250" s="141">
        <v>2</v>
      </c>
      <c r="L250" s="141">
        <v>1</v>
      </c>
      <c r="M250" s="141">
        <v>1</v>
      </c>
      <c r="N250" s="141">
        <v>8</v>
      </c>
      <c r="O250" s="141">
        <v>1</v>
      </c>
      <c r="P250" s="144">
        <v>250</v>
      </c>
      <c r="Q250" s="145">
        <v>0.25</v>
      </c>
      <c r="R250" s="144">
        <f t="shared" si="3"/>
        <v>312.5</v>
      </c>
      <c r="S250" s="141">
        <v>10</v>
      </c>
      <c r="T250" s="141">
        <v>1</v>
      </c>
      <c r="U250" s="141">
        <v>7</v>
      </c>
      <c r="V250" s="146">
        <f>CEILING(R250*O250*I250*EXP(-Definitions!$A$38*'Capex (2)'!U250)*T250,100)</f>
        <v>1100</v>
      </c>
      <c r="W250" s="160" t="s">
        <v>235</v>
      </c>
      <c r="X250" s="142" t="s">
        <v>239</v>
      </c>
      <c r="Y250" s="142"/>
    </row>
    <row r="251" spans="1:25" s="129" customFormat="1" ht="35.65" hidden="1" customHeight="1">
      <c r="A251" s="141" t="s">
        <v>1319</v>
      </c>
      <c r="B251" s="142" t="s">
        <v>241</v>
      </c>
      <c r="C251" s="142" t="s">
        <v>80</v>
      </c>
      <c r="D251" s="142" t="s">
        <v>117</v>
      </c>
      <c r="E251" s="142" t="s">
        <v>110</v>
      </c>
      <c r="F251" s="142" t="s">
        <v>154</v>
      </c>
      <c r="G251" s="142" t="s">
        <v>96</v>
      </c>
      <c r="H251" s="141">
        <v>2017</v>
      </c>
      <c r="I251" s="143">
        <v>3.3</v>
      </c>
      <c r="J251" s="141" t="s">
        <v>234</v>
      </c>
      <c r="K251" s="141">
        <v>2</v>
      </c>
      <c r="L251" s="141">
        <v>1</v>
      </c>
      <c r="M251" s="141">
        <v>1</v>
      </c>
      <c r="N251" s="141">
        <v>8</v>
      </c>
      <c r="O251" s="141">
        <v>1</v>
      </c>
      <c r="P251" s="144">
        <v>1100</v>
      </c>
      <c r="Q251" s="145">
        <v>0.25</v>
      </c>
      <c r="R251" s="144">
        <f t="shared" si="3"/>
        <v>1375</v>
      </c>
      <c r="S251" s="141">
        <v>10</v>
      </c>
      <c r="T251" s="141">
        <v>1</v>
      </c>
      <c r="U251" s="141">
        <v>7</v>
      </c>
      <c r="V251" s="146">
        <f>CEILING(R251*O251*I251*EXP(-Definitions!$A$38*'Capex (2)'!U251)*T251,100)</f>
        <v>4600</v>
      </c>
      <c r="W251" s="160" t="s">
        <v>235</v>
      </c>
      <c r="X251" s="142" t="s">
        <v>242</v>
      </c>
      <c r="Y251" s="142"/>
    </row>
    <row r="252" spans="1:25" s="129" customFormat="1" ht="36" hidden="1" customHeight="1">
      <c r="A252" s="141" t="s">
        <v>1320</v>
      </c>
      <c r="B252" s="142" t="s">
        <v>255</v>
      </c>
      <c r="C252" s="142" t="s">
        <v>80</v>
      </c>
      <c r="D252" s="142" t="s">
        <v>117</v>
      </c>
      <c r="E252" s="142" t="s">
        <v>110</v>
      </c>
      <c r="F252" s="142" t="s">
        <v>187</v>
      </c>
      <c r="G252" s="142" t="s">
        <v>96</v>
      </c>
      <c r="H252" s="141">
        <v>2017</v>
      </c>
      <c r="I252" s="143">
        <v>26.95</v>
      </c>
      <c r="J252" s="141" t="s">
        <v>234</v>
      </c>
      <c r="K252" s="141">
        <v>2</v>
      </c>
      <c r="L252" s="141">
        <v>1</v>
      </c>
      <c r="M252" s="141">
        <v>1</v>
      </c>
      <c r="N252" s="141">
        <v>8</v>
      </c>
      <c r="O252" s="141">
        <v>1</v>
      </c>
      <c r="P252" s="144">
        <v>250</v>
      </c>
      <c r="Q252" s="145">
        <v>0.25</v>
      </c>
      <c r="R252" s="144">
        <f t="shared" si="3"/>
        <v>312.5</v>
      </c>
      <c r="S252" s="141">
        <v>10</v>
      </c>
      <c r="T252" s="141">
        <v>1</v>
      </c>
      <c r="U252" s="141">
        <v>7</v>
      </c>
      <c r="V252" s="146">
        <f>CEILING(R252*O252*I252*EXP(-Definitions!$A$38*'Capex (2)'!U252)*T252,100)</f>
        <v>8500</v>
      </c>
      <c r="W252" s="160" t="s">
        <v>235</v>
      </c>
      <c r="X252" s="142" t="s">
        <v>236</v>
      </c>
      <c r="Y252" s="142"/>
    </row>
    <row r="253" spans="1:25" s="129" customFormat="1" ht="35.65" hidden="1" customHeight="1">
      <c r="A253" s="141" t="s">
        <v>1321</v>
      </c>
      <c r="B253" s="142" t="s">
        <v>259</v>
      </c>
      <c r="C253" s="142" t="s">
        <v>80</v>
      </c>
      <c r="D253" s="142" t="s">
        <v>117</v>
      </c>
      <c r="E253" s="142" t="s">
        <v>110</v>
      </c>
      <c r="F253" s="142" t="s">
        <v>187</v>
      </c>
      <c r="G253" s="142" t="s">
        <v>96</v>
      </c>
      <c r="H253" s="141">
        <v>2017</v>
      </c>
      <c r="I253" s="143">
        <v>4.79</v>
      </c>
      <c r="J253" s="141" t="s">
        <v>234</v>
      </c>
      <c r="K253" s="141">
        <v>2</v>
      </c>
      <c r="L253" s="141">
        <v>1</v>
      </c>
      <c r="M253" s="141">
        <v>1</v>
      </c>
      <c r="N253" s="141">
        <v>8</v>
      </c>
      <c r="O253" s="141">
        <v>1</v>
      </c>
      <c r="P253" s="144">
        <v>250</v>
      </c>
      <c r="Q253" s="145">
        <v>0.25</v>
      </c>
      <c r="R253" s="144">
        <f t="shared" si="3"/>
        <v>312.5</v>
      </c>
      <c r="S253" s="141">
        <v>10</v>
      </c>
      <c r="T253" s="141">
        <v>1</v>
      </c>
      <c r="U253" s="141">
        <v>7</v>
      </c>
      <c r="V253" s="146">
        <f>CEILING(R253*O253*I253*EXP(-Definitions!$A$38*'Capex (2)'!U253)*T253,100)</f>
        <v>1500</v>
      </c>
      <c r="W253" s="160" t="s">
        <v>235</v>
      </c>
      <c r="X253" s="142" t="s">
        <v>239</v>
      </c>
      <c r="Y253" s="142"/>
    </row>
    <row r="254" spans="1:25" s="129" customFormat="1" ht="35.65" hidden="1" customHeight="1">
      <c r="A254" s="141" t="s">
        <v>1322</v>
      </c>
      <c r="B254" s="142" t="s">
        <v>241</v>
      </c>
      <c r="C254" s="142" t="s">
        <v>80</v>
      </c>
      <c r="D254" s="142" t="s">
        <v>117</v>
      </c>
      <c r="E254" s="142" t="s">
        <v>110</v>
      </c>
      <c r="F254" s="142" t="s">
        <v>187</v>
      </c>
      <c r="G254" s="142" t="s">
        <v>96</v>
      </c>
      <c r="H254" s="141">
        <v>2017</v>
      </c>
      <c r="I254" s="143">
        <v>4.79</v>
      </c>
      <c r="J254" s="141" t="s">
        <v>234</v>
      </c>
      <c r="K254" s="141">
        <v>2</v>
      </c>
      <c r="L254" s="141">
        <v>1</v>
      </c>
      <c r="M254" s="141">
        <v>1</v>
      </c>
      <c r="N254" s="141">
        <v>8</v>
      </c>
      <c r="O254" s="141">
        <v>1</v>
      </c>
      <c r="P254" s="144">
        <v>1100</v>
      </c>
      <c r="Q254" s="145">
        <v>0.25</v>
      </c>
      <c r="R254" s="144">
        <f t="shared" si="3"/>
        <v>1375</v>
      </c>
      <c r="S254" s="141">
        <v>10</v>
      </c>
      <c r="T254" s="141">
        <v>1</v>
      </c>
      <c r="U254" s="141">
        <v>7</v>
      </c>
      <c r="V254" s="146">
        <f>CEILING(R254*O254*I254*EXP(-Definitions!$A$38*'Capex (2)'!U254)*T254,100)</f>
        <v>6600</v>
      </c>
      <c r="W254" s="160" t="s">
        <v>235</v>
      </c>
      <c r="X254" s="142" t="s">
        <v>242</v>
      </c>
      <c r="Y254" s="142"/>
    </row>
    <row r="255" spans="1:25" s="129" customFormat="1" ht="36" hidden="1" customHeight="1">
      <c r="A255" s="141" t="s">
        <v>1323</v>
      </c>
      <c r="B255" s="142" t="s">
        <v>255</v>
      </c>
      <c r="C255" s="142" t="s">
        <v>80</v>
      </c>
      <c r="D255" s="142" t="s">
        <v>117</v>
      </c>
      <c r="E255" s="142" t="s">
        <v>110</v>
      </c>
      <c r="F255" s="142" t="s">
        <v>264</v>
      </c>
      <c r="G255" s="142" t="s">
        <v>96</v>
      </c>
      <c r="H255" s="141">
        <v>2017</v>
      </c>
      <c r="I255" s="143">
        <v>71.69</v>
      </c>
      <c r="J255" s="141" t="s">
        <v>234</v>
      </c>
      <c r="K255" s="141">
        <v>2</v>
      </c>
      <c r="L255" s="141">
        <v>1</v>
      </c>
      <c r="M255" s="141">
        <v>1</v>
      </c>
      <c r="N255" s="141">
        <v>8</v>
      </c>
      <c r="O255" s="141">
        <v>1</v>
      </c>
      <c r="P255" s="144">
        <v>250</v>
      </c>
      <c r="Q255" s="145">
        <v>0.25</v>
      </c>
      <c r="R255" s="144">
        <f t="shared" si="3"/>
        <v>312.5</v>
      </c>
      <c r="S255" s="141">
        <v>10</v>
      </c>
      <c r="T255" s="141">
        <v>1</v>
      </c>
      <c r="U255" s="141">
        <v>7</v>
      </c>
      <c r="V255" s="146">
        <f>CEILING(R255*O255*I255*EXP(-Definitions!$A$38*'Capex (2)'!U255)*T255,100)</f>
        <v>22500</v>
      </c>
      <c r="W255" s="160" t="s">
        <v>235</v>
      </c>
      <c r="X255" s="142" t="s">
        <v>236</v>
      </c>
      <c r="Y255" s="142"/>
    </row>
    <row r="256" spans="1:25" s="129" customFormat="1" ht="35.65" hidden="1" customHeight="1">
      <c r="A256" s="141" t="s">
        <v>1324</v>
      </c>
      <c r="B256" s="142" t="s">
        <v>259</v>
      </c>
      <c r="C256" s="142" t="s">
        <v>80</v>
      </c>
      <c r="D256" s="142" t="s">
        <v>117</v>
      </c>
      <c r="E256" s="142" t="s">
        <v>110</v>
      </c>
      <c r="F256" s="142" t="s">
        <v>264</v>
      </c>
      <c r="G256" s="142" t="s">
        <v>96</v>
      </c>
      <c r="H256" s="141">
        <v>2017</v>
      </c>
      <c r="I256" s="143">
        <v>35.53</v>
      </c>
      <c r="J256" s="141" t="s">
        <v>234</v>
      </c>
      <c r="K256" s="141">
        <v>2</v>
      </c>
      <c r="L256" s="141">
        <v>1</v>
      </c>
      <c r="M256" s="141">
        <v>1</v>
      </c>
      <c r="N256" s="141">
        <v>8</v>
      </c>
      <c r="O256" s="141">
        <v>1</v>
      </c>
      <c r="P256" s="144">
        <v>250</v>
      </c>
      <c r="Q256" s="145">
        <v>0.25</v>
      </c>
      <c r="R256" s="144">
        <f t="shared" si="3"/>
        <v>312.5</v>
      </c>
      <c r="S256" s="141">
        <v>10</v>
      </c>
      <c r="T256" s="141">
        <v>1</v>
      </c>
      <c r="U256" s="141">
        <v>7</v>
      </c>
      <c r="V256" s="146">
        <f>CEILING(R256*O256*I256*EXP(-Definitions!$A$38*'Capex (2)'!U256)*T256,100)</f>
        <v>11200</v>
      </c>
      <c r="W256" s="160" t="s">
        <v>235</v>
      </c>
      <c r="X256" s="142" t="s">
        <v>239</v>
      </c>
      <c r="Y256" s="142"/>
    </row>
    <row r="257" spans="1:25" s="129" customFormat="1" ht="35.65" hidden="1" customHeight="1">
      <c r="A257" s="141" t="s">
        <v>1325</v>
      </c>
      <c r="B257" s="142" t="s">
        <v>259</v>
      </c>
      <c r="C257" s="142" t="s">
        <v>80</v>
      </c>
      <c r="D257" s="142" t="s">
        <v>117</v>
      </c>
      <c r="E257" s="142" t="s">
        <v>110</v>
      </c>
      <c r="F257" s="142" t="s">
        <v>191</v>
      </c>
      <c r="G257" s="142" t="s">
        <v>96</v>
      </c>
      <c r="H257" s="141">
        <v>2017</v>
      </c>
      <c r="I257" s="143">
        <v>3.07</v>
      </c>
      <c r="J257" s="141" t="s">
        <v>234</v>
      </c>
      <c r="K257" s="141">
        <v>2</v>
      </c>
      <c r="L257" s="141">
        <v>1</v>
      </c>
      <c r="M257" s="141">
        <v>1</v>
      </c>
      <c r="N257" s="141">
        <v>8</v>
      </c>
      <c r="O257" s="141">
        <v>1</v>
      </c>
      <c r="P257" s="144">
        <v>250</v>
      </c>
      <c r="Q257" s="145">
        <v>0.25</v>
      </c>
      <c r="R257" s="144">
        <f t="shared" si="3"/>
        <v>312.5</v>
      </c>
      <c r="S257" s="141">
        <v>10</v>
      </c>
      <c r="T257" s="141">
        <v>1</v>
      </c>
      <c r="U257" s="141">
        <v>7</v>
      </c>
      <c r="V257" s="146">
        <f>CEILING(R257*O257*I257*EXP(-Definitions!$A$38*'Capex (2)'!U257)*T257,100)</f>
        <v>1000</v>
      </c>
      <c r="W257" s="160" t="s">
        <v>235</v>
      </c>
      <c r="X257" s="142" t="s">
        <v>239</v>
      </c>
      <c r="Y257" s="142"/>
    </row>
    <row r="258" spans="1:25" s="129" customFormat="1" ht="36" hidden="1" customHeight="1">
      <c r="A258" s="141" t="s">
        <v>1326</v>
      </c>
      <c r="B258" s="142" t="s">
        <v>255</v>
      </c>
      <c r="C258" s="142" t="s">
        <v>80</v>
      </c>
      <c r="D258" s="142" t="s">
        <v>117</v>
      </c>
      <c r="E258" s="142" t="s">
        <v>111</v>
      </c>
      <c r="F258" s="142" t="s">
        <v>148</v>
      </c>
      <c r="G258" s="142" t="s">
        <v>96</v>
      </c>
      <c r="H258" s="141">
        <v>2017</v>
      </c>
      <c r="I258" s="143">
        <v>93.4</v>
      </c>
      <c r="J258" s="141" t="s">
        <v>234</v>
      </c>
      <c r="K258" s="141">
        <v>2</v>
      </c>
      <c r="L258" s="141">
        <v>1</v>
      </c>
      <c r="M258" s="141">
        <v>1</v>
      </c>
      <c r="N258" s="141">
        <v>8</v>
      </c>
      <c r="O258" s="141">
        <v>1</v>
      </c>
      <c r="P258" s="144">
        <v>250</v>
      </c>
      <c r="Q258" s="145">
        <v>0.25</v>
      </c>
      <c r="R258" s="144">
        <f t="shared" ref="R258:R321" si="4">P258*(1+Q258)</f>
        <v>312.5</v>
      </c>
      <c r="S258" s="141">
        <v>10</v>
      </c>
      <c r="T258" s="141">
        <v>1</v>
      </c>
      <c r="U258" s="141">
        <v>7</v>
      </c>
      <c r="V258" s="146">
        <f>CEILING(R258*O258*I258*EXP(-Definitions!$A$38*'Capex (2)'!U258)*T258,100)</f>
        <v>29200</v>
      </c>
      <c r="W258" s="160" t="s">
        <v>235</v>
      </c>
      <c r="X258" s="142" t="s">
        <v>236</v>
      </c>
      <c r="Y258" s="142"/>
    </row>
    <row r="259" spans="1:25" s="129" customFormat="1" ht="35.65" hidden="1" customHeight="1">
      <c r="A259" s="141" t="s">
        <v>1327</v>
      </c>
      <c r="B259" s="142" t="s">
        <v>259</v>
      </c>
      <c r="C259" s="142" t="s">
        <v>80</v>
      </c>
      <c r="D259" s="142" t="s">
        <v>117</v>
      </c>
      <c r="E259" s="142" t="s">
        <v>111</v>
      </c>
      <c r="F259" s="142" t="s">
        <v>148</v>
      </c>
      <c r="G259" s="142" t="s">
        <v>96</v>
      </c>
      <c r="H259" s="141">
        <v>2017</v>
      </c>
      <c r="I259" s="143">
        <v>17.600000000000001</v>
      </c>
      <c r="J259" s="141" t="s">
        <v>234</v>
      </c>
      <c r="K259" s="141">
        <v>2</v>
      </c>
      <c r="L259" s="141">
        <v>1</v>
      </c>
      <c r="M259" s="141">
        <v>1</v>
      </c>
      <c r="N259" s="141">
        <v>8</v>
      </c>
      <c r="O259" s="141">
        <v>1</v>
      </c>
      <c r="P259" s="144">
        <v>250</v>
      </c>
      <c r="Q259" s="145">
        <v>0.25</v>
      </c>
      <c r="R259" s="144">
        <f t="shared" si="4"/>
        <v>312.5</v>
      </c>
      <c r="S259" s="141">
        <v>10</v>
      </c>
      <c r="T259" s="141">
        <v>1</v>
      </c>
      <c r="U259" s="141">
        <v>7</v>
      </c>
      <c r="V259" s="146">
        <f>CEILING(R259*O259*I259*EXP(-Definitions!$A$38*'Capex (2)'!U259)*T259,100)</f>
        <v>5500</v>
      </c>
      <c r="W259" s="160" t="s">
        <v>235</v>
      </c>
      <c r="X259" s="142" t="s">
        <v>239</v>
      </c>
      <c r="Y259" s="142"/>
    </row>
    <row r="260" spans="1:25" s="129" customFormat="1" ht="35.65" hidden="1" customHeight="1">
      <c r="A260" s="141" t="s">
        <v>1328</v>
      </c>
      <c r="B260" s="142" t="s">
        <v>241</v>
      </c>
      <c r="C260" s="142" t="s">
        <v>80</v>
      </c>
      <c r="D260" s="142" t="s">
        <v>117</v>
      </c>
      <c r="E260" s="142" t="s">
        <v>111</v>
      </c>
      <c r="F260" s="142" t="s">
        <v>148</v>
      </c>
      <c r="G260" s="142" t="s">
        <v>96</v>
      </c>
      <c r="H260" s="141">
        <v>2017</v>
      </c>
      <c r="I260" s="143">
        <v>17.600000000000001</v>
      </c>
      <c r="J260" s="141" t="s">
        <v>234</v>
      </c>
      <c r="K260" s="141">
        <v>2</v>
      </c>
      <c r="L260" s="141">
        <v>1</v>
      </c>
      <c r="M260" s="141">
        <v>1</v>
      </c>
      <c r="N260" s="141">
        <v>8</v>
      </c>
      <c r="O260" s="141">
        <v>1</v>
      </c>
      <c r="P260" s="144">
        <v>1100</v>
      </c>
      <c r="Q260" s="145">
        <v>0.25</v>
      </c>
      <c r="R260" s="144">
        <f t="shared" si="4"/>
        <v>1375</v>
      </c>
      <c r="S260" s="141">
        <v>10</v>
      </c>
      <c r="T260" s="141">
        <v>1</v>
      </c>
      <c r="U260" s="141">
        <v>7</v>
      </c>
      <c r="V260" s="146">
        <f>CEILING(R260*O260*I260*EXP(-Definitions!$A$38*'Capex (2)'!U260)*T260,100)</f>
        <v>24200</v>
      </c>
      <c r="W260" s="160" t="s">
        <v>235</v>
      </c>
      <c r="X260" s="142" t="s">
        <v>242</v>
      </c>
      <c r="Y260" s="142"/>
    </row>
    <row r="261" spans="1:25" s="129" customFormat="1" ht="36" hidden="1" customHeight="1">
      <c r="A261" s="141" t="s">
        <v>1329</v>
      </c>
      <c r="B261" s="142" t="s">
        <v>255</v>
      </c>
      <c r="C261" s="142" t="s">
        <v>80</v>
      </c>
      <c r="D261" s="142" t="s">
        <v>117</v>
      </c>
      <c r="E261" s="142" t="s">
        <v>111</v>
      </c>
      <c r="F261" s="142" t="s">
        <v>152</v>
      </c>
      <c r="G261" s="142" t="s">
        <v>96</v>
      </c>
      <c r="H261" s="141">
        <v>2017</v>
      </c>
      <c r="I261" s="143">
        <v>96.01</v>
      </c>
      <c r="J261" s="141" t="s">
        <v>234</v>
      </c>
      <c r="K261" s="141">
        <v>2</v>
      </c>
      <c r="L261" s="141">
        <v>1</v>
      </c>
      <c r="M261" s="141">
        <v>1</v>
      </c>
      <c r="N261" s="141">
        <v>8</v>
      </c>
      <c r="O261" s="141">
        <v>1</v>
      </c>
      <c r="P261" s="144">
        <v>250</v>
      </c>
      <c r="Q261" s="145">
        <v>0.25</v>
      </c>
      <c r="R261" s="144">
        <f t="shared" si="4"/>
        <v>312.5</v>
      </c>
      <c r="S261" s="141">
        <v>10</v>
      </c>
      <c r="T261" s="141">
        <v>1</v>
      </c>
      <c r="U261" s="141">
        <v>7</v>
      </c>
      <c r="V261" s="146">
        <f>CEILING(R261*O261*I261*EXP(-Definitions!$A$38*'Capex (2)'!U261)*T261,100)</f>
        <v>30100</v>
      </c>
      <c r="W261" s="160" t="s">
        <v>235</v>
      </c>
      <c r="X261" s="142" t="s">
        <v>236</v>
      </c>
      <c r="Y261" s="142"/>
    </row>
    <row r="262" spans="1:25" s="129" customFormat="1" ht="35.65" hidden="1" customHeight="1">
      <c r="A262" s="141" t="s">
        <v>1330</v>
      </c>
      <c r="B262" s="142" t="s">
        <v>259</v>
      </c>
      <c r="C262" s="142" t="s">
        <v>80</v>
      </c>
      <c r="D262" s="142" t="s">
        <v>117</v>
      </c>
      <c r="E262" s="142" t="s">
        <v>111</v>
      </c>
      <c r="F262" s="142" t="s">
        <v>152</v>
      </c>
      <c r="G262" s="142" t="s">
        <v>96</v>
      </c>
      <c r="H262" s="141">
        <v>2017</v>
      </c>
      <c r="I262" s="143">
        <v>17.510000000000002</v>
      </c>
      <c r="J262" s="141" t="s">
        <v>234</v>
      </c>
      <c r="K262" s="141">
        <v>2</v>
      </c>
      <c r="L262" s="141">
        <v>1</v>
      </c>
      <c r="M262" s="141">
        <v>1</v>
      </c>
      <c r="N262" s="141">
        <v>8</v>
      </c>
      <c r="O262" s="141">
        <v>1</v>
      </c>
      <c r="P262" s="144">
        <v>250</v>
      </c>
      <c r="Q262" s="145">
        <v>0.25</v>
      </c>
      <c r="R262" s="144">
        <f t="shared" si="4"/>
        <v>312.5</v>
      </c>
      <c r="S262" s="141">
        <v>10</v>
      </c>
      <c r="T262" s="141">
        <v>1</v>
      </c>
      <c r="U262" s="141">
        <v>7</v>
      </c>
      <c r="V262" s="146">
        <f>CEILING(R262*O262*I262*EXP(-Definitions!$A$38*'Capex (2)'!U262)*T262,100)</f>
        <v>5500</v>
      </c>
      <c r="W262" s="160" t="s">
        <v>235</v>
      </c>
      <c r="X262" s="142" t="s">
        <v>239</v>
      </c>
      <c r="Y262" s="142"/>
    </row>
    <row r="263" spans="1:25" s="129" customFormat="1" ht="35.65" hidden="1" customHeight="1">
      <c r="A263" s="141" t="s">
        <v>1331</v>
      </c>
      <c r="B263" s="142" t="s">
        <v>241</v>
      </c>
      <c r="C263" s="142" t="s">
        <v>80</v>
      </c>
      <c r="D263" s="142" t="s">
        <v>117</v>
      </c>
      <c r="E263" s="142" t="s">
        <v>111</v>
      </c>
      <c r="F263" s="142" t="s">
        <v>152</v>
      </c>
      <c r="G263" s="142" t="s">
        <v>96</v>
      </c>
      <c r="H263" s="141">
        <v>2017</v>
      </c>
      <c r="I263" s="143">
        <v>17.510000000000002</v>
      </c>
      <c r="J263" s="141" t="s">
        <v>234</v>
      </c>
      <c r="K263" s="141">
        <v>2</v>
      </c>
      <c r="L263" s="141">
        <v>1</v>
      </c>
      <c r="M263" s="141">
        <v>1</v>
      </c>
      <c r="N263" s="141">
        <v>8</v>
      </c>
      <c r="O263" s="141">
        <v>1</v>
      </c>
      <c r="P263" s="144">
        <v>1100</v>
      </c>
      <c r="Q263" s="145">
        <v>0.25</v>
      </c>
      <c r="R263" s="144">
        <f t="shared" si="4"/>
        <v>1375</v>
      </c>
      <c r="S263" s="141">
        <v>10</v>
      </c>
      <c r="T263" s="141">
        <v>1</v>
      </c>
      <c r="U263" s="141">
        <v>7</v>
      </c>
      <c r="V263" s="146">
        <f>CEILING(R263*O263*I263*EXP(-Definitions!$A$38*'Capex (2)'!U263)*T263,100)</f>
        <v>24100</v>
      </c>
      <c r="W263" s="160" t="s">
        <v>235</v>
      </c>
      <c r="X263" s="142" t="s">
        <v>242</v>
      </c>
      <c r="Y263" s="142"/>
    </row>
    <row r="264" spans="1:25" s="129" customFormat="1" ht="36" hidden="1" customHeight="1">
      <c r="A264" s="141" t="s">
        <v>1332</v>
      </c>
      <c r="B264" s="142" t="s">
        <v>255</v>
      </c>
      <c r="C264" s="142" t="s">
        <v>80</v>
      </c>
      <c r="D264" s="142" t="s">
        <v>117</v>
      </c>
      <c r="E264" s="142" t="s">
        <v>111</v>
      </c>
      <c r="F264" s="142" t="s">
        <v>154</v>
      </c>
      <c r="G264" s="142" t="s">
        <v>96</v>
      </c>
      <c r="H264" s="141">
        <v>2017</v>
      </c>
      <c r="I264" s="143">
        <v>30.96</v>
      </c>
      <c r="J264" s="141" t="s">
        <v>234</v>
      </c>
      <c r="K264" s="141">
        <v>2</v>
      </c>
      <c r="L264" s="141">
        <v>1</v>
      </c>
      <c r="M264" s="141">
        <v>1</v>
      </c>
      <c r="N264" s="141">
        <v>8</v>
      </c>
      <c r="O264" s="141">
        <v>1</v>
      </c>
      <c r="P264" s="144">
        <v>250</v>
      </c>
      <c r="Q264" s="145">
        <v>0.25</v>
      </c>
      <c r="R264" s="144">
        <f t="shared" si="4"/>
        <v>312.5</v>
      </c>
      <c r="S264" s="141">
        <v>10</v>
      </c>
      <c r="T264" s="141">
        <v>1</v>
      </c>
      <c r="U264" s="141">
        <v>7</v>
      </c>
      <c r="V264" s="146">
        <f>CEILING(R264*O264*I264*EXP(-Definitions!$A$38*'Capex (2)'!U264)*T264,100)</f>
        <v>9700</v>
      </c>
      <c r="W264" s="160" t="s">
        <v>235</v>
      </c>
      <c r="X264" s="142" t="s">
        <v>236</v>
      </c>
      <c r="Y264" s="142"/>
    </row>
    <row r="265" spans="1:25" s="129" customFormat="1" ht="35.65" hidden="1" customHeight="1">
      <c r="A265" s="141" t="s">
        <v>1333</v>
      </c>
      <c r="B265" s="142" t="s">
        <v>259</v>
      </c>
      <c r="C265" s="142" t="s">
        <v>80</v>
      </c>
      <c r="D265" s="142" t="s">
        <v>117</v>
      </c>
      <c r="E265" s="142" t="s">
        <v>111</v>
      </c>
      <c r="F265" s="142" t="s">
        <v>154</v>
      </c>
      <c r="G265" s="142" t="s">
        <v>96</v>
      </c>
      <c r="H265" s="141">
        <v>2017</v>
      </c>
      <c r="I265" s="143">
        <v>3.3</v>
      </c>
      <c r="J265" s="141" t="s">
        <v>234</v>
      </c>
      <c r="K265" s="141">
        <v>2</v>
      </c>
      <c r="L265" s="141">
        <v>1</v>
      </c>
      <c r="M265" s="141">
        <v>1</v>
      </c>
      <c r="N265" s="141">
        <v>8</v>
      </c>
      <c r="O265" s="141">
        <v>1</v>
      </c>
      <c r="P265" s="144">
        <v>250</v>
      </c>
      <c r="Q265" s="145">
        <v>0.25</v>
      </c>
      <c r="R265" s="144">
        <f t="shared" si="4"/>
        <v>312.5</v>
      </c>
      <c r="S265" s="141">
        <v>10</v>
      </c>
      <c r="T265" s="141">
        <v>1</v>
      </c>
      <c r="U265" s="141">
        <v>7</v>
      </c>
      <c r="V265" s="146">
        <f>CEILING(R265*O265*I265*EXP(-Definitions!$A$38*'Capex (2)'!U265)*T265,100)</f>
        <v>1100</v>
      </c>
      <c r="W265" s="160" t="s">
        <v>235</v>
      </c>
      <c r="X265" s="142" t="s">
        <v>239</v>
      </c>
      <c r="Y265" s="142"/>
    </row>
    <row r="266" spans="1:25" s="129" customFormat="1" ht="35.65" hidden="1" customHeight="1">
      <c r="A266" s="141" t="s">
        <v>1334</v>
      </c>
      <c r="B266" s="142" t="s">
        <v>241</v>
      </c>
      <c r="C266" s="142" t="s">
        <v>80</v>
      </c>
      <c r="D266" s="142" t="s">
        <v>117</v>
      </c>
      <c r="E266" s="142" t="s">
        <v>111</v>
      </c>
      <c r="F266" s="142" t="s">
        <v>154</v>
      </c>
      <c r="G266" s="142" t="s">
        <v>96</v>
      </c>
      <c r="H266" s="141">
        <v>2017</v>
      </c>
      <c r="I266" s="143">
        <v>3.3</v>
      </c>
      <c r="J266" s="141" t="s">
        <v>234</v>
      </c>
      <c r="K266" s="141">
        <v>2</v>
      </c>
      <c r="L266" s="141">
        <v>1</v>
      </c>
      <c r="M266" s="141">
        <v>1</v>
      </c>
      <c r="N266" s="141">
        <v>8</v>
      </c>
      <c r="O266" s="141">
        <v>1</v>
      </c>
      <c r="P266" s="144">
        <v>1100</v>
      </c>
      <c r="Q266" s="145">
        <v>0.25</v>
      </c>
      <c r="R266" s="144">
        <f t="shared" si="4"/>
        <v>1375</v>
      </c>
      <c r="S266" s="141">
        <v>10</v>
      </c>
      <c r="T266" s="141">
        <v>1</v>
      </c>
      <c r="U266" s="141">
        <v>7</v>
      </c>
      <c r="V266" s="146">
        <f>CEILING(R266*O266*I266*EXP(-Definitions!$A$38*'Capex (2)'!U266)*T266,100)</f>
        <v>4600</v>
      </c>
      <c r="W266" s="160" t="s">
        <v>235</v>
      </c>
      <c r="X266" s="142" t="s">
        <v>242</v>
      </c>
      <c r="Y266" s="142"/>
    </row>
    <row r="267" spans="1:25" s="129" customFormat="1" ht="36" hidden="1" customHeight="1">
      <c r="A267" s="141" t="s">
        <v>1335</v>
      </c>
      <c r="B267" s="142" t="s">
        <v>255</v>
      </c>
      <c r="C267" s="142" t="s">
        <v>80</v>
      </c>
      <c r="D267" s="142" t="s">
        <v>117</v>
      </c>
      <c r="E267" s="142" t="s">
        <v>111</v>
      </c>
      <c r="F267" s="142" t="s">
        <v>187</v>
      </c>
      <c r="G267" s="142" t="s">
        <v>96</v>
      </c>
      <c r="H267" s="141">
        <v>2017</v>
      </c>
      <c r="I267" s="143">
        <v>26.95</v>
      </c>
      <c r="J267" s="141" t="s">
        <v>234</v>
      </c>
      <c r="K267" s="141">
        <v>2</v>
      </c>
      <c r="L267" s="141">
        <v>1</v>
      </c>
      <c r="M267" s="141">
        <v>1</v>
      </c>
      <c r="N267" s="141">
        <v>8</v>
      </c>
      <c r="O267" s="141">
        <v>1</v>
      </c>
      <c r="P267" s="144">
        <v>250</v>
      </c>
      <c r="Q267" s="145">
        <v>0.25</v>
      </c>
      <c r="R267" s="144">
        <f t="shared" si="4"/>
        <v>312.5</v>
      </c>
      <c r="S267" s="141">
        <v>10</v>
      </c>
      <c r="T267" s="141">
        <v>1</v>
      </c>
      <c r="U267" s="141">
        <v>7</v>
      </c>
      <c r="V267" s="146">
        <f>CEILING(R267*O267*I267*EXP(-Definitions!$A$38*'Capex (2)'!U267)*T267,100)</f>
        <v>8500</v>
      </c>
      <c r="W267" s="160" t="s">
        <v>235</v>
      </c>
      <c r="X267" s="142" t="s">
        <v>236</v>
      </c>
      <c r="Y267" s="142"/>
    </row>
    <row r="268" spans="1:25" s="129" customFormat="1" ht="35.65" hidden="1" customHeight="1">
      <c r="A268" s="141" t="s">
        <v>1336</v>
      </c>
      <c r="B268" s="142" t="s">
        <v>259</v>
      </c>
      <c r="C268" s="142" t="s">
        <v>80</v>
      </c>
      <c r="D268" s="142" t="s">
        <v>117</v>
      </c>
      <c r="E268" s="142" t="s">
        <v>111</v>
      </c>
      <c r="F268" s="142" t="s">
        <v>187</v>
      </c>
      <c r="G268" s="142" t="s">
        <v>96</v>
      </c>
      <c r="H268" s="141">
        <v>2017</v>
      </c>
      <c r="I268" s="143">
        <v>4.79</v>
      </c>
      <c r="J268" s="141" t="s">
        <v>234</v>
      </c>
      <c r="K268" s="141">
        <v>2</v>
      </c>
      <c r="L268" s="141">
        <v>1</v>
      </c>
      <c r="M268" s="141">
        <v>1</v>
      </c>
      <c r="N268" s="141">
        <v>8</v>
      </c>
      <c r="O268" s="141">
        <v>1</v>
      </c>
      <c r="P268" s="144">
        <v>250</v>
      </c>
      <c r="Q268" s="145">
        <v>0.25</v>
      </c>
      <c r="R268" s="144">
        <f t="shared" si="4"/>
        <v>312.5</v>
      </c>
      <c r="S268" s="141">
        <v>10</v>
      </c>
      <c r="T268" s="141">
        <v>1</v>
      </c>
      <c r="U268" s="141">
        <v>7</v>
      </c>
      <c r="V268" s="146">
        <f>CEILING(R268*O268*I268*EXP(-Definitions!$A$38*'Capex (2)'!U268)*T268,100)</f>
        <v>1500</v>
      </c>
      <c r="W268" s="160" t="s">
        <v>235</v>
      </c>
      <c r="X268" s="142" t="s">
        <v>239</v>
      </c>
      <c r="Y268" s="142"/>
    </row>
    <row r="269" spans="1:25" s="129" customFormat="1" ht="35.65" hidden="1" customHeight="1">
      <c r="A269" s="141" t="s">
        <v>1337</v>
      </c>
      <c r="B269" s="142" t="s">
        <v>241</v>
      </c>
      <c r="C269" s="142" t="s">
        <v>80</v>
      </c>
      <c r="D269" s="142" t="s">
        <v>117</v>
      </c>
      <c r="E269" s="142" t="s">
        <v>111</v>
      </c>
      <c r="F269" s="142" t="s">
        <v>187</v>
      </c>
      <c r="G269" s="142" t="s">
        <v>96</v>
      </c>
      <c r="H269" s="141">
        <v>2017</v>
      </c>
      <c r="I269" s="143">
        <v>4.79</v>
      </c>
      <c r="J269" s="141" t="s">
        <v>234</v>
      </c>
      <c r="K269" s="141">
        <v>2</v>
      </c>
      <c r="L269" s="141">
        <v>1</v>
      </c>
      <c r="M269" s="141">
        <v>1</v>
      </c>
      <c r="N269" s="141">
        <v>8</v>
      </c>
      <c r="O269" s="141">
        <v>1</v>
      </c>
      <c r="P269" s="144">
        <v>1100</v>
      </c>
      <c r="Q269" s="145">
        <v>0.25</v>
      </c>
      <c r="R269" s="144">
        <f t="shared" si="4"/>
        <v>1375</v>
      </c>
      <c r="S269" s="141">
        <v>10</v>
      </c>
      <c r="T269" s="141">
        <v>1</v>
      </c>
      <c r="U269" s="141">
        <v>7</v>
      </c>
      <c r="V269" s="146">
        <f>CEILING(R269*O269*I269*EXP(-Definitions!$A$38*'Capex (2)'!U269)*T269,100)</f>
        <v>6600</v>
      </c>
      <c r="W269" s="160" t="s">
        <v>235</v>
      </c>
      <c r="X269" s="142" t="s">
        <v>242</v>
      </c>
      <c r="Y269" s="142"/>
    </row>
    <row r="270" spans="1:25" s="129" customFormat="1" ht="36" hidden="1" customHeight="1">
      <c r="A270" s="141" t="s">
        <v>1338</v>
      </c>
      <c r="B270" s="142" t="s">
        <v>255</v>
      </c>
      <c r="C270" s="142" t="s">
        <v>80</v>
      </c>
      <c r="D270" s="142" t="s">
        <v>117</v>
      </c>
      <c r="E270" s="142" t="s">
        <v>111</v>
      </c>
      <c r="F270" s="142" t="s">
        <v>264</v>
      </c>
      <c r="G270" s="142" t="s">
        <v>96</v>
      </c>
      <c r="H270" s="141">
        <v>2017</v>
      </c>
      <c r="I270" s="143">
        <v>71.69</v>
      </c>
      <c r="J270" s="141" t="s">
        <v>234</v>
      </c>
      <c r="K270" s="141">
        <v>2</v>
      </c>
      <c r="L270" s="141">
        <v>1</v>
      </c>
      <c r="M270" s="141">
        <v>1</v>
      </c>
      <c r="N270" s="141">
        <v>8</v>
      </c>
      <c r="O270" s="141">
        <v>1</v>
      </c>
      <c r="P270" s="144">
        <v>250</v>
      </c>
      <c r="Q270" s="145">
        <v>0.25</v>
      </c>
      <c r="R270" s="144">
        <f t="shared" si="4"/>
        <v>312.5</v>
      </c>
      <c r="S270" s="141">
        <v>10</v>
      </c>
      <c r="T270" s="141">
        <v>1</v>
      </c>
      <c r="U270" s="141">
        <v>7</v>
      </c>
      <c r="V270" s="146">
        <f>CEILING(R270*O270*I270*EXP(-Definitions!$A$38*'Capex (2)'!U270)*T270,100)</f>
        <v>22500</v>
      </c>
      <c r="W270" s="160" t="s">
        <v>235</v>
      </c>
      <c r="X270" s="142" t="s">
        <v>236</v>
      </c>
      <c r="Y270" s="142"/>
    </row>
    <row r="271" spans="1:25" s="129" customFormat="1" ht="35.65" hidden="1" customHeight="1">
      <c r="A271" s="141" t="s">
        <v>1339</v>
      </c>
      <c r="B271" s="142" t="s">
        <v>259</v>
      </c>
      <c r="C271" s="142" t="s">
        <v>80</v>
      </c>
      <c r="D271" s="142" t="s">
        <v>117</v>
      </c>
      <c r="E271" s="142" t="s">
        <v>111</v>
      </c>
      <c r="F271" s="142" t="s">
        <v>264</v>
      </c>
      <c r="G271" s="142" t="s">
        <v>96</v>
      </c>
      <c r="H271" s="141">
        <v>2017</v>
      </c>
      <c r="I271" s="143">
        <v>35.53</v>
      </c>
      <c r="J271" s="141" t="s">
        <v>234</v>
      </c>
      <c r="K271" s="141">
        <v>2</v>
      </c>
      <c r="L271" s="141">
        <v>1</v>
      </c>
      <c r="M271" s="141">
        <v>1</v>
      </c>
      <c r="N271" s="141">
        <v>8</v>
      </c>
      <c r="O271" s="141">
        <v>1</v>
      </c>
      <c r="P271" s="144">
        <v>250</v>
      </c>
      <c r="Q271" s="145">
        <v>0.25</v>
      </c>
      <c r="R271" s="144">
        <f t="shared" si="4"/>
        <v>312.5</v>
      </c>
      <c r="S271" s="141">
        <v>10</v>
      </c>
      <c r="T271" s="141">
        <v>1</v>
      </c>
      <c r="U271" s="141">
        <v>7</v>
      </c>
      <c r="V271" s="146">
        <f>CEILING(R271*O271*I271*EXP(-Definitions!$A$38*'Capex (2)'!U271)*T271,100)</f>
        <v>11200</v>
      </c>
      <c r="W271" s="160" t="s">
        <v>235</v>
      </c>
      <c r="X271" s="142" t="s">
        <v>239</v>
      </c>
      <c r="Y271" s="142"/>
    </row>
    <row r="272" spans="1:25" s="129" customFormat="1" ht="35.65" hidden="1" customHeight="1">
      <c r="A272" s="141" t="s">
        <v>1340</v>
      </c>
      <c r="B272" s="142" t="s">
        <v>259</v>
      </c>
      <c r="C272" s="142" t="s">
        <v>80</v>
      </c>
      <c r="D272" s="142" t="s">
        <v>117</v>
      </c>
      <c r="E272" s="142" t="s">
        <v>111</v>
      </c>
      <c r="F272" s="142" t="s">
        <v>191</v>
      </c>
      <c r="G272" s="142" t="s">
        <v>96</v>
      </c>
      <c r="H272" s="141">
        <v>2017</v>
      </c>
      <c r="I272" s="143">
        <v>3.07</v>
      </c>
      <c r="J272" s="141" t="s">
        <v>234</v>
      </c>
      <c r="K272" s="141">
        <v>2</v>
      </c>
      <c r="L272" s="141">
        <v>1</v>
      </c>
      <c r="M272" s="141">
        <v>1</v>
      </c>
      <c r="N272" s="141">
        <v>8</v>
      </c>
      <c r="O272" s="141">
        <v>1</v>
      </c>
      <c r="P272" s="144">
        <v>250</v>
      </c>
      <c r="Q272" s="145">
        <v>0.25</v>
      </c>
      <c r="R272" s="144">
        <f t="shared" si="4"/>
        <v>312.5</v>
      </c>
      <c r="S272" s="141">
        <v>10</v>
      </c>
      <c r="T272" s="141">
        <v>1</v>
      </c>
      <c r="U272" s="141">
        <v>7</v>
      </c>
      <c r="V272" s="146">
        <f>CEILING(R272*O272*I272*EXP(-Definitions!$A$38*'Capex (2)'!U272)*T272,100)</f>
        <v>1000</v>
      </c>
      <c r="W272" s="160" t="s">
        <v>235</v>
      </c>
      <c r="X272" s="142" t="s">
        <v>239</v>
      </c>
      <c r="Y272" s="142"/>
    </row>
    <row r="273" spans="1:25" s="129" customFormat="1" ht="36" hidden="1" customHeight="1">
      <c r="A273" s="141" t="s">
        <v>1341</v>
      </c>
      <c r="B273" s="142" t="s">
        <v>255</v>
      </c>
      <c r="C273" s="142" t="s">
        <v>80</v>
      </c>
      <c r="D273" s="142" t="s">
        <v>117</v>
      </c>
      <c r="E273" s="142" t="s">
        <v>112</v>
      </c>
      <c r="F273" s="142" t="s">
        <v>148</v>
      </c>
      <c r="G273" s="142" t="s">
        <v>96</v>
      </c>
      <c r="H273" s="141">
        <v>2017</v>
      </c>
      <c r="I273" s="143">
        <v>95.48</v>
      </c>
      <c r="J273" s="141" t="s">
        <v>234</v>
      </c>
      <c r="K273" s="141">
        <v>2</v>
      </c>
      <c r="L273" s="141">
        <v>1</v>
      </c>
      <c r="M273" s="141">
        <v>1</v>
      </c>
      <c r="N273" s="141">
        <v>8</v>
      </c>
      <c r="O273" s="141">
        <v>1</v>
      </c>
      <c r="P273" s="144">
        <v>250</v>
      </c>
      <c r="Q273" s="145">
        <v>0.25</v>
      </c>
      <c r="R273" s="144">
        <f t="shared" si="4"/>
        <v>312.5</v>
      </c>
      <c r="S273" s="141">
        <v>10</v>
      </c>
      <c r="T273" s="141">
        <v>1</v>
      </c>
      <c r="U273" s="141">
        <v>7</v>
      </c>
      <c r="V273" s="146">
        <f>CEILING(R273*O273*I273*EXP(-Definitions!$A$38*'Capex (2)'!U273)*T273,100)</f>
        <v>29900</v>
      </c>
      <c r="W273" s="160" t="s">
        <v>235</v>
      </c>
      <c r="X273" s="142" t="s">
        <v>236</v>
      </c>
      <c r="Y273" s="142"/>
    </row>
    <row r="274" spans="1:25" s="129" customFormat="1" ht="35.65" hidden="1" customHeight="1">
      <c r="A274" s="141" t="s">
        <v>1342</v>
      </c>
      <c r="B274" s="142" t="s">
        <v>259</v>
      </c>
      <c r="C274" s="142" t="s">
        <v>80</v>
      </c>
      <c r="D274" s="142" t="s">
        <v>117</v>
      </c>
      <c r="E274" s="142" t="s">
        <v>112</v>
      </c>
      <c r="F274" s="142" t="s">
        <v>148</v>
      </c>
      <c r="G274" s="142" t="s">
        <v>96</v>
      </c>
      <c r="H274" s="141">
        <v>2017</v>
      </c>
      <c r="I274" s="143">
        <v>17.38</v>
      </c>
      <c r="J274" s="141" t="s">
        <v>234</v>
      </c>
      <c r="K274" s="141">
        <v>2</v>
      </c>
      <c r="L274" s="141">
        <v>1</v>
      </c>
      <c r="M274" s="141">
        <v>1</v>
      </c>
      <c r="N274" s="141">
        <v>8</v>
      </c>
      <c r="O274" s="141">
        <v>1</v>
      </c>
      <c r="P274" s="144">
        <v>250</v>
      </c>
      <c r="Q274" s="145">
        <v>0.25</v>
      </c>
      <c r="R274" s="144">
        <f t="shared" si="4"/>
        <v>312.5</v>
      </c>
      <c r="S274" s="141">
        <v>10</v>
      </c>
      <c r="T274" s="141">
        <v>1</v>
      </c>
      <c r="U274" s="141">
        <v>7</v>
      </c>
      <c r="V274" s="146">
        <f>CEILING(R274*O274*I274*EXP(-Definitions!$A$38*'Capex (2)'!U274)*T274,100)</f>
        <v>5500</v>
      </c>
      <c r="W274" s="160" t="s">
        <v>235</v>
      </c>
      <c r="X274" s="142" t="s">
        <v>239</v>
      </c>
      <c r="Y274" s="142"/>
    </row>
    <row r="275" spans="1:25" s="129" customFormat="1" ht="35.65" hidden="1" customHeight="1">
      <c r="A275" s="141" t="s">
        <v>1343</v>
      </c>
      <c r="B275" s="142" t="s">
        <v>241</v>
      </c>
      <c r="C275" s="142" t="s">
        <v>80</v>
      </c>
      <c r="D275" s="142" t="s">
        <v>117</v>
      </c>
      <c r="E275" s="142" t="s">
        <v>112</v>
      </c>
      <c r="F275" s="142" t="s">
        <v>148</v>
      </c>
      <c r="G275" s="142" t="s">
        <v>96</v>
      </c>
      <c r="H275" s="141">
        <v>2017</v>
      </c>
      <c r="I275" s="143">
        <v>17.38</v>
      </c>
      <c r="J275" s="141" t="s">
        <v>234</v>
      </c>
      <c r="K275" s="141">
        <v>2</v>
      </c>
      <c r="L275" s="141">
        <v>1</v>
      </c>
      <c r="M275" s="141">
        <v>1</v>
      </c>
      <c r="N275" s="141">
        <v>8</v>
      </c>
      <c r="O275" s="141">
        <v>1</v>
      </c>
      <c r="P275" s="144">
        <v>1100</v>
      </c>
      <c r="Q275" s="145">
        <v>0.25</v>
      </c>
      <c r="R275" s="144">
        <f t="shared" si="4"/>
        <v>1375</v>
      </c>
      <c r="S275" s="141">
        <v>10</v>
      </c>
      <c r="T275" s="141">
        <v>1</v>
      </c>
      <c r="U275" s="141">
        <v>7</v>
      </c>
      <c r="V275" s="146">
        <f>CEILING(R275*O275*I275*EXP(-Definitions!$A$38*'Capex (2)'!U275)*T275,100)</f>
        <v>23900</v>
      </c>
      <c r="W275" s="160" t="s">
        <v>235</v>
      </c>
      <c r="X275" s="142" t="s">
        <v>242</v>
      </c>
      <c r="Y275" s="142"/>
    </row>
    <row r="276" spans="1:25" s="129" customFormat="1" ht="36" hidden="1" customHeight="1">
      <c r="A276" s="141" t="s">
        <v>1344</v>
      </c>
      <c r="B276" s="142" t="s">
        <v>255</v>
      </c>
      <c r="C276" s="142" t="s">
        <v>80</v>
      </c>
      <c r="D276" s="142" t="s">
        <v>117</v>
      </c>
      <c r="E276" s="142" t="s">
        <v>112</v>
      </c>
      <c r="F276" s="142" t="s">
        <v>152</v>
      </c>
      <c r="G276" s="142" t="s">
        <v>96</v>
      </c>
      <c r="H276" s="141">
        <v>2017</v>
      </c>
      <c r="I276" s="143">
        <v>96.67</v>
      </c>
      <c r="J276" s="141" t="s">
        <v>234</v>
      </c>
      <c r="K276" s="141">
        <v>2</v>
      </c>
      <c r="L276" s="141">
        <v>1</v>
      </c>
      <c r="M276" s="141">
        <v>1</v>
      </c>
      <c r="N276" s="141">
        <v>8</v>
      </c>
      <c r="O276" s="141">
        <v>1</v>
      </c>
      <c r="P276" s="144">
        <v>250</v>
      </c>
      <c r="Q276" s="145">
        <v>0.25</v>
      </c>
      <c r="R276" s="144">
        <f t="shared" si="4"/>
        <v>312.5</v>
      </c>
      <c r="S276" s="141">
        <v>10</v>
      </c>
      <c r="T276" s="141">
        <v>1</v>
      </c>
      <c r="U276" s="141">
        <v>7</v>
      </c>
      <c r="V276" s="146">
        <f>CEILING(R276*O276*I276*EXP(-Definitions!$A$38*'Capex (2)'!U276)*T276,100)</f>
        <v>30300</v>
      </c>
      <c r="W276" s="160" t="s">
        <v>235</v>
      </c>
      <c r="X276" s="142" t="s">
        <v>236</v>
      </c>
      <c r="Y276" s="142"/>
    </row>
    <row r="277" spans="1:25" s="129" customFormat="1" ht="35.65" hidden="1" customHeight="1">
      <c r="A277" s="141" t="s">
        <v>1345</v>
      </c>
      <c r="B277" s="142" t="s">
        <v>259</v>
      </c>
      <c r="C277" s="142" t="s">
        <v>80</v>
      </c>
      <c r="D277" s="142" t="s">
        <v>117</v>
      </c>
      <c r="E277" s="142" t="s">
        <v>112</v>
      </c>
      <c r="F277" s="142" t="s">
        <v>152</v>
      </c>
      <c r="G277" s="142" t="s">
        <v>96</v>
      </c>
      <c r="H277" s="141">
        <v>2017</v>
      </c>
      <c r="I277" s="143">
        <v>17.739999999999998</v>
      </c>
      <c r="J277" s="141" t="s">
        <v>234</v>
      </c>
      <c r="K277" s="141">
        <v>2</v>
      </c>
      <c r="L277" s="141">
        <v>1</v>
      </c>
      <c r="M277" s="141">
        <v>1</v>
      </c>
      <c r="N277" s="141">
        <v>8</v>
      </c>
      <c r="O277" s="141">
        <v>1</v>
      </c>
      <c r="P277" s="144">
        <v>250</v>
      </c>
      <c r="Q277" s="145">
        <v>0.25</v>
      </c>
      <c r="R277" s="144">
        <f t="shared" si="4"/>
        <v>312.5</v>
      </c>
      <c r="S277" s="141">
        <v>10</v>
      </c>
      <c r="T277" s="141">
        <v>1</v>
      </c>
      <c r="U277" s="141">
        <v>7</v>
      </c>
      <c r="V277" s="146">
        <f>CEILING(R277*O277*I277*EXP(-Definitions!$A$38*'Capex (2)'!U277)*T277,100)</f>
        <v>5600</v>
      </c>
      <c r="W277" s="160" t="s">
        <v>235</v>
      </c>
      <c r="X277" s="142" t="s">
        <v>239</v>
      </c>
      <c r="Y277" s="142"/>
    </row>
    <row r="278" spans="1:25" s="129" customFormat="1" ht="35.65" hidden="1" customHeight="1">
      <c r="A278" s="141" t="s">
        <v>1346</v>
      </c>
      <c r="B278" s="142" t="s">
        <v>241</v>
      </c>
      <c r="C278" s="142" t="s">
        <v>80</v>
      </c>
      <c r="D278" s="142" t="s">
        <v>117</v>
      </c>
      <c r="E278" s="142" t="s">
        <v>112</v>
      </c>
      <c r="F278" s="142" t="s">
        <v>152</v>
      </c>
      <c r="G278" s="142" t="s">
        <v>96</v>
      </c>
      <c r="H278" s="141">
        <v>2017</v>
      </c>
      <c r="I278" s="143">
        <v>17.739999999999998</v>
      </c>
      <c r="J278" s="141" t="s">
        <v>234</v>
      </c>
      <c r="K278" s="141">
        <v>2</v>
      </c>
      <c r="L278" s="141">
        <v>1</v>
      </c>
      <c r="M278" s="141">
        <v>1</v>
      </c>
      <c r="N278" s="141">
        <v>8</v>
      </c>
      <c r="O278" s="141">
        <v>1</v>
      </c>
      <c r="P278" s="144">
        <v>1100</v>
      </c>
      <c r="Q278" s="145">
        <v>0.25</v>
      </c>
      <c r="R278" s="144">
        <f t="shared" si="4"/>
        <v>1375</v>
      </c>
      <c r="S278" s="141">
        <v>10</v>
      </c>
      <c r="T278" s="141">
        <v>1</v>
      </c>
      <c r="U278" s="141">
        <v>7</v>
      </c>
      <c r="V278" s="146">
        <f>CEILING(R278*O278*I278*EXP(-Definitions!$A$38*'Capex (2)'!U278)*T278,100)</f>
        <v>24400</v>
      </c>
      <c r="W278" s="160" t="s">
        <v>235</v>
      </c>
      <c r="X278" s="142" t="s">
        <v>242</v>
      </c>
      <c r="Y278" s="142"/>
    </row>
    <row r="279" spans="1:25" s="129" customFormat="1" ht="36" hidden="1" customHeight="1">
      <c r="A279" s="141" t="s">
        <v>1347</v>
      </c>
      <c r="B279" s="142" t="s">
        <v>255</v>
      </c>
      <c r="C279" s="142" t="s">
        <v>80</v>
      </c>
      <c r="D279" s="142" t="s">
        <v>117</v>
      </c>
      <c r="E279" s="142" t="s">
        <v>112</v>
      </c>
      <c r="F279" s="142" t="s">
        <v>154</v>
      </c>
      <c r="G279" s="142" t="s">
        <v>96</v>
      </c>
      <c r="H279" s="141">
        <v>2017</v>
      </c>
      <c r="I279" s="143">
        <v>33.11</v>
      </c>
      <c r="J279" s="141" t="s">
        <v>234</v>
      </c>
      <c r="K279" s="141">
        <v>2</v>
      </c>
      <c r="L279" s="141">
        <v>1</v>
      </c>
      <c r="M279" s="141">
        <v>1</v>
      </c>
      <c r="N279" s="141">
        <v>8</v>
      </c>
      <c r="O279" s="141">
        <v>1</v>
      </c>
      <c r="P279" s="144">
        <v>250</v>
      </c>
      <c r="Q279" s="145">
        <v>0.25</v>
      </c>
      <c r="R279" s="144">
        <f t="shared" si="4"/>
        <v>312.5</v>
      </c>
      <c r="S279" s="141">
        <v>10</v>
      </c>
      <c r="T279" s="141">
        <v>1</v>
      </c>
      <c r="U279" s="141">
        <v>7</v>
      </c>
      <c r="V279" s="146">
        <f>CEILING(R279*O279*I279*EXP(-Definitions!$A$38*'Capex (2)'!U279)*T279,100)</f>
        <v>10400</v>
      </c>
      <c r="W279" s="160" t="s">
        <v>235</v>
      </c>
      <c r="X279" s="142" t="s">
        <v>236</v>
      </c>
      <c r="Y279" s="142"/>
    </row>
    <row r="280" spans="1:25" s="129" customFormat="1" ht="35.65" hidden="1" customHeight="1">
      <c r="A280" s="141" t="s">
        <v>1348</v>
      </c>
      <c r="B280" s="142" t="s">
        <v>259</v>
      </c>
      <c r="C280" s="142" t="s">
        <v>80</v>
      </c>
      <c r="D280" s="142" t="s">
        <v>117</v>
      </c>
      <c r="E280" s="142" t="s">
        <v>112</v>
      </c>
      <c r="F280" s="142" t="s">
        <v>154</v>
      </c>
      <c r="G280" s="142" t="s">
        <v>96</v>
      </c>
      <c r="H280" s="141">
        <v>2017</v>
      </c>
      <c r="I280" s="143">
        <v>3.7</v>
      </c>
      <c r="J280" s="141" t="s">
        <v>234</v>
      </c>
      <c r="K280" s="141">
        <v>2</v>
      </c>
      <c r="L280" s="141">
        <v>1</v>
      </c>
      <c r="M280" s="141">
        <v>1</v>
      </c>
      <c r="N280" s="141">
        <v>8</v>
      </c>
      <c r="O280" s="141">
        <v>1</v>
      </c>
      <c r="P280" s="144">
        <v>250</v>
      </c>
      <c r="Q280" s="145">
        <v>0.25</v>
      </c>
      <c r="R280" s="144">
        <f t="shared" si="4"/>
        <v>312.5</v>
      </c>
      <c r="S280" s="141">
        <v>10</v>
      </c>
      <c r="T280" s="141">
        <v>1</v>
      </c>
      <c r="U280" s="141">
        <v>7</v>
      </c>
      <c r="V280" s="146">
        <f>CEILING(R280*O280*I280*EXP(-Definitions!$A$38*'Capex (2)'!U280)*T280,100)</f>
        <v>1200</v>
      </c>
      <c r="W280" s="160" t="s">
        <v>235</v>
      </c>
      <c r="X280" s="142" t="s">
        <v>239</v>
      </c>
      <c r="Y280" s="142"/>
    </row>
    <row r="281" spans="1:25" s="129" customFormat="1" ht="35.65" hidden="1" customHeight="1">
      <c r="A281" s="141" t="s">
        <v>1349</v>
      </c>
      <c r="B281" s="142" t="s">
        <v>241</v>
      </c>
      <c r="C281" s="142" t="s">
        <v>80</v>
      </c>
      <c r="D281" s="142" t="s">
        <v>117</v>
      </c>
      <c r="E281" s="142" t="s">
        <v>112</v>
      </c>
      <c r="F281" s="142" t="s">
        <v>154</v>
      </c>
      <c r="G281" s="142" t="s">
        <v>96</v>
      </c>
      <c r="H281" s="141">
        <v>2017</v>
      </c>
      <c r="I281" s="143">
        <v>3.7</v>
      </c>
      <c r="J281" s="141" t="s">
        <v>234</v>
      </c>
      <c r="K281" s="141">
        <v>2</v>
      </c>
      <c r="L281" s="141">
        <v>1</v>
      </c>
      <c r="M281" s="141">
        <v>1</v>
      </c>
      <c r="N281" s="141">
        <v>8</v>
      </c>
      <c r="O281" s="141">
        <v>1</v>
      </c>
      <c r="P281" s="144">
        <v>1100</v>
      </c>
      <c r="Q281" s="145">
        <v>0.25</v>
      </c>
      <c r="R281" s="144">
        <f t="shared" si="4"/>
        <v>1375</v>
      </c>
      <c r="S281" s="141">
        <v>10</v>
      </c>
      <c r="T281" s="141">
        <v>1</v>
      </c>
      <c r="U281" s="141">
        <v>7</v>
      </c>
      <c r="V281" s="146">
        <f>CEILING(R281*O281*I281*EXP(-Definitions!$A$38*'Capex (2)'!U281)*T281,100)</f>
        <v>5100</v>
      </c>
      <c r="W281" s="160" t="s">
        <v>235</v>
      </c>
      <c r="X281" s="142" t="s">
        <v>242</v>
      </c>
      <c r="Y281" s="142"/>
    </row>
    <row r="282" spans="1:25" s="129" customFormat="1" ht="36" hidden="1" customHeight="1">
      <c r="A282" s="141" t="s">
        <v>1350</v>
      </c>
      <c r="B282" s="142" t="s">
        <v>255</v>
      </c>
      <c r="C282" s="142" t="s">
        <v>80</v>
      </c>
      <c r="D282" s="142" t="s">
        <v>117</v>
      </c>
      <c r="E282" s="142" t="s">
        <v>112</v>
      </c>
      <c r="F282" s="142" t="s">
        <v>187</v>
      </c>
      <c r="G282" s="142" t="s">
        <v>96</v>
      </c>
      <c r="H282" s="141">
        <v>2017</v>
      </c>
      <c r="I282" s="143">
        <v>26.95</v>
      </c>
      <c r="J282" s="141" t="s">
        <v>234</v>
      </c>
      <c r="K282" s="141">
        <v>2</v>
      </c>
      <c r="L282" s="141">
        <v>1</v>
      </c>
      <c r="M282" s="141">
        <v>1</v>
      </c>
      <c r="N282" s="141">
        <v>8</v>
      </c>
      <c r="O282" s="141">
        <v>1</v>
      </c>
      <c r="P282" s="144">
        <v>250</v>
      </c>
      <c r="Q282" s="145">
        <v>0.25</v>
      </c>
      <c r="R282" s="144">
        <f t="shared" si="4"/>
        <v>312.5</v>
      </c>
      <c r="S282" s="141">
        <v>10</v>
      </c>
      <c r="T282" s="141">
        <v>1</v>
      </c>
      <c r="U282" s="141">
        <v>7</v>
      </c>
      <c r="V282" s="146">
        <f>CEILING(R282*O282*I282*EXP(-Definitions!$A$38*'Capex (2)'!U282)*T282,100)</f>
        <v>8500</v>
      </c>
      <c r="W282" s="160" t="s">
        <v>235</v>
      </c>
      <c r="X282" s="142" t="s">
        <v>236</v>
      </c>
      <c r="Y282" s="142"/>
    </row>
    <row r="283" spans="1:25" s="129" customFormat="1" ht="35.65" hidden="1" customHeight="1">
      <c r="A283" s="141" t="s">
        <v>1351</v>
      </c>
      <c r="B283" s="142" t="s">
        <v>259</v>
      </c>
      <c r="C283" s="142" t="s">
        <v>80</v>
      </c>
      <c r="D283" s="142" t="s">
        <v>117</v>
      </c>
      <c r="E283" s="142" t="s">
        <v>112</v>
      </c>
      <c r="F283" s="142" t="s">
        <v>187</v>
      </c>
      <c r="G283" s="142" t="s">
        <v>96</v>
      </c>
      <c r="H283" s="141">
        <v>2017</v>
      </c>
      <c r="I283" s="143">
        <v>4.79</v>
      </c>
      <c r="J283" s="141" t="s">
        <v>234</v>
      </c>
      <c r="K283" s="141">
        <v>2</v>
      </c>
      <c r="L283" s="141">
        <v>1</v>
      </c>
      <c r="M283" s="141">
        <v>1</v>
      </c>
      <c r="N283" s="141">
        <v>8</v>
      </c>
      <c r="O283" s="141">
        <v>1</v>
      </c>
      <c r="P283" s="144">
        <v>250</v>
      </c>
      <c r="Q283" s="145">
        <v>0.25</v>
      </c>
      <c r="R283" s="144">
        <f t="shared" si="4"/>
        <v>312.5</v>
      </c>
      <c r="S283" s="141">
        <v>10</v>
      </c>
      <c r="T283" s="141">
        <v>1</v>
      </c>
      <c r="U283" s="141">
        <v>7</v>
      </c>
      <c r="V283" s="146">
        <f>CEILING(R283*O283*I283*EXP(-Definitions!$A$38*'Capex (2)'!U283)*T283,100)</f>
        <v>1500</v>
      </c>
      <c r="W283" s="160" t="s">
        <v>235</v>
      </c>
      <c r="X283" s="142" t="s">
        <v>239</v>
      </c>
      <c r="Y283" s="142"/>
    </row>
    <row r="284" spans="1:25" s="129" customFormat="1" ht="35.65" hidden="1" customHeight="1">
      <c r="A284" s="141" t="s">
        <v>1352</v>
      </c>
      <c r="B284" s="142" t="s">
        <v>241</v>
      </c>
      <c r="C284" s="142" t="s">
        <v>80</v>
      </c>
      <c r="D284" s="142" t="s">
        <v>117</v>
      </c>
      <c r="E284" s="142" t="s">
        <v>112</v>
      </c>
      <c r="F284" s="142" t="s">
        <v>187</v>
      </c>
      <c r="G284" s="142" t="s">
        <v>96</v>
      </c>
      <c r="H284" s="141">
        <v>2017</v>
      </c>
      <c r="I284" s="143">
        <v>4.79</v>
      </c>
      <c r="J284" s="141" t="s">
        <v>234</v>
      </c>
      <c r="K284" s="141">
        <v>2</v>
      </c>
      <c r="L284" s="141">
        <v>1</v>
      </c>
      <c r="M284" s="141">
        <v>1</v>
      </c>
      <c r="N284" s="141">
        <v>8</v>
      </c>
      <c r="O284" s="141">
        <v>1</v>
      </c>
      <c r="P284" s="144">
        <v>1100</v>
      </c>
      <c r="Q284" s="145">
        <v>0.25</v>
      </c>
      <c r="R284" s="144">
        <f t="shared" si="4"/>
        <v>1375</v>
      </c>
      <c r="S284" s="141">
        <v>10</v>
      </c>
      <c r="T284" s="141">
        <v>1</v>
      </c>
      <c r="U284" s="141">
        <v>7</v>
      </c>
      <c r="V284" s="146">
        <f>CEILING(R284*O284*I284*EXP(-Definitions!$A$38*'Capex (2)'!U284)*T284,100)</f>
        <v>6600</v>
      </c>
      <c r="W284" s="160" t="s">
        <v>235</v>
      </c>
      <c r="X284" s="142" t="s">
        <v>242</v>
      </c>
      <c r="Y284" s="142"/>
    </row>
    <row r="285" spans="1:25" s="129" customFormat="1" ht="36" hidden="1" customHeight="1">
      <c r="A285" s="141" t="s">
        <v>1353</v>
      </c>
      <c r="B285" s="142" t="s">
        <v>255</v>
      </c>
      <c r="C285" s="142" t="s">
        <v>80</v>
      </c>
      <c r="D285" s="142" t="s">
        <v>117</v>
      </c>
      <c r="E285" s="142" t="s">
        <v>112</v>
      </c>
      <c r="F285" s="142" t="s">
        <v>192</v>
      </c>
      <c r="G285" s="142" t="s">
        <v>96</v>
      </c>
      <c r="H285" s="141">
        <v>2017</v>
      </c>
      <c r="I285" s="143">
        <v>243.52</v>
      </c>
      <c r="J285" s="141" t="s">
        <v>234</v>
      </c>
      <c r="K285" s="141">
        <v>2</v>
      </c>
      <c r="L285" s="141">
        <v>1</v>
      </c>
      <c r="M285" s="141">
        <v>1</v>
      </c>
      <c r="N285" s="141">
        <v>8</v>
      </c>
      <c r="O285" s="141">
        <v>1</v>
      </c>
      <c r="P285" s="144">
        <v>250</v>
      </c>
      <c r="Q285" s="145">
        <v>0.25</v>
      </c>
      <c r="R285" s="144">
        <f t="shared" si="4"/>
        <v>312.5</v>
      </c>
      <c r="S285" s="141">
        <v>10</v>
      </c>
      <c r="T285" s="141">
        <v>1</v>
      </c>
      <c r="U285" s="141">
        <v>7</v>
      </c>
      <c r="V285" s="146">
        <f>CEILING(R285*O285*I285*EXP(-Definitions!$A$38*'Capex (2)'!U285)*T285,100)</f>
        <v>76100</v>
      </c>
      <c r="W285" s="160" t="s">
        <v>235</v>
      </c>
      <c r="X285" s="142" t="s">
        <v>236</v>
      </c>
      <c r="Y285" s="142"/>
    </row>
    <row r="286" spans="1:25" s="129" customFormat="1" ht="35.65" hidden="1" customHeight="1">
      <c r="A286" s="141" t="s">
        <v>1354</v>
      </c>
      <c r="B286" s="142" t="s">
        <v>259</v>
      </c>
      <c r="C286" s="142" t="s">
        <v>80</v>
      </c>
      <c r="D286" s="142" t="s">
        <v>117</v>
      </c>
      <c r="E286" s="142" t="s">
        <v>112</v>
      </c>
      <c r="F286" s="142" t="s">
        <v>192</v>
      </c>
      <c r="G286" s="142" t="s">
        <v>96</v>
      </c>
      <c r="H286" s="141">
        <v>2017</v>
      </c>
      <c r="I286" s="143">
        <v>200.48</v>
      </c>
      <c r="J286" s="141" t="s">
        <v>234</v>
      </c>
      <c r="K286" s="141">
        <v>2</v>
      </c>
      <c r="L286" s="141">
        <v>1</v>
      </c>
      <c r="M286" s="141">
        <v>1</v>
      </c>
      <c r="N286" s="141">
        <v>8</v>
      </c>
      <c r="O286" s="141">
        <v>1</v>
      </c>
      <c r="P286" s="144">
        <v>250</v>
      </c>
      <c r="Q286" s="145">
        <v>0.25</v>
      </c>
      <c r="R286" s="144">
        <f t="shared" si="4"/>
        <v>312.5</v>
      </c>
      <c r="S286" s="141">
        <v>10</v>
      </c>
      <c r="T286" s="141">
        <v>1</v>
      </c>
      <c r="U286" s="141">
        <v>7</v>
      </c>
      <c r="V286" s="146">
        <f>CEILING(R286*O286*I286*EXP(-Definitions!$A$38*'Capex (2)'!U286)*T286,100)</f>
        <v>62700</v>
      </c>
      <c r="W286" s="160" t="s">
        <v>235</v>
      </c>
      <c r="X286" s="142" t="s">
        <v>239</v>
      </c>
      <c r="Y286" s="142"/>
    </row>
    <row r="287" spans="1:25" s="129" customFormat="1" ht="36" hidden="1" customHeight="1">
      <c r="A287" s="141" t="s">
        <v>1355</v>
      </c>
      <c r="B287" s="142" t="s">
        <v>255</v>
      </c>
      <c r="C287" s="142" t="s">
        <v>80</v>
      </c>
      <c r="D287" s="142" t="s">
        <v>117</v>
      </c>
      <c r="E287" s="142" t="s">
        <v>112</v>
      </c>
      <c r="F287" s="142" t="s">
        <v>264</v>
      </c>
      <c r="G287" s="142" t="s">
        <v>96</v>
      </c>
      <c r="H287" s="141">
        <v>2017</v>
      </c>
      <c r="I287" s="143">
        <v>30.84</v>
      </c>
      <c r="J287" s="141" t="s">
        <v>234</v>
      </c>
      <c r="K287" s="141">
        <v>2</v>
      </c>
      <c r="L287" s="141">
        <v>1</v>
      </c>
      <c r="M287" s="141">
        <v>1</v>
      </c>
      <c r="N287" s="141">
        <v>8</v>
      </c>
      <c r="O287" s="141">
        <v>1</v>
      </c>
      <c r="P287" s="144">
        <v>250</v>
      </c>
      <c r="Q287" s="145">
        <v>0.25</v>
      </c>
      <c r="R287" s="144">
        <f t="shared" si="4"/>
        <v>312.5</v>
      </c>
      <c r="S287" s="141">
        <v>10</v>
      </c>
      <c r="T287" s="141">
        <v>1</v>
      </c>
      <c r="U287" s="141">
        <v>7</v>
      </c>
      <c r="V287" s="146">
        <f>CEILING(R287*O287*I287*EXP(-Definitions!$A$38*'Capex (2)'!U287)*T287,100)</f>
        <v>9700</v>
      </c>
      <c r="W287" s="160" t="s">
        <v>235</v>
      </c>
      <c r="X287" s="142" t="s">
        <v>236</v>
      </c>
      <c r="Y287" s="142"/>
    </row>
    <row r="288" spans="1:25" s="129" customFormat="1" ht="35.65" hidden="1" customHeight="1">
      <c r="A288" s="141" t="s">
        <v>1356</v>
      </c>
      <c r="B288" s="142" t="s">
        <v>259</v>
      </c>
      <c r="C288" s="142" t="s">
        <v>80</v>
      </c>
      <c r="D288" s="142" t="s">
        <v>117</v>
      </c>
      <c r="E288" s="142" t="s">
        <v>112</v>
      </c>
      <c r="F288" s="142" t="s">
        <v>264</v>
      </c>
      <c r="G288" s="142" t="s">
        <v>96</v>
      </c>
      <c r="H288" s="141">
        <v>2017</v>
      </c>
      <c r="I288" s="143">
        <v>35.32</v>
      </c>
      <c r="J288" s="141" t="s">
        <v>234</v>
      </c>
      <c r="K288" s="141">
        <v>2</v>
      </c>
      <c r="L288" s="141">
        <v>1</v>
      </c>
      <c r="M288" s="141">
        <v>1</v>
      </c>
      <c r="N288" s="141">
        <v>8</v>
      </c>
      <c r="O288" s="141">
        <v>1</v>
      </c>
      <c r="P288" s="144">
        <v>250</v>
      </c>
      <c r="Q288" s="145">
        <v>0.25</v>
      </c>
      <c r="R288" s="144">
        <f t="shared" si="4"/>
        <v>312.5</v>
      </c>
      <c r="S288" s="141">
        <v>10</v>
      </c>
      <c r="T288" s="141">
        <v>1</v>
      </c>
      <c r="U288" s="141">
        <v>7</v>
      </c>
      <c r="V288" s="146">
        <f>CEILING(R288*O288*I288*EXP(-Definitions!$A$38*'Capex (2)'!U288)*T288,100)</f>
        <v>11100</v>
      </c>
      <c r="W288" s="160" t="s">
        <v>235</v>
      </c>
      <c r="X288" s="142" t="s">
        <v>239</v>
      </c>
      <c r="Y288" s="142"/>
    </row>
    <row r="289" spans="1:25" s="129" customFormat="1" ht="35.65" hidden="1" customHeight="1">
      <c r="A289" s="141" t="s">
        <v>1357</v>
      </c>
      <c r="B289" s="142" t="s">
        <v>259</v>
      </c>
      <c r="C289" s="142" t="s">
        <v>80</v>
      </c>
      <c r="D289" s="142" t="s">
        <v>117</v>
      </c>
      <c r="E289" s="142" t="s">
        <v>112</v>
      </c>
      <c r="F289" s="142" t="s">
        <v>191</v>
      </c>
      <c r="G289" s="142" t="s">
        <v>96</v>
      </c>
      <c r="H289" s="141">
        <v>2017</v>
      </c>
      <c r="I289" s="143">
        <v>3.07</v>
      </c>
      <c r="J289" s="141" t="s">
        <v>234</v>
      </c>
      <c r="K289" s="141">
        <v>2</v>
      </c>
      <c r="L289" s="141">
        <v>1</v>
      </c>
      <c r="M289" s="141">
        <v>1</v>
      </c>
      <c r="N289" s="141">
        <v>8</v>
      </c>
      <c r="O289" s="141">
        <v>1</v>
      </c>
      <c r="P289" s="144">
        <v>250</v>
      </c>
      <c r="Q289" s="145">
        <v>0.25</v>
      </c>
      <c r="R289" s="144">
        <f t="shared" si="4"/>
        <v>312.5</v>
      </c>
      <c r="S289" s="141">
        <v>10</v>
      </c>
      <c r="T289" s="141">
        <v>1</v>
      </c>
      <c r="U289" s="141">
        <v>7</v>
      </c>
      <c r="V289" s="146">
        <f>CEILING(R289*O289*I289*EXP(-Definitions!$A$38*'Capex (2)'!U289)*T289,100)</f>
        <v>1000</v>
      </c>
      <c r="W289" s="160" t="s">
        <v>235</v>
      </c>
      <c r="X289" s="142" t="s">
        <v>239</v>
      </c>
      <c r="Y289" s="142"/>
    </row>
    <row r="290" spans="1:25" s="129" customFormat="1" ht="35.65" hidden="1" customHeight="1">
      <c r="A290" s="141" t="s">
        <v>1358</v>
      </c>
      <c r="B290" s="142" t="s">
        <v>259</v>
      </c>
      <c r="C290" s="142" t="s">
        <v>80</v>
      </c>
      <c r="D290" s="142" t="s">
        <v>117</v>
      </c>
      <c r="E290" s="142" t="s">
        <v>112</v>
      </c>
      <c r="F290" s="142" t="s">
        <v>194</v>
      </c>
      <c r="G290" s="142" t="s">
        <v>96</v>
      </c>
      <c r="H290" s="141">
        <v>2017</v>
      </c>
      <c r="I290" s="143">
        <v>26.1</v>
      </c>
      <c r="J290" s="141" t="s">
        <v>234</v>
      </c>
      <c r="K290" s="141">
        <v>2</v>
      </c>
      <c r="L290" s="141">
        <v>1</v>
      </c>
      <c r="M290" s="141">
        <v>1</v>
      </c>
      <c r="N290" s="141">
        <v>8</v>
      </c>
      <c r="O290" s="141">
        <v>1</v>
      </c>
      <c r="P290" s="144">
        <v>250</v>
      </c>
      <c r="Q290" s="145">
        <v>0.25</v>
      </c>
      <c r="R290" s="144">
        <f t="shared" si="4"/>
        <v>312.5</v>
      </c>
      <c r="S290" s="141">
        <v>10</v>
      </c>
      <c r="T290" s="141">
        <v>1</v>
      </c>
      <c r="U290" s="141">
        <v>7</v>
      </c>
      <c r="V290" s="146">
        <f>CEILING(R290*O290*I290*EXP(-Definitions!$A$38*'Capex (2)'!U290)*T290,100)</f>
        <v>8200</v>
      </c>
      <c r="W290" s="160" t="s">
        <v>235</v>
      </c>
      <c r="X290" s="142" t="s">
        <v>239</v>
      </c>
      <c r="Y290" s="142"/>
    </row>
    <row r="291" spans="1:25" s="129" customFormat="1" ht="35.65" hidden="1" customHeight="1">
      <c r="A291" s="141" t="s">
        <v>1359</v>
      </c>
      <c r="B291" s="142" t="s">
        <v>259</v>
      </c>
      <c r="C291" s="142" t="s">
        <v>80</v>
      </c>
      <c r="D291" s="142" t="s">
        <v>117</v>
      </c>
      <c r="E291" s="142" t="s">
        <v>112</v>
      </c>
      <c r="F291" s="142" t="s">
        <v>193</v>
      </c>
      <c r="G291" s="142" t="s">
        <v>96</v>
      </c>
      <c r="H291" s="141">
        <v>2017</v>
      </c>
      <c r="I291" s="143">
        <v>33.729999999999997</v>
      </c>
      <c r="J291" s="141" t="s">
        <v>234</v>
      </c>
      <c r="K291" s="141">
        <v>2</v>
      </c>
      <c r="L291" s="141">
        <v>1</v>
      </c>
      <c r="M291" s="141">
        <v>1</v>
      </c>
      <c r="N291" s="141">
        <v>8</v>
      </c>
      <c r="O291" s="141">
        <v>1</v>
      </c>
      <c r="P291" s="144">
        <v>250</v>
      </c>
      <c r="Q291" s="145">
        <v>0.25</v>
      </c>
      <c r="R291" s="144">
        <f t="shared" si="4"/>
        <v>312.5</v>
      </c>
      <c r="S291" s="141">
        <v>10</v>
      </c>
      <c r="T291" s="141">
        <v>1</v>
      </c>
      <c r="U291" s="141">
        <v>7</v>
      </c>
      <c r="V291" s="146">
        <f>CEILING(R291*O291*I291*EXP(-Definitions!$A$38*'Capex (2)'!U291)*T291,100)</f>
        <v>10600</v>
      </c>
      <c r="W291" s="160" t="s">
        <v>235</v>
      </c>
      <c r="X291" s="142" t="s">
        <v>239</v>
      </c>
      <c r="Y291" s="142"/>
    </row>
    <row r="292" spans="1:25" s="129" customFormat="1" ht="35.65" hidden="1" customHeight="1">
      <c r="A292" s="141" t="s">
        <v>1360</v>
      </c>
      <c r="B292" s="142" t="s">
        <v>259</v>
      </c>
      <c r="C292" s="142" t="s">
        <v>80</v>
      </c>
      <c r="D292" s="142" t="s">
        <v>117</v>
      </c>
      <c r="E292" s="142" t="s">
        <v>112</v>
      </c>
      <c r="F292" s="142" t="s">
        <v>195</v>
      </c>
      <c r="G292" s="142" t="s">
        <v>96</v>
      </c>
      <c r="H292" s="141">
        <v>2017</v>
      </c>
      <c r="I292" s="143">
        <v>5.51</v>
      </c>
      <c r="J292" s="141" t="s">
        <v>234</v>
      </c>
      <c r="K292" s="141">
        <v>2</v>
      </c>
      <c r="L292" s="141">
        <v>1</v>
      </c>
      <c r="M292" s="141">
        <v>1</v>
      </c>
      <c r="N292" s="141">
        <v>8</v>
      </c>
      <c r="O292" s="141">
        <v>1</v>
      </c>
      <c r="P292" s="144">
        <v>250</v>
      </c>
      <c r="Q292" s="145">
        <v>0.25</v>
      </c>
      <c r="R292" s="144">
        <f t="shared" si="4"/>
        <v>312.5</v>
      </c>
      <c r="S292" s="141">
        <v>10</v>
      </c>
      <c r="T292" s="141">
        <v>1</v>
      </c>
      <c r="U292" s="141">
        <v>7</v>
      </c>
      <c r="V292" s="146">
        <f>CEILING(R292*O292*I292*EXP(-Definitions!$A$38*'Capex (2)'!U292)*T292,100)</f>
        <v>1800</v>
      </c>
      <c r="W292" s="160" t="s">
        <v>235</v>
      </c>
      <c r="X292" s="142" t="s">
        <v>239</v>
      </c>
      <c r="Y292" s="142"/>
    </row>
    <row r="293" spans="1:25" s="129" customFormat="1" ht="36" hidden="1" customHeight="1">
      <c r="A293" s="141" t="s">
        <v>1361</v>
      </c>
      <c r="B293" s="142" t="s">
        <v>255</v>
      </c>
      <c r="C293" s="142" t="s">
        <v>80</v>
      </c>
      <c r="D293" s="142" t="s">
        <v>117</v>
      </c>
      <c r="E293" s="142" t="s">
        <v>113</v>
      </c>
      <c r="F293" s="142" t="s">
        <v>148</v>
      </c>
      <c r="G293" s="142" t="s">
        <v>96</v>
      </c>
      <c r="H293" s="141">
        <v>2017</v>
      </c>
      <c r="I293" s="143">
        <v>95.48</v>
      </c>
      <c r="J293" s="141" t="s">
        <v>234</v>
      </c>
      <c r="K293" s="141">
        <v>2</v>
      </c>
      <c r="L293" s="141">
        <v>1</v>
      </c>
      <c r="M293" s="141">
        <v>1</v>
      </c>
      <c r="N293" s="141">
        <v>8</v>
      </c>
      <c r="O293" s="141">
        <v>1</v>
      </c>
      <c r="P293" s="144">
        <v>250</v>
      </c>
      <c r="Q293" s="145">
        <v>0.25</v>
      </c>
      <c r="R293" s="144">
        <f t="shared" si="4"/>
        <v>312.5</v>
      </c>
      <c r="S293" s="141">
        <v>10</v>
      </c>
      <c r="T293" s="141">
        <v>1</v>
      </c>
      <c r="U293" s="141">
        <v>7</v>
      </c>
      <c r="V293" s="146">
        <f>CEILING(R293*O293*I293*EXP(-Definitions!$A$38*'Capex (2)'!U293)*T293,100)</f>
        <v>29900</v>
      </c>
      <c r="W293" s="160" t="s">
        <v>235</v>
      </c>
      <c r="X293" s="142" t="s">
        <v>236</v>
      </c>
      <c r="Y293" s="142"/>
    </row>
    <row r="294" spans="1:25" s="129" customFormat="1" ht="35.65" hidden="1" customHeight="1">
      <c r="A294" s="141" t="s">
        <v>1362</v>
      </c>
      <c r="B294" s="142" t="s">
        <v>259</v>
      </c>
      <c r="C294" s="142" t="s">
        <v>80</v>
      </c>
      <c r="D294" s="142" t="s">
        <v>117</v>
      </c>
      <c r="E294" s="142" t="s">
        <v>113</v>
      </c>
      <c r="F294" s="142" t="s">
        <v>148</v>
      </c>
      <c r="G294" s="142" t="s">
        <v>96</v>
      </c>
      <c r="H294" s="141">
        <v>2017</v>
      </c>
      <c r="I294" s="143">
        <v>17.38</v>
      </c>
      <c r="J294" s="141" t="s">
        <v>234</v>
      </c>
      <c r="K294" s="141">
        <v>2</v>
      </c>
      <c r="L294" s="141">
        <v>1</v>
      </c>
      <c r="M294" s="141">
        <v>1</v>
      </c>
      <c r="N294" s="141">
        <v>8</v>
      </c>
      <c r="O294" s="141">
        <v>1</v>
      </c>
      <c r="P294" s="144">
        <v>250</v>
      </c>
      <c r="Q294" s="145">
        <v>0.25</v>
      </c>
      <c r="R294" s="144">
        <f t="shared" si="4"/>
        <v>312.5</v>
      </c>
      <c r="S294" s="141">
        <v>10</v>
      </c>
      <c r="T294" s="141">
        <v>1</v>
      </c>
      <c r="U294" s="141">
        <v>7</v>
      </c>
      <c r="V294" s="146">
        <f>CEILING(R294*O294*I294*EXP(-Definitions!$A$38*'Capex (2)'!U294)*T294,100)</f>
        <v>5500</v>
      </c>
      <c r="W294" s="160" t="s">
        <v>235</v>
      </c>
      <c r="X294" s="142" t="s">
        <v>239</v>
      </c>
      <c r="Y294" s="142"/>
    </row>
    <row r="295" spans="1:25" s="129" customFormat="1" ht="35.65" hidden="1" customHeight="1">
      <c r="A295" s="141" t="s">
        <v>1363</v>
      </c>
      <c r="B295" s="142" t="s">
        <v>241</v>
      </c>
      <c r="C295" s="142" t="s">
        <v>80</v>
      </c>
      <c r="D295" s="142" t="s">
        <v>117</v>
      </c>
      <c r="E295" s="142" t="s">
        <v>113</v>
      </c>
      <c r="F295" s="142" t="s">
        <v>148</v>
      </c>
      <c r="G295" s="142" t="s">
        <v>96</v>
      </c>
      <c r="H295" s="141">
        <v>2017</v>
      </c>
      <c r="I295" s="143">
        <v>17.38</v>
      </c>
      <c r="J295" s="141" t="s">
        <v>234</v>
      </c>
      <c r="K295" s="141">
        <v>2</v>
      </c>
      <c r="L295" s="141">
        <v>1</v>
      </c>
      <c r="M295" s="141">
        <v>1</v>
      </c>
      <c r="N295" s="141">
        <v>8</v>
      </c>
      <c r="O295" s="141">
        <v>1</v>
      </c>
      <c r="P295" s="144">
        <v>1100</v>
      </c>
      <c r="Q295" s="145">
        <v>0.25</v>
      </c>
      <c r="R295" s="144">
        <f t="shared" si="4"/>
        <v>1375</v>
      </c>
      <c r="S295" s="141">
        <v>10</v>
      </c>
      <c r="T295" s="141">
        <v>1</v>
      </c>
      <c r="U295" s="141">
        <v>7</v>
      </c>
      <c r="V295" s="146">
        <f>CEILING(R295*O295*I295*EXP(-Definitions!$A$38*'Capex (2)'!U295)*T295,100)</f>
        <v>23900</v>
      </c>
      <c r="W295" s="160" t="s">
        <v>235</v>
      </c>
      <c r="X295" s="142" t="s">
        <v>242</v>
      </c>
      <c r="Y295" s="142"/>
    </row>
    <row r="296" spans="1:25" s="129" customFormat="1" ht="36" hidden="1" customHeight="1">
      <c r="A296" s="141" t="s">
        <v>1364</v>
      </c>
      <c r="B296" s="142" t="s">
        <v>255</v>
      </c>
      <c r="C296" s="142" t="s">
        <v>80</v>
      </c>
      <c r="D296" s="142" t="s">
        <v>117</v>
      </c>
      <c r="E296" s="142" t="s">
        <v>113</v>
      </c>
      <c r="F296" s="142" t="s">
        <v>152</v>
      </c>
      <c r="G296" s="142" t="s">
        <v>96</v>
      </c>
      <c r="H296" s="141">
        <v>2017</v>
      </c>
      <c r="I296" s="143">
        <v>96.67</v>
      </c>
      <c r="J296" s="141" t="s">
        <v>234</v>
      </c>
      <c r="K296" s="141">
        <v>2</v>
      </c>
      <c r="L296" s="141">
        <v>1</v>
      </c>
      <c r="M296" s="141">
        <v>1</v>
      </c>
      <c r="N296" s="141">
        <v>8</v>
      </c>
      <c r="O296" s="141">
        <v>1</v>
      </c>
      <c r="P296" s="144">
        <v>250</v>
      </c>
      <c r="Q296" s="145">
        <v>0.25</v>
      </c>
      <c r="R296" s="144">
        <f t="shared" si="4"/>
        <v>312.5</v>
      </c>
      <c r="S296" s="141">
        <v>10</v>
      </c>
      <c r="T296" s="141">
        <v>1</v>
      </c>
      <c r="U296" s="141">
        <v>7</v>
      </c>
      <c r="V296" s="146">
        <f>CEILING(R296*O296*I296*EXP(-Definitions!$A$38*'Capex (2)'!U296)*T296,100)</f>
        <v>30300</v>
      </c>
      <c r="W296" s="160" t="s">
        <v>235</v>
      </c>
      <c r="X296" s="142" t="s">
        <v>236</v>
      </c>
      <c r="Y296" s="142"/>
    </row>
    <row r="297" spans="1:25" s="129" customFormat="1" ht="35.65" hidden="1" customHeight="1">
      <c r="A297" s="141" t="s">
        <v>1365</v>
      </c>
      <c r="B297" s="142" t="s">
        <v>259</v>
      </c>
      <c r="C297" s="142" t="s">
        <v>80</v>
      </c>
      <c r="D297" s="142" t="s">
        <v>117</v>
      </c>
      <c r="E297" s="142" t="s">
        <v>113</v>
      </c>
      <c r="F297" s="142" t="s">
        <v>152</v>
      </c>
      <c r="G297" s="142" t="s">
        <v>96</v>
      </c>
      <c r="H297" s="141">
        <v>2017</v>
      </c>
      <c r="I297" s="143">
        <v>17.739999999999998</v>
      </c>
      <c r="J297" s="141" t="s">
        <v>234</v>
      </c>
      <c r="K297" s="141">
        <v>2</v>
      </c>
      <c r="L297" s="141">
        <v>1</v>
      </c>
      <c r="M297" s="141">
        <v>1</v>
      </c>
      <c r="N297" s="141">
        <v>8</v>
      </c>
      <c r="O297" s="141">
        <v>1</v>
      </c>
      <c r="P297" s="144">
        <v>250</v>
      </c>
      <c r="Q297" s="145">
        <v>0.25</v>
      </c>
      <c r="R297" s="144">
        <f t="shared" si="4"/>
        <v>312.5</v>
      </c>
      <c r="S297" s="141">
        <v>10</v>
      </c>
      <c r="T297" s="141">
        <v>1</v>
      </c>
      <c r="U297" s="141">
        <v>7</v>
      </c>
      <c r="V297" s="146">
        <f>CEILING(R297*O297*I297*EXP(-Definitions!$A$38*'Capex (2)'!U297)*T297,100)</f>
        <v>5600</v>
      </c>
      <c r="W297" s="160" t="s">
        <v>235</v>
      </c>
      <c r="X297" s="142" t="s">
        <v>239</v>
      </c>
      <c r="Y297" s="142"/>
    </row>
    <row r="298" spans="1:25" s="129" customFormat="1" ht="35.65" hidden="1" customHeight="1">
      <c r="A298" s="141" t="s">
        <v>1366</v>
      </c>
      <c r="B298" s="142" t="s">
        <v>241</v>
      </c>
      <c r="C298" s="142" t="s">
        <v>80</v>
      </c>
      <c r="D298" s="142" t="s">
        <v>117</v>
      </c>
      <c r="E298" s="142" t="s">
        <v>113</v>
      </c>
      <c r="F298" s="142" t="s">
        <v>152</v>
      </c>
      <c r="G298" s="142" t="s">
        <v>96</v>
      </c>
      <c r="H298" s="141">
        <v>2017</v>
      </c>
      <c r="I298" s="143">
        <v>17.739999999999998</v>
      </c>
      <c r="J298" s="141" t="s">
        <v>234</v>
      </c>
      <c r="K298" s="141">
        <v>2</v>
      </c>
      <c r="L298" s="141">
        <v>1</v>
      </c>
      <c r="M298" s="141">
        <v>1</v>
      </c>
      <c r="N298" s="141">
        <v>8</v>
      </c>
      <c r="O298" s="141">
        <v>1</v>
      </c>
      <c r="P298" s="144">
        <v>1100</v>
      </c>
      <c r="Q298" s="145">
        <v>0.25</v>
      </c>
      <c r="R298" s="144">
        <f t="shared" si="4"/>
        <v>1375</v>
      </c>
      <c r="S298" s="141">
        <v>10</v>
      </c>
      <c r="T298" s="141">
        <v>1</v>
      </c>
      <c r="U298" s="141">
        <v>7</v>
      </c>
      <c r="V298" s="146">
        <f>CEILING(R298*O298*I298*EXP(-Definitions!$A$38*'Capex (2)'!U298)*T298,100)</f>
        <v>24400</v>
      </c>
      <c r="W298" s="160" t="s">
        <v>235</v>
      </c>
      <c r="X298" s="142" t="s">
        <v>242</v>
      </c>
      <c r="Y298" s="142"/>
    </row>
    <row r="299" spans="1:25" s="129" customFormat="1" ht="36" hidden="1" customHeight="1">
      <c r="A299" s="141" t="s">
        <v>1367</v>
      </c>
      <c r="B299" s="142" t="s">
        <v>255</v>
      </c>
      <c r="C299" s="142" t="s">
        <v>80</v>
      </c>
      <c r="D299" s="142" t="s">
        <v>117</v>
      </c>
      <c r="E299" s="142" t="s">
        <v>113</v>
      </c>
      <c r="F299" s="142" t="s">
        <v>154</v>
      </c>
      <c r="G299" s="142" t="s">
        <v>96</v>
      </c>
      <c r="H299" s="141">
        <v>2017</v>
      </c>
      <c r="I299" s="143">
        <v>33.11</v>
      </c>
      <c r="J299" s="141" t="s">
        <v>234</v>
      </c>
      <c r="K299" s="141">
        <v>2</v>
      </c>
      <c r="L299" s="141">
        <v>1</v>
      </c>
      <c r="M299" s="141">
        <v>1</v>
      </c>
      <c r="N299" s="141">
        <v>8</v>
      </c>
      <c r="O299" s="141">
        <v>1</v>
      </c>
      <c r="P299" s="144">
        <v>250</v>
      </c>
      <c r="Q299" s="145">
        <v>0.25</v>
      </c>
      <c r="R299" s="144">
        <f t="shared" si="4"/>
        <v>312.5</v>
      </c>
      <c r="S299" s="141">
        <v>10</v>
      </c>
      <c r="T299" s="141">
        <v>1</v>
      </c>
      <c r="U299" s="141">
        <v>7</v>
      </c>
      <c r="V299" s="146">
        <f>CEILING(R299*O299*I299*EXP(-Definitions!$A$38*'Capex (2)'!U299)*T299,100)</f>
        <v>10400</v>
      </c>
      <c r="W299" s="160" t="s">
        <v>235</v>
      </c>
      <c r="X299" s="142" t="s">
        <v>236</v>
      </c>
      <c r="Y299" s="142"/>
    </row>
    <row r="300" spans="1:25" s="129" customFormat="1" ht="35.65" hidden="1" customHeight="1">
      <c r="A300" s="141" t="s">
        <v>1368</v>
      </c>
      <c r="B300" s="142" t="s">
        <v>259</v>
      </c>
      <c r="C300" s="142" t="s">
        <v>80</v>
      </c>
      <c r="D300" s="142" t="s">
        <v>117</v>
      </c>
      <c r="E300" s="142" t="s">
        <v>113</v>
      </c>
      <c r="F300" s="142" t="s">
        <v>154</v>
      </c>
      <c r="G300" s="142" t="s">
        <v>96</v>
      </c>
      <c r="H300" s="141">
        <v>2017</v>
      </c>
      <c r="I300" s="143">
        <v>3.7</v>
      </c>
      <c r="J300" s="141" t="s">
        <v>234</v>
      </c>
      <c r="K300" s="141">
        <v>2</v>
      </c>
      <c r="L300" s="141">
        <v>1</v>
      </c>
      <c r="M300" s="141">
        <v>1</v>
      </c>
      <c r="N300" s="141">
        <v>8</v>
      </c>
      <c r="O300" s="141">
        <v>1</v>
      </c>
      <c r="P300" s="144">
        <v>250</v>
      </c>
      <c r="Q300" s="145">
        <v>0.25</v>
      </c>
      <c r="R300" s="144">
        <f t="shared" si="4"/>
        <v>312.5</v>
      </c>
      <c r="S300" s="141">
        <v>10</v>
      </c>
      <c r="T300" s="141">
        <v>1</v>
      </c>
      <c r="U300" s="141">
        <v>7</v>
      </c>
      <c r="V300" s="146">
        <f>CEILING(R300*O300*I300*EXP(-Definitions!$A$38*'Capex (2)'!U300)*T300,100)</f>
        <v>1200</v>
      </c>
      <c r="W300" s="160" t="s">
        <v>235</v>
      </c>
      <c r="X300" s="142" t="s">
        <v>239</v>
      </c>
      <c r="Y300" s="142"/>
    </row>
    <row r="301" spans="1:25" s="129" customFormat="1" ht="35.65" hidden="1" customHeight="1">
      <c r="A301" s="141" t="s">
        <v>1369</v>
      </c>
      <c r="B301" s="142" t="s">
        <v>241</v>
      </c>
      <c r="C301" s="142" t="s">
        <v>80</v>
      </c>
      <c r="D301" s="142" t="s">
        <v>117</v>
      </c>
      <c r="E301" s="142" t="s">
        <v>113</v>
      </c>
      <c r="F301" s="142" t="s">
        <v>154</v>
      </c>
      <c r="G301" s="142" t="s">
        <v>96</v>
      </c>
      <c r="H301" s="141">
        <v>2017</v>
      </c>
      <c r="I301" s="143">
        <v>3.7</v>
      </c>
      <c r="J301" s="141" t="s">
        <v>234</v>
      </c>
      <c r="K301" s="141">
        <v>2</v>
      </c>
      <c r="L301" s="141">
        <v>1</v>
      </c>
      <c r="M301" s="141">
        <v>1</v>
      </c>
      <c r="N301" s="141">
        <v>8</v>
      </c>
      <c r="O301" s="141">
        <v>1</v>
      </c>
      <c r="P301" s="144">
        <v>1100</v>
      </c>
      <c r="Q301" s="145">
        <v>0.25</v>
      </c>
      <c r="R301" s="144">
        <f t="shared" si="4"/>
        <v>1375</v>
      </c>
      <c r="S301" s="141">
        <v>10</v>
      </c>
      <c r="T301" s="141">
        <v>1</v>
      </c>
      <c r="U301" s="141">
        <v>7</v>
      </c>
      <c r="V301" s="146">
        <f>CEILING(R301*O301*I301*EXP(-Definitions!$A$38*'Capex (2)'!U301)*T301,100)</f>
        <v>5100</v>
      </c>
      <c r="W301" s="160" t="s">
        <v>235</v>
      </c>
      <c r="X301" s="142" t="s">
        <v>242</v>
      </c>
      <c r="Y301" s="142"/>
    </row>
    <row r="302" spans="1:25" s="129" customFormat="1" ht="36" hidden="1" customHeight="1">
      <c r="A302" s="141" t="s">
        <v>1370</v>
      </c>
      <c r="B302" s="142" t="s">
        <v>255</v>
      </c>
      <c r="C302" s="142" t="s">
        <v>80</v>
      </c>
      <c r="D302" s="142" t="s">
        <v>117</v>
      </c>
      <c r="E302" s="142" t="s">
        <v>113</v>
      </c>
      <c r="F302" s="142" t="s">
        <v>187</v>
      </c>
      <c r="G302" s="142" t="s">
        <v>96</v>
      </c>
      <c r="H302" s="141">
        <v>2017</v>
      </c>
      <c r="I302" s="143">
        <v>26.95</v>
      </c>
      <c r="J302" s="141" t="s">
        <v>234</v>
      </c>
      <c r="K302" s="141">
        <v>2</v>
      </c>
      <c r="L302" s="141">
        <v>1</v>
      </c>
      <c r="M302" s="141">
        <v>1</v>
      </c>
      <c r="N302" s="141">
        <v>8</v>
      </c>
      <c r="O302" s="141">
        <v>1</v>
      </c>
      <c r="P302" s="144">
        <v>250</v>
      </c>
      <c r="Q302" s="145">
        <v>0.25</v>
      </c>
      <c r="R302" s="144">
        <f t="shared" si="4"/>
        <v>312.5</v>
      </c>
      <c r="S302" s="141">
        <v>10</v>
      </c>
      <c r="T302" s="141">
        <v>1</v>
      </c>
      <c r="U302" s="141">
        <v>7</v>
      </c>
      <c r="V302" s="146">
        <f>CEILING(R302*O302*I302*EXP(-Definitions!$A$38*'Capex (2)'!U302)*T302,100)</f>
        <v>8500</v>
      </c>
      <c r="W302" s="160" t="s">
        <v>235</v>
      </c>
      <c r="X302" s="142" t="s">
        <v>236</v>
      </c>
      <c r="Y302" s="142"/>
    </row>
    <row r="303" spans="1:25" s="129" customFormat="1" ht="35.65" hidden="1" customHeight="1">
      <c r="A303" s="141" t="s">
        <v>1371</v>
      </c>
      <c r="B303" s="142" t="s">
        <v>259</v>
      </c>
      <c r="C303" s="142" t="s">
        <v>80</v>
      </c>
      <c r="D303" s="142" t="s">
        <v>117</v>
      </c>
      <c r="E303" s="142" t="s">
        <v>113</v>
      </c>
      <c r="F303" s="142" t="s">
        <v>187</v>
      </c>
      <c r="G303" s="142" t="s">
        <v>96</v>
      </c>
      <c r="H303" s="141">
        <v>2017</v>
      </c>
      <c r="I303" s="143">
        <v>4.79</v>
      </c>
      <c r="J303" s="141" t="s">
        <v>234</v>
      </c>
      <c r="K303" s="141">
        <v>2</v>
      </c>
      <c r="L303" s="141">
        <v>1</v>
      </c>
      <c r="M303" s="141">
        <v>1</v>
      </c>
      <c r="N303" s="141">
        <v>8</v>
      </c>
      <c r="O303" s="141">
        <v>1</v>
      </c>
      <c r="P303" s="144">
        <v>250</v>
      </c>
      <c r="Q303" s="145">
        <v>0.25</v>
      </c>
      <c r="R303" s="144">
        <f t="shared" si="4"/>
        <v>312.5</v>
      </c>
      <c r="S303" s="141">
        <v>10</v>
      </c>
      <c r="T303" s="141">
        <v>1</v>
      </c>
      <c r="U303" s="141">
        <v>7</v>
      </c>
      <c r="V303" s="146">
        <f>CEILING(R303*O303*I303*EXP(-Definitions!$A$38*'Capex (2)'!U303)*T303,100)</f>
        <v>1500</v>
      </c>
      <c r="W303" s="160" t="s">
        <v>235</v>
      </c>
      <c r="X303" s="142" t="s">
        <v>239</v>
      </c>
      <c r="Y303" s="142"/>
    </row>
    <row r="304" spans="1:25" s="129" customFormat="1" ht="35.65" hidden="1" customHeight="1">
      <c r="A304" s="141" t="s">
        <v>1372</v>
      </c>
      <c r="B304" s="142" t="s">
        <v>241</v>
      </c>
      <c r="C304" s="142" t="s">
        <v>80</v>
      </c>
      <c r="D304" s="142" t="s">
        <v>117</v>
      </c>
      <c r="E304" s="142" t="s">
        <v>113</v>
      </c>
      <c r="F304" s="142" t="s">
        <v>187</v>
      </c>
      <c r="G304" s="142" t="s">
        <v>96</v>
      </c>
      <c r="H304" s="141">
        <v>2017</v>
      </c>
      <c r="I304" s="143">
        <v>4.79</v>
      </c>
      <c r="J304" s="141" t="s">
        <v>234</v>
      </c>
      <c r="K304" s="141">
        <v>2</v>
      </c>
      <c r="L304" s="141">
        <v>1</v>
      </c>
      <c r="M304" s="141">
        <v>1</v>
      </c>
      <c r="N304" s="141">
        <v>8</v>
      </c>
      <c r="O304" s="141">
        <v>1</v>
      </c>
      <c r="P304" s="144">
        <v>1100</v>
      </c>
      <c r="Q304" s="145">
        <v>0.25</v>
      </c>
      <c r="R304" s="144">
        <f t="shared" si="4"/>
        <v>1375</v>
      </c>
      <c r="S304" s="141">
        <v>10</v>
      </c>
      <c r="T304" s="141">
        <v>1</v>
      </c>
      <c r="U304" s="141">
        <v>7</v>
      </c>
      <c r="V304" s="146">
        <f>CEILING(R304*O304*I304*EXP(-Definitions!$A$38*'Capex (2)'!U304)*T304,100)</f>
        <v>6600</v>
      </c>
      <c r="W304" s="160" t="s">
        <v>235</v>
      </c>
      <c r="X304" s="142" t="s">
        <v>242</v>
      </c>
      <c r="Y304" s="142"/>
    </row>
    <row r="305" spans="1:25" s="129" customFormat="1" ht="36" hidden="1" customHeight="1">
      <c r="A305" s="141" t="s">
        <v>1373</v>
      </c>
      <c r="B305" s="142" t="s">
        <v>255</v>
      </c>
      <c r="C305" s="142" t="s">
        <v>80</v>
      </c>
      <c r="D305" s="142" t="s">
        <v>117</v>
      </c>
      <c r="E305" s="142" t="s">
        <v>113</v>
      </c>
      <c r="F305" s="142" t="s">
        <v>192</v>
      </c>
      <c r="G305" s="142" t="s">
        <v>96</v>
      </c>
      <c r="H305" s="141">
        <v>2017</v>
      </c>
      <c r="I305" s="143">
        <v>243.52</v>
      </c>
      <c r="J305" s="141" t="s">
        <v>234</v>
      </c>
      <c r="K305" s="141">
        <v>2</v>
      </c>
      <c r="L305" s="141">
        <v>1</v>
      </c>
      <c r="M305" s="141">
        <v>1</v>
      </c>
      <c r="N305" s="141">
        <v>8</v>
      </c>
      <c r="O305" s="141">
        <v>1</v>
      </c>
      <c r="P305" s="144">
        <v>250</v>
      </c>
      <c r="Q305" s="145">
        <v>0.25</v>
      </c>
      <c r="R305" s="144">
        <f t="shared" si="4"/>
        <v>312.5</v>
      </c>
      <c r="S305" s="141">
        <v>10</v>
      </c>
      <c r="T305" s="141">
        <v>1</v>
      </c>
      <c r="U305" s="141">
        <v>7</v>
      </c>
      <c r="V305" s="146">
        <f>CEILING(R305*O305*I305*EXP(-Definitions!$A$38*'Capex (2)'!U305)*T305,100)</f>
        <v>76100</v>
      </c>
      <c r="W305" s="160" t="s">
        <v>235</v>
      </c>
      <c r="X305" s="142" t="s">
        <v>236</v>
      </c>
      <c r="Y305" s="142"/>
    </row>
    <row r="306" spans="1:25" s="129" customFormat="1" ht="35.65" hidden="1" customHeight="1">
      <c r="A306" s="141" t="s">
        <v>1374</v>
      </c>
      <c r="B306" s="142" t="s">
        <v>259</v>
      </c>
      <c r="C306" s="142" t="s">
        <v>80</v>
      </c>
      <c r="D306" s="142" t="s">
        <v>117</v>
      </c>
      <c r="E306" s="142" t="s">
        <v>113</v>
      </c>
      <c r="F306" s="142" t="s">
        <v>192</v>
      </c>
      <c r="G306" s="142" t="s">
        <v>96</v>
      </c>
      <c r="H306" s="141">
        <v>2017</v>
      </c>
      <c r="I306" s="143">
        <v>200.48</v>
      </c>
      <c r="J306" s="141" t="s">
        <v>234</v>
      </c>
      <c r="K306" s="141">
        <v>2</v>
      </c>
      <c r="L306" s="141">
        <v>1</v>
      </c>
      <c r="M306" s="141">
        <v>1</v>
      </c>
      <c r="N306" s="141">
        <v>8</v>
      </c>
      <c r="O306" s="141">
        <v>1</v>
      </c>
      <c r="P306" s="144">
        <v>250</v>
      </c>
      <c r="Q306" s="145">
        <v>0.25</v>
      </c>
      <c r="R306" s="144">
        <f t="shared" si="4"/>
        <v>312.5</v>
      </c>
      <c r="S306" s="141">
        <v>10</v>
      </c>
      <c r="T306" s="141">
        <v>1</v>
      </c>
      <c r="U306" s="141">
        <v>7</v>
      </c>
      <c r="V306" s="146">
        <f>CEILING(R306*O306*I306*EXP(-Definitions!$A$38*'Capex (2)'!U306)*T306,100)</f>
        <v>62700</v>
      </c>
      <c r="W306" s="160" t="s">
        <v>235</v>
      </c>
      <c r="X306" s="142" t="s">
        <v>239</v>
      </c>
      <c r="Y306" s="142"/>
    </row>
    <row r="307" spans="1:25" s="129" customFormat="1" ht="36" hidden="1" customHeight="1">
      <c r="A307" s="141" t="s">
        <v>1375</v>
      </c>
      <c r="B307" s="142" t="s">
        <v>255</v>
      </c>
      <c r="C307" s="142" t="s">
        <v>80</v>
      </c>
      <c r="D307" s="142" t="s">
        <v>117</v>
      </c>
      <c r="E307" s="142" t="s">
        <v>113</v>
      </c>
      <c r="F307" s="142" t="s">
        <v>264</v>
      </c>
      <c r="G307" s="142" t="s">
        <v>96</v>
      </c>
      <c r="H307" s="141">
        <v>2017</v>
      </c>
      <c r="I307" s="143">
        <v>30.84</v>
      </c>
      <c r="J307" s="141" t="s">
        <v>234</v>
      </c>
      <c r="K307" s="141">
        <v>2</v>
      </c>
      <c r="L307" s="141">
        <v>1</v>
      </c>
      <c r="M307" s="141">
        <v>1</v>
      </c>
      <c r="N307" s="141">
        <v>8</v>
      </c>
      <c r="O307" s="141">
        <v>1</v>
      </c>
      <c r="P307" s="144">
        <v>250</v>
      </c>
      <c r="Q307" s="145">
        <v>0.25</v>
      </c>
      <c r="R307" s="144">
        <f t="shared" si="4"/>
        <v>312.5</v>
      </c>
      <c r="S307" s="141">
        <v>10</v>
      </c>
      <c r="T307" s="141">
        <v>1</v>
      </c>
      <c r="U307" s="141">
        <v>7</v>
      </c>
      <c r="V307" s="146">
        <f>CEILING(R307*O307*I307*EXP(-Definitions!$A$38*'Capex (2)'!U307)*T307,100)</f>
        <v>9700</v>
      </c>
      <c r="W307" s="160" t="s">
        <v>235</v>
      </c>
      <c r="X307" s="142" t="s">
        <v>236</v>
      </c>
      <c r="Y307" s="142"/>
    </row>
    <row r="308" spans="1:25" s="129" customFormat="1" ht="35.65" hidden="1" customHeight="1">
      <c r="A308" s="141" t="s">
        <v>1376</v>
      </c>
      <c r="B308" s="142" t="s">
        <v>259</v>
      </c>
      <c r="C308" s="142" t="s">
        <v>80</v>
      </c>
      <c r="D308" s="142" t="s">
        <v>117</v>
      </c>
      <c r="E308" s="142" t="s">
        <v>113</v>
      </c>
      <c r="F308" s="142" t="s">
        <v>264</v>
      </c>
      <c r="G308" s="142" t="s">
        <v>96</v>
      </c>
      <c r="H308" s="141">
        <v>2017</v>
      </c>
      <c r="I308" s="143">
        <v>35.32</v>
      </c>
      <c r="J308" s="141" t="s">
        <v>234</v>
      </c>
      <c r="K308" s="141">
        <v>2</v>
      </c>
      <c r="L308" s="141">
        <v>1</v>
      </c>
      <c r="M308" s="141">
        <v>1</v>
      </c>
      <c r="N308" s="141">
        <v>8</v>
      </c>
      <c r="O308" s="141">
        <v>1</v>
      </c>
      <c r="P308" s="144">
        <v>250</v>
      </c>
      <c r="Q308" s="145">
        <v>0.25</v>
      </c>
      <c r="R308" s="144">
        <f t="shared" si="4"/>
        <v>312.5</v>
      </c>
      <c r="S308" s="141">
        <v>10</v>
      </c>
      <c r="T308" s="141">
        <v>1</v>
      </c>
      <c r="U308" s="141">
        <v>7</v>
      </c>
      <c r="V308" s="146">
        <f>CEILING(R308*O308*I308*EXP(-Definitions!$A$38*'Capex (2)'!U308)*T308,100)</f>
        <v>11100</v>
      </c>
      <c r="W308" s="160" t="s">
        <v>235</v>
      </c>
      <c r="X308" s="142" t="s">
        <v>239</v>
      </c>
      <c r="Y308" s="142"/>
    </row>
    <row r="309" spans="1:25" s="129" customFormat="1" ht="35.65" hidden="1" customHeight="1">
      <c r="A309" s="141" t="s">
        <v>1377</v>
      </c>
      <c r="B309" s="142" t="s">
        <v>259</v>
      </c>
      <c r="C309" s="142" t="s">
        <v>80</v>
      </c>
      <c r="D309" s="142" t="s">
        <v>117</v>
      </c>
      <c r="E309" s="142" t="s">
        <v>113</v>
      </c>
      <c r="F309" s="142" t="s">
        <v>191</v>
      </c>
      <c r="G309" s="142" t="s">
        <v>96</v>
      </c>
      <c r="H309" s="141">
        <v>2017</v>
      </c>
      <c r="I309" s="143">
        <v>3.07</v>
      </c>
      <c r="J309" s="141" t="s">
        <v>234</v>
      </c>
      <c r="K309" s="141">
        <v>2</v>
      </c>
      <c r="L309" s="141">
        <v>1</v>
      </c>
      <c r="M309" s="141">
        <v>1</v>
      </c>
      <c r="N309" s="141">
        <v>8</v>
      </c>
      <c r="O309" s="141">
        <v>1</v>
      </c>
      <c r="P309" s="144">
        <v>250</v>
      </c>
      <c r="Q309" s="145">
        <v>0.25</v>
      </c>
      <c r="R309" s="144">
        <f t="shared" si="4"/>
        <v>312.5</v>
      </c>
      <c r="S309" s="141">
        <v>10</v>
      </c>
      <c r="T309" s="141">
        <v>1</v>
      </c>
      <c r="U309" s="141">
        <v>7</v>
      </c>
      <c r="V309" s="146">
        <f>CEILING(R309*O309*I309*EXP(-Definitions!$A$38*'Capex (2)'!U309)*T309,100)</f>
        <v>1000</v>
      </c>
      <c r="W309" s="160" t="s">
        <v>235</v>
      </c>
      <c r="X309" s="142" t="s">
        <v>239</v>
      </c>
      <c r="Y309" s="142"/>
    </row>
    <row r="310" spans="1:25" s="129" customFormat="1" ht="35.65" hidden="1" customHeight="1">
      <c r="A310" s="141" t="s">
        <v>1378</v>
      </c>
      <c r="B310" s="142" t="s">
        <v>259</v>
      </c>
      <c r="C310" s="142" t="s">
        <v>80</v>
      </c>
      <c r="D310" s="142" t="s">
        <v>117</v>
      </c>
      <c r="E310" s="142" t="s">
        <v>113</v>
      </c>
      <c r="F310" s="142" t="s">
        <v>194</v>
      </c>
      <c r="G310" s="142" t="s">
        <v>96</v>
      </c>
      <c r="H310" s="141">
        <v>2017</v>
      </c>
      <c r="I310" s="143">
        <v>26.1</v>
      </c>
      <c r="J310" s="141" t="s">
        <v>234</v>
      </c>
      <c r="K310" s="141">
        <v>2</v>
      </c>
      <c r="L310" s="141">
        <v>1</v>
      </c>
      <c r="M310" s="141">
        <v>1</v>
      </c>
      <c r="N310" s="141">
        <v>8</v>
      </c>
      <c r="O310" s="141">
        <v>1</v>
      </c>
      <c r="P310" s="144">
        <v>250</v>
      </c>
      <c r="Q310" s="145">
        <v>0.25</v>
      </c>
      <c r="R310" s="144">
        <f t="shared" si="4"/>
        <v>312.5</v>
      </c>
      <c r="S310" s="141">
        <v>10</v>
      </c>
      <c r="T310" s="141">
        <v>1</v>
      </c>
      <c r="U310" s="141">
        <v>7</v>
      </c>
      <c r="V310" s="146">
        <f>CEILING(R310*O310*I310*EXP(-Definitions!$A$38*'Capex (2)'!U310)*T310,100)</f>
        <v>8200</v>
      </c>
      <c r="W310" s="160" t="s">
        <v>235</v>
      </c>
      <c r="X310" s="142" t="s">
        <v>239</v>
      </c>
      <c r="Y310" s="142"/>
    </row>
    <row r="311" spans="1:25" s="129" customFormat="1" ht="35.65" hidden="1" customHeight="1">
      <c r="A311" s="141" t="s">
        <v>1379</v>
      </c>
      <c r="B311" s="142" t="s">
        <v>259</v>
      </c>
      <c r="C311" s="142" t="s">
        <v>80</v>
      </c>
      <c r="D311" s="142" t="s">
        <v>117</v>
      </c>
      <c r="E311" s="142" t="s">
        <v>113</v>
      </c>
      <c r="F311" s="142" t="s">
        <v>193</v>
      </c>
      <c r="G311" s="142" t="s">
        <v>96</v>
      </c>
      <c r="H311" s="141">
        <v>2017</v>
      </c>
      <c r="I311" s="143">
        <v>33.729999999999997</v>
      </c>
      <c r="J311" s="141" t="s">
        <v>234</v>
      </c>
      <c r="K311" s="141">
        <v>2</v>
      </c>
      <c r="L311" s="141">
        <v>1</v>
      </c>
      <c r="M311" s="141">
        <v>1</v>
      </c>
      <c r="N311" s="141">
        <v>8</v>
      </c>
      <c r="O311" s="141">
        <v>1</v>
      </c>
      <c r="P311" s="144">
        <v>250</v>
      </c>
      <c r="Q311" s="145">
        <v>0.25</v>
      </c>
      <c r="R311" s="144">
        <f t="shared" si="4"/>
        <v>312.5</v>
      </c>
      <c r="S311" s="141">
        <v>10</v>
      </c>
      <c r="T311" s="141">
        <v>1</v>
      </c>
      <c r="U311" s="141">
        <v>7</v>
      </c>
      <c r="V311" s="146">
        <f>CEILING(R311*O311*I311*EXP(-Definitions!$A$38*'Capex (2)'!U311)*T311,100)</f>
        <v>10600</v>
      </c>
      <c r="W311" s="160" t="s">
        <v>235</v>
      </c>
      <c r="X311" s="142" t="s">
        <v>239</v>
      </c>
      <c r="Y311" s="142"/>
    </row>
    <row r="312" spans="1:25" s="129" customFormat="1" ht="35.65" hidden="1" customHeight="1">
      <c r="A312" s="141" t="s">
        <v>1380</v>
      </c>
      <c r="B312" s="142" t="s">
        <v>259</v>
      </c>
      <c r="C312" s="142" t="s">
        <v>80</v>
      </c>
      <c r="D312" s="142" t="s">
        <v>117</v>
      </c>
      <c r="E312" s="142" t="s">
        <v>113</v>
      </c>
      <c r="F312" s="142" t="s">
        <v>195</v>
      </c>
      <c r="G312" s="142" t="s">
        <v>96</v>
      </c>
      <c r="H312" s="141">
        <v>2017</v>
      </c>
      <c r="I312" s="143">
        <v>5.51</v>
      </c>
      <c r="J312" s="141" t="s">
        <v>234</v>
      </c>
      <c r="K312" s="141">
        <v>2</v>
      </c>
      <c r="L312" s="141">
        <v>1</v>
      </c>
      <c r="M312" s="141">
        <v>1</v>
      </c>
      <c r="N312" s="141">
        <v>8</v>
      </c>
      <c r="O312" s="141">
        <v>1</v>
      </c>
      <c r="P312" s="144">
        <v>250</v>
      </c>
      <c r="Q312" s="145">
        <v>0.25</v>
      </c>
      <c r="R312" s="144">
        <f t="shared" si="4"/>
        <v>312.5</v>
      </c>
      <c r="S312" s="141">
        <v>10</v>
      </c>
      <c r="T312" s="141">
        <v>1</v>
      </c>
      <c r="U312" s="141">
        <v>7</v>
      </c>
      <c r="V312" s="146">
        <f>CEILING(R312*O312*I312*EXP(-Definitions!$A$38*'Capex (2)'!U312)*T312,100)</f>
        <v>1800</v>
      </c>
      <c r="W312" s="160" t="s">
        <v>235</v>
      </c>
      <c r="X312" s="142" t="s">
        <v>239</v>
      </c>
      <c r="Y312" s="142"/>
    </row>
    <row r="313" spans="1:25" s="129" customFormat="1" ht="36" hidden="1" customHeight="1">
      <c r="A313" s="141" t="s">
        <v>1381</v>
      </c>
      <c r="B313" s="142" t="s">
        <v>255</v>
      </c>
      <c r="C313" s="142" t="s">
        <v>80</v>
      </c>
      <c r="D313" s="142" t="s">
        <v>117</v>
      </c>
      <c r="E313" s="142" t="s">
        <v>114</v>
      </c>
      <c r="F313" s="142" t="s">
        <v>148</v>
      </c>
      <c r="G313" s="142" t="s">
        <v>96</v>
      </c>
      <c r="H313" s="141">
        <v>2017</v>
      </c>
      <c r="I313" s="143">
        <v>95.48</v>
      </c>
      <c r="J313" s="141" t="s">
        <v>234</v>
      </c>
      <c r="K313" s="141">
        <v>2</v>
      </c>
      <c r="L313" s="141">
        <v>1</v>
      </c>
      <c r="M313" s="141">
        <v>1</v>
      </c>
      <c r="N313" s="141">
        <v>8</v>
      </c>
      <c r="O313" s="141">
        <v>1</v>
      </c>
      <c r="P313" s="144">
        <v>250</v>
      </c>
      <c r="Q313" s="145">
        <v>0.25</v>
      </c>
      <c r="R313" s="144">
        <f t="shared" si="4"/>
        <v>312.5</v>
      </c>
      <c r="S313" s="141">
        <v>10</v>
      </c>
      <c r="T313" s="141">
        <v>1</v>
      </c>
      <c r="U313" s="141">
        <v>7</v>
      </c>
      <c r="V313" s="146">
        <f>CEILING(R313*O313*I313*EXP(-Definitions!$A$38*'Capex (2)'!U313)*T313,100)</f>
        <v>29900</v>
      </c>
      <c r="W313" s="160" t="s">
        <v>235</v>
      </c>
      <c r="X313" s="142" t="s">
        <v>236</v>
      </c>
      <c r="Y313" s="142"/>
    </row>
    <row r="314" spans="1:25" s="129" customFormat="1" ht="35.65" hidden="1" customHeight="1">
      <c r="A314" s="141" t="s">
        <v>1382</v>
      </c>
      <c r="B314" s="142" t="s">
        <v>259</v>
      </c>
      <c r="C314" s="142" t="s">
        <v>80</v>
      </c>
      <c r="D314" s="142" t="s">
        <v>117</v>
      </c>
      <c r="E314" s="142" t="s">
        <v>114</v>
      </c>
      <c r="F314" s="142" t="s">
        <v>148</v>
      </c>
      <c r="G314" s="142" t="s">
        <v>96</v>
      </c>
      <c r="H314" s="141">
        <v>2017</v>
      </c>
      <c r="I314" s="143">
        <v>17.38</v>
      </c>
      <c r="J314" s="141" t="s">
        <v>234</v>
      </c>
      <c r="K314" s="141">
        <v>2</v>
      </c>
      <c r="L314" s="141">
        <v>1</v>
      </c>
      <c r="M314" s="141">
        <v>1</v>
      </c>
      <c r="N314" s="141">
        <v>8</v>
      </c>
      <c r="O314" s="141">
        <v>1</v>
      </c>
      <c r="P314" s="144">
        <v>250</v>
      </c>
      <c r="Q314" s="145">
        <v>0.25</v>
      </c>
      <c r="R314" s="144">
        <f t="shared" si="4"/>
        <v>312.5</v>
      </c>
      <c r="S314" s="141">
        <v>10</v>
      </c>
      <c r="T314" s="141">
        <v>1</v>
      </c>
      <c r="U314" s="141">
        <v>7</v>
      </c>
      <c r="V314" s="146">
        <f>CEILING(R314*O314*I314*EXP(-Definitions!$A$38*'Capex (2)'!U314)*T314,100)</f>
        <v>5500</v>
      </c>
      <c r="W314" s="160" t="s">
        <v>235</v>
      </c>
      <c r="X314" s="142" t="s">
        <v>239</v>
      </c>
      <c r="Y314" s="142"/>
    </row>
    <row r="315" spans="1:25" s="129" customFormat="1" ht="35.65" hidden="1" customHeight="1">
      <c r="A315" s="141" t="s">
        <v>1383</v>
      </c>
      <c r="B315" s="142" t="s">
        <v>241</v>
      </c>
      <c r="C315" s="142" t="s">
        <v>80</v>
      </c>
      <c r="D315" s="142" t="s">
        <v>117</v>
      </c>
      <c r="E315" s="142" t="s">
        <v>114</v>
      </c>
      <c r="F315" s="142" t="s">
        <v>148</v>
      </c>
      <c r="G315" s="142" t="s">
        <v>96</v>
      </c>
      <c r="H315" s="141">
        <v>2017</v>
      </c>
      <c r="I315" s="143">
        <v>17.38</v>
      </c>
      <c r="J315" s="141" t="s">
        <v>234</v>
      </c>
      <c r="K315" s="141">
        <v>2</v>
      </c>
      <c r="L315" s="141">
        <v>1</v>
      </c>
      <c r="M315" s="141">
        <v>1</v>
      </c>
      <c r="N315" s="141">
        <v>8</v>
      </c>
      <c r="O315" s="141">
        <v>1</v>
      </c>
      <c r="P315" s="144">
        <v>1100</v>
      </c>
      <c r="Q315" s="145">
        <v>0.25</v>
      </c>
      <c r="R315" s="144">
        <f t="shared" si="4"/>
        <v>1375</v>
      </c>
      <c r="S315" s="141">
        <v>10</v>
      </c>
      <c r="T315" s="141">
        <v>1</v>
      </c>
      <c r="U315" s="141">
        <v>7</v>
      </c>
      <c r="V315" s="146">
        <f>CEILING(R315*O315*I315*EXP(-Definitions!$A$38*'Capex (2)'!U315)*T315,100)</f>
        <v>23900</v>
      </c>
      <c r="W315" s="160" t="s">
        <v>235</v>
      </c>
      <c r="X315" s="142" t="s">
        <v>242</v>
      </c>
      <c r="Y315" s="142"/>
    </row>
    <row r="316" spans="1:25" s="129" customFormat="1" ht="36" hidden="1" customHeight="1">
      <c r="A316" s="141" t="s">
        <v>1384</v>
      </c>
      <c r="B316" s="142" t="s">
        <v>255</v>
      </c>
      <c r="C316" s="142" t="s">
        <v>80</v>
      </c>
      <c r="D316" s="142" t="s">
        <v>117</v>
      </c>
      <c r="E316" s="142" t="s">
        <v>114</v>
      </c>
      <c r="F316" s="142" t="s">
        <v>152</v>
      </c>
      <c r="G316" s="142" t="s">
        <v>96</v>
      </c>
      <c r="H316" s="141">
        <v>2017</v>
      </c>
      <c r="I316" s="143">
        <v>96.67</v>
      </c>
      <c r="J316" s="141" t="s">
        <v>234</v>
      </c>
      <c r="K316" s="141">
        <v>2</v>
      </c>
      <c r="L316" s="141">
        <v>1</v>
      </c>
      <c r="M316" s="141">
        <v>1</v>
      </c>
      <c r="N316" s="141">
        <v>8</v>
      </c>
      <c r="O316" s="141">
        <v>1</v>
      </c>
      <c r="P316" s="144">
        <v>250</v>
      </c>
      <c r="Q316" s="145">
        <v>0.25</v>
      </c>
      <c r="R316" s="144">
        <f t="shared" si="4"/>
        <v>312.5</v>
      </c>
      <c r="S316" s="141">
        <v>10</v>
      </c>
      <c r="T316" s="141">
        <v>1</v>
      </c>
      <c r="U316" s="141">
        <v>7</v>
      </c>
      <c r="V316" s="146">
        <f>CEILING(R316*O316*I316*EXP(-Definitions!$A$38*'Capex (2)'!U316)*T316,100)</f>
        <v>30300</v>
      </c>
      <c r="W316" s="160" t="s">
        <v>235</v>
      </c>
      <c r="X316" s="142" t="s">
        <v>236</v>
      </c>
      <c r="Y316" s="142"/>
    </row>
    <row r="317" spans="1:25" s="129" customFormat="1" ht="35.65" hidden="1" customHeight="1">
      <c r="A317" s="141" t="s">
        <v>1385</v>
      </c>
      <c r="B317" s="142" t="s">
        <v>259</v>
      </c>
      <c r="C317" s="142" t="s">
        <v>80</v>
      </c>
      <c r="D317" s="142" t="s">
        <v>117</v>
      </c>
      <c r="E317" s="142" t="s">
        <v>114</v>
      </c>
      <c r="F317" s="142" t="s">
        <v>152</v>
      </c>
      <c r="G317" s="142" t="s">
        <v>96</v>
      </c>
      <c r="H317" s="141">
        <v>2017</v>
      </c>
      <c r="I317" s="143">
        <v>17.739999999999998</v>
      </c>
      <c r="J317" s="141" t="s">
        <v>234</v>
      </c>
      <c r="K317" s="141">
        <v>2</v>
      </c>
      <c r="L317" s="141">
        <v>1</v>
      </c>
      <c r="M317" s="141">
        <v>1</v>
      </c>
      <c r="N317" s="141">
        <v>8</v>
      </c>
      <c r="O317" s="141">
        <v>1</v>
      </c>
      <c r="P317" s="144">
        <v>250</v>
      </c>
      <c r="Q317" s="145">
        <v>0.25</v>
      </c>
      <c r="R317" s="144">
        <f t="shared" si="4"/>
        <v>312.5</v>
      </c>
      <c r="S317" s="141">
        <v>10</v>
      </c>
      <c r="T317" s="141">
        <v>1</v>
      </c>
      <c r="U317" s="141">
        <v>7</v>
      </c>
      <c r="V317" s="146">
        <f>CEILING(R317*O317*I317*EXP(-Definitions!$A$38*'Capex (2)'!U317)*T317,100)</f>
        <v>5600</v>
      </c>
      <c r="W317" s="160" t="s">
        <v>235</v>
      </c>
      <c r="X317" s="142" t="s">
        <v>239</v>
      </c>
      <c r="Y317" s="142"/>
    </row>
    <row r="318" spans="1:25" s="129" customFormat="1" ht="35.65" hidden="1" customHeight="1">
      <c r="A318" s="141" t="s">
        <v>1386</v>
      </c>
      <c r="B318" s="142" t="s">
        <v>241</v>
      </c>
      <c r="C318" s="142" t="s">
        <v>80</v>
      </c>
      <c r="D318" s="142" t="s">
        <v>117</v>
      </c>
      <c r="E318" s="142" t="s">
        <v>114</v>
      </c>
      <c r="F318" s="142" t="s">
        <v>152</v>
      </c>
      <c r="G318" s="142" t="s">
        <v>96</v>
      </c>
      <c r="H318" s="141">
        <v>2017</v>
      </c>
      <c r="I318" s="143">
        <v>17.739999999999998</v>
      </c>
      <c r="J318" s="141" t="s">
        <v>234</v>
      </c>
      <c r="K318" s="141">
        <v>2</v>
      </c>
      <c r="L318" s="141">
        <v>1</v>
      </c>
      <c r="M318" s="141">
        <v>1</v>
      </c>
      <c r="N318" s="141">
        <v>8</v>
      </c>
      <c r="O318" s="141">
        <v>1</v>
      </c>
      <c r="P318" s="144">
        <v>1100</v>
      </c>
      <c r="Q318" s="145">
        <v>0.25</v>
      </c>
      <c r="R318" s="144">
        <f t="shared" si="4"/>
        <v>1375</v>
      </c>
      <c r="S318" s="141">
        <v>10</v>
      </c>
      <c r="T318" s="141">
        <v>1</v>
      </c>
      <c r="U318" s="141">
        <v>7</v>
      </c>
      <c r="V318" s="146">
        <f>CEILING(R318*O318*I318*EXP(-Definitions!$A$38*'Capex (2)'!U318)*T318,100)</f>
        <v>24400</v>
      </c>
      <c r="W318" s="160" t="s">
        <v>235</v>
      </c>
      <c r="X318" s="142" t="s">
        <v>242</v>
      </c>
      <c r="Y318" s="142"/>
    </row>
    <row r="319" spans="1:25" s="129" customFormat="1" ht="36" hidden="1" customHeight="1">
      <c r="A319" s="141" t="s">
        <v>1387</v>
      </c>
      <c r="B319" s="142" t="s">
        <v>255</v>
      </c>
      <c r="C319" s="142" t="s">
        <v>80</v>
      </c>
      <c r="D319" s="142" t="s">
        <v>117</v>
      </c>
      <c r="E319" s="142" t="s">
        <v>114</v>
      </c>
      <c r="F319" s="142" t="s">
        <v>154</v>
      </c>
      <c r="G319" s="142" t="s">
        <v>96</v>
      </c>
      <c r="H319" s="141">
        <v>2017</v>
      </c>
      <c r="I319" s="143">
        <v>33.11</v>
      </c>
      <c r="J319" s="141" t="s">
        <v>234</v>
      </c>
      <c r="K319" s="141">
        <v>2</v>
      </c>
      <c r="L319" s="141">
        <v>1</v>
      </c>
      <c r="M319" s="141">
        <v>1</v>
      </c>
      <c r="N319" s="141">
        <v>8</v>
      </c>
      <c r="O319" s="141">
        <v>1</v>
      </c>
      <c r="P319" s="144">
        <v>250</v>
      </c>
      <c r="Q319" s="145">
        <v>0.25</v>
      </c>
      <c r="R319" s="144">
        <f t="shared" si="4"/>
        <v>312.5</v>
      </c>
      <c r="S319" s="141">
        <v>10</v>
      </c>
      <c r="T319" s="141">
        <v>1</v>
      </c>
      <c r="U319" s="141">
        <v>7</v>
      </c>
      <c r="V319" s="146">
        <f>CEILING(R319*O319*I319*EXP(-Definitions!$A$38*'Capex (2)'!U319)*T319,100)</f>
        <v>10400</v>
      </c>
      <c r="W319" s="160" t="s">
        <v>235</v>
      </c>
      <c r="X319" s="142" t="s">
        <v>236</v>
      </c>
      <c r="Y319" s="142"/>
    </row>
    <row r="320" spans="1:25" s="129" customFormat="1" ht="35.65" hidden="1" customHeight="1">
      <c r="A320" s="141" t="s">
        <v>1388</v>
      </c>
      <c r="B320" s="142" t="s">
        <v>259</v>
      </c>
      <c r="C320" s="142" t="s">
        <v>80</v>
      </c>
      <c r="D320" s="142" t="s">
        <v>117</v>
      </c>
      <c r="E320" s="142" t="s">
        <v>114</v>
      </c>
      <c r="F320" s="142" t="s">
        <v>154</v>
      </c>
      <c r="G320" s="142" t="s">
        <v>96</v>
      </c>
      <c r="H320" s="141">
        <v>2017</v>
      </c>
      <c r="I320" s="143">
        <v>3.7</v>
      </c>
      <c r="J320" s="141" t="s">
        <v>234</v>
      </c>
      <c r="K320" s="141">
        <v>2</v>
      </c>
      <c r="L320" s="141">
        <v>1</v>
      </c>
      <c r="M320" s="141">
        <v>1</v>
      </c>
      <c r="N320" s="141">
        <v>8</v>
      </c>
      <c r="O320" s="141">
        <v>1</v>
      </c>
      <c r="P320" s="144">
        <v>250</v>
      </c>
      <c r="Q320" s="145">
        <v>0.25</v>
      </c>
      <c r="R320" s="144">
        <f t="shared" si="4"/>
        <v>312.5</v>
      </c>
      <c r="S320" s="141">
        <v>10</v>
      </c>
      <c r="T320" s="141">
        <v>1</v>
      </c>
      <c r="U320" s="141">
        <v>7</v>
      </c>
      <c r="V320" s="146">
        <f>CEILING(R320*O320*I320*EXP(-Definitions!$A$38*'Capex (2)'!U320)*T320,100)</f>
        <v>1200</v>
      </c>
      <c r="W320" s="160" t="s">
        <v>235</v>
      </c>
      <c r="X320" s="142" t="s">
        <v>239</v>
      </c>
      <c r="Y320" s="142"/>
    </row>
    <row r="321" spans="1:25" s="129" customFormat="1" ht="35.65" hidden="1" customHeight="1">
      <c r="A321" s="141" t="s">
        <v>1389</v>
      </c>
      <c r="B321" s="142" t="s">
        <v>241</v>
      </c>
      <c r="C321" s="142" t="s">
        <v>80</v>
      </c>
      <c r="D321" s="142" t="s">
        <v>117</v>
      </c>
      <c r="E321" s="142" t="s">
        <v>114</v>
      </c>
      <c r="F321" s="142" t="s">
        <v>154</v>
      </c>
      <c r="G321" s="142" t="s">
        <v>96</v>
      </c>
      <c r="H321" s="141">
        <v>2017</v>
      </c>
      <c r="I321" s="143">
        <v>3.7</v>
      </c>
      <c r="J321" s="141" t="s">
        <v>234</v>
      </c>
      <c r="K321" s="141">
        <v>2</v>
      </c>
      <c r="L321" s="141">
        <v>1</v>
      </c>
      <c r="M321" s="141">
        <v>1</v>
      </c>
      <c r="N321" s="141">
        <v>8</v>
      </c>
      <c r="O321" s="141">
        <v>1</v>
      </c>
      <c r="P321" s="144">
        <v>1100</v>
      </c>
      <c r="Q321" s="145">
        <v>0.25</v>
      </c>
      <c r="R321" s="144">
        <f t="shared" si="4"/>
        <v>1375</v>
      </c>
      <c r="S321" s="141">
        <v>10</v>
      </c>
      <c r="T321" s="141">
        <v>1</v>
      </c>
      <c r="U321" s="141">
        <v>7</v>
      </c>
      <c r="V321" s="146">
        <f>CEILING(R321*O321*I321*EXP(-Definitions!$A$38*'Capex (2)'!U321)*T321,100)</f>
        <v>5100</v>
      </c>
      <c r="W321" s="160" t="s">
        <v>235</v>
      </c>
      <c r="X321" s="142" t="s">
        <v>242</v>
      </c>
      <c r="Y321" s="142"/>
    </row>
    <row r="322" spans="1:25" s="129" customFormat="1" ht="36" hidden="1" customHeight="1">
      <c r="A322" s="141" t="s">
        <v>1390</v>
      </c>
      <c r="B322" s="142" t="s">
        <v>255</v>
      </c>
      <c r="C322" s="142" t="s">
        <v>80</v>
      </c>
      <c r="D322" s="142" t="s">
        <v>117</v>
      </c>
      <c r="E322" s="142" t="s">
        <v>114</v>
      </c>
      <c r="F322" s="142" t="s">
        <v>187</v>
      </c>
      <c r="G322" s="142" t="s">
        <v>96</v>
      </c>
      <c r="H322" s="141">
        <v>2017</v>
      </c>
      <c r="I322" s="143">
        <v>26.95</v>
      </c>
      <c r="J322" s="141" t="s">
        <v>234</v>
      </c>
      <c r="K322" s="141">
        <v>2</v>
      </c>
      <c r="L322" s="141">
        <v>1</v>
      </c>
      <c r="M322" s="141">
        <v>1</v>
      </c>
      <c r="N322" s="141">
        <v>8</v>
      </c>
      <c r="O322" s="141">
        <v>1</v>
      </c>
      <c r="P322" s="144">
        <v>250</v>
      </c>
      <c r="Q322" s="145">
        <v>0.25</v>
      </c>
      <c r="R322" s="144">
        <f t="shared" ref="R322:R385" si="5">P322*(1+Q322)</f>
        <v>312.5</v>
      </c>
      <c r="S322" s="141">
        <v>10</v>
      </c>
      <c r="T322" s="141">
        <v>1</v>
      </c>
      <c r="U322" s="141">
        <v>7</v>
      </c>
      <c r="V322" s="146">
        <f>CEILING(R322*O322*I322*EXP(-Definitions!$A$38*'Capex (2)'!U322)*T322,100)</f>
        <v>8500</v>
      </c>
      <c r="W322" s="160" t="s">
        <v>235</v>
      </c>
      <c r="X322" s="142" t="s">
        <v>236</v>
      </c>
      <c r="Y322" s="142"/>
    </row>
    <row r="323" spans="1:25" s="129" customFormat="1" ht="35.65" hidden="1" customHeight="1">
      <c r="A323" s="141" t="s">
        <v>1391</v>
      </c>
      <c r="B323" s="142" t="s">
        <v>259</v>
      </c>
      <c r="C323" s="142" t="s">
        <v>80</v>
      </c>
      <c r="D323" s="142" t="s">
        <v>117</v>
      </c>
      <c r="E323" s="142" t="s">
        <v>114</v>
      </c>
      <c r="F323" s="142" t="s">
        <v>187</v>
      </c>
      <c r="G323" s="142" t="s">
        <v>96</v>
      </c>
      <c r="H323" s="141">
        <v>2017</v>
      </c>
      <c r="I323" s="143">
        <v>4.79</v>
      </c>
      <c r="J323" s="141" t="s">
        <v>234</v>
      </c>
      <c r="K323" s="141">
        <v>2</v>
      </c>
      <c r="L323" s="141">
        <v>1</v>
      </c>
      <c r="M323" s="141">
        <v>1</v>
      </c>
      <c r="N323" s="141">
        <v>8</v>
      </c>
      <c r="O323" s="141">
        <v>1</v>
      </c>
      <c r="P323" s="144">
        <v>250</v>
      </c>
      <c r="Q323" s="145">
        <v>0.25</v>
      </c>
      <c r="R323" s="144">
        <f t="shared" si="5"/>
        <v>312.5</v>
      </c>
      <c r="S323" s="141">
        <v>10</v>
      </c>
      <c r="T323" s="141">
        <v>1</v>
      </c>
      <c r="U323" s="141">
        <v>7</v>
      </c>
      <c r="V323" s="146">
        <f>CEILING(R323*O323*I323*EXP(-Definitions!$A$38*'Capex (2)'!U323)*T323,100)</f>
        <v>1500</v>
      </c>
      <c r="W323" s="160" t="s">
        <v>235</v>
      </c>
      <c r="X323" s="142" t="s">
        <v>239</v>
      </c>
      <c r="Y323" s="142"/>
    </row>
    <row r="324" spans="1:25" s="129" customFormat="1" ht="35.65" hidden="1" customHeight="1">
      <c r="A324" s="141" t="s">
        <v>1392</v>
      </c>
      <c r="B324" s="142" t="s">
        <v>241</v>
      </c>
      <c r="C324" s="142" t="s">
        <v>80</v>
      </c>
      <c r="D324" s="142" t="s">
        <v>117</v>
      </c>
      <c r="E324" s="142" t="s">
        <v>114</v>
      </c>
      <c r="F324" s="142" t="s">
        <v>187</v>
      </c>
      <c r="G324" s="142" t="s">
        <v>96</v>
      </c>
      <c r="H324" s="141">
        <v>2017</v>
      </c>
      <c r="I324" s="143">
        <v>4.79</v>
      </c>
      <c r="J324" s="141" t="s">
        <v>234</v>
      </c>
      <c r="K324" s="141">
        <v>2</v>
      </c>
      <c r="L324" s="141">
        <v>1</v>
      </c>
      <c r="M324" s="141">
        <v>1</v>
      </c>
      <c r="N324" s="141">
        <v>8</v>
      </c>
      <c r="O324" s="141">
        <v>1</v>
      </c>
      <c r="P324" s="144">
        <v>1100</v>
      </c>
      <c r="Q324" s="145">
        <v>0.25</v>
      </c>
      <c r="R324" s="144">
        <f t="shared" si="5"/>
        <v>1375</v>
      </c>
      <c r="S324" s="141">
        <v>10</v>
      </c>
      <c r="T324" s="141">
        <v>1</v>
      </c>
      <c r="U324" s="141">
        <v>7</v>
      </c>
      <c r="V324" s="146">
        <f>CEILING(R324*O324*I324*EXP(-Definitions!$A$38*'Capex (2)'!U324)*T324,100)</f>
        <v>6600</v>
      </c>
      <c r="W324" s="160" t="s">
        <v>235</v>
      </c>
      <c r="X324" s="142" t="s">
        <v>242</v>
      </c>
      <c r="Y324" s="142"/>
    </row>
    <row r="325" spans="1:25" s="129" customFormat="1" ht="36" hidden="1" customHeight="1">
      <c r="A325" s="141" t="s">
        <v>1393</v>
      </c>
      <c r="B325" s="142" t="s">
        <v>255</v>
      </c>
      <c r="C325" s="142" t="s">
        <v>80</v>
      </c>
      <c r="D325" s="142" t="s">
        <v>117</v>
      </c>
      <c r="E325" s="142" t="s">
        <v>114</v>
      </c>
      <c r="F325" s="142" t="s">
        <v>192</v>
      </c>
      <c r="G325" s="142" t="s">
        <v>96</v>
      </c>
      <c r="H325" s="141">
        <v>2017</v>
      </c>
      <c r="I325" s="143">
        <v>243.52</v>
      </c>
      <c r="J325" s="141" t="s">
        <v>234</v>
      </c>
      <c r="K325" s="141">
        <v>2</v>
      </c>
      <c r="L325" s="141">
        <v>1</v>
      </c>
      <c r="M325" s="141">
        <v>1</v>
      </c>
      <c r="N325" s="141">
        <v>8</v>
      </c>
      <c r="O325" s="141">
        <v>1</v>
      </c>
      <c r="P325" s="144">
        <v>250</v>
      </c>
      <c r="Q325" s="145">
        <v>0.25</v>
      </c>
      <c r="R325" s="144">
        <f t="shared" si="5"/>
        <v>312.5</v>
      </c>
      <c r="S325" s="141">
        <v>10</v>
      </c>
      <c r="T325" s="141">
        <v>1</v>
      </c>
      <c r="U325" s="141">
        <v>7</v>
      </c>
      <c r="V325" s="146">
        <f>CEILING(R325*O325*I325*EXP(-Definitions!$A$38*'Capex (2)'!U325)*T325,100)</f>
        <v>76100</v>
      </c>
      <c r="W325" s="160" t="s">
        <v>235</v>
      </c>
      <c r="X325" s="142" t="s">
        <v>236</v>
      </c>
      <c r="Y325" s="142"/>
    </row>
    <row r="326" spans="1:25" s="129" customFormat="1" ht="35.65" hidden="1" customHeight="1">
      <c r="A326" s="141" t="s">
        <v>1394</v>
      </c>
      <c r="B326" s="142" t="s">
        <v>259</v>
      </c>
      <c r="C326" s="142" t="s">
        <v>80</v>
      </c>
      <c r="D326" s="142" t="s">
        <v>117</v>
      </c>
      <c r="E326" s="142" t="s">
        <v>114</v>
      </c>
      <c r="F326" s="142" t="s">
        <v>192</v>
      </c>
      <c r="G326" s="142" t="s">
        <v>96</v>
      </c>
      <c r="H326" s="141">
        <v>2017</v>
      </c>
      <c r="I326" s="143">
        <v>200.48</v>
      </c>
      <c r="J326" s="141" t="s">
        <v>234</v>
      </c>
      <c r="K326" s="141">
        <v>2</v>
      </c>
      <c r="L326" s="141">
        <v>1</v>
      </c>
      <c r="M326" s="141">
        <v>1</v>
      </c>
      <c r="N326" s="141">
        <v>8</v>
      </c>
      <c r="O326" s="141">
        <v>1</v>
      </c>
      <c r="P326" s="144">
        <v>250</v>
      </c>
      <c r="Q326" s="145">
        <v>0.25</v>
      </c>
      <c r="R326" s="144">
        <f t="shared" si="5"/>
        <v>312.5</v>
      </c>
      <c r="S326" s="141">
        <v>10</v>
      </c>
      <c r="T326" s="141">
        <v>1</v>
      </c>
      <c r="U326" s="141">
        <v>7</v>
      </c>
      <c r="V326" s="146">
        <f>CEILING(R326*O326*I326*EXP(-Definitions!$A$38*'Capex (2)'!U326)*T326,100)</f>
        <v>62700</v>
      </c>
      <c r="W326" s="160" t="s">
        <v>235</v>
      </c>
      <c r="X326" s="142" t="s">
        <v>239</v>
      </c>
      <c r="Y326" s="142"/>
    </row>
    <row r="327" spans="1:25" s="129" customFormat="1" ht="36" hidden="1" customHeight="1">
      <c r="A327" s="141" t="s">
        <v>1395</v>
      </c>
      <c r="B327" s="142" t="s">
        <v>255</v>
      </c>
      <c r="C327" s="142" t="s">
        <v>80</v>
      </c>
      <c r="D327" s="142" t="s">
        <v>117</v>
      </c>
      <c r="E327" s="142" t="s">
        <v>114</v>
      </c>
      <c r="F327" s="142" t="s">
        <v>264</v>
      </c>
      <c r="G327" s="142" t="s">
        <v>96</v>
      </c>
      <c r="H327" s="141">
        <v>2017</v>
      </c>
      <c r="I327" s="143">
        <v>30.84</v>
      </c>
      <c r="J327" s="141" t="s">
        <v>234</v>
      </c>
      <c r="K327" s="141">
        <v>2</v>
      </c>
      <c r="L327" s="141">
        <v>1</v>
      </c>
      <c r="M327" s="141">
        <v>1</v>
      </c>
      <c r="N327" s="141">
        <v>8</v>
      </c>
      <c r="O327" s="141">
        <v>1</v>
      </c>
      <c r="P327" s="144">
        <v>250</v>
      </c>
      <c r="Q327" s="145">
        <v>0.25</v>
      </c>
      <c r="R327" s="144">
        <f t="shared" si="5"/>
        <v>312.5</v>
      </c>
      <c r="S327" s="141">
        <v>10</v>
      </c>
      <c r="T327" s="141">
        <v>1</v>
      </c>
      <c r="U327" s="141">
        <v>7</v>
      </c>
      <c r="V327" s="146">
        <f>CEILING(R327*O327*I327*EXP(-Definitions!$A$38*'Capex (2)'!U327)*T327,100)</f>
        <v>9700</v>
      </c>
      <c r="W327" s="160" t="s">
        <v>235</v>
      </c>
      <c r="X327" s="142" t="s">
        <v>236</v>
      </c>
      <c r="Y327" s="142"/>
    </row>
    <row r="328" spans="1:25" s="129" customFormat="1" ht="35.65" hidden="1" customHeight="1">
      <c r="A328" s="141" t="s">
        <v>1396</v>
      </c>
      <c r="B328" s="142" t="s">
        <v>259</v>
      </c>
      <c r="C328" s="142" t="s">
        <v>80</v>
      </c>
      <c r="D328" s="142" t="s">
        <v>117</v>
      </c>
      <c r="E328" s="142" t="s">
        <v>114</v>
      </c>
      <c r="F328" s="142" t="s">
        <v>264</v>
      </c>
      <c r="G328" s="142" t="s">
        <v>96</v>
      </c>
      <c r="H328" s="141">
        <v>2017</v>
      </c>
      <c r="I328" s="143">
        <v>35.32</v>
      </c>
      <c r="J328" s="141" t="s">
        <v>234</v>
      </c>
      <c r="K328" s="141">
        <v>2</v>
      </c>
      <c r="L328" s="141">
        <v>1</v>
      </c>
      <c r="M328" s="141">
        <v>1</v>
      </c>
      <c r="N328" s="141">
        <v>8</v>
      </c>
      <c r="O328" s="141">
        <v>1</v>
      </c>
      <c r="P328" s="144">
        <v>250</v>
      </c>
      <c r="Q328" s="145">
        <v>0.25</v>
      </c>
      <c r="R328" s="144">
        <f t="shared" si="5"/>
        <v>312.5</v>
      </c>
      <c r="S328" s="141">
        <v>10</v>
      </c>
      <c r="T328" s="141">
        <v>1</v>
      </c>
      <c r="U328" s="141">
        <v>7</v>
      </c>
      <c r="V328" s="146">
        <f>CEILING(R328*O328*I328*EXP(-Definitions!$A$38*'Capex (2)'!U328)*T328,100)</f>
        <v>11100</v>
      </c>
      <c r="W328" s="160" t="s">
        <v>235</v>
      </c>
      <c r="X328" s="142" t="s">
        <v>239</v>
      </c>
      <c r="Y328" s="142"/>
    </row>
    <row r="329" spans="1:25" s="129" customFormat="1" ht="35.65" hidden="1" customHeight="1">
      <c r="A329" s="141" t="s">
        <v>1397</v>
      </c>
      <c r="B329" s="142" t="s">
        <v>259</v>
      </c>
      <c r="C329" s="142" t="s">
        <v>80</v>
      </c>
      <c r="D329" s="142" t="s">
        <v>117</v>
      </c>
      <c r="E329" s="142" t="s">
        <v>114</v>
      </c>
      <c r="F329" s="142" t="s">
        <v>191</v>
      </c>
      <c r="G329" s="142" t="s">
        <v>96</v>
      </c>
      <c r="H329" s="141">
        <v>2017</v>
      </c>
      <c r="I329" s="143">
        <v>3.07</v>
      </c>
      <c r="J329" s="141" t="s">
        <v>234</v>
      </c>
      <c r="K329" s="141">
        <v>2</v>
      </c>
      <c r="L329" s="141">
        <v>1</v>
      </c>
      <c r="M329" s="141">
        <v>1</v>
      </c>
      <c r="N329" s="141">
        <v>8</v>
      </c>
      <c r="O329" s="141">
        <v>1</v>
      </c>
      <c r="P329" s="144">
        <v>250</v>
      </c>
      <c r="Q329" s="145">
        <v>0.25</v>
      </c>
      <c r="R329" s="144">
        <f t="shared" si="5"/>
        <v>312.5</v>
      </c>
      <c r="S329" s="141">
        <v>10</v>
      </c>
      <c r="T329" s="141">
        <v>1</v>
      </c>
      <c r="U329" s="141">
        <v>7</v>
      </c>
      <c r="V329" s="146">
        <f>CEILING(R329*O329*I329*EXP(-Definitions!$A$38*'Capex (2)'!U329)*T329,100)</f>
        <v>1000</v>
      </c>
      <c r="W329" s="160" t="s">
        <v>235</v>
      </c>
      <c r="X329" s="142" t="s">
        <v>239</v>
      </c>
      <c r="Y329" s="142"/>
    </row>
    <row r="330" spans="1:25" s="129" customFormat="1" ht="35.65" hidden="1" customHeight="1">
      <c r="A330" s="141" t="s">
        <v>1398</v>
      </c>
      <c r="B330" s="142" t="s">
        <v>259</v>
      </c>
      <c r="C330" s="142" t="s">
        <v>80</v>
      </c>
      <c r="D330" s="142" t="s">
        <v>117</v>
      </c>
      <c r="E330" s="142" t="s">
        <v>114</v>
      </c>
      <c r="F330" s="142" t="s">
        <v>194</v>
      </c>
      <c r="G330" s="142" t="s">
        <v>96</v>
      </c>
      <c r="H330" s="141">
        <v>2017</v>
      </c>
      <c r="I330" s="143">
        <v>26.1</v>
      </c>
      <c r="J330" s="141" t="s">
        <v>234</v>
      </c>
      <c r="K330" s="141">
        <v>2</v>
      </c>
      <c r="L330" s="141">
        <v>1</v>
      </c>
      <c r="M330" s="141">
        <v>1</v>
      </c>
      <c r="N330" s="141">
        <v>8</v>
      </c>
      <c r="O330" s="141">
        <v>1</v>
      </c>
      <c r="P330" s="144">
        <v>250</v>
      </c>
      <c r="Q330" s="145">
        <v>0.25</v>
      </c>
      <c r="R330" s="144">
        <f t="shared" si="5"/>
        <v>312.5</v>
      </c>
      <c r="S330" s="141">
        <v>10</v>
      </c>
      <c r="T330" s="141">
        <v>1</v>
      </c>
      <c r="U330" s="141">
        <v>7</v>
      </c>
      <c r="V330" s="146">
        <f>CEILING(R330*O330*I330*EXP(-Definitions!$A$38*'Capex (2)'!U330)*T330,100)</f>
        <v>8200</v>
      </c>
      <c r="W330" s="160" t="s">
        <v>235</v>
      </c>
      <c r="X330" s="142" t="s">
        <v>239</v>
      </c>
      <c r="Y330" s="142"/>
    </row>
    <row r="331" spans="1:25" s="129" customFormat="1" ht="35.65" hidden="1" customHeight="1">
      <c r="A331" s="141" t="s">
        <v>1399</v>
      </c>
      <c r="B331" s="142" t="s">
        <v>259</v>
      </c>
      <c r="C331" s="142" t="s">
        <v>80</v>
      </c>
      <c r="D331" s="142" t="s">
        <v>117</v>
      </c>
      <c r="E331" s="142" t="s">
        <v>114</v>
      </c>
      <c r="F331" s="142" t="s">
        <v>193</v>
      </c>
      <c r="G331" s="142" t="s">
        <v>96</v>
      </c>
      <c r="H331" s="141">
        <v>2017</v>
      </c>
      <c r="I331" s="143">
        <v>33.729999999999997</v>
      </c>
      <c r="J331" s="141" t="s">
        <v>234</v>
      </c>
      <c r="K331" s="141">
        <v>2</v>
      </c>
      <c r="L331" s="141">
        <v>1</v>
      </c>
      <c r="M331" s="141">
        <v>1</v>
      </c>
      <c r="N331" s="141">
        <v>8</v>
      </c>
      <c r="O331" s="141">
        <v>1</v>
      </c>
      <c r="P331" s="144">
        <v>250</v>
      </c>
      <c r="Q331" s="145">
        <v>0.25</v>
      </c>
      <c r="R331" s="144">
        <f t="shared" si="5"/>
        <v>312.5</v>
      </c>
      <c r="S331" s="141">
        <v>10</v>
      </c>
      <c r="T331" s="141">
        <v>1</v>
      </c>
      <c r="U331" s="141">
        <v>7</v>
      </c>
      <c r="V331" s="146">
        <f>CEILING(R331*O331*I331*EXP(-Definitions!$A$38*'Capex (2)'!U331)*T331,100)</f>
        <v>10600</v>
      </c>
      <c r="W331" s="160" t="s">
        <v>235</v>
      </c>
      <c r="X331" s="142" t="s">
        <v>239</v>
      </c>
      <c r="Y331" s="142"/>
    </row>
    <row r="332" spans="1:25" s="129" customFormat="1" ht="35.65" hidden="1" customHeight="1">
      <c r="A332" s="141" t="s">
        <v>1400</v>
      </c>
      <c r="B332" s="142" t="s">
        <v>259</v>
      </c>
      <c r="C332" s="142" t="s">
        <v>80</v>
      </c>
      <c r="D332" s="142" t="s">
        <v>117</v>
      </c>
      <c r="E332" s="142" t="s">
        <v>114</v>
      </c>
      <c r="F332" s="142" t="s">
        <v>195</v>
      </c>
      <c r="G332" s="142" t="s">
        <v>96</v>
      </c>
      <c r="H332" s="141">
        <v>2017</v>
      </c>
      <c r="I332" s="143">
        <v>5.51</v>
      </c>
      <c r="J332" s="141" t="s">
        <v>234</v>
      </c>
      <c r="K332" s="141">
        <v>2</v>
      </c>
      <c r="L332" s="141">
        <v>1</v>
      </c>
      <c r="M332" s="141">
        <v>1</v>
      </c>
      <c r="N332" s="141">
        <v>8</v>
      </c>
      <c r="O332" s="141">
        <v>1</v>
      </c>
      <c r="P332" s="144">
        <v>250</v>
      </c>
      <c r="Q332" s="145">
        <v>0.25</v>
      </c>
      <c r="R332" s="144">
        <f t="shared" si="5"/>
        <v>312.5</v>
      </c>
      <c r="S332" s="141">
        <v>10</v>
      </c>
      <c r="T332" s="141">
        <v>1</v>
      </c>
      <c r="U332" s="141">
        <v>7</v>
      </c>
      <c r="V332" s="146">
        <f>CEILING(R332*O332*I332*EXP(-Definitions!$A$38*'Capex (2)'!U332)*T332,100)</f>
        <v>1800</v>
      </c>
      <c r="W332" s="160" t="s">
        <v>235</v>
      </c>
      <c r="X332" s="142" t="s">
        <v>239</v>
      </c>
      <c r="Y332" s="142"/>
    </row>
    <row r="333" spans="1:25" s="129" customFormat="1" ht="36" hidden="1" customHeight="1">
      <c r="A333" s="141" t="s">
        <v>1401</v>
      </c>
      <c r="B333" s="142" t="s">
        <v>255</v>
      </c>
      <c r="C333" s="142" t="s">
        <v>80</v>
      </c>
      <c r="D333" s="142" t="s">
        <v>117</v>
      </c>
      <c r="E333" s="142" t="s">
        <v>115</v>
      </c>
      <c r="F333" s="142" t="s">
        <v>152</v>
      </c>
      <c r="G333" s="142" t="s">
        <v>96</v>
      </c>
      <c r="H333" s="141">
        <v>2017</v>
      </c>
      <c r="I333" s="143">
        <v>54.6</v>
      </c>
      <c r="J333" s="141" t="s">
        <v>234</v>
      </c>
      <c r="K333" s="141">
        <v>2</v>
      </c>
      <c r="L333" s="141">
        <v>1</v>
      </c>
      <c r="M333" s="141">
        <v>1</v>
      </c>
      <c r="N333" s="141">
        <v>8</v>
      </c>
      <c r="O333" s="141">
        <v>1</v>
      </c>
      <c r="P333" s="144">
        <v>250</v>
      </c>
      <c r="Q333" s="145">
        <v>0.25</v>
      </c>
      <c r="R333" s="144">
        <f t="shared" si="5"/>
        <v>312.5</v>
      </c>
      <c r="S333" s="141">
        <v>10</v>
      </c>
      <c r="T333" s="141">
        <v>1</v>
      </c>
      <c r="U333" s="141">
        <v>7</v>
      </c>
      <c r="V333" s="146">
        <f>CEILING(R333*O333*I333*EXP(-Definitions!$A$38*'Capex (2)'!U333)*T333,100)</f>
        <v>17100</v>
      </c>
      <c r="W333" s="160" t="s">
        <v>235</v>
      </c>
      <c r="X333" s="142" t="s">
        <v>236</v>
      </c>
      <c r="Y333" s="142"/>
    </row>
    <row r="334" spans="1:25" s="129" customFormat="1" ht="35.65" hidden="1" customHeight="1">
      <c r="A334" s="141" t="s">
        <v>1402</v>
      </c>
      <c r="B334" s="142" t="s">
        <v>259</v>
      </c>
      <c r="C334" s="142" t="s">
        <v>80</v>
      </c>
      <c r="D334" s="142" t="s">
        <v>117</v>
      </c>
      <c r="E334" s="142" t="s">
        <v>115</v>
      </c>
      <c r="F334" s="142" t="s">
        <v>152</v>
      </c>
      <c r="G334" s="142" t="s">
        <v>96</v>
      </c>
      <c r="H334" s="141">
        <v>2017</v>
      </c>
      <c r="I334" s="143">
        <v>8.1999999999999993</v>
      </c>
      <c r="J334" s="141" t="s">
        <v>234</v>
      </c>
      <c r="K334" s="141">
        <v>2</v>
      </c>
      <c r="L334" s="141">
        <v>1</v>
      </c>
      <c r="M334" s="141">
        <v>1</v>
      </c>
      <c r="N334" s="141">
        <v>8</v>
      </c>
      <c r="O334" s="141">
        <v>1</v>
      </c>
      <c r="P334" s="144">
        <v>250</v>
      </c>
      <c r="Q334" s="145">
        <v>0.25</v>
      </c>
      <c r="R334" s="144">
        <f t="shared" si="5"/>
        <v>312.5</v>
      </c>
      <c r="S334" s="141">
        <v>10</v>
      </c>
      <c r="T334" s="141">
        <v>1</v>
      </c>
      <c r="U334" s="141">
        <v>7</v>
      </c>
      <c r="V334" s="146">
        <f>CEILING(R334*O334*I334*EXP(-Definitions!$A$38*'Capex (2)'!U334)*T334,100)</f>
        <v>2600</v>
      </c>
      <c r="W334" s="160" t="s">
        <v>235</v>
      </c>
      <c r="X334" s="142" t="s">
        <v>239</v>
      </c>
      <c r="Y334" s="142"/>
    </row>
    <row r="335" spans="1:25" s="129" customFormat="1" ht="35.65" hidden="1" customHeight="1">
      <c r="A335" s="141" t="s">
        <v>1403</v>
      </c>
      <c r="B335" s="142" t="s">
        <v>241</v>
      </c>
      <c r="C335" s="142" t="s">
        <v>80</v>
      </c>
      <c r="D335" s="142" t="s">
        <v>117</v>
      </c>
      <c r="E335" s="142" t="s">
        <v>115</v>
      </c>
      <c r="F335" s="142" t="s">
        <v>152</v>
      </c>
      <c r="G335" s="142" t="s">
        <v>96</v>
      </c>
      <c r="H335" s="141">
        <v>2017</v>
      </c>
      <c r="I335" s="143">
        <v>8.1999999999999993</v>
      </c>
      <c r="J335" s="141" t="s">
        <v>234</v>
      </c>
      <c r="K335" s="141">
        <v>2</v>
      </c>
      <c r="L335" s="141">
        <v>1</v>
      </c>
      <c r="M335" s="141">
        <v>1</v>
      </c>
      <c r="N335" s="141">
        <v>8</v>
      </c>
      <c r="O335" s="141">
        <v>1</v>
      </c>
      <c r="P335" s="144">
        <v>1100</v>
      </c>
      <c r="Q335" s="145">
        <v>0.25</v>
      </c>
      <c r="R335" s="144">
        <f t="shared" si="5"/>
        <v>1375</v>
      </c>
      <c r="S335" s="141">
        <v>10</v>
      </c>
      <c r="T335" s="141">
        <v>1</v>
      </c>
      <c r="U335" s="141">
        <v>7</v>
      </c>
      <c r="V335" s="146">
        <f>CEILING(R335*O335*I335*EXP(-Definitions!$A$38*'Capex (2)'!U335)*T335,100)</f>
        <v>11300</v>
      </c>
      <c r="W335" s="160" t="s">
        <v>235</v>
      </c>
      <c r="X335" s="142" t="s">
        <v>242</v>
      </c>
      <c r="Y335" s="142"/>
    </row>
    <row r="336" spans="1:25" s="129" customFormat="1" ht="36" hidden="1" customHeight="1">
      <c r="A336" s="141" t="s">
        <v>1404</v>
      </c>
      <c r="B336" s="142" t="s">
        <v>255</v>
      </c>
      <c r="C336" s="142" t="s">
        <v>80</v>
      </c>
      <c r="D336" s="142" t="s">
        <v>117</v>
      </c>
      <c r="E336" s="142" t="s">
        <v>115</v>
      </c>
      <c r="F336" s="142" t="s">
        <v>140</v>
      </c>
      <c r="G336" s="142" t="s">
        <v>96</v>
      </c>
      <c r="H336" s="141">
        <v>2017</v>
      </c>
      <c r="I336" s="143">
        <v>158</v>
      </c>
      <c r="J336" s="141" t="s">
        <v>234</v>
      </c>
      <c r="K336" s="141">
        <v>2</v>
      </c>
      <c r="L336" s="141">
        <v>1</v>
      </c>
      <c r="M336" s="141">
        <v>1</v>
      </c>
      <c r="N336" s="141">
        <v>8</v>
      </c>
      <c r="O336" s="141">
        <v>1</v>
      </c>
      <c r="P336" s="144">
        <v>250</v>
      </c>
      <c r="Q336" s="145">
        <v>0.25</v>
      </c>
      <c r="R336" s="144">
        <f t="shared" si="5"/>
        <v>312.5</v>
      </c>
      <c r="S336" s="141">
        <v>10</v>
      </c>
      <c r="T336" s="141">
        <v>1</v>
      </c>
      <c r="U336" s="141">
        <v>7</v>
      </c>
      <c r="V336" s="146">
        <f>CEILING(R336*O336*I336*EXP(-Definitions!$A$38*'Capex (2)'!U336)*T336,100)</f>
        <v>49400</v>
      </c>
      <c r="W336" s="160" t="s">
        <v>235</v>
      </c>
      <c r="X336" s="142" t="s">
        <v>236</v>
      </c>
      <c r="Y336" s="142"/>
    </row>
    <row r="337" spans="1:25" s="129" customFormat="1" ht="35.65" hidden="1" customHeight="1">
      <c r="A337" s="141" t="s">
        <v>1405</v>
      </c>
      <c r="B337" s="142" t="s">
        <v>259</v>
      </c>
      <c r="C337" s="142" t="s">
        <v>80</v>
      </c>
      <c r="D337" s="142" t="s">
        <v>117</v>
      </c>
      <c r="E337" s="142" t="s">
        <v>115</v>
      </c>
      <c r="F337" s="142" t="s">
        <v>140</v>
      </c>
      <c r="G337" s="142" t="s">
        <v>96</v>
      </c>
      <c r="H337" s="141">
        <v>2017</v>
      </c>
      <c r="I337" s="143">
        <v>79.45</v>
      </c>
      <c r="J337" s="141" t="s">
        <v>234</v>
      </c>
      <c r="K337" s="141">
        <v>2</v>
      </c>
      <c r="L337" s="141">
        <v>1</v>
      </c>
      <c r="M337" s="141">
        <v>1</v>
      </c>
      <c r="N337" s="141">
        <v>8</v>
      </c>
      <c r="O337" s="141">
        <v>1</v>
      </c>
      <c r="P337" s="144">
        <v>250</v>
      </c>
      <c r="Q337" s="145">
        <v>0.25</v>
      </c>
      <c r="R337" s="144">
        <f t="shared" si="5"/>
        <v>312.5</v>
      </c>
      <c r="S337" s="141">
        <v>10</v>
      </c>
      <c r="T337" s="141">
        <v>1</v>
      </c>
      <c r="U337" s="141">
        <v>7</v>
      </c>
      <c r="V337" s="146">
        <f>CEILING(R337*O337*I337*EXP(-Definitions!$A$38*'Capex (2)'!U337)*T337,100)</f>
        <v>24900</v>
      </c>
      <c r="W337" s="160" t="s">
        <v>235</v>
      </c>
      <c r="X337" s="142" t="s">
        <v>239</v>
      </c>
      <c r="Y337" s="142"/>
    </row>
    <row r="338" spans="1:25" s="129" customFormat="1" ht="35.65" hidden="1" customHeight="1">
      <c r="A338" s="141" t="s">
        <v>1406</v>
      </c>
      <c r="B338" s="142" t="s">
        <v>241</v>
      </c>
      <c r="C338" s="142" t="s">
        <v>80</v>
      </c>
      <c r="D338" s="142" t="s">
        <v>117</v>
      </c>
      <c r="E338" s="142" t="s">
        <v>115</v>
      </c>
      <c r="F338" s="142" t="s">
        <v>140</v>
      </c>
      <c r="G338" s="142" t="s">
        <v>96</v>
      </c>
      <c r="H338" s="141">
        <v>2017</v>
      </c>
      <c r="I338" s="143">
        <v>79.45</v>
      </c>
      <c r="J338" s="141" t="s">
        <v>234</v>
      </c>
      <c r="K338" s="141">
        <v>2</v>
      </c>
      <c r="L338" s="141">
        <v>1</v>
      </c>
      <c r="M338" s="141">
        <v>1</v>
      </c>
      <c r="N338" s="141">
        <v>8</v>
      </c>
      <c r="O338" s="141">
        <v>1</v>
      </c>
      <c r="P338" s="144">
        <v>1100</v>
      </c>
      <c r="Q338" s="145">
        <v>0.25</v>
      </c>
      <c r="R338" s="144">
        <f t="shared" si="5"/>
        <v>1375</v>
      </c>
      <c r="S338" s="141">
        <v>10</v>
      </c>
      <c r="T338" s="141">
        <v>1</v>
      </c>
      <c r="U338" s="141">
        <v>7</v>
      </c>
      <c r="V338" s="146">
        <f>CEILING(R338*O338*I338*EXP(-Definitions!$A$38*'Capex (2)'!U338)*T338,100)</f>
        <v>109300</v>
      </c>
      <c r="W338" s="160" t="s">
        <v>235</v>
      </c>
      <c r="X338" s="142" t="s">
        <v>242</v>
      </c>
      <c r="Y338" s="142"/>
    </row>
    <row r="339" spans="1:25" s="129" customFormat="1" ht="36" hidden="1" customHeight="1">
      <c r="A339" s="141" t="s">
        <v>1407</v>
      </c>
      <c r="B339" s="142" t="s">
        <v>255</v>
      </c>
      <c r="C339" s="142" t="s">
        <v>80</v>
      </c>
      <c r="D339" s="142" t="s">
        <v>117</v>
      </c>
      <c r="E339" s="142" t="s">
        <v>115</v>
      </c>
      <c r="F339" s="142" t="s">
        <v>134</v>
      </c>
      <c r="G339" s="142" t="s">
        <v>96</v>
      </c>
      <c r="H339" s="141">
        <v>2017</v>
      </c>
      <c r="I339" s="143">
        <v>225.7</v>
      </c>
      <c r="J339" s="141" t="s">
        <v>234</v>
      </c>
      <c r="K339" s="141">
        <v>2</v>
      </c>
      <c r="L339" s="141">
        <v>1</v>
      </c>
      <c r="M339" s="141">
        <v>1</v>
      </c>
      <c r="N339" s="141">
        <v>8</v>
      </c>
      <c r="O339" s="141">
        <v>1</v>
      </c>
      <c r="P339" s="144">
        <v>250</v>
      </c>
      <c r="Q339" s="145">
        <v>0.25</v>
      </c>
      <c r="R339" s="144">
        <f t="shared" si="5"/>
        <v>312.5</v>
      </c>
      <c r="S339" s="141">
        <v>10</v>
      </c>
      <c r="T339" s="141">
        <v>1</v>
      </c>
      <c r="U339" s="141">
        <v>7</v>
      </c>
      <c r="V339" s="146">
        <f>CEILING(R339*O339*I339*EXP(-Definitions!$A$38*'Capex (2)'!U339)*T339,100)</f>
        <v>70600</v>
      </c>
      <c r="W339" s="160" t="s">
        <v>235</v>
      </c>
      <c r="X339" s="142" t="s">
        <v>236</v>
      </c>
      <c r="Y339" s="142"/>
    </row>
    <row r="340" spans="1:25" s="129" customFormat="1" ht="35.65" hidden="1" customHeight="1">
      <c r="A340" s="141" t="s">
        <v>1408</v>
      </c>
      <c r="B340" s="142" t="s">
        <v>259</v>
      </c>
      <c r="C340" s="142" t="s">
        <v>80</v>
      </c>
      <c r="D340" s="142" t="s">
        <v>117</v>
      </c>
      <c r="E340" s="142" t="s">
        <v>115</v>
      </c>
      <c r="F340" s="142" t="s">
        <v>134</v>
      </c>
      <c r="G340" s="142" t="s">
        <v>96</v>
      </c>
      <c r="H340" s="141">
        <v>2017</v>
      </c>
      <c r="I340" s="143">
        <v>160</v>
      </c>
      <c r="J340" s="141" t="s">
        <v>234</v>
      </c>
      <c r="K340" s="141">
        <v>2</v>
      </c>
      <c r="L340" s="141">
        <v>1</v>
      </c>
      <c r="M340" s="141">
        <v>1</v>
      </c>
      <c r="N340" s="141">
        <v>8</v>
      </c>
      <c r="O340" s="141">
        <v>1</v>
      </c>
      <c r="P340" s="144">
        <v>250</v>
      </c>
      <c r="Q340" s="145">
        <v>0.25</v>
      </c>
      <c r="R340" s="144">
        <f t="shared" si="5"/>
        <v>312.5</v>
      </c>
      <c r="S340" s="141">
        <v>10</v>
      </c>
      <c r="T340" s="141">
        <v>1</v>
      </c>
      <c r="U340" s="141">
        <v>7</v>
      </c>
      <c r="V340" s="146">
        <f>CEILING(R340*O340*I340*EXP(-Definitions!$A$38*'Capex (2)'!U340)*T340,100)</f>
        <v>50000</v>
      </c>
      <c r="W340" s="160" t="s">
        <v>235</v>
      </c>
      <c r="X340" s="142" t="s">
        <v>239</v>
      </c>
      <c r="Y340" s="142"/>
    </row>
    <row r="341" spans="1:25" s="129" customFormat="1" ht="35.65" hidden="1" customHeight="1">
      <c r="A341" s="141" t="s">
        <v>1409</v>
      </c>
      <c r="B341" s="142" t="s">
        <v>241</v>
      </c>
      <c r="C341" s="142" t="s">
        <v>80</v>
      </c>
      <c r="D341" s="142" t="s">
        <v>117</v>
      </c>
      <c r="E341" s="142" t="s">
        <v>115</v>
      </c>
      <c r="F341" s="142" t="s">
        <v>134</v>
      </c>
      <c r="G341" s="142" t="s">
        <v>96</v>
      </c>
      <c r="H341" s="141">
        <v>2017</v>
      </c>
      <c r="I341" s="143">
        <v>160</v>
      </c>
      <c r="J341" s="141" t="s">
        <v>234</v>
      </c>
      <c r="K341" s="141">
        <v>2</v>
      </c>
      <c r="L341" s="141">
        <v>1</v>
      </c>
      <c r="M341" s="141">
        <v>1</v>
      </c>
      <c r="N341" s="141">
        <v>8</v>
      </c>
      <c r="O341" s="141">
        <v>1</v>
      </c>
      <c r="P341" s="144">
        <v>1100</v>
      </c>
      <c r="Q341" s="145">
        <v>0.25</v>
      </c>
      <c r="R341" s="144">
        <f t="shared" si="5"/>
        <v>1375</v>
      </c>
      <c r="S341" s="141">
        <v>10</v>
      </c>
      <c r="T341" s="141">
        <v>1</v>
      </c>
      <c r="U341" s="141">
        <v>7</v>
      </c>
      <c r="V341" s="146">
        <f>CEILING(R341*O341*I341*EXP(-Definitions!$A$38*'Capex (2)'!U341)*T341,100)</f>
        <v>220000</v>
      </c>
      <c r="W341" s="160" t="s">
        <v>235</v>
      </c>
      <c r="X341" s="142" t="s">
        <v>242</v>
      </c>
      <c r="Y341" s="142"/>
    </row>
    <row r="342" spans="1:25" s="129" customFormat="1" ht="36" hidden="1" customHeight="1">
      <c r="A342" s="141" t="s">
        <v>1410</v>
      </c>
      <c r="B342" s="142" t="s">
        <v>255</v>
      </c>
      <c r="C342" s="142" t="s">
        <v>80</v>
      </c>
      <c r="D342" s="142" t="s">
        <v>117</v>
      </c>
      <c r="E342" s="142" t="s">
        <v>115</v>
      </c>
      <c r="F342" s="142" t="s">
        <v>265</v>
      </c>
      <c r="G342" s="142" t="s">
        <v>96</v>
      </c>
      <c r="H342" s="141">
        <v>2017</v>
      </c>
      <c r="I342" s="143">
        <v>256.64999999999998</v>
      </c>
      <c r="J342" s="141" t="s">
        <v>234</v>
      </c>
      <c r="K342" s="141">
        <v>2</v>
      </c>
      <c r="L342" s="141">
        <v>1</v>
      </c>
      <c r="M342" s="141">
        <v>1</v>
      </c>
      <c r="N342" s="141">
        <v>8</v>
      </c>
      <c r="O342" s="141">
        <v>1</v>
      </c>
      <c r="P342" s="144">
        <v>250</v>
      </c>
      <c r="Q342" s="145">
        <v>0.25</v>
      </c>
      <c r="R342" s="144">
        <f t="shared" si="5"/>
        <v>312.5</v>
      </c>
      <c r="S342" s="141">
        <v>10</v>
      </c>
      <c r="T342" s="141">
        <v>1</v>
      </c>
      <c r="U342" s="141">
        <v>7</v>
      </c>
      <c r="V342" s="146">
        <f>CEILING(R342*O342*I342*EXP(-Definitions!$A$38*'Capex (2)'!U342)*T342,100)</f>
        <v>80300</v>
      </c>
      <c r="W342" s="160" t="s">
        <v>235</v>
      </c>
      <c r="X342" s="142" t="s">
        <v>236</v>
      </c>
      <c r="Y342" s="142"/>
    </row>
    <row r="343" spans="1:25" s="129" customFormat="1" ht="35.65" hidden="1" customHeight="1">
      <c r="A343" s="141" t="s">
        <v>1411</v>
      </c>
      <c r="B343" s="142" t="s">
        <v>259</v>
      </c>
      <c r="C343" s="142" t="s">
        <v>80</v>
      </c>
      <c r="D343" s="142" t="s">
        <v>117</v>
      </c>
      <c r="E343" s="142" t="s">
        <v>115</v>
      </c>
      <c r="F343" s="142" t="s">
        <v>265</v>
      </c>
      <c r="G343" s="142" t="s">
        <v>96</v>
      </c>
      <c r="H343" s="141">
        <v>2017</v>
      </c>
      <c r="I343" s="143">
        <v>171</v>
      </c>
      <c r="J343" s="141" t="s">
        <v>234</v>
      </c>
      <c r="K343" s="141">
        <v>2</v>
      </c>
      <c r="L343" s="141">
        <v>1</v>
      </c>
      <c r="M343" s="141">
        <v>1</v>
      </c>
      <c r="N343" s="141">
        <v>8</v>
      </c>
      <c r="O343" s="141">
        <v>1</v>
      </c>
      <c r="P343" s="144">
        <v>250</v>
      </c>
      <c r="Q343" s="145">
        <v>0.25</v>
      </c>
      <c r="R343" s="144">
        <f t="shared" si="5"/>
        <v>312.5</v>
      </c>
      <c r="S343" s="141">
        <v>10</v>
      </c>
      <c r="T343" s="141">
        <v>1</v>
      </c>
      <c r="U343" s="141">
        <v>7</v>
      </c>
      <c r="V343" s="146">
        <f>CEILING(R343*O343*I343*EXP(-Definitions!$A$38*'Capex (2)'!U343)*T343,100)</f>
        <v>53500</v>
      </c>
      <c r="W343" s="160" t="s">
        <v>235</v>
      </c>
      <c r="X343" s="142" t="s">
        <v>239</v>
      </c>
      <c r="Y343" s="142"/>
    </row>
    <row r="344" spans="1:25" s="129" customFormat="1" ht="35.65" hidden="1" customHeight="1">
      <c r="A344" s="141" t="s">
        <v>1412</v>
      </c>
      <c r="B344" s="142" t="s">
        <v>241</v>
      </c>
      <c r="C344" s="142" t="s">
        <v>80</v>
      </c>
      <c r="D344" s="142" t="s">
        <v>117</v>
      </c>
      <c r="E344" s="142" t="s">
        <v>115</v>
      </c>
      <c r="F344" s="142" t="s">
        <v>265</v>
      </c>
      <c r="G344" s="142" t="s">
        <v>96</v>
      </c>
      <c r="H344" s="141">
        <v>2017</v>
      </c>
      <c r="I344" s="143">
        <v>171</v>
      </c>
      <c r="J344" s="141" t="s">
        <v>234</v>
      </c>
      <c r="K344" s="141">
        <v>2</v>
      </c>
      <c r="L344" s="141">
        <v>1</v>
      </c>
      <c r="M344" s="141">
        <v>1</v>
      </c>
      <c r="N344" s="141">
        <v>8</v>
      </c>
      <c r="O344" s="141">
        <v>1</v>
      </c>
      <c r="P344" s="144">
        <v>1100</v>
      </c>
      <c r="Q344" s="145">
        <v>0.25</v>
      </c>
      <c r="R344" s="144">
        <f t="shared" si="5"/>
        <v>1375</v>
      </c>
      <c r="S344" s="141">
        <v>10</v>
      </c>
      <c r="T344" s="141">
        <v>1</v>
      </c>
      <c r="U344" s="141">
        <v>7</v>
      </c>
      <c r="V344" s="146">
        <f>CEILING(R344*O344*I344*EXP(-Definitions!$A$38*'Capex (2)'!U344)*T344,100)</f>
        <v>235200</v>
      </c>
      <c r="W344" s="160" t="s">
        <v>235</v>
      </c>
      <c r="X344" s="142" t="s">
        <v>242</v>
      </c>
      <c r="Y344" s="142"/>
    </row>
    <row r="345" spans="1:25" s="129" customFormat="1" ht="36" hidden="1" customHeight="1">
      <c r="A345" s="141" t="s">
        <v>1413</v>
      </c>
      <c r="B345" s="142" t="s">
        <v>255</v>
      </c>
      <c r="C345" s="142" t="s">
        <v>82</v>
      </c>
      <c r="D345" s="142" t="s">
        <v>117</v>
      </c>
      <c r="E345" s="142" t="s">
        <v>104</v>
      </c>
      <c r="F345" s="142" t="s">
        <v>148</v>
      </c>
      <c r="G345" s="142" t="s">
        <v>96</v>
      </c>
      <c r="H345" s="141">
        <v>2017</v>
      </c>
      <c r="I345" s="143">
        <v>123.2</v>
      </c>
      <c r="J345" s="141" t="s">
        <v>234</v>
      </c>
      <c r="K345" s="141">
        <v>2</v>
      </c>
      <c r="L345" s="141">
        <v>1</v>
      </c>
      <c r="M345" s="141">
        <v>1</v>
      </c>
      <c r="N345" s="141">
        <v>8</v>
      </c>
      <c r="O345" s="141">
        <v>1</v>
      </c>
      <c r="P345" s="144">
        <v>250</v>
      </c>
      <c r="Q345" s="145">
        <v>0.25</v>
      </c>
      <c r="R345" s="144">
        <f t="shared" si="5"/>
        <v>312.5</v>
      </c>
      <c r="S345" s="141">
        <v>10</v>
      </c>
      <c r="T345" s="141">
        <v>1</v>
      </c>
      <c r="U345" s="141">
        <v>7</v>
      </c>
      <c r="V345" s="146">
        <f>CEILING(R345*O345*I345*EXP(-Definitions!$A$38*'Capex (2)'!U345)*T345,100)</f>
        <v>38500</v>
      </c>
      <c r="W345" s="160" t="s">
        <v>235</v>
      </c>
      <c r="X345" s="142" t="s">
        <v>236</v>
      </c>
      <c r="Y345" s="142"/>
    </row>
    <row r="346" spans="1:25" s="129" customFormat="1" ht="35.65" hidden="1" customHeight="1">
      <c r="A346" s="141" t="s">
        <v>1414</v>
      </c>
      <c r="B346" s="142" t="s">
        <v>256</v>
      </c>
      <c r="C346" s="142" t="s">
        <v>82</v>
      </c>
      <c r="D346" s="142" t="s">
        <v>117</v>
      </c>
      <c r="E346" s="142" t="s">
        <v>104</v>
      </c>
      <c r="F346" s="142" t="s">
        <v>148</v>
      </c>
      <c r="G346" s="142" t="s">
        <v>96</v>
      </c>
      <c r="H346" s="141">
        <v>2017</v>
      </c>
      <c r="I346" s="143">
        <v>15.68</v>
      </c>
      <c r="J346" s="141" t="s">
        <v>234</v>
      </c>
      <c r="K346" s="141">
        <v>2</v>
      </c>
      <c r="L346" s="141">
        <v>1</v>
      </c>
      <c r="M346" s="141">
        <v>1</v>
      </c>
      <c r="N346" s="141">
        <v>8</v>
      </c>
      <c r="O346" s="141">
        <v>1</v>
      </c>
      <c r="P346" s="144">
        <v>250</v>
      </c>
      <c r="Q346" s="145">
        <v>0.25</v>
      </c>
      <c r="R346" s="144">
        <f t="shared" si="5"/>
        <v>312.5</v>
      </c>
      <c r="S346" s="141">
        <v>10</v>
      </c>
      <c r="T346" s="141">
        <v>1</v>
      </c>
      <c r="U346" s="141">
        <v>7</v>
      </c>
      <c r="V346" s="146">
        <f>CEILING(R346*O346*I346*EXP(-Definitions!$A$38*'Capex (2)'!U346)*T346,100)</f>
        <v>4900</v>
      </c>
      <c r="W346" s="160" t="s">
        <v>235</v>
      </c>
      <c r="X346" s="142" t="s">
        <v>239</v>
      </c>
      <c r="Y346" s="142"/>
    </row>
    <row r="347" spans="1:25" s="129" customFormat="1" ht="35.65" hidden="1" customHeight="1">
      <c r="A347" s="141" t="s">
        <v>1415</v>
      </c>
      <c r="B347" s="142" t="s">
        <v>241</v>
      </c>
      <c r="C347" s="142" t="s">
        <v>82</v>
      </c>
      <c r="D347" s="142" t="s">
        <v>117</v>
      </c>
      <c r="E347" s="142" t="s">
        <v>104</v>
      </c>
      <c r="F347" s="142" t="s">
        <v>148</v>
      </c>
      <c r="G347" s="142" t="s">
        <v>96</v>
      </c>
      <c r="H347" s="141">
        <v>2017</v>
      </c>
      <c r="I347" s="143">
        <v>15.68</v>
      </c>
      <c r="J347" s="141" t="s">
        <v>234</v>
      </c>
      <c r="K347" s="141">
        <v>2</v>
      </c>
      <c r="L347" s="141">
        <v>1</v>
      </c>
      <c r="M347" s="141">
        <v>1</v>
      </c>
      <c r="N347" s="141">
        <v>8</v>
      </c>
      <c r="O347" s="141">
        <v>1</v>
      </c>
      <c r="P347" s="144">
        <v>1100</v>
      </c>
      <c r="Q347" s="145">
        <v>0.25</v>
      </c>
      <c r="R347" s="144">
        <f t="shared" si="5"/>
        <v>1375</v>
      </c>
      <c r="S347" s="141">
        <v>10</v>
      </c>
      <c r="T347" s="141">
        <v>1</v>
      </c>
      <c r="U347" s="141">
        <v>7</v>
      </c>
      <c r="V347" s="146">
        <f>CEILING(R347*O347*I347*EXP(-Definitions!$A$38*'Capex (2)'!U347)*T347,100)</f>
        <v>21600</v>
      </c>
      <c r="W347" s="160" t="s">
        <v>235</v>
      </c>
      <c r="X347" s="142" t="s">
        <v>242</v>
      </c>
      <c r="Y347" s="142"/>
    </row>
    <row r="348" spans="1:25" s="129" customFormat="1" ht="36" hidden="1" customHeight="1">
      <c r="A348" s="141" t="s">
        <v>1416</v>
      </c>
      <c r="B348" s="142" t="s">
        <v>255</v>
      </c>
      <c r="C348" s="142" t="s">
        <v>82</v>
      </c>
      <c r="D348" s="142" t="s">
        <v>117</v>
      </c>
      <c r="E348" s="142" t="s">
        <v>104</v>
      </c>
      <c r="F348" s="142" t="s">
        <v>152</v>
      </c>
      <c r="G348" s="142" t="s">
        <v>96</v>
      </c>
      <c r="H348" s="141">
        <v>2017</v>
      </c>
      <c r="I348" s="143">
        <v>123.2</v>
      </c>
      <c r="J348" s="141" t="s">
        <v>234</v>
      </c>
      <c r="K348" s="141">
        <v>2</v>
      </c>
      <c r="L348" s="141">
        <v>1</v>
      </c>
      <c r="M348" s="141">
        <v>1</v>
      </c>
      <c r="N348" s="141">
        <v>8</v>
      </c>
      <c r="O348" s="141">
        <v>1</v>
      </c>
      <c r="P348" s="144">
        <v>250</v>
      </c>
      <c r="Q348" s="145">
        <v>0.25</v>
      </c>
      <c r="R348" s="144">
        <f t="shared" si="5"/>
        <v>312.5</v>
      </c>
      <c r="S348" s="141">
        <v>10</v>
      </c>
      <c r="T348" s="141">
        <v>1</v>
      </c>
      <c r="U348" s="141">
        <v>7</v>
      </c>
      <c r="V348" s="146">
        <f>CEILING(R348*O348*I348*EXP(-Definitions!$A$38*'Capex (2)'!U348)*T348,100)</f>
        <v>38500</v>
      </c>
      <c r="W348" s="160" t="s">
        <v>235</v>
      </c>
      <c r="X348" s="142" t="s">
        <v>236</v>
      </c>
      <c r="Y348" s="142"/>
    </row>
    <row r="349" spans="1:25" s="129" customFormat="1" ht="35.65" hidden="1" customHeight="1">
      <c r="A349" s="141" t="s">
        <v>1417</v>
      </c>
      <c r="B349" s="142" t="s">
        <v>256</v>
      </c>
      <c r="C349" s="142" t="s">
        <v>82</v>
      </c>
      <c r="D349" s="142" t="s">
        <v>117</v>
      </c>
      <c r="E349" s="142" t="s">
        <v>104</v>
      </c>
      <c r="F349" s="142" t="s">
        <v>152</v>
      </c>
      <c r="G349" s="142" t="s">
        <v>96</v>
      </c>
      <c r="H349" s="141">
        <v>2017</v>
      </c>
      <c r="I349" s="143">
        <v>15.68</v>
      </c>
      <c r="J349" s="141" t="s">
        <v>234</v>
      </c>
      <c r="K349" s="141">
        <v>2</v>
      </c>
      <c r="L349" s="141">
        <v>1</v>
      </c>
      <c r="M349" s="141">
        <v>1</v>
      </c>
      <c r="N349" s="141">
        <v>8</v>
      </c>
      <c r="O349" s="141">
        <v>1</v>
      </c>
      <c r="P349" s="144">
        <v>250</v>
      </c>
      <c r="Q349" s="145">
        <v>0.25</v>
      </c>
      <c r="R349" s="144">
        <f t="shared" si="5"/>
        <v>312.5</v>
      </c>
      <c r="S349" s="141">
        <v>10</v>
      </c>
      <c r="T349" s="141">
        <v>1</v>
      </c>
      <c r="U349" s="141">
        <v>7</v>
      </c>
      <c r="V349" s="146">
        <f>CEILING(R349*O349*I349*EXP(-Definitions!$A$38*'Capex (2)'!U349)*T349,100)</f>
        <v>4900</v>
      </c>
      <c r="W349" s="160" t="s">
        <v>235</v>
      </c>
      <c r="X349" s="142" t="s">
        <v>239</v>
      </c>
      <c r="Y349" s="142"/>
    </row>
    <row r="350" spans="1:25" s="129" customFormat="1" ht="35.65" hidden="1" customHeight="1">
      <c r="A350" s="141" t="s">
        <v>1418</v>
      </c>
      <c r="B350" s="142" t="s">
        <v>241</v>
      </c>
      <c r="C350" s="142" t="s">
        <v>82</v>
      </c>
      <c r="D350" s="142" t="s">
        <v>117</v>
      </c>
      <c r="E350" s="142" t="s">
        <v>104</v>
      </c>
      <c r="F350" s="142" t="s">
        <v>152</v>
      </c>
      <c r="G350" s="142" t="s">
        <v>96</v>
      </c>
      <c r="H350" s="141">
        <v>2017</v>
      </c>
      <c r="I350" s="143">
        <v>15.68</v>
      </c>
      <c r="J350" s="141" t="s">
        <v>234</v>
      </c>
      <c r="K350" s="141">
        <v>2</v>
      </c>
      <c r="L350" s="141">
        <v>1</v>
      </c>
      <c r="M350" s="141">
        <v>1</v>
      </c>
      <c r="N350" s="141">
        <v>8</v>
      </c>
      <c r="O350" s="141">
        <v>1</v>
      </c>
      <c r="P350" s="144">
        <v>1100</v>
      </c>
      <c r="Q350" s="145">
        <v>0.25</v>
      </c>
      <c r="R350" s="144">
        <f t="shared" si="5"/>
        <v>1375</v>
      </c>
      <c r="S350" s="141">
        <v>10</v>
      </c>
      <c r="T350" s="141">
        <v>1</v>
      </c>
      <c r="U350" s="141">
        <v>7</v>
      </c>
      <c r="V350" s="146">
        <f>CEILING(R350*O350*I350*EXP(-Definitions!$A$38*'Capex (2)'!U350)*T350,100)</f>
        <v>21600</v>
      </c>
      <c r="W350" s="160" t="s">
        <v>235</v>
      </c>
      <c r="X350" s="142" t="s">
        <v>242</v>
      </c>
      <c r="Y350" s="142"/>
    </row>
    <row r="351" spans="1:25" s="129" customFormat="1" ht="36" hidden="1" customHeight="1">
      <c r="A351" s="141" t="s">
        <v>1419</v>
      </c>
      <c r="B351" s="142" t="s">
        <v>255</v>
      </c>
      <c r="C351" s="142" t="s">
        <v>82</v>
      </c>
      <c r="D351" s="142" t="s">
        <v>117</v>
      </c>
      <c r="E351" s="142" t="s">
        <v>104</v>
      </c>
      <c r="F351" s="142" t="s">
        <v>154</v>
      </c>
      <c r="G351" s="142" t="s">
        <v>96</v>
      </c>
      <c r="H351" s="141">
        <v>2017</v>
      </c>
      <c r="I351" s="143">
        <v>74.2</v>
      </c>
      <c r="J351" s="141" t="s">
        <v>234</v>
      </c>
      <c r="K351" s="141">
        <v>2</v>
      </c>
      <c r="L351" s="141">
        <v>1</v>
      </c>
      <c r="M351" s="141">
        <v>1</v>
      </c>
      <c r="N351" s="141">
        <v>8</v>
      </c>
      <c r="O351" s="141">
        <v>1</v>
      </c>
      <c r="P351" s="144">
        <v>250</v>
      </c>
      <c r="Q351" s="145">
        <v>0.25</v>
      </c>
      <c r="R351" s="144">
        <f t="shared" si="5"/>
        <v>312.5</v>
      </c>
      <c r="S351" s="141">
        <v>10</v>
      </c>
      <c r="T351" s="141">
        <v>1</v>
      </c>
      <c r="U351" s="141">
        <v>7</v>
      </c>
      <c r="V351" s="146">
        <f>CEILING(R351*O351*I351*EXP(-Definitions!$A$38*'Capex (2)'!U351)*T351,100)</f>
        <v>23200</v>
      </c>
      <c r="W351" s="160" t="s">
        <v>235</v>
      </c>
      <c r="X351" s="142" t="s">
        <v>236</v>
      </c>
      <c r="Y351" s="142"/>
    </row>
    <row r="352" spans="1:25" s="129" customFormat="1" ht="35.65" hidden="1" customHeight="1">
      <c r="A352" s="141" t="s">
        <v>1420</v>
      </c>
      <c r="B352" s="142" t="s">
        <v>256</v>
      </c>
      <c r="C352" s="142" t="s">
        <v>82</v>
      </c>
      <c r="D352" s="142" t="s">
        <v>117</v>
      </c>
      <c r="E352" s="142" t="s">
        <v>104</v>
      </c>
      <c r="F352" s="142" t="s">
        <v>154</v>
      </c>
      <c r="G352" s="142" t="s">
        <v>96</v>
      </c>
      <c r="H352" s="141">
        <v>2017</v>
      </c>
      <c r="I352" s="143">
        <v>12.03</v>
      </c>
      <c r="J352" s="141" t="s">
        <v>234</v>
      </c>
      <c r="K352" s="141">
        <v>2</v>
      </c>
      <c r="L352" s="141">
        <v>1</v>
      </c>
      <c r="M352" s="141">
        <v>1</v>
      </c>
      <c r="N352" s="141">
        <v>8</v>
      </c>
      <c r="O352" s="141">
        <v>1</v>
      </c>
      <c r="P352" s="144">
        <v>250</v>
      </c>
      <c r="Q352" s="145">
        <v>0.25</v>
      </c>
      <c r="R352" s="144">
        <f t="shared" si="5"/>
        <v>312.5</v>
      </c>
      <c r="S352" s="141">
        <v>10</v>
      </c>
      <c r="T352" s="141">
        <v>1</v>
      </c>
      <c r="U352" s="141">
        <v>7</v>
      </c>
      <c r="V352" s="146">
        <f>CEILING(R352*O352*I352*EXP(-Definitions!$A$38*'Capex (2)'!U352)*T352,100)</f>
        <v>3800</v>
      </c>
      <c r="W352" s="160" t="s">
        <v>235</v>
      </c>
      <c r="X352" s="142" t="s">
        <v>239</v>
      </c>
      <c r="Y352" s="142"/>
    </row>
    <row r="353" spans="1:25" s="129" customFormat="1" ht="35.65" hidden="1" customHeight="1">
      <c r="A353" s="141" t="s">
        <v>1421</v>
      </c>
      <c r="B353" s="142" t="s">
        <v>241</v>
      </c>
      <c r="C353" s="142" t="s">
        <v>82</v>
      </c>
      <c r="D353" s="142" t="s">
        <v>117</v>
      </c>
      <c r="E353" s="142" t="s">
        <v>104</v>
      </c>
      <c r="F353" s="142" t="s">
        <v>154</v>
      </c>
      <c r="G353" s="142" t="s">
        <v>96</v>
      </c>
      <c r="H353" s="141">
        <v>2017</v>
      </c>
      <c r="I353" s="143">
        <v>12.03</v>
      </c>
      <c r="J353" s="141" t="s">
        <v>234</v>
      </c>
      <c r="K353" s="141">
        <v>2</v>
      </c>
      <c r="L353" s="141">
        <v>1</v>
      </c>
      <c r="M353" s="141">
        <v>1</v>
      </c>
      <c r="N353" s="141">
        <v>8</v>
      </c>
      <c r="O353" s="141">
        <v>1</v>
      </c>
      <c r="P353" s="144">
        <v>1100</v>
      </c>
      <c r="Q353" s="145">
        <v>0.25</v>
      </c>
      <c r="R353" s="144">
        <f t="shared" si="5"/>
        <v>1375</v>
      </c>
      <c r="S353" s="141">
        <v>10</v>
      </c>
      <c r="T353" s="141">
        <v>1</v>
      </c>
      <c r="U353" s="141">
        <v>7</v>
      </c>
      <c r="V353" s="146">
        <f>CEILING(R353*O353*I353*EXP(-Definitions!$A$38*'Capex (2)'!U353)*T353,100)</f>
        <v>16600</v>
      </c>
      <c r="W353" s="160" t="s">
        <v>235</v>
      </c>
      <c r="X353" s="142" t="s">
        <v>242</v>
      </c>
      <c r="Y353" s="142"/>
    </row>
    <row r="354" spans="1:25" s="129" customFormat="1" ht="35.65" hidden="1" customHeight="1">
      <c r="A354" s="141" t="s">
        <v>1422</v>
      </c>
      <c r="B354" s="142" t="s">
        <v>256</v>
      </c>
      <c r="C354" s="142" t="s">
        <v>82</v>
      </c>
      <c r="D354" s="142" t="s">
        <v>117</v>
      </c>
      <c r="E354" s="142" t="s">
        <v>104</v>
      </c>
      <c r="F354" s="142" t="s">
        <v>191</v>
      </c>
      <c r="G354" s="142" t="s">
        <v>96</v>
      </c>
      <c r="H354" s="141">
        <v>2017</v>
      </c>
      <c r="I354" s="143">
        <v>3.4</v>
      </c>
      <c r="J354" s="141" t="s">
        <v>234</v>
      </c>
      <c r="K354" s="141">
        <v>2</v>
      </c>
      <c r="L354" s="141">
        <v>1</v>
      </c>
      <c r="M354" s="141">
        <v>1</v>
      </c>
      <c r="N354" s="141">
        <v>8</v>
      </c>
      <c r="O354" s="141">
        <v>1</v>
      </c>
      <c r="P354" s="144">
        <v>250</v>
      </c>
      <c r="Q354" s="145">
        <v>0.25</v>
      </c>
      <c r="R354" s="144">
        <f t="shared" si="5"/>
        <v>312.5</v>
      </c>
      <c r="S354" s="141">
        <v>10</v>
      </c>
      <c r="T354" s="141">
        <v>1</v>
      </c>
      <c r="U354" s="141">
        <v>7</v>
      </c>
      <c r="V354" s="146">
        <f>CEILING(R354*O354*I354*EXP(-Definitions!$A$38*'Capex (2)'!U354)*T354,100)</f>
        <v>1100</v>
      </c>
      <c r="W354" s="160" t="s">
        <v>235</v>
      </c>
      <c r="X354" s="142" t="s">
        <v>239</v>
      </c>
      <c r="Y354" s="142"/>
    </row>
    <row r="355" spans="1:25" s="129" customFormat="1" ht="35.65" hidden="1" customHeight="1">
      <c r="A355" s="141" t="s">
        <v>1423</v>
      </c>
      <c r="B355" s="142" t="s">
        <v>261</v>
      </c>
      <c r="C355" s="142" t="s">
        <v>82</v>
      </c>
      <c r="D355" s="142" t="s">
        <v>117</v>
      </c>
      <c r="E355" s="142" t="s">
        <v>104</v>
      </c>
      <c r="F355" s="142" t="s">
        <v>194</v>
      </c>
      <c r="G355" s="142" t="s">
        <v>96</v>
      </c>
      <c r="H355" s="141">
        <v>2017</v>
      </c>
      <c r="I355" s="143">
        <v>17.66</v>
      </c>
      <c r="J355" s="141" t="s">
        <v>234</v>
      </c>
      <c r="K355" s="141">
        <v>2</v>
      </c>
      <c r="L355" s="141">
        <v>1</v>
      </c>
      <c r="M355" s="141">
        <v>1</v>
      </c>
      <c r="N355" s="141">
        <v>8</v>
      </c>
      <c r="O355" s="141">
        <v>1</v>
      </c>
      <c r="P355" s="144">
        <v>250</v>
      </c>
      <c r="Q355" s="145">
        <v>0.25</v>
      </c>
      <c r="R355" s="144">
        <f t="shared" si="5"/>
        <v>312.5</v>
      </c>
      <c r="S355" s="141">
        <v>10</v>
      </c>
      <c r="T355" s="141">
        <v>1</v>
      </c>
      <c r="U355" s="141">
        <v>7</v>
      </c>
      <c r="V355" s="146">
        <f>CEILING(R355*O355*I355*EXP(-Definitions!$A$38*'Capex (2)'!U355)*T355,100)</f>
        <v>5600</v>
      </c>
      <c r="W355" s="160" t="s">
        <v>235</v>
      </c>
      <c r="X355" s="142" t="s">
        <v>239</v>
      </c>
      <c r="Y355" s="142"/>
    </row>
    <row r="356" spans="1:25" s="129" customFormat="1" ht="35.65" hidden="1" customHeight="1">
      <c r="A356" s="141" t="s">
        <v>1424</v>
      </c>
      <c r="B356" s="142" t="s">
        <v>256</v>
      </c>
      <c r="C356" s="142" t="s">
        <v>82</v>
      </c>
      <c r="D356" s="142" t="s">
        <v>117</v>
      </c>
      <c r="E356" s="142" t="s">
        <v>104</v>
      </c>
      <c r="F356" s="142" t="s">
        <v>193</v>
      </c>
      <c r="G356" s="142" t="s">
        <v>96</v>
      </c>
      <c r="H356" s="141">
        <v>2017</v>
      </c>
      <c r="I356" s="143">
        <v>17.45</v>
      </c>
      <c r="J356" s="141" t="s">
        <v>234</v>
      </c>
      <c r="K356" s="141">
        <v>2</v>
      </c>
      <c r="L356" s="141">
        <v>1</v>
      </c>
      <c r="M356" s="141">
        <v>1</v>
      </c>
      <c r="N356" s="141">
        <v>8</v>
      </c>
      <c r="O356" s="141">
        <v>1</v>
      </c>
      <c r="P356" s="144">
        <v>250</v>
      </c>
      <c r="Q356" s="145">
        <v>0.25</v>
      </c>
      <c r="R356" s="144">
        <f t="shared" si="5"/>
        <v>312.5</v>
      </c>
      <c r="S356" s="141">
        <v>10</v>
      </c>
      <c r="T356" s="141">
        <v>1</v>
      </c>
      <c r="U356" s="141">
        <v>7</v>
      </c>
      <c r="V356" s="146">
        <f>CEILING(R356*O356*I356*EXP(-Definitions!$A$38*'Capex (2)'!U356)*T356,100)</f>
        <v>5500</v>
      </c>
      <c r="W356" s="160" t="s">
        <v>235</v>
      </c>
      <c r="X356" s="142" t="s">
        <v>239</v>
      </c>
      <c r="Y356" s="142"/>
    </row>
    <row r="357" spans="1:25" s="129" customFormat="1" ht="35.65" hidden="1" customHeight="1">
      <c r="A357" s="141" t="s">
        <v>1425</v>
      </c>
      <c r="B357" s="142" t="s">
        <v>261</v>
      </c>
      <c r="C357" s="142" t="s">
        <v>82</v>
      </c>
      <c r="D357" s="142" t="s">
        <v>117</v>
      </c>
      <c r="E357" s="142" t="s">
        <v>104</v>
      </c>
      <c r="F357" s="142" t="s">
        <v>195</v>
      </c>
      <c r="G357" s="142" t="s">
        <v>96</v>
      </c>
      <c r="H357" s="141">
        <v>2017</v>
      </c>
      <c r="I357" s="143">
        <v>4.5199999999999996</v>
      </c>
      <c r="J357" s="141" t="s">
        <v>234</v>
      </c>
      <c r="K357" s="141">
        <v>2</v>
      </c>
      <c r="L357" s="141">
        <v>1</v>
      </c>
      <c r="M357" s="141">
        <v>1</v>
      </c>
      <c r="N357" s="141">
        <v>8</v>
      </c>
      <c r="O357" s="141">
        <v>1</v>
      </c>
      <c r="P357" s="144">
        <v>250</v>
      </c>
      <c r="Q357" s="145">
        <v>0.25</v>
      </c>
      <c r="R357" s="144">
        <f t="shared" si="5"/>
        <v>312.5</v>
      </c>
      <c r="S357" s="141">
        <v>10</v>
      </c>
      <c r="T357" s="141">
        <v>1</v>
      </c>
      <c r="U357" s="141">
        <v>7</v>
      </c>
      <c r="V357" s="146">
        <f>CEILING(R357*O357*I357*EXP(-Definitions!$A$38*'Capex (2)'!U357)*T357,100)</f>
        <v>1500</v>
      </c>
      <c r="W357" s="160" t="s">
        <v>235</v>
      </c>
      <c r="X357" s="142" t="s">
        <v>239</v>
      </c>
      <c r="Y357" s="142"/>
    </row>
    <row r="358" spans="1:25" s="129" customFormat="1" ht="36" hidden="1" customHeight="1">
      <c r="A358" s="141" t="s">
        <v>1426</v>
      </c>
      <c r="B358" s="142" t="s">
        <v>255</v>
      </c>
      <c r="C358" s="142" t="s">
        <v>82</v>
      </c>
      <c r="D358" s="142" t="s">
        <v>117</v>
      </c>
      <c r="E358" s="142" t="s">
        <v>104</v>
      </c>
      <c r="F358" s="142" t="s">
        <v>187</v>
      </c>
      <c r="G358" s="142" t="s">
        <v>96</v>
      </c>
      <c r="H358" s="141">
        <v>2017</v>
      </c>
      <c r="I358" s="143">
        <v>45.55</v>
      </c>
      <c r="J358" s="141" t="s">
        <v>234</v>
      </c>
      <c r="K358" s="141">
        <v>2</v>
      </c>
      <c r="L358" s="141">
        <v>1</v>
      </c>
      <c r="M358" s="141">
        <v>1</v>
      </c>
      <c r="N358" s="141">
        <v>8</v>
      </c>
      <c r="O358" s="141">
        <v>1</v>
      </c>
      <c r="P358" s="144">
        <v>250</v>
      </c>
      <c r="Q358" s="145">
        <v>0.25</v>
      </c>
      <c r="R358" s="144">
        <f t="shared" si="5"/>
        <v>312.5</v>
      </c>
      <c r="S358" s="141">
        <v>10</v>
      </c>
      <c r="T358" s="141">
        <v>1</v>
      </c>
      <c r="U358" s="141">
        <v>7</v>
      </c>
      <c r="V358" s="146">
        <f>CEILING(R358*O358*I358*EXP(-Definitions!$A$38*'Capex (2)'!U358)*T358,100)</f>
        <v>14300</v>
      </c>
      <c r="W358" s="160" t="s">
        <v>235</v>
      </c>
      <c r="X358" s="142" t="s">
        <v>236</v>
      </c>
      <c r="Y358" s="142"/>
    </row>
    <row r="359" spans="1:25" s="129" customFormat="1" ht="35.65" hidden="1" customHeight="1">
      <c r="A359" s="141" t="s">
        <v>1427</v>
      </c>
      <c r="B359" s="142" t="s">
        <v>256</v>
      </c>
      <c r="C359" s="142" t="s">
        <v>82</v>
      </c>
      <c r="D359" s="142" t="s">
        <v>117</v>
      </c>
      <c r="E359" s="142" t="s">
        <v>104</v>
      </c>
      <c r="F359" s="142" t="s">
        <v>187</v>
      </c>
      <c r="G359" s="142" t="s">
        <v>96</v>
      </c>
      <c r="H359" s="141">
        <v>2017</v>
      </c>
      <c r="I359" s="143">
        <v>4.8</v>
      </c>
      <c r="J359" s="141" t="s">
        <v>234</v>
      </c>
      <c r="K359" s="141">
        <v>2</v>
      </c>
      <c r="L359" s="141">
        <v>1</v>
      </c>
      <c r="M359" s="141">
        <v>1</v>
      </c>
      <c r="N359" s="141">
        <v>8</v>
      </c>
      <c r="O359" s="141">
        <v>1</v>
      </c>
      <c r="P359" s="144">
        <v>250</v>
      </c>
      <c r="Q359" s="145">
        <v>0.25</v>
      </c>
      <c r="R359" s="144">
        <f t="shared" si="5"/>
        <v>312.5</v>
      </c>
      <c r="S359" s="141">
        <v>10</v>
      </c>
      <c r="T359" s="141">
        <v>1</v>
      </c>
      <c r="U359" s="141">
        <v>7</v>
      </c>
      <c r="V359" s="146">
        <f>CEILING(R359*O359*I359*EXP(-Definitions!$A$38*'Capex (2)'!U359)*T359,100)</f>
        <v>1500</v>
      </c>
      <c r="W359" s="160" t="s">
        <v>235</v>
      </c>
      <c r="X359" s="142" t="s">
        <v>239</v>
      </c>
      <c r="Y359" s="142"/>
    </row>
    <row r="360" spans="1:25" s="129" customFormat="1" ht="35.65" hidden="1" customHeight="1">
      <c r="A360" s="141" t="s">
        <v>1428</v>
      </c>
      <c r="B360" s="142" t="s">
        <v>241</v>
      </c>
      <c r="C360" s="142" t="s">
        <v>82</v>
      </c>
      <c r="D360" s="142" t="s">
        <v>117</v>
      </c>
      <c r="E360" s="142" t="s">
        <v>104</v>
      </c>
      <c r="F360" s="142" t="s">
        <v>187</v>
      </c>
      <c r="G360" s="142" t="s">
        <v>96</v>
      </c>
      <c r="H360" s="141">
        <v>2017</v>
      </c>
      <c r="I360" s="143">
        <v>4.8</v>
      </c>
      <c r="J360" s="141" t="s">
        <v>234</v>
      </c>
      <c r="K360" s="141">
        <v>2</v>
      </c>
      <c r="L360" s="141">
        <v>1</v>
      </c>
      <c r="M360" s="141">
        <v>1</v>
      </c>
      <c r="N360" s="141">
        <v>8</v>
      </c>
      <c r="O360" s="141">
        <v>1</v>
      </c>
      <c r="P360" s="144">
        <v>1100</v>
      </c>
      <c r="Q360" s="145">
        <v>0.25</v>
      </c>
      <c r="R360" s="144">
        <f t="shared" si="5"/>
        <v>1375</v>
      </c>
      <c r="S360" s="141">
        <v>10</v>
      </c>
      <c r="T360" s="141">
        <v>1</v>
      </c>
      <c r="U360" s="141">
        <v>7</v>
      </c>
      <c r="V360" s="146">
        <f>CEILING(R360*O360*I360*EXP(-Definitions!$A$38*'Capex (2)'!U360)*T360,100)</f>
        <v>6600</v>
      </c>
      <c r="W360" s="160" t="s">
        <v>235</v>
      </c>
      <c r="X360" s="142" t="s">
        <v>242</v>
      </c>
      <c r="Y360" s="142"/>
    </row>
    <row r="361" spans="1:25" s="129" customFormat="1" ht="35.65" hidden="1" customHeight="1">
      <c r="A361" s="141" t="s">
        <v>1429</v>
      </c>
      <c r="B361" s="142" t="s">
        <v>255</v>
      </c>
      <c r="C361" s="142" t="s">
        <v>82</v>
      </c>
      <c r="D361" s="142" t="s">
        <v>117</v>
      </c>
      <c r="E361" s="142" t="s">
        <v>104</v>
      </c>
      <c r="F361" s="142" t="s">
        <v>192</v>
      </c>
      <c r="G361" s="142" t="s">
        <v>96</v>
      </c>
      <c r="H361" s="141">
        <v>2017</v>
      </c>
      <c r="I361" s="143">
        <v>683.29</v>
      </c>
      <c r="J361" s="141" t="s">
        <v>234</v>
      </c>
      <c r="K361" s="141">
        <v>2</v>
      </c>
      <c r="L361" s="141">
        <v>1</v>
      </c>
      <c r="M361" s="141">
        <v>1</v>
      </c>
      <c r="N361" s="141">
        <v>8</v>
      </c>
      <c r="O361" s="141">
        <v>1</v>
      </c>
      <c r="P361" s="144">
        <v>250</v>
      </c>
      <c r="Q361" s="145">
        <v>0.25</v>
      </c>
      <c r="R361" s="144">
        <f t="shared" si="5"/>
        <v>312.5</v>
      </c>
      <c r="S361" s="141">
        <v>10</v>
      </c>
      <c r="T361" s="141">
        <v>1</v>
      </c>
      <c r="U361" s="141">
        <v>7</v>
      </c>
      <c r="V361" s="146">
        <f>CEILING(R361*O361*I361*EXP(-Definitions!$A$38*'Capex (2)'!U361)*T361,100)</f>
        <v>213600</v>
      </c>
      <c r="W361" s="160" t="s">
        <v>235</v>
      </c>
      <c r="X361" s="142" t="s">
        <v>242</v>
      </c>
      <c r="Y361" s="142"/>
    </row>
    <row r="362" spans="1:25" s="129" customFormat="1" ht="35.65" hidden="1" customHeight="1">
      <c r="A362" s="141" t="s">
        <v>1430</v>
      </c>
      <c r="B362" s="142" t="s">
        <v>256</v>
      </c>
      <c r="C362" s="142" t="s">
        <v>82</v>
      </c>
      <c r="D362" s="142" t="s">
        <v>117</v>
      </c>
      <c r="E362" s="142" t="s">
        <v>104</v>
      </c>
      <c r="F362" s="142" t="s">
        <v>192</v>
      </c>
      <c r="G362" s="142" t="s">
        <v>96</v>
      </c>
      <c r="H362" s="141">
        <v>2017</v>
      </c>
      <c r="I362" s="143">
        <v>214.12</v>
      </c>
      <c r="J362" s="141" t="s">
        <v>234</v>
      </c>
      <c r="K362" s="141">
        <v>2</v>
      </c>
      <c r="L362" s="141">
        <v>1</v>
      </c>
      <c r="M362" s="141">
        <v>1</v>
      </c>
      <c r="N362" s="141">
        <v>8</v>
      </c>
      <c r="O362" s="141">
        <v>1</v>
      </c>
      <c r="P362" s="144">
        <v>250</v>
      </c>
      <c r="Q362" s="145">
        <v>0.25</v>
      </c>
      <c r="R362" s="144">
        <f t="shared" si="5"/>
        <v>312.5</v>
      </c>
      <c r="S362" s="141">
        <v>10</v>
      </c>
      <c r="T362" s="141">
        <v>1</v>
      </c>
      <c r="U362" s="141">
        <v>7</v>
      </c>
      <c r="V362" s="146">
        <f>CEILING(R362*O362*I362*EXP(-Definitions!$A$38*'Capex (2)'!U362)*T362,100)</f>
        <v>67000</v>
      </c>
      <c r="W362" s="160" t="s">
        <v>235</v>
      </c>
      <c r="X362" s="142" t="s">
        <v>239</v>
      </c>
      <c r="Y362" s="142"/>
    </row>
    <row r="363" spans="1:25" s="129" customFormat="1" ht="35.65" hidden="1" customHeight="1">
      <c r="A363" s="141" t="s">
        <v>1431</v>
      </c>
      <c r="B363" s="142" t="s">
        <v>256</v>
      </c>
      <c r="C363" s="142" t="s">
        <v>82</v>
      </c>
      <c r="D363" s="142" t="s">
        <v>117</v>
      </c>
      <c r="E363" s="142" t="s">
        <v>104</v>
      </c>
      <c r="F363" s="142" t="s">
        <v>197</v>
      </c>
      <c r="G363" s="142" t="s">
        <v>96</v>
      </c>
      <c r="H363" s="141">
        <v>2017</v>
      </c>
      <c r="I363" s="143">
        <v>14.3</v>
      </c>
      <c r="J363" s="141" t="s">
        <v>234</v>
      </c>
      <c r="K363" s="141">
        <v>2</v>
      </c>
      <c r="L363" s="141">
        <v>1</v>
      </c>
      <c r="M363" s="141">
        <v>1</v>
      </c>
      <c r="N363" s="141">
        <v>8</v>
      </c>
      <c r="O363" s="141">
        <v>1</v>
      </c>
      <c r="P363" s="144">
        <v>250</v>
      </c>
      <c r="Q363" s="145">
        <v>0.25</v>
      </c>
      <c r="R363" s="144">
        <f t="shared" si="5"/>
        <v>312.5</v>
      </c>
      <c r="S363" s="141">
        <v>10</v>
      </c>
      <c r="T363" s="141">
        <v>1</v>
      </c>
      <c r="U363" s="141">
        <v>7</v>
      </c>
      <c r="V363" s="146">
        <f>CEILING(R363*O363*I363*EXP(-Definitions!$A$38*'Capex (2)'!U363)*T363,100)</f>
        <v>4500</v>
      </c>
      <c r="W363" s="160" t="s">
        <v>235</v>
      </c>
      <c r="X363" s="142" t="s">
        <v>239</v>
      </c>
      <c r="Y363" s="142"/>
    </row>
    <row r="364" spans="1:25" s="129" customFormat="1" ht="35.65" hidden="1" customHeight="1">
      <c r="A364" s="141" t="s">
        <v>1432</v>
      </c>
      <c r="B364" s="142" t="s">
        <v>255</v>
      </c>
      <c r="C364" s="142" t="s">
        <v>82</v>
      </c>
      <c r="D364" s="142" t="s">
        <v>117</v>
      </c>
      <c r="E364" s="142" t="s">
        <v>104</v>
      </c>
      <c r="F364" s="142" t="s">
        <v>198</v>
      </c>
      <c r="G364" s="142" t="s">
        <v>96</v>
      </c>
      <c r="H364" s="141">
        <v>2017</v>
      </c>
      <c r="I364" s="143">
        <v>39.619999999999997</v>
      </c>
      <c r="J364" s="141" t="s">
        <v>234</v>
      </c>
      <c r="K364" s="141">
        <v>2</v>
      </c>
      <c r="L364" s="141">
        <v>1</v>
      </c>
      <c r="M364" s="141">
        <v>1</v>
      </c>
      <c r="N364" s="141">
        <v>8</v>
      </c>
      <c r="O364" s="141">
        <v>1</v>
      </c>
      <c r="P364" s="144">
        <v>250</v>
      </c>
      <c r="Q364" s="145">
        <v>0.25</v>
      </c>
      <c r="R364" s="144">
        <f t="shared" si="5"/>
        <v>312.5</v>
      </c>
      <c r="S364" s="141">
        <v>10</v>
      </c>
      <c r="T364" s="141">
        <v>1</v>
      </c>
      <c r="U364" s="141">
        <v>7</v>
      </c>
      <c r="V364" s="146">
        <f>CEILING(R364*O364*I364*EXP(-Definitions!$A$38*'Capex (2)'!U364)*T364,100)</f>
        <v>12400</v>
      </c>
      <c r="W364" s="160" t="s">
        <v>235</v>
      </c>
      <c r="X364" s="142" t="s">
        <v>242</v>
      </c>
      <c r="Y364" s="142"/>
    </row>
    <row r="365" spans="1:25" s="129" customFormat="1" ht="35.65" hidden="1" customHeight="1">
      <c r="A365" s="141" t="s">
        <v>1433</v>
      </c>
      <c r="B365" s="142" t="s">
        <v>256</v>
      </c>
      <c r="C365" s="142" t="s">
        <v>82</v>
      </c>
      <c r="D365" s="142" t="s">
        <v>117</v>
      </c>
      <c r="E365" s="142" t="s">
        <v>104</v>
      </c>
      <c r="F365" s="142" t="s">
        <v>198</v>
      </c>
      <c r="G365" s="142" t="s">
        <v>96</v>
      </c>
      <c r="H365" s="141">
        <v>2017</v>
      </c>
      <c r="I365" s="143">
        <v>2.44</v>
      </c>
      <c r="J365" s="141" t="s">
        <v>234</v>
      </c>
      <c r="K365" s="141">
        <v>2</v>
      </c>
      <c r="L365" s="141">
        <v>1</v>
      </c>
      <c r="M365" s="141">
        <v>1</v>
      </c>
      <c r="N365" s="141">
        <v>8</v>
      </c>
      <c r="O365" s="141">
        <v>1</v>
      </c>
      <c r="P365" s="144">
        <v>250</v>
      </c>
      <c r="Q365" s="145">
        <v>0.25</v>
      </c>
      <c r="R365" s="144">
        <f t="shared" si="5"/>
        <v>312.5</v>
      </c>
      <c r="S365" s="141">
        <v>10</v>
      </c>
      <c r="T365" s="141">
        <v>1</v>
      </c>
      <c r="U365" s="141">
        <v>7</v>
      </c>
      <c r="V365" s="146">
        <f>CEILING(R365*O365*I365*EXP(-Definitions!$A$38*'Capex (2)'!U365)*T365,100)</f>
        <v>800</v>
      </c>
      <c r="W365" s="160" t="s">
        <v>235</v>
      </c>
      <c r="X365" s="142" t="s">
        <v>239</v>
      </c>
      <c r="Y365" s="142"/>
    </row>
    <row r="366" spans="1:25" s="129" customFormat="1" ht="35.65" hidden="1" customHeight="1">
      <c r="A366" s="141" t="s">
        <v>1434</v>
      </c>
      <c r="B366" s="142" t="s">
        <v>241</v>
      </c>
      <c r="C366" s="142" t="s">
        <v>82</v>
      </c>
      <c r="D366" s="142" t="s">
        <v>117</v>
      </c>
      <c r="E366" s="142" t="s">
        <v>104</v>
      </c>
      <c r="F366" s="142" t="s">
        <v>198</v>
      </c>
      <c r="G366" s="142" t="s">
        <v>96</v>
      </c>
      <c r="H366" s="141">
        <v>2017</v>
      </c>
      <c r="I366" s="143">
        <v>2.44</v>
      </c>
      <c r="J366" s="141" t="s">
        <v>234</v>
      </c>
      <c r="K366" s="141">
        <v>2</v>
      </c>
      <c r="L366" s="141">
        <v>1</v>
      </c>
      <c r="M366" s="141">
        <v>1</v>
      </c>
      <c r="N366" s="141">
        <v>8</v>
      </c>
      <c r="O366" s="141">
        <v>1</v>
      </c>
      <c r="P366" s="144">
        <v>1100</v>
      </c>
      <c r="Q366" s="145">
        <v>0.25</v>
      </c>
      <c r="R366" s="144">
        <f t="shared" si="5"/>
        <v>1375</v>
      </c>
      <c r="S366" s="141">
        <v>10</v>
      </c>
      <c r="T366" s="141">
        <v>1</v>
      </c>
      <c r="U366" s="141">
        <v>7</v>
      </c>
      <c r="V366" s="146">
        <f>CEILING(R366*O366*I366*EXP(-Definitions!$A$38*'Capex (2)'!U366)*T366,100)</f>
        <v>3400</v>
      </c>
      <c r="W366" s="160" t="s">
        <v>235</v>
      </c>
      <c r="X366" s="142" t="s">
        <v>242</v>
      </c>
      <c r="Y366" s="142"/>
    </row>
    <row r="367" spans="1:25" s="129" customFormat="1" ht="36" hidden="1" customHeight="1">
      <c r="A367" s="141" t="s">
        <v>1435</v>
      </c>
      <c r="B367" s="142" t="s">
        <v>255</v>
      </c>
      <c r="C367" s="142" t="s">
        <v>82</v>
      </c>
      <c r="D367" s="142" t="s">
        <v>117</v>
      </c>
      <c r="E367" s="142" t="s">
        <v>105</v>
      </c>
      <c r="F367" s="142" t="s">
        <v>187</v>
      </c>
      <c r="G367" s="142" t="s">
        <v>96</v>
      </c>
      <c r="H367" s="141">
        <v>2017</v>
      </c>
      <c r="I367" s="143">
        <v>38.06</v>
      </c>
      <c r="J367" s="141" t="s">
        <v>234</v>
      </c>
      <c r="K367" s="141">
        <v>2</v>
      </c>
      <c r="L367" s="141">
        <v>1</v>
      </c>
      <c r="M367" s="141">
        <v>1</v>
      </c>
      <c r="N367" s="141">
        <v>8</v>
      </c>
      <c r="O367" s="141">
        <v>1</v>
      </c>
      <c r="P367" s="144">
        <v>250</v>
      </c>
      <c r="Q367" s="145">
        <v>0.25</v>
      </c>
      <c r="R367" s="144">
        <f t="shared" si="5"/>
        <v>312.5</v>
      </c>
      <c r="S367" s="141">
        <v>10</v>
      </c>
      <c r="T367" s="141">
        <v>1</v>
      </c>
      <c r="U367" s="141">
        <v>7</v>
      </c>
      <c r="V367" s="146">
        <f>CEILING(R367*O367*I367*EXP(-Definitions!$A$38*'Capex (2)'!U367)*T367,100)</f>
        <v>11900</v>
      </c>
      <c r="W367" s="160" t="s">
        <v>235</v>
      </c>
      <c r="X367" s="142" t="s">
        <v>236</v>
      </c>
      <c r="Y367" s="142"/>
    </row>
    <row r="368" spans="1:25" s="129" customFormat="1" ht="35.65" hidden="1" customHeight="1">
      <c r="A368" s="141" t="s">
        <v>1436</v>
      </c>
      <c r="B368" s="142" t="s">
        <v>259</v>
      </c>
      <c r="C368" s="142" t="s">
        <v>82</v>
      </c>
      <c r="D368" s="142" t="s">
        <v>117</v>
      </c>
      <c r="E368" s="142" t="s">
        <v>105</v>
      </c>
      <c r="F368" s="142" t="s">
        <v>187</v>
      </c>
      <c r="G368" s="142" t="s">
        <v>96</v>
      </c>
      <c r="H368" s="141">
        <v>2017</v>
      </c>
      <c r="I368" s="143">
        <v>4.79</v>
      </c>
      <c r="J368" s="141" t="s">
        <v>234</v>
      </c>
      <c r="K368" s="141">
        <v>2</v>
      </c>
      <c r="L368" s="141">
        <v>1</v>
      </c>
      <c r="M368" s="141">
        <v>1</v>
      </c>
      <c r="N368" s="141">
        <v>8</v>
      </c>
      <c r="O368" s="141">
        <v>1</v>
      </c>
      <c r="P368" s="144">
        <v>250</v>
      </c>
      <c r="Q368" s="145">
        <v>0.25</v>
      </c>
      <c r="R368" s="144">
        <f t="shared" si="5"/>
        <v>312.5</v>
      </c>
      <c r="S368" s="141">
        <v>10</v>
      </c>
      <c r="T368" s="141">
        <v>1</v>
      </c>
      <c r="U368" s="141">
        <v>7</v>
      </c>
      <c r="V368" s="146">
        <f>CEILING(R368*O368*I368*EXP(-Definitions!$A$38*'Capex (2)'!U368)*T368,100)</f>
        <v>1500</v>
      </c>
      <c r="W368" s="160" t="s">
        <v>235</v>
      </c>
      <c r="X368" s="142" t="s">
        <v>239</v>
      </c>
      <c r="Y368" s="142"/>
    </row>
    <row r="369" spans="1:25" s="129" customFormat="1" ht="35.65" hidden="1" customHeight="1">
      <c r="A369" s="141" t="s">
        <v>1437</v>
      </c>
      <c r="B369" s="142" t="s">
        <v>241</v>
      </c>
      <c r="C369" s="142" t="s">
        <v>82</v>
      </c>
      <c r="D369" s="142" t="s">
        <v>117</v>
      </c>
      <c r="E369" s="142" t="s">
        <v>105</v>
      </c>
      <c r="F369" s="142" t="s">
        <v>187</v>
      </c>
      <c r="G369" s="142" t="s">
        <v>96</v>
      </c>
      <c r="H369" s="141">
        <v>2017</v>
      </c>
      <c r="I369" s="143">
        <v>4.79</v>
      </c>
      <c r="J369" s="141" t="s">
        <v>234</v>
      </c>
      <c r="K369" s="141">
        <v>2</v>
      </c>
      <c r="L369" s="141">
        <v>1</v>
      </c>
      <c r="M369" s="141">
        <v>1</v>
      </c>
      <c r="N369" s="141">
        <v>8</v>
      </c>
      <c r="O369" s="141">
        <v>1</v>
      </c>
      <c r="P369" s="144">
        <v>1100</v>
      </c>
      <c r="Q369" s="145">
        <v>0.25</v>
      </c>
      <c r="R369" s="144">
        <f t="shared" si="5"/>
        <v>1375</v>
      </c>
      <c r="S369" s="141">
        <v>10</v>
      </c>
      <c r="T369" s="141">
        <v>1</v>
      </c>
      <c r="U369" s="141">
        <v>7</v>
      </c>
      <c r="V369" s="146">
        <f>CEILING(R369*O369*I369*EXP(-Definitions!$A$38*'Capex (2)'!U369)*T369,100)</f>
        <v>6600</v>
      </c>
      <c r="W369" s="160" t="s">
        <v>235</v>
      </c>
      <c r="X369" s="142" t="s">
        <v>242</v>
      </c>
      <c r="Y369" s="142"/>
    </row>
    <row r="370" spans="1:25" s="129" customFormat="1" ht="36" hidden="1" customHeight="1">
      <c r="A370" s="141" t="s">
        <v>1438</v>
      </c>
      <c r="B370" s="142" t="s">
        <v>255</v>
      </c>
      <c r="C370" s="142" t="s">
        <v>82</v>
      </c>
      <c r="D370" s="142" t="s">
        <v>117</v>
      </c>
      <c r="E370" s="142" t="s">
        <v>105</v>
      </c>
      <c r="F370" s="142" t="s">
        <v>148</v>
      </c>
      <c r="G370" s="142" t="s">
        <v>96</v>
      </c>
      <c r="H370" s="141">
        <v>2017</v>
      </c>
      <c r="I370" s="143">
        <v>102.92</v>
      </c>
      <c r="J370" s="141" t="s">
        <v>234</v>
      </c>
      <c r="K370" s="141">
        <v>2</v>
      </c>
      <c r="L370" s="141">
        <v>1</v>
      </c>
      <c r="M370" s="141">
        <v>1</v>
      </c>
      <c r="N370" s="141">
        <v>8</v>
      </c>
      <c r="O370" s="141">
        <v>1</v>
      </c>
      <c r="P370" s="144">
        <v>250</v>
      </c>
      <c r="Q370" s="145">
        <v>0.25</v>
      </c>
      <c r="R370" s="144">
        <f t="shared" si="5"/>
        <v>312.5</v>
      </c>
      <c r="S370" s="141">
        <v>10</v>
      </c>
      <c r="T370" s="141">
        <v>1</v>
      </c>
      <c r="U370" s="141">
        <v>7</v>
      </c>
      <c r="V370" s="146">
        <f>CEILING(R370*O370*I370*EXP(-Definitions!$A$38*'Capex (2)'!U370)*T370,100)</f>
        <v>32200</v>
      </c>
      <c r="W370" s="160" t="s">
        <v>235</v>
      </c>
      <c r="X370" s="142" t="s">
        <v>236</v>
      </c>
      <c r="Y370" s="142"/>
    </row>
    <row r="371" spans="1:25" s="129" customFormat="1" ht="35.65" hidden="1" customHeight="1">
      <c r="A371" s="141" t="s">
        <v>1439</v>
      </c>
      <c r="B371" s="142" t="s">
        <v>259</v>
      </c>
      <c r="C371" s="142" t="s">
        <v>82</v>
      </c>
      <c r="D371" s="142" t="s">
        <v>117</v>
      </c>
      <c r="E371" s="142" t="s">
        <v>105</v>
      </c>
      <c r="F371" s="142" t="s">
        <v>148</v>
      </c>
      <c r="G371" s="142" t="s">
        <v>96</v>
      </c>
      <c r="H371" s="141">
        <v>2017</v>
      </c>
      <c r="I371" s="143">
        <v>15.53</v>
      </c>
      <c r="J371" s="141" t="s">
        <v>234</v>
      </c>
      <c r="K371" s="141">
        <v>2</v>
      </c>
      <c r="L371" s="141">
        <v>1</v>
      </c>
      <c r="M371" s="141">
        <v>1</v>
      </c>
      <c r="N371" s="141">
        <v>8</v>
      </c>
      <c r="O371" s="141">
        <v>1</v>
      </c>
      <c r="P371" s="144">
        <v>250</v>
      </c>
      <c r="Q371" s="145">
        <v>0.25</v>
      </c>
      <c r="R371" s="144">
        <f t="shared" si="5"/>
        <v>312.5</v>
      </c>
      <c r="S371" s="141">
        <v>10</v>
      </c>
      <c r="T371" s="141">
        <v>1</v>
      </c>
      <c r="U371" s="141">
        <v>7</v>
      </c>
      <c r="V371" s="146">
        <f>CEILING(R371*O371*I371*EXP(-Definitions!$A$38*'Capex (2)'!U371)*T371,100)</f>
        <v>4900</v>
      </c>
      <c r="W371" s="160" t="s">
        <v>235</v>
      </c>
      <c r="X371" s="142" t="s">
        <v>239</v>
      </c>
      <c r="Y371" s="142"/>
    </row>
    <row r="372" spans="1:25" s="129" customFormat="1" ht="35.65" hidden="1" customHeight="1">
      <c r="A372" s="141" t="s">
        <v>1440</v>
      </c>
      <c r="B372" s="142" t="s">
        <v>241</v>
      </c>
      <c r="C372" s="142" t="s">
        <v>82</v>
      </c>
      <c r="D372" s="142" t="s">
        <v>117</v>
      </c>
      <c r="E372" s="142" t="s">
        <v>105</v>
      </c>
      <c r="F372" s="142" t="s">
        <v>148</v>
      </c>
      <c r="G372" s="142" t="s">
        <v>96</v>
      </c>
      <c r="H372" s="141">
        <v>2017</v>
      </c>
      <c r="I372" s="143">
        <v>15.53</v>
      </c>
      <c r="J372" s="141" t="s">
        <v>234</v>
      </c>
      <c r="K372" s="141">
        <v>2</v>
      </c>
      <c r="L372" s="141">
        <v>1</v>
      </c>
      <c r="M372" s="141">
        <v>1</v>
      </c>
      <c r="N372" s="141">
        <v>8</v>
      </c>
      <c r="O372" s="141">
        <v>1</v>
      </c>
      <c r="P372" s="144">
        <v>1100</v>
      </c>
      <c r="Q372" s="145">
        <v>0.25</v>
      </c>
      <c r="R372" s="144">
        <f t="shared" si="5"/>
        <v>1375</v>
      </c>
      <c r="S372" s="141">
        <v>10</v>
      </c>
      <c r="T372" s="141">
        <v>1</v>
      </c>
      <c r="U372" s="141">
        <v>7</v>
      </c>
      <c r="V372" s="146">
        <f>CEILING(R372*O372*I372*EXP(-Definitions!$A$38*'Capex (2)'!U372)*T372,100)</f>
        <v>21400</v>
      </c>
      <c r="W372" s="160" t="s">
        <v>235</v>
      </c>
      <c r="X372" s="142" t="s">
        <v>242</v>
      </c>
      <c r="Y372" s="142"/>
    </row>
    <row r="373" spans="1:25" s="129" customFormat="1" ht="36" hidden="1" customHeight="1">
      <c r="A373" s="141" t="s">
        <v>1441</v>
      </c>
      <c r="B373" s="142" t="s">
        <v>255</v>
      </c>
      <c r="C373" s="142" t="s">
        <v>82</v>
      </c>
      <c r="D373" s="142" t="s">
        <v>117</v>
      </c>
      <c r="E373" s="142" t="s">
        <v>105</v>
      </c>
      <c r="F373" s="142" t="s">
        <v>152</v>
      </c>
      <c r="G373" s="142" t="s">
        <v>96</v>
      </c>
      <c r="H373" s="141">
        <v>2017</v>
      </c>
      <c r="I373" s="143">
        <v>103.47</v>
      </c>
      <c r="J373" s="141" t="s">
        <v>234</v>
      </c>
      <c r="K373" s="141">
        <v>2</v>
      </c>
      <c r="L373" s="141">
        <v>1</v>
      </c>
      <c r="M373" s="141">
        <v>1</v>
      </c>
      <c r="N373" s="141">
        <v>8</v>
      </c>
      <c r="O373" s="141">
        <v>1</v>
      </c>
      <c r="P373" s="144">
        <v>250</v>
      </c>
      <c r="Q373" s="145">
        <v>0.25</v>
      </c>
      <c r="R373" s="144">
        <f t="shared" si="5"/>
        <v>312.5</v>
      </c>
      <c r="S373" s="141">
        <v>10</v>
      </c>
      <c r="T373" s="141">
        <v>1</v>
      </c>
      <c r="U373" s="141">
        <v>7</v>
      </c>
      <c r="V373" s="146">
        <f>CEILING(R373*O373*I373*EXP(-Definitions!$A$38*'Capex (2)'!U373)*T373,100)</f>
        <v>32400</v>
      </c>
      <c r="W373" s="160" t="s">
        <v>235</v>
      </c>
      <c r="X373" s="142" t="s">
        <v>236</v>
      </c>
      <c r="Y373" s="142"/>
    </row>
    <row r="374" spans="1:25" s="129" customFormat="1" ht="35.65" hidden="1" customHeight="1">
      <c r="A374" s="141" t="s">
        <v>1442</v>
      </c>
      <c r="B374" s="142" t="s">
        <v>259</v>
      </c>
      <c r="C374" s="142" t="s">
        <v>82</v>
      </c>
      <c r="D374" s="142" t="s">
        <v>117</v>
      </c>
      <c r="E374" s="142" t="s">
        <v>105</v>
      </c>
      <c r="F374" s="142" t="s">
        <v>152</v>
      </c>
      <c r="G374" s="142" t="s">
        <v>96</v>
      </c>
      <c r="H374" s="141">
        <v>2017</v>
      </c>
      <c r="I374" s="143">
        <v>15.98</v>
      </c>
      <c r="J374" s="141" t="s">
        <v>234</v>
      </c>
      <c r="K374" s="141">
        <v>2</v>
      </c>
      <c r="L374" s="141">
        <v>1</v>
      </c>
      <c r="M374" s="141">
        <v>1</v>
      </c>
      <c r="N374" s="141">
        <v>8</v>
      </c>
      <c r="O374" s="141">
        <v>1</v>
      </c>
      <c r="P374" s="144">
        <v>250</v>
      </c>
      <c r="Q374" s="145">
        <v>0.25</v>
      </c>
      <c r="R374" s="144">
        <f t="shared" si="5"/>
        <v>312.5</v>
      </c>
      <c r="S374" s="141">
        <v>10</v>
      </c>
      <c r="T374" s="141">
        <v>1</v>
      </c>
      <c r="U374" s="141">
        <v>7</v>
      </c>
      <c r="V374" s="146">
        <f>CEILING(R374*O374*I374*EXP(-Definitions!$A$38*'Capex (2)'!U374)*T374,100)</f>
        <v>5000</v>
      </c>
      <c r="W374" s="160" t="s">
        <v>235</v>
      </c>
      <c r="X374" s="142" t="s">
        <v>239</v>
      </c>
      <c r="Y374" s="142"/>
    </row>
    <row r="375" spans="1:25" s="129" customFormat="1" ht="35.65" hidden="1" customHeight="1">
      <c r="A375" s="141" t="s">
        <v>1443</v>
      </c>
      <c r="B375" s="142" t="s">
        <v>241</v>
      </c>
      <c r="C375" s="142" t="s">
        <v>82</v>
      </c>
      <c r="D375" s="142" t="s">
        <v>117</v>
      </c>
      <c r="E375" s="142" t="s">
        <v>105</v>
      </c>
      <c r="F375" s="142" t="s">
        <v>152</v>
      </c>
      <c r="G375" s="142" t="s">
        <v>96</v>
      </c>
      <c r="H375" s="141">
        <v>2017</v>
      </c>
      <c r="I375" s="143">
        <v>15.98</v>
      </c>
      <c r="J375" s="141" t="s">
        <v>234</v>
      </c>
      <c r="K375" s="141">
        <v>2</v>
      </c>
      <c r="L375" s="141">
        <v>1</v>
      </c>
      <c r="M375" s="141">
        <v>1</v>
      </c>
      <c r="N375" s="141">
        <v>8</v>
      </c>
      <c r="O375" s="141">
        <v>1</v>
      </c>
      <c r="P375" s="144">
        <v>1100</v>
      </c>
      <c r="Q375" s="145">
        <v>0.25</v>
      </c>
      <c r="R375" s="144">
        <f t="shared" si="5"/>
        <v>1375</v>
      </c>
      <c r="S375" s="141">
        <v>10</v>
      </c>
      <c r="T375" s="141">
        <v>1</v>
      </c>
      <c r="U375" s="141">
        <v>7</v>
      </c>
      <c r="V375" s="146">
        <f>CEILING(R375*O375*I375*EXP(-Definitions!$A$38*'Capex (2)'!U375)*T375,100)</f>
        <v>22000</v>
      </c>
      <c r="W375" s="160" t="s">
        <v>235</v>
      </c>
      <c r="X375" s="142" t="s">
        <v>242</v>
      </c>
      <c r="Y375" s="142"/>
    </row>
    <row r="376" spans="1:25" s="129" customFormat="1" ht="36" hidden="1" customHeight="1">
      <c r="A376" s="141" t="s">
        <v>1444</v>
      </c>
      <c r="B376" s="142" t="s">
        <v>255</v>
      </c>
      <c r="C376" s="142" t="s">
        <v>82</v>
      </c>
      <c r="D376" s="142" t="s">
        <v>117</v>
      </c>
      <c r="E376" s="142" t="s">
        <v>105</v>
      </c>
      <c r="F376" s="142" t="s">
        <v>154</v>
      </c>
      <c r="G376" s="142" t="s">
        <v>96</v>
      </c>
      <c r="H376" s="141">
        <v>2017</v>
      </c>
      <c r="I376" s="143">
        <v>48.04</v>
      </c>
      <c r="J376" s="141" t="s">
        <v>234</v>
      </c>
      <c r="K376" s="141">
        <v>2</v>
      </c>
      <c r="L376" s="141">
        <v>1</v>
      </c>
      <c r="M376" s="141">
        <v>1</v>
      </c>
      <c r="N376" s="141">
        <v>8</v>
      </c>
      <c r="O376" s="141">
        <v>1</v>
      </c>
      <c r="P376" s="144">
        <v>250</v>
      </c>
      <c r="Q376" s="145">
        <v>0.25</v>
      </c>
      <c r="R376" s="144">
        <f t="shared" si="5"/>
        <v>312.5</v>
      </c>
      <c r="S376" s="141">
        <v>10</v>
      </c>
      <c r="T376" s="141">
        <v>1</v>
      </c>
      <c r="U376" s="141">
        <v>7</v>
      </c>
      <c r="V376" s="146">
        <f>CEILING(R376*O376*I376*EXP(-Definitions!$A$38*'Capex (2)'!U376)*T376,100)</f>
        <v>15100</v>
      </c>
      <c r="W376" s="160" t="s">
        <v>235</v>
      </c>
      <c r="X376" s="142" t="s">
        <v>236</v>
      </c>
      <c r="Y376" s="142"/>
    </row>
    <row r="377" spans="1:25" s="129" customFormat="1" ht="35.65" hidden="1" customHeight="1">
      <c r="A377" s="141" t="s">
        <v>1445</v>
      </c>
      <c r="B377" s="142" t="s">
        <v>259</v>
      </c>
      <c r="C377" s="142" t="s">
        <v>82</v>
      </c>
      <c r="D377" s="142" t="s">
        <v>117</v>
      </c>
      <c r="E377" s="142" t="s">
        <v>105</v>
      </c>
      <c r="F377" s="142" t="s">
        <v>154</v>
      </c>
      <c r="G377" s="142" t="s">
        <v>96</v>
      </c>
      <c r="H377" s="141">
        <v>2017</v>
      </c>
      <c r="I377" s="143">
        <v>7.61</v>
      </c>
      <c r="J377" s="141" t="s">
        <v>234</v>
      </c>
      <c r="K377" s="141">
        <v>2</v>
      </c>
      <c r="L377" s="141">
        <v>1</v>
      </c>
      <c r="M377" s="141">
        <v>1</v>
      </c>
      <c r="N377" s="141">
        <v>8</v>
      </c>
      <c r="O377" s="141">
        <v>1</v>
      </c>
      <c r="P377" s="144">
        <v>250</v>
      </c>
      <c r="Q377" s="145">
        <v>0.25</v>
      </c>
      <c r="R377" s="144">
        <f t="shared" si="5"/>
        <v>312.5</v>
      </c>
      <c r="S377" s="141">
        <v>10</v>
      </c>
      <c r="T377" s="141">
        <v>1</v>
      </c>
      <c r="U377" s="141">
        <v>7</v>
      </c>
      <c r="V377" s="146">
        <f>CEILING(R377*O377*I377*EXP(-Definitions!$A$38*'Capex (2)'!U377)*T377,100)</f>
        <v>2400</v>
      </c>
      <c r="W377" s="160" t="s">
        <v>235</v>
      </c>
      <c r="X377" s="142" t="s">
        <v>239</v>
      </c>
      <c r="Y377" s="142"/>
    </row>
    <row r="378" spans="1:25" s="129" customFormat="1" ht="35.65" hidden="1" customHeight="1">
      <c r="A378" s="141" t="s">
        <v>1446</v>
      </c>
      <c r="B378" s="142" t="s">
        <v>241</v>
      </c>
      <c r="C378" s="142" t="s">
        <v>82</v>
      </c>
      <c r="D378" s="142" t="s">
        <v>117</v>
      </c>
      <c r="E378" s="142" t="s">
        <v>105</v>
      </c>
      <c r="F378" s="142" t="s">
        <v>154</v>
      </c>
      <c r="G378" s="142" t="s">
        <v>96</v>
      </c>
      <c r="H378" s="141">
        <v>2017</v>
      </c>
      <c r="I378" s="143">
        <v>7.61</v>
      </c>
      <c r="J378" s="141" t="s">
        <v>234</v>
      </c>
      <c r="K378" s="141">
        <v>2</v>
      </c>
      <c r="L378" s="141">
        <v>1</v>
      </c>
      <c r="M378" s="141">
        <v>1</v>
      </c>
      <c r="N378" s="141">
        <v>8</v>
      </c>
      <c r="O378" s="141">
        <v>1</v>
      </c>
      <c r="P378" s="144">
        <v>1100</v>
      </c>
      <c r="Q378" s="145">
        <v>0.25</v>
      </c>
      <c r="R378" s="144">
        <f t="shared" si="5"/>
        <v>1375</v>
      </c>
      <c r="S378" s="141">
        <v>10</v>
      </c>
      <c r="T378" s="141">
        <v>1</v>
      </c>
      <c r="U378" s="141">
        <v>7</v>
      </c>
      <c r="V378" s="146">
        <f>CEILING(R378*O378*I378*EXP(-Definitions!$A$38*'Capex (2)'!U378)*T378,100)</f>
        <v>10500</v>
      </c>
      <c r="W378" s="160" t="s">
        <v>235</v>
      </c>
      <c r="X378" s="142" t="s">
        <v>242</v>
      </c>
      <c r="Y378" s="142"/>
    </row>
    <row r="379" spans="1:25" s="129" customFormat="1" ht="36" hidden="1" customHeight="1">
      <c r="A379" s="141" t="s">
        <v>1447</v>
      </c>
      <c r="B379" s="142" t="s">
        <v>255</v>
      </c>
      <c r="C379" s="142" t="s">
        <v>82</v>
      </c>
      <c r="D379" s="142" t="s">
        <v>117</v>
      </c>
      <c r="E379" s="142" t="s">
        <v>105</v>
      </c>
      <c r="F379" s="142" t="s">
        <v>190</v>
      </c>
      <c r="G379" s="142" t="s">
        <v>96</v>
      </c>
      <c r="H379" s="141">
        <v>2017</v>
      </c>
      <c r="I379" s="143">
        <v>115.36199999999999</v>
      </c>
      <c r="J379" s="141" t="s">
        <v>234</v>
      </c>
      <c r="K379" s="141">
        <v>2</v>
      </c>
      <c r="L379" s="141">
        <v>1</v>
      </c>
      <c r="M379" s="141">
        <v>1</v>
      </c>
      <c r="N379" s="141">
        <v>8</v>
      </c>
      <c r="O379" s="141">
        <v>1</v>
      </c>
      <c r="P379" s="144">
        <v>250</v>
      </c>
      <c r="Q379" s="145">
        <v>0.25</v>
      </c>
      <c r="R379" s="144">
        <f t="shared" si="5"/>
        <v>312.5</v>
      </c>
      <c r="S379" s="141">
        <v>10</v>
      </c>
      <c r="T379" s="141">
        <v>1</v>
      </c>
      <c r="U379" s="141">
        <v>7</v>
      </c>
      <c r="V379" s="146">
        <f>CEILING(R379*O379*I379*EXP(-Definitions!$A$38*'Capex (2)'!U379)*T379,100)</f>
        <v>36100</v>
      </c>
      <c r="W379" s="160" t="s">
        <v>235</v>
      </c>
      <c r="X379" s="142" t="s">
        <v>236</v>
      </c>
      <c r="Y379" s="142"/>
    </row>
    <row r="380" spans="1:25" s="129" customFormat="1" ht="35.65" hidden="1" customHeight="1">
      <c r="A380" s="141" t="s">
        <v>1448</v>
      </c>
      <c r="B380" s="142" t="s">
        <v>259</v>
      </c>
      <c r="C380" s="142" t="s">
        <v>82</v>
      </c>
      <c r="D380" s="142" t="s">
        <v>117</v>
      </c>
      <c r="E380" s="142" t="s">
        <v>105</v>
      </c>
      <c r="F380" s="142" t="s">
        <v>190</v>
      </c>
      <c r="G380" s="142" t="s">
        <v>96</v>
      </c>
      <c r="H380" s="141">
        <v>2017</v>
      </c>
      <c r="I380" s="143">
        <v>37.11</v>
      </c>
      <c r="J380" s="141" t="s">
        <v>234</v>
      </c>
      <c r="K380" s="141">
        <v>2</v>
      </c>
      <c r="L380" s="141">
        <v>1</v>
      </c>
      <c r="M380" s="141">
        <v>1</v>
      </c>
      <c r="N380" s="141">
        <v>8</v>
      </c>
      <c r="O380" s="141">
        <v>1</v>
      </c>
      <c r="P380" s="144">
        <v>250</v>
      </c>
      <c r="Q380" s="145">
        <v>0.25</v>
      </c>
      <c r="R380" s="144">
        <f t="shared" si="5"/>
        <v>312.5</v>
      </c>
      <c r="S380" s="141">
        <v>10</v>
      </c>
      <c r="T380" s="141">
        <v>1</v>
      </c>
      <c r="U380" s="141">
        <v>7</v>
      </c>
      <c r="V380" s="146">
        <f>CEILING(R380*O380*I380*EXP(-Definitions!$A$38*'Capex (2)'!U380)*T380,100)</f>
        <v>11600</v>
      </c>
      <c r="W380" s="160" t="s">
        <v>235</v>
      </c>
      <c r="X380" s="142" t="s">
        <v>239</v>
      </c>
      <c r="Y380" s="142"/>
    </row>
    <row r="381" spans="1:25" s="129" customFormat="1" ht="35.65" hidden="1" customHeight="1">
      <c r="A381" s="141" t="s">
        <v>1449</v>
      </c>
      <c r="B381" s="142" t="s">
        <v>241</v>
      </c>
      <c r="C381" s="142" t="s">
        <v>82</v>
      </c>
      <c r="D381" s="142" t="s">
        <v>117</v>
      </c>
      <c r="E381" s="142" t="s">
        <v>105</v>
      </c>
      <c r="F381" s="142" t="s">
        <v>190</v>
      </c>
      <c r="G381" s="142" t="s">
        <v>96</v>
      </c>
      <c r="H381" s="141">
        <v>2017</v>
      </c>
      <c r="I381" s="143">
        <v>37.11</v>
      </c>
      <c r="J381" s="141" t="s">
        <v>234</v>
      </c>
      <c r="K381" s="141">
        <v>2</v>
      </c>
      <c r="L381" s="141">
        <v>1</v>
      </c>
      <c r="M381" s="141">
        <v>1</v>
      </c>
      <c r="N381" s="141">
        <v>8</v>
      </c>
      <c r="O381" s="141">
        <v>1</v>
      </c>
      <c r="P381" s="144">
        <v>1100</v>
      </c>
      <c r="Q381" s="145">
        <v>0.25</v>
      </c>
      <c r="R381" s="144">
        <f t="shared" si="5"/>
        <v>1375</v>
      </c>
      <c r="S381" s="141">
        <v>10</v>
      </c>
      <c r="T381" s="141">
        <v>1</v>
      </c>
      <c r="U381" s="141">
        <v>7</v>
      </c>
      <c r="V381" s="146">
        <f>CEILING(R381*O381*I381*EXP(-Definitions!$A$38*'Capex (2)'!U381)*T381,100)</f>
        <v>51100</v>
      </c>
      <c r="W381" s="160" t="s">
        <v>235</v>
      </c>
      <c r="X381" s="142" t="s">
        <v>242</v>
      </c>
      <c r="Y381" s="142"/>
    </row>
    <row r="382" spans="1:25" s="129" customFormat="1" ht="35.65" hidden="1" customHeight="1">
      <c r="A382" s="141" t="s">
        <v>1450</v>
      </c>
      <c r="B382" s="142" t="s">
        <v>259</v>
      </c>
      <c r="C382" s="142" t="s">
        <v>82</v>
      </c>
      <c r="D382" s="142" t="s">
        <v>117</v>
      </c>
      <c r="E382" s="142" t="s">
        <v>105</v>
      </c>
      <c r="F382" s="142" t="s">
        <v>191</v>
      </c>
      <c r="G382" s="142" t="s">
        <v>96</v>
      </c>
      <c r="H382" s="141">
        <v>2017</v>
      </c>
      <c r="I382" s="143">
        <v>3.51</v>
      </c>
      <c r="J382" s="141" t="s">
        <v>234</v>
      </c>
      <c r="K382" s="141">
        <v>2</v>
      </c>
      <c r="L382" s="141">
        <v>1</v>
      </c>
      <c r="M382" s="141">
        <v>1</v>
      </c>
      <c r="N382" s="141">
        <v>8</v>
      </c>
      <c r="O382" s="141">
        <v>1</v>
      </c>
      <c r="P382" s="144">
        <v>250</v>
      </c>
      <c r="Q382" s="145">
        <v>0.25</v>
      </c>
      <c r="R382" s="144">
        <f t="shared" si="5"/>
        <v>312.5</v>
      </c>
      <c r="S382" s="141">
        <v>10</v>
      </c>
      <c r="T382" s="141">
        <v>1</v>
      </c>
      <c r="U382" s="141">
        <v>7</v>
      </c>
      <c r="V382" s="146">
        <f>CEILING(R382*O382*I382*EXP(-Definitions!$A$38*'Capex (2)'!U382)*T382,100)</f>
        <v>1100</v>
      </c>
      <c r="W382" s="160" t="s">
        <v>235</v>
      </c>
      <c r="X382" s="142" t="s">
        <v>239</v>
      </c>
      <c r="Y382" s="142"/>
    </row>
    <row r="383" spans="1:25" s="129" customFormat="1" ht="35.65" hidden="1" customHeight="1">
      <c r="A383" s="141" t="s">
        <v>1451</v>
      </c>
      <c r="B383" s="142" t="s">
        <v>259</v>
      </c>
      <c r="C383" s="142" t="s">
        <v>82</v>
      </c>
      <c r="D383" s="142" t="s">
        <v>117</v>
      </c>
      <c r="E383" s="142" t="s">
        <v>105</v>
      </c>
      <c r="F383" s="142" t="s">
        <v>194</v>
      </c>
      <c r="G383" s="142" t="s">
        <v>96</v>
      </c>
      <c r="H383" s="141">
        <v>2017</v>
      </c>
      <c r="I383" s="143">
        <v>18.45</v>
      </c>
      <c r="J383" s="141" t="s">
        <v>234</v>
      </c>
      <c r="K383" s="141">
        <v>2</v>
      </c>
      <c r="L383" s="141">
        <v>1</v>
      </c>
      <c r="M383" s="141">
        <v>1</v>
      </c>
      <c r="N383" s="141">
        <v>8</v>
      </c>
      <c r="O383" s="141">
        <v>1</v>
      </c>
      <c r="P383" s="144">
        <v>250</v>
      </c>
      <c r="Q383" s="145">
        <v>0.25</v>
      </c>
      <c r="R383" s="144">
        <f t="shared" si="5"/>
        <v>312.5</v>
      </c>
      <c r="S383" s="141">
        <v>10</v>
      </c>
      <c r="T383" s="141">
        <v>1</v>
      </c>
      <c r="U383" s="141">
        <v>7</v>
      </c>
      <c r="V383" s="146">
        <f>CEILING(R383*O383*I383*EXP(-Definitions!$A$38*'Capex (2)'!U383)*T383,100)</f>
        <v>5800</v>
      </c>
      <c r="W383" s="160" t="s">
        <v>235</v>
      </c>
      <c r="X383" s="142" t="s">
        <v>239</v>
      </c>
      <c r="Y383" s="142"/>
    </row>
    <row r="384" spans="1:25" s="129" customFormat="1" ht="35.65" hidden="1" customHeight="1">
      <c r="A384" s="141" t="s">
        <v>1452</v>
      </c>
      <c r="B384" s="142" t="s">
        <v>259</v>
      </c>
      <c r="C384" s="142" t="s">
        <v>82</v>
      </c>
      <c r="D384" s="142" t="s">
        <v>117</v>
      </c>
      <c r="E384" s="142" t="s">
        <v>105</v>
      </c>
      <c r="F384" s="142" t="s">
        <v>193</v>
      </c>
      <c r="G384" s="142" t="s">
        <v>96</v>
      </c>
      <c r="H384" s="141">
        <v>2017</v>
      </c>
      <c r="I384" s="143">
        <v>17.5</v>
      </c>
      <c r="J384" s="141" t="s">
        <v>234</v>
      </c>
      <c r="K384" s="141">
        <v>2</v>
      </c>
      <c r="L384" s="141">
        <v>1</v>
      </c>
      <c r="M384" s="141">
        <v>1</v>
      </c>
      <c r="N384" s="141">
        <v>8</v>
      </c>
      <c r="O384" s="141">
        <v>1</v>
      </c>
      <c r="P384" s="144">
        <v>250</v>
      </c>
      <c r="Q384" s="145">
        <v>0.25</v>
      </c>
      <c r="R384" s="144">
        <f t="shared" si="5"/>
        <v>312.5</v>
      </c>
      <c r="S384" s="141">
        <v>10</v>
      </c>
      <c r="T384" s="141">
        <v>1</v>
      </c>
      <c r="U384" s="141">
        <v>7</v>
      </c>
      <c r="V384" s="146">
        <f>CEILING(R384*O384*I384*EXP(-Definitions!$A$38*'Capex (2)'!U384)*T384,100)</f>
        <v>5500</v>
      </c>
      <c r="W384" s="160" t="s">
        <v>235</v>
      </c>
      <c r="X384" s="142" t="s">
        <v>239</v>
      </c>
      <c r="Y384" s="142"/>
    </row>
    <row r="385" spans="1:25" s="129" customFormat="1" ht="35.65" hidden="1" customHeight="1">
      <c r="A385" s="141" t="s">
        <v>1453</v>
      </c>
      <c r="B385" s="142" t="s">
        <v>259</v>
      </c>
      <c r="C385" s="142" t="s">
        <v>82</v>
      </c>
      <c r="D385" s="142" t="s">
        <v>117</v>
      </c>
      <c r="E385" s="142" t="s">
        <v>105</v>
      </c>
      <c r="F385" s="142" t="s">
        <v>195</v>
      </c>
      <c r="G385" s="142" t="s">
        <v>96</v>
      </c>
      <c r="H385" s="141">
        <v>2017</v>
      </c>
      <c r="I385" s="143">
        <v>4.43</v>
      </c>
      <c r="J385" s="141" t="s">
        <v>234</v>
      </c>
      <c r="K385" s="141">
        <v>2</v>
      </c>
      <c r="L385" s="141">
        <v>1</v>
      </c>
      <c r="M385" s="141">
        <v>1</v>
      </c>
      <c r="N385" s="141">
        <v>8</v>
      </c>
      <c r="O385" s="141">
        <v>1</v>
      </c>
      <c r="P385" s="144">
        <v>250</v>
      </c>
      <c r="Q385" s="145">
        <v>0.25</v>
      </c>
      <c r="R385" s="144">
        <f t="shared" si="5"/>
        <v>312.5</v>
      </c>
      <c r="S385" s="141">
        <v>10</v>
      </c>
      <c r="T385" s="141">
        <v>1</v>
      </c>
      <c r="U385" s="141">
        <v>7</v>
      </c>
      <c r="V385" s="146">
        <f>CEILING(R385*O385*I385*EXP(-Definitions!$A$38*'Capex (2)'!U385)*T385,100)</f>
        <v>1400</v>
      </c>
      <c r="W385" s="160" t="s">
        <v>235</v>
      </c>
      <c r="X385" s="142" t="s">
        <v>239</v>
      </c>
      <c r="Y385" s="142"/>
    </row>
    <row r="386" spans="1:25" s="129" customFormat="1" ht="35.65" hidden="1" customHeight="1">
      <c r="A386" s="141" t="s">
        <v>1454</v>
      </c>
      <c r="B386" s="142" t="s">
        <v>259</v>
      </c>
      <c r="C386" s="142" t="s">
        <v>82</v>
      </c>
      <c r="D386" s="142" t="s">
        <v>117</v>
      </c>
      <c r="E386" s="142" t="s">
        <v>105</v>
      </c>
      <c r="F386" s="142" t="s">
        <v>264</v>
      </c>
      <c r="G386" s="142" t="s">
        <v>96</v>
      </c>
      <c r="H386" s="141">
        <v>2017</v>
      </c>
      <c r="I386" s="143">
        <v>35.89</v>
      </c>
      <c r="J386" s="141" t="s">
        <v>234</v>
      </c>
      <c r="K386" s="141">
        <v>2</v>
      </c>
      <c r="L386" s="141">
        <v>1</v>
      </c>
      <c r="M386" s="141">
        <v>1</v>
      </c>
      <c r="N386" s="141">
        <v>8</v>
      </c>
      <c r="O386" s="141">
        <v>1</v>
      </c>
      <c r="P386" s="144">
        <v>250</v>
      </c>
      <c r="Q386" s="145">
        <v>0.25</v>
      </c>
      <c r="R386" s="144">
        <f t="shared" ref="R386:R449" si="6">P386*(1+Q386)</f>
        <v>312.5</v>
      </c>
      <c r="S386" s="141">
        <v>10</v>
      </c>
      <c r="T386" s="141">
        <v>1</v>
      </c>
      <c r="U386" s="141">
        <v>7</v>
      </c>
      <c r="V386" s="146">
        <f>CEILING(R386*O386*I386*EXP(-Definitions!$A$38*'Capex (2)'!U386)*T386,100)</f>
        <v>11300</v>
      </c>
      <c r="W386" s="160" t="s">
        <v>235</v>
      </c>
      <c r="X386" s="142" t="s">
        <v>239</v>
      </c>
      <c r="Y386" s="142"/>
    </row>
    <row r="387" spans="1:25" s="129" customFormat="1" ht="35.65" hidden="1" customHeight="1">
      <c r="A387" s="141" t="s">
        <v>1455</v>
      </c>
      <c r="B387" s="142" t="s">
        <v>261</v>
      </c>
      <c r="C387" s="142" t="s">
        <v>82</v>
      </c>
      <c r="D387" s="142" t="s">
        <v>117</v>
      </c>
      <c r="E387" s="142" t="s">
        <v>105</v>
      </c>
      <c r="F387" s="142" t="s">
        <v>264</v>
      </c>
      <c r="G387" s="142" t="s">
        <v>96</v>
      </c>
      <c r="H387" s="141">
        <v>2017</v>
      </c>
      <c r="I387" s="143">
        <v>34.732999999999997</v>
      </c>
      <c r="J387" s="141" t="s">
        <v>234</v>
      </c>
      <c r="K387" s="141">
        <v>2</v>
      </c>
      <c r="L387" s="141">
        <v>1</v>
      </c>
      <c r="M387" s="141">
        <v>1</v>
      </c>
      <c r="N387" s="141">
        <v>8</v>
      </c>
      <c r="O387" s="141">
        <v>1</v>
      </c>
      <c r="P387" s="144">
        <v>250</v>
      </c>
      <c r="Q387" s="145">
        <v>0.25</v>
      </c>
      <c r="R387" s="144">
        <f t="shared" si="6"/>
        <v>312.5</v>
      </c>
      <c r="S387" s="141">
        <v>10</v>
      </c>
      <c r="T387" s="141">
        <v>1</v>
      </c>
      <c r="U387" s="141">
        <v>7</v>
      </c>
      <c r="V387" s="146">
        <f>CEILING(R387*O387*I387*EXP(-Definitions!$A$38*'Capex (2)'!U387)*T387,100)</f>
        <v>10900</v>
      </c>
      <c r="W387" s="160" t="s">
        <v>235</v>
      </c>
      <c r="X387" s="142" t="s">
        <v>239</v>
      </c>
      <c r="Y387" s="142"/>
    </row>
    <row r="388" spans="1:25" s="129" customFormat="1" ht="36" hidden="1" customHeight="1">
      <c r="A388" s="141" t="s">
        <v>1456</v>
      </c>
      <c r="B388" s="142" t="s">
        <v>255</v>
      </c>
      <c r="C388" s="142" t="s">
        <v>82</v>
      </c>
      <c r="D388" s="142" t="s">
        <v>117</v>
      </c>
      <c r="E388" s="142" t="s">
        <v>106</v>
      </c>
      <c r="F388" s="142" t="s">
        <v>148</v>
      </c>
      <c r="G388" s="142" t="s">
        <v>96</v>
      </c>
      <c r="H388" s="141">
        <v>2017</v>
      </c>
      <c r="I388" s="143">
        <v>95.44</v>
      </c>
      <c r="J388" s="141" t="s">
        <v>234</v>
      </c>
      <c r="K388" s="141">
        <v>2</v>
      </c>
      <c r="L388" s="141">
        <v>1</v>
      </c>
      <c r="M388" s="141">
        <v>1</v>
      </c>
      <c r="N388" s="141">
        <v>8</v>
      </c>
      <c r="O388" s="141">
        <v>1</v>
      </c>
      <c r="P388" s="144">
        <v>250</v>
      </c>
      <c r="Q388" s="145">
        <v>0.25</v>
      </c>
      <c r="R388" s="144">
        <f t="shared" si="6"/>
        <v>312.5</v>
      </c>
      <c r="S388" s="141">
        <v>10</v>
      </c>
      <c r="T388" s="141">
        <v>1</v>
      </c>
      <c r="U388" s="141">
        <v>7</v>
      </c>
      <c r="V388" s="146">
        <f>CEILING(R388*O388*I388*EXP(-Definitions!$A$38*'Capex (2)'!U388)*T388,100)</f>
        <v>29900</v>
      </c>
      <c r="W388" s="160" t="s">
        <v>235</v>
      </c>
      <c r="X388" s="142" t="s">
        <v>236</v>
      </c>
      <c r="Y388" s="142"/>
    </row>
    <row r="389" spans="1:25" s="129" customFormat="1" ht="35.65" hidden="1" customHeight="1">
      <c r="A389" s="141" t="s">
        <v>1457</v>
      </c>
      <c r="B389" s="142" t="s">
        <v>261</v>
      </c>
      <c r="C389" s="142" t="s">
        <v>82</v>
      </c>
      <c r="D389" s="142" t="s">
        <v>117</v>
      </c>
      <c r="E389" s="142" t="s">
        <v>106</v>
      </c>
      <c r="F389" s="142" t="s">
        <v>148</v>
      </c>
      <c r="G389" s="142" t="s">
        <v>96</v>
      </c>
      <c r="H389" s="141">
        <v>2017</v>
      </c>
      <c r="I389" s="143">
        <v>17.7</v>
      </c>
      <c r="J389" s="141" t="s">
        <v>234</v>
      </c>
      <c r="K389" s="141">
        <v>2</v>
      </c>
      <c r="L389" s="141">
        <v>1</v>
      </c>
      <c r="M389" s="141">
        <v>1</v>
      </c>
      <c r="N389" s="141">
        <v>8</v>
      </c>
      <c r="O389" s="141">
        <v>1</v>
      </c>
      <c r="P389" s="144">
        <v>250</v>
      </c>
      <c r="Q389" s="145">
        <v>0.25</v>
      </c>
      <c r="R389" s="144">
        <f t="shared" si="6"/>
        <v>312.5</v>
      </c>
      <c r="S389" s="141">
        <v>10</v>
      </c>
      <c r="T389" s="141">
        <v>1</v>
      </c>
      <c r="U389" s="141">
        <v>7</v>
      </c>
      <c r="V389" s="146">
        <f>CEILING(R389*O389*I389*EXP(-Definitions!$A$38*'Capex (2)'!U389)*T389,100)</f>
        <v>5600</v>
      </c>
      <c r="W389" s="160" t="s">
        <v>235</v>
      </c>
      <c r="X389" s="142" t="s">
        <v>239</v>
      </c>
      <c r="Y389" s="142"/>
    </row>
    <row r="390" spans="1:25" s="129" customFormat="1" ht="35.65" hidden="1" customHeight="1">
      <c r="A390" s="141" t="s">
        <v>1458</v>
      </c>
      <c r="B390" s="142" t="s">
        <v>241</v>
      </c>
      <c r="C390" s="142" t="s">
        <v>82</v>
      </c>
      <c r="D390" s="142" t="s">
        <v>117</v>
      </c>
      <c r="E390" s="142" t="s">
        <v>106</v>
      </c>
      <c r="F390" s="142" t="s">
        <v>148</v>
      </c>
      <c r="G390" s="142" t="s">
        <v>96</v>
      </c>
      <c r="H390" s="141">
        <v>2017</v>
      </c>
      <c r="I390" s="143">
        <v>17.7</v>
      </c>
      <c r="J390" s="141" t="s">
        <v>234</v>
      </c>
      <c r="K390" s="141">
        <v>2</v>
      </c>
      <c r="L390" s="141">
        <v>1</v>
      </c>
      <c r="M390" s="141">
        <v>1</v>
      </c>
      <c r="N390" s="141">
        <v>8</v>
      </c>
      <c r="O390" s="141">
        <v>1</v>
      </c>
      <c r="P390" s="144">
        <v>1100</v>
      </c>
      <c r="Q390" s="145">
        <v>0.25</v>
      </c>
      <c r="R390" s="144">
        <f t="shared" si="6"/>
        <v>1375</v>
      </c>
      <c r="S390" s="141">
        <v>10</v>
      </c>
      <c r="T390" s="141">
        <v>1</v>
      </c>
      <c r="U390" s="141">
        <v>7</v>
      </c>
      <c r="V390" s="146">
        <f>CEILING(R390*O390*I390*EXP(-Definitions!$A$38*'Capex (2)'!U390)*T390,100)</f>
        <v>24400</v>
      </c>
      <c r="W390" s="160" t="s">
        <v>235</v>
      </c>
      <c r="X390" s="142" t="s">
        <v>242</v>
      </c>
      <c r="Y390" s="142"/>
    </row>
    <row r="391" spans="1:25" s="129" customFormat="1" ht="36" hidden="1" customHeight="1">
      <c r="A391" s="141" t="s">
        <v>1459</v>
      </c>
      <c r="B391" s="142" t="s">
        <v>255</v>
      </c>
      <c r="C391" s="142" t="s">
        <v>82</v>
      </c>
      <c r="D391" s="142" t="s">
        <v>117</v>
      </c>
      <c r="E391" s="142" t="s">
        <v>106</v>
      </c>
      <c r="F391" s="142" t="s">
        <v>152</v>
      </c>
      <c r="G391" s="142" t="s">
        <v>96</v>
      </c>
      <c r="H391" s="141">
        <v>2017</v>
      </c>
      <c r="I391" s="143">
        <v>94.75</v>
      </c>
      <c r="J391" s="141" t="s">
        <v>234</v>
      </c>
      <c r="K391" s="141">
        <v>2</v>
      </c>
      <c r="L391" s="141">
        <v>1</v>
      </c>
      <c r="M391" s="141">
        <v>1</v>
      </c>
      <c r="N391" s="141">
        <v>8</v>
      </c>
      <c r="O391" s="141">
        <v>1</v>
      </c>
      <c r="P391" s="144">
        <v>250</v>
      </c>
      <c r="Q391" s="145">
        <v>0.25</v>
      </c>
      <c r="R391" s="144">
        <f t="shared" si="6"/>
        <v>312.5</v>
      </c>
      <c r="S391" s="141">
        <v>10</v>
      </c>
      <c r="T391" s="141">
        <v>1</v>
      </c>
      <c r="U391" s="141">
        <v>7</v>
      </c>
      <c r="V391" s="146">
        <f>CEILING(R391*O391*I391*EXP(-Definitions!$A$38*'Capex (2)'!U391)*T391,100)</f>
        <v>29700</v>
      </c>
      <c r="W391" s="160" t="s">
        <v>235</v>
      </c>
      <c r="X391" s="142" t="s">
        <v>236</v>
      </c>
      <c r="Y391" s="142"/>
    </row>
    <row r="392" spans="1:25" s="129" customFormat="1" ht="35.65" hidden="1" customHeight="1">
      <c r="A392" s="141" t="s">
        <v>1460</v>
      </c>
      <c r="B392" s="142" t="s">
        <v>261</v>
      </c>
      <c r="C392" s="142" t="s">
        <v>82</v>
      </c>
      <c r="D392" s="142" t="s">
        <v>117</v>
      </c>
      <c r="E392" s="142" t="s">
        <v>106</v>
      </c>
      <c r="F392" s="142" t="s">
        <v>152</v>
      </c>
      <c r="G392" s="142" t="s">
        <v>96</v>
      </c>
      <c r="H392" s="141">
        <v>2017</v>
      </c>
      <c r="I392" s="143">
        <v>17.41</v>
      </c>
      <c r="J392" s="141" t="s">
        <v>234</v>
      </c>
      <c r="K392" s="141">
        <v>2</v>
      </c>
      <c r="L392" s="141">
        <v>1</v>
      </c>
      <c r="M392" s="141">
        <v>1</v>
      </c>
      <c r="N392" s="141">
        <v>8</v>
      </c>
      <c r="O392" s="141">
        <v>1</v>
      </c>
      <c r="P392" s="144">
        <v>250</v>
      </c>
      <c r="Q392" s="145">
        <v>0.25</v>
      </c>
      <c r="R392" s="144">
        <f t="shared" si="6"/>
        <v>312.5</v>
      </c>
      <c r="S392" s="141">
        <v>10</v>
      </c>
      <c r="T392" s="141">
        <v>1</v>
      </c>
      <c r="U392" s="141">
        <v>7</v>
      </c>
      <c r="V392" s="146">
        <f>CEILING(R392*O392*I392*EXP(-Definitions!$A$38*'Capex (2)'!U392)*T392,100)</f>
        <v>5500</v>
      </c>
      <c r="W392" s="160" t="s">
        <v>235</v>
      </c>
      <c r="X392" s="142" t="s">
        <v>239</v>
      </c>
      <c r="Y392" s="142"/>
    </row>
    <row r="393" spans="1:25" s="129" customFormat="1" ht="35.65" hidden="1" customHeight="1">
      <c r="A393" s="141" t="s">
        <v>1461</v>
      </c>
      <c r="B393" s="142" t="s">
        <v>241</v>
      </c>
      <c r="C393" s="142" t="s">
        <v>82</v>
      </c>
      <c r="D393" s="142" t="s">
        <v>117</v>
      </c>
      <c r="E393" s="142" t="s">
        <v>106</v>
      </c>
      <c r="F393" s="142" t="s">
        <v>152</v>
      </c>
      <c r="G393" s="142" t="s">
        <v>96</v>
      </c>
      <c r="H393" s="141">
        <v>2017</v>
      </c>
      <c r="I393" s="143">
        <v>17.41</v>
      </c>
      <c r="J393" s="141" t="s">
        <v>234</v>
      </c>
      <c r="K393" s="141">
        <v>2</v>
      </c>
      <c r="L393" s="141">
        <v>1</v>
      </c>
      <c r="M393" s="141">
        <v>1</v>
      </c>
      <c r="N393" s="141">
        <v>8</v>
      </c>
      <c r="O393" s="141">
        <v>1</v>
      </c>
      <c r="P393" s="144">
        <v>1100</v>
      </c>
      <c r="Q393" s="145">
        <v>0.25</v>
      </c>
      <c r="R393" s="144">
        <f t="shared" si="6"/>
        <v>1375</v>
      </c>
      <c r="S393" s="141">
        <v>10</v>
      </c>
      <c r="T393" s="141">
        <v>1</v>
      </c>
      <c r="U393" s="141">
        <v>7</v>
      </c>
      <c r="V393" s="146">
        <f>CEILING(R393*O393*I393*EXP(-Definitions!$A$38*'Capex (2)'!U393)*T393,100)</f>
        <v>24000</v>
      </c>
      <c r="W393" s="160" t="s">
        <v>235</v>
      </c>
      <c r="X393" s="142" t="s">
        <v>242</v>
      </c>
      <c r="Y393" s="142"/>
    </row>
    <row r="394" spans="1:25" s="129" customFormat="1" ht="36" hidden="1" customHeight="1">
      <c r="A394" s="141" t="s">
        <v>1462</v>
      </c>
      <c r="B394" s="142" t="s">
        <v>255</v>
      </c>
      <c r="C394" s="142" t="s">
        <v>82</v>
      </c>
      <c r="D394" s="142" t="s">
        <v>117</v>
      </c>
      <c r="E394" s="142" t="s">
        <v>106</v>
      </c>
      <c r="F394" s="142" t="s">
        <v>154</v>
      </c>
      <c r="G394" s="142" t="s">
        <v>96</v>
      </c>
      <c r="H394" s="141">
        <v>2017</v>
      </c>
      <c r="I394" s="143">
        <v>31.42</v>
      </c>
      <c r="J394" s="141" t="s">
        <v>234</v>
      </c>
      <c r="K394" s="141">
        <v>2</v>
      </c>
      <c r="L394" s="141">
        <v>1</v>
      </c>
      <c r="M394" s="141">
        <v>1</v>
      </c>
      <c r="N394" s="141">
        <v>8</v>
      </c>
      <c r="O394" s="141">
        <v>1</v>
      </c>
      <c r="P394" s="144">
        <v>250</v>
      </c>
      <c r="Q394" s="145">
        <v>0.25</v>
      </c>
      <c r="R394" s="144">
        <f t="shared" si="6"/>
        <v>312.5</v>
      </c>
      <c r="S394" s="141">
        <v>10</v>
      </c>
      <c r="T394" s="141">
        <v>1</v>
      </c>
      <c r="U394" s="141">
        <v>7</v>
      </c>
      <c r="V394" s="146">
        <f>CEILING(R394*O394*I394*EXP(-Definitions!$A$38*'Capex (2)'!U394)*T394,100)</f>
        <v>9900</v>
      </c>
      <c r="W394" s="160" t="s">
        <v>235</v>
      </c>
      <c r="X394" s="142" t="s">
        <v>236</v>
      </c>
      <c r="Y394" s="142"/>
    </row>
    <row r="395" spans="1:25" s="129" customFormat="1" ht="35.65" hidden="1" customHeight="1">
      <c r="A395" s="141" t="s">
        <v>1463</v>
      </c>
      <c r="B395" s="142" t="s">
        <v>261</v>
      </c>
      <c r="C395" s="142" t="s">
        <v>82</v>
      </c>
      <c r="D395" s="142" t="s">
        <v>117</v>
      </c>
      <c r="E395" s="142" t="s">
        <v>106</v>
      </c>
      <c r="F395" s="142" t="s">
        <v>154</v>
      </c>
      <c r="G395" s="142" t="s">
        <v>96</v>
      </c>
      <c r="H395" s="141">
        <v>2017</v>
      </c>
      <c r="I395" s="143">
        <v>3.46</v>
      </c>
      <c r="J395" s="141" t="s">
        <v>234</v>
      </c>
      <c r="K395" s="141">
        <v>2</v>
      </c>
      <c r="L395" s="141">
        <v>1</v>
      </c>
      <c r="M395" s="141">
        <v>1</v>
      </c>
      <c r="N395" s="141">
        <v>8</v>
      </c>
      <c r="O395" s="141">
        <v>1</v>
      </c>
      <c r="P395" s="144">
        <v>250</v>
      </c>
      <c r="Q395" s="145">
        <v>0.25</v>
      </c>
      <c r="R395" s="144">
        <f t="shared" si="6"/>
        <v>312.5</v>
      </c>
      <c r="S395" s="141">
        <v>10</v>
      </c>
      <c r="T395" s="141">
        <v>1</v>
      </c>
      <c r="U395" s="141">
        <v>7</v>
      </c>
      <c r="V395" s="146">
        <f>CEILING(R395*O395*I395*EXP(-Definitions!$A$38*'Capex (2)'!U395)*T395,100)</f>
        <v>1100</v>
      </c>
      <c r="W395" s="160" t="s">
        <v>235</v>
      </c>
      <c r="X395" s="142" t="s">
        <v>239</v>
      </c>
      <c r="Y395" s="142"/>
    </row>
    <row r="396" spans="1:25" s="129" customFormat="1" ht="35.65" hidden="1" customHeight="1">
      <c r="A396" s="141" t="s">
        <v>1464</v>
      </c>
      <c r="B396" s="142" t="s">
        <v>241</v>
      </c>
      <c r="C396" s="142" t="s">
        <v>82</v>
      </c>
      <c r="D396" s="142" t="s">
        <v>117</v>
      </c>
      <c r="E396" s="142" t="s">
        <v>106</v>
      </c>
      <c r="F396" s="142" t="s">
        <v>154</v>
      </c>
      <c r="G396" s="142" t="s">
        <v>96</v>
      </c>
      <c r="H396" s="141">
        <v>2017</v>
      </c>
      <c r="I396" s="143">
        <v>3.46</v>
      </c>
      <c r="J396" s="141" t="s">
        <v>234</v>
      </c>
      <c r="K396" s="141">
        <v>2</v>
      </c>
      <c r="L396" s="141">
        <v>1</v>
      </c>
      <c r="M396" s="141">
        <v>1</v>
      </c>
      <c r="N396" s="141">
        <v>8</v>
      </c>
      <c r="O396" s="141">
        <v>1</v>
      </c>
      <c r="P396" s="144">
        <v>1100</v>
      </c>
      <c r="Q396" s="145">
        <v>0.25</v>
      </c>
      <c r="R396" s="144">
        <f t="shared" si="6"/>
        <v>1375</v>
      </c>
      <c r="S396" s="141">
        <v>10</v>
      </c>
      <c r="T396" s="141">
        <v>1</v>
      </c>
      <c r="U396" s="141">
        <v>7</v>
      </c>
      <c r="V396" s="146">
        <f>CEILING(R396*O396*I396*EXP(-Definitions!$A$38*'Capex (2)'!U396)*T396,100)</f>
        <v>4800</v>
      </c>
      <c r="W396" s="160" t="s">
        <v>235</v>
      </c>
      <c r="X396" s="142" t="s">
        <v>242</v>
      </c>
      <c r="Y396" s="142"/>
    </row>
    <row r="397" spans="1:25" s="129" customFormat="1" ht="35.65" hidden="1" customHeight="1">
      <c r="A397" s="141" t="s">
        <v>1465</v>
      </c>
      <c r="B397" s="142" t="s">
        <v>261</v>
      </c>
      <c r="C397" s="142" t="s">
        <v>82</v>
      </c>
      <c r="D397" s="142" t="s">
        <v>117</v>
      </c>
      <c r="E397" s="142" t="s">
        <v>106</v>
      </c>
      <c r="F397" s="142" t="s">
        <v>191</v>
      </c>
      <c r="G397" s="142" t="s">
        <v>96</v>
      </c>
      <c r="H397" s="141">
        <v>2017</v>
      </c>
      <c r="I397" s="143">
        <v>3.01</v>
      </c>
      <c r="J397" s="141" t="s">
        <v>234</v>
      </c>
      <c r="K397" s="141">
        <v>2</v>
      </c>
      <c r="L397" s="141">
        <v>1</v>
      </c>
      <c r="M397" s="141">
        <v>1</v>
      </c>
      <c r="N397" s="141">
        <v>8</v>
      </c>
      <c r="O397" s="141">
        <v>1</v>
      </c>
      <c r="P397" s="144">
        <v>250</v>
      </c>
      <c r="Q397" s="145">
        <v>0.25</v>
      </c>
      <c r="R397" s="144">
        <f t="shared" si="6"/>
        <v>312.5</v>
      </c>
      <c r="S397" s="141">
        <v>10</v>
      </c>
      <c r="T397" s="141">
        <v>1</v>
      </c>
      <c r="U397" s="141">
        <v>7</v>
      </c>
      <c r="V397" s="146">
        <f>CEILING(R397*O397*I397*EXP(-Definitions!$A$38*'Capex (2)'!U397)*T397,100)</f>
        <v>1000</v>
      </c>
      <c r="W397" s="160" t="s">
        <v>235</v>
      </c>
      <c r="X397" s="142" t="s">
        <v>239</v>
      </c>
      <c r="Y397" s="142"/>
    </row>
    <row r="398" spans="1:25" s="129" customFormat="1" ht="35.65" hidden="1" customHeight="1">
      <c r="A398" s="141" t="s">
        <v>1466</v>
      </c>
      <c r="B398" s="142" t="s">
        <v>261</v>
      </c>
      <c r="C398" s="142" t="s">
        <v>82</v>
      </c>
      <c r="D398" s="142" t="s">
        <v>117</v>
      </c>
      <c r="E398" s="142" t="s">
        <v>106</v>
      </c>
      <c r="F398" s="142" t="s">
        <v>194</v>
      </c>
      <c r="G398" s="142" t="s">
        <v>96</v>
      </c>
      <c r="H398" s="141">
        <v>2017</v>
      </c>
      <c r="I398" s="143">
        <v>25.87</v>
      </c>
      <c r="J398" s="141" t="s">
        <v>234</v>
      </c>
      <c r="K398" s="141">
        <v>2</v>
      </c>
      <c r="L398" s="141">
        <v>1</v>
      </c>
      <c r="M398" s="141">
        <v>1</v>
      </c>
      <c r="N398" s="141">
        <v>8</v>
      </c>
      <c r="O398" s="141">
        <v>1</v>
      </c>
      <c r="P398" s="144">
        <v>250</v>
      </c>
      <c r="Q398" s="145">
        <v>0.25</v>
      </c>
      <c r="R398" s="144">
        <f t="shared" si="6"/>
        <v>312.5</v>
      </c>
      <c r="S398" s="141">
        <v>10</v>
      </c>
      <c r="T398" s="141">
        <v>1</v>
      </c>
      <c r="U398" s="141">
        <v>7</v>
      </c>
      <c r="V398" s="146">
        <f>CEILING(R398*O398*I398*EXP(-Definitions!$A$38*'Capex (2)'!U398)*T398,100)</f>
        <v>8100</v>
      </c>
      <c r="W398" s="160" t="s">
        <v>235</v>
      </c>
      <c r="X398" s="142" t="s">
        <v>239</v>
      </c>
      <c r="Y398" s="142"/>
    </row>
    <row r="399" spans="1:25" s="129" customFormat="1" ht="35.65" hidden="1" customHeight="1">
      <c r="A399" s="141" t="s">
        <v>1467</v>
      </c>
      <c r="B399" s="142" t="s">
        <v>261</v>
      </c>
      <c r="C399" s="142" t="s">
        <v>82</v>
      </c>
      <c r="D399" s="142" t="s">
        <v>117</v>
      </c>
      <c r="E399" s="142" t="s">
        <v>106</v>
      </c>
      <c r="F399" s="142" t="s">
        <v>193</v>
      </c>
      <c r="G399" s="142" t="s">
        <v>96</v>
      </c>
      <c r="H399" s="141">
        <v>2017</v>
      </c>
      <c r="I399" s="143">
        <v>34.630000000000003</v>
      </c>
      <c r="J399" s="141" t="s">
        <v>234</v>
      </c>
      <c r="K399" s="141">
        <v>2</v>
      </c>
      <c r="L399" s="141">
        <v>1</v>
      </c>
      <c r="M399" s="141">
        <v>1</v>
      </c>
      <c r="N399" s="141">
        <v>8</v>
      </c>
      <c r="O399" s="141">
        <v>1</v>
      </c>
      <c r="P399" s="144">
        <v>250</v>
      </c>
      <c r="Q399" s="145">
        <v>0.25</v>
      </c>
      <c r="R399" s="144">
        <f t="shared" si="6"/>
        <v>312.5</v>
      </c>
      <c r="S399" s="141">
        <v>10</v>
      </c>
      <c r="T399" s="141">
        <v>1</v>
      </c>
      <c r="U399" s="141">
        <v>7</v>
      </c>
      <c r="V399" s="146">
        <f>CEILING(R399*O399*I399*EXP(-Definitions!$A$38*'Capex (2)'!U399)*T399,100)</f>
        <v>10900</v>
      </c>
      <c r="W399" s="160" t="s">
        <v>235</v>
      </c>
      <c r="X399" s="142" t="s">
        <v>239</v>
      </c>
      <c r="Y399" s="142"/>
    </row>
    <row r="400" spans="1:25" s="129" customFormat="1" ht="35.65" hidden="1" customHeight="1">
      <c r="A400" s="141" t="s">
        <v>1468</v>
      </c>
      <c r="B400" s="142" t="s">
        <v>261</v>
      </c>
      <c r="C400" s="142" t="s">
        <v>82</v>
      </c>
      <c r="D400" s="142" t="s">
        <v>117</v>
      </c>
      <c r="E400" s="142" t="s">
        <v>106</v>
      </c>
      <c r="F400" s="142" t="s">
        <v>195</v>
      </c>
      <c r="G400" s="142" t="s">
        <v>96</v>
      </c>
      <c r="H400" s="141">
        <v>2017</v>
      </c>
      <c r="I400" s="143">
        <v>5.55</v>
      </c>
      <c r="J400" s="141" t="s">
        <v>234</v>
      </c>
      <c r="K400" s="141">
        <v>2</v>
      </c>
      <c r="L400" s="141">
        <v>1</v>
      </c>
      <c r="M400" s="141">
        <v>1</v>
      </c>
      <c r="N400" s="141">
        <v>8</v>
      </c>
      <c r="O400" s="141">
        <v>1</v>
      </c>
      <c r="P400" s="144">
        <v>250</v>
      </c>
      <c r="Q400" s="145">
        <v>0.25</v>
      </c>
      <c r="R400" s="144">
        <f t="shared" si="6"/>
        <v>312.5</v>
      </c>
      <c r="S400" s="141">
        <v>10</v>
      </c>
      <c r="T400" s="141">
        <v>1</v>
      </c>
      <c r="U400" s="141">
        <v>7</v>
      </c>
      <c r="V400" s="146">
        <f>CEILING(R400*O400*I400*EXP(-Definitions!$A$38*'Capex (2)'!U400)*T400,100)</f>
        <v>1800</v>
      </c>
      <c r="W400" s="160" t="s">
        <v>235</v>
      </c>
      <c r="X400" s="142" t="s">
        <v>239</v>
      </c>
      <c r="Y400" s="142"/>
    </row>
    <row r="401" spans="1:25" s="129" customFormat="1" ht="36" hidden="1" customHeight="1">
      <c r="A401" s="141" t="s">
        <v>1469</v>
      </c>
      <c r="B401" s="142" t="s">
        <v>255</v>
      </c>
      <c r="C401" s="142" t="s">
        <v>82</v>
      </c>
      <c r="D401" s="142" t="s">
        <v>117</v>
      </c>
      <c r="E401" s="142" t="s">
        <v>106</v>
      </c>
      <c r="F401" s="142" t="s">
        <v>187</v>
      </c>
      <c r="G401" s="142" t="s">
        <v>96</v>
      </c>
      <c r="H401" s="141">
        <v>2017</v>
      </c>
      <c r="I401" s="143">
        <v>33.880000000000003</v>
      </c>
      <c r="J401" s="141" t="s">
        <v>234</v>
      </c>
      <c r="K401" s="141">
        <v>2</v>
      </c>
      <c r="L401" s="141">
        <v>1</v>
      </c>
      <c r="M401" s="141">
        <v>1</v>
      </c>
      <c r="N401" s="141">
        <v>8</v>
      </c>
      <c r="O401" s="141">
        <v>1</v>
      </c>
      <c r="P401" s="144">
        <v>250</v>
      </c>
      <c r="Q401" s="145">
        <v>0.25</v>
      </c>
      <c r="R401" s="144">
        <f t="shared" si="6"/>
        <v>312.5</v>
      </c>
      <c r="S401" s="141">
        <v>10</v>
      </c>
      <c r="T401" s="141">
        <v>1</v>
      </c>
      <c r="U401" s="141">
        <v>7</v>
      </c>
      <c r="V401" s="146">
        <f>CEILING(R401*O401*I401*EXP(-Definitions!$A$38*'Capex (2)'!U401)*T401,100)</f>
        <v>10600</v>
      </c>
      <c r="W401" s="160" t="s">
        <v>235</v>
      </c>
      <c r="X401" s="142" t="s">
        <v>236</v>
      </c>
      <c r="Y401" s="142"/>
    </row>
    <row r="402" spans="1:25" s="129" customFormat="1" ht="35.65" hidden="1" customHeight="1">
      <c r="A402" s="141" t="s">
        <v>1470</v>
      </c>
      <c r="B402" s="142" t="s">
        <v>261</v>
      </c>
      <c r="C402" s="142" t="s">
        <v>82</v>
      </c>
      <c r="D402" s="142" t="s">
        <v>117</v>
      </c>
      <c r="E402" s="142" t="s">
        <v>106</v>
      </c>
      <c r="F402" s="142" t="s">
        <v>187</v>
      </c>
      <c r="G402" s="142" t="s">
        <v>96</v>
      </c>
      <c r="H402" s="141">
        <v>2017</v>
      </c>
      <c r="I402" s="143">
        <v>4.8</v>
      </c>
      <c r="J402" s="141" t="s">
        <v>234</v>
      </c>
      <c r="K402" s="141">
        <v>2</v>
      </c>
      <c r="L402" s="141">
        <v>1</v>
      </c>
      <c r="M402" s="141">
        <v>1</v>
      </c>
      <c r="N402" s="141">
        <v>8</v>
      </c>
      <c r="O402" s="141">
        <v>1</v>
      </c>
      <c r="P402" s="144">
        <v>250</v>
      </c>
      <c r="Q402" s="145">
        <v>0.25</v>
      </c>
      <c r="R402" s="144">
        <f t="shared" si="6"/>
        <v>312.5</v>
      </c>
      <c r="S402" s="141">
        <v>10</v>
      </c>
      <c r="T402" s="141">
        <v>1</v>
      </c>
      <c r="U402" s="141">
        <v>7</v>
      </c>
      <c r="V402" s="146">
        <f>CEILING(R402*O402*I402*EXP(-Definitions!$A$38*'Capex (2)'!U402)*T402,100)</f>
        <v>1500</v>
      </c>
      <c r="W402" s="160" t="s">
        <v>235</v>
      </c>
      <c r="X402" s="142" t="s">
        <v>239</v>
      </c>
      <c r="Y402" s="142"/>
    </row>
    <row r="403" spans="1:25" s="129" customFormat="1" ht="35.65" hidden="1" customHeight="1">
      <c r="A403" s="141" t="s">
        <v>1471</v>
      </c>
      <c r="B403" s="142" t="s">
        <v>241</v>
      </c>
      <c r="C403" s="142" t="s">
        <v>82</v>
      </c>
      <c r="D403" s="142" t="s">
        <v>117</v>
      </c>
      <c r="E403" s="142" t="s">
        <v>106</v>
      </c>
      <c r="F403" s="142" t="s">
        <v>187</v>
      </c>
      <c r="G403" s="142" t="s">
        <v>96</v>
      </c>
      <c r="H403" s="141">
        <v>2017</v>
      </c>
      <c r="I403" s="143">
        <v>4.8</v>
      </c>
      <c r="J403" s="141" t="s">
        <v>234</v>
      </c>
      <c r="K403" s="141">
        <v>2</v>
      </c>
      <c r="L403" s="141">
        <v>1</v>
      </c>
      <c r="M403" s="141">
        <v>1</v>
      </c>
      <c r="N403" s="141">
        <v>8</v>
      </c>
      <c r="O403" s="141">
        <v>1</v>
      </c>
      <c r="P403" s="144">
        <v>1100</v>
      </c>
      <c r="Q403" s="145">
        <v>0.25</v>
      </c>
      <c r="R403" s="144">
        <f t="shared" si="6"/>
        <v>1375</v>
      </c>
      <c r="S403" s="141">
        <v>10</v>
      </c>
      <c r="T403" s="141">
        <v>1</v>
      </c>
      <c r="U403" s="141">
        <v>7</v>
      </c>
      <c r="V403" s="146">
        <f>CEILING(R403*O403*I403*EXP(-Definitions!$A$38*'Capex (2)'!U403)*T403,100)</f>
        <v>6600</v>
      </c>
      <c r="W403" s="160" t="s">
        <v>235</v>
      </c>
      <c r="X403" s="142" t="s">
        <v>242</v>
      </c>
      <c r="Y403" s="142"/>
    </row>
    <row r="404" spans="1:25" s="129" customFormat="1" ht="35.65" hidden="1" customHeight="1">
      <c r="A404" s="141" t="s">
        <v>1472</v>
      </c>
      <c r="B404" s="142" t="s">
        <v>261</v>
      </c>
      <c r="C404" s="142" t="s">
        <v>82</v>
      </c>
      <c r="D404" s="142" t="s">
        <v>117</v>
      </c>
      <c r="E404" s="142" t="s">
        <v>106</v>
      </c>
      <c r="F404" s="142" t="s">
        <v>266</v>
      </c>
      <c r="G404" s="142" t="s">
        <v>96</v>
      </c>
      <c r="H404" s="141">
        <v>2017</v>
      </c>
      <c r="I404" s="143">
        <v>35.28</v>
      </c>
      <c r="J404" s="141" t="s">
        <v>234</v>
      </c>
      <c r="K404" s="141">
        <v>2</v>
      </c>
      <c r="L404" s="141">
        <v>1</v>
      </c>
      <c r="M404" s="141">
        <v>1</v>
      </c>
      <c r="N404" s="141">
        <v>8</v>
      </c>
      <c r="O404" s="141">
        <v>1</v>
      </c>
      <c r="P404" s="144">
        <v>250</v>
      </c>
      <c r="Q404" s="145">
        <v>0.25</v>
      </c>
      <c r="R404" s="144">
        <f t="shared" si="6"/>
        <v>312.5</v>
      </c>
      <c r="S404" s="141">
        <v>10</v>
      </c>
      <c r="T404" s="141">
        <v>1</v>
      </c>
      <c r="U404" s="141">
        <v>7</v>
      </c>
      <c r="V404" s="146">
        <f>CEILING(R404*O404*I404*EXP(-Definitions!$A$38*'Capex (2)'!U404)*T404,100)</f>
        <v>11100</v>
      </c>
      <c r="W404" s="160" t="s">
        <v>235</v>
      </c>
      <c r="X404" s="142" t="s">
        <v>239</v>
      </c>
      <c r="Y404" s="142"/>
    </row>
    <row r="405" spans="1:25" s="129" customFormat="1" ht="35.65" hidden="1" customHeight="1">
      <c r="A405" s="141" t="s">
        <v>1473</v>
      </c>
      <c r="B405" s="142" t="s">
        <v>261</v>
      </c>
      <c r="C405" s="142" t="s">
        <v>82</v>
      </c>
      <c r="D405" s="142" t="s">
        <v>117</v>
      </c>
      <c r="E405" s="142" t="s">
        <v>106</v>
      </c>
      <c r="F405" s="142" t="s">
        <v>192</v>
      </c>
      <c r="G405" s="142" t="s">
        <v>96</v>
      </c>
      <c r="H405" s="141">
        <v>2017</v>
      </c>
      <c r="I405" s="143">
        <v>215.67</v>
      </c>
      <c r="J405" s="141" t="s">
        <v>234</v>
      </c>
      <c r="K405" s="141">
        <v>2</v>
      </c>
      <c r="L405" s="141">
        <v>1</v>
      </c>
      <c r="M405" s="141">
        <v>1</v>
      </c>
      <c r="N405" s="141">
        <v>8</v>
      </c>
      <c r="O405" s="141">
        <v>1</v>
      </c>
      <c r="P405" s="144">
        <v>250</v>
      </c>
      <c r="Q405" s="145">
        <v>0.25</v>
      </c>
      <c r="R405" s="144">
        <f t="shared" si="6"/>
        <v>312.5</v>
      </c>
      <c r="S405" s="141">
        <v>10</v>
      </c>
      <c r="T405" s="141">
        <v>1</v>
      </c>
      <c r="U405" s="141">
        <v>7</v>
      </c>
      <c r="V405" s="146">
        <f>CEILING(R405*O405*I405*EXP(-Definitions!$A$38*'Capex (2)'!U405)*T405,100)</f>
        <v>67400</v>
      </c>
      <c r="W405" s="160" t="s">
        <v>235</v>
      </c>
      <c r="X405" s="142" t="s">
        <v>239</v>
      </c>
      <c r="Y405" s="142"/>
    </row>
    <row r="406" spans="1:25" s="129" customFormat="1" ht="35.65" hidden="1" customHeight="1">
      <c r="A406" s="141" t="s">
        <v>1474</v>
      </c>
      <c r="B406" s="142" t="s">
        <v>255</v>
      </c>
      <c r="C406" s="142" t="s">
        <v>82</v>
      </c>
      <c r="D406" s="142" t="s">
        <v>117</v>
      </c>
      <c r="E406" s="142" t="s">
        <v>106</v>
      </c>
      <c r="F406" s="142" t="s">
        <v>192</v>
      </c>
      <c r="G406" s="142" t="s">
        <v>96</v>
      </c>
      <c r="H406" s="141">
        <v>2017</v>
      </c>
      <c r="I406" s="143">
        <v>324.49</v>
      </c>
      <c r="J406" s="141" t="s">
        <v>234</v>
      </c>
      <c r="K406" s="141">
        <v>2</v>
      </c>
      <c r="L406" s="141">
        <v>1</v>
      </c>
      <c r="M406" s="141">
        <v>1</v>
      </c>
      <c r="N406" s="141">
        <v>8</v>
      </c>
      <c r="O406" s="141">
        <v>1</v>
      </c>
      <c r="P406" s="144">
        <v>250</v>
      </c>
      <c r="Q406" s="145">
        <v>0.25</v>
      </c>
      <c r="R406" s="144">
        <f t="shared" si="6"/>
        <v>312.5</v>
      </c>
      <c r="S406" s="141">
        <v>10</v>
      </c>
      <c r="T406" s="141">
        <v>1</v>
      </c>
      <c r="U406" s="141">
        <v>7</v>
      </c>
      <c r="V406" s="146">
        <f>CEILING(R406*O406*I406*EXP(-Definitions!$A$38*'Capex (2)'!U406)*T406,100)</f>
        <v>101500</v>
      </c>
      <c r="W406" s="160" t="s">
        <v>235</v>
      </c>
      <c r="X406" s="142" t="s">
        <v>242</v>
      </c>
      <c r="Y406" s="142"/>
    </row>
    <row r="407" spans="1:25" s="129" customFormat="1" ht="36" hidden="1" customHeight="1">
      <c r="A407" s="141" t="s">
        <v>1475</v>
      </c>
      <c r="B407" s="142" t="s">
        <v>255</v>
      </c>
      <c r="C407" s="142" t="s">
        <v>82</v>
      </c>
      <c r="D407" s="142" t="s">
        <v>117</v>
      </c>
      <c r="E407" s="142" t="s">
        <v>263</v>
      </c>
      <c r="F407" s="142" t="s">
        <v>148</v>
      </c>
      <c r="G407" s="142" t="s">
        <v>96</v>
      </c>
      <c r="H407" s="141">
        <v>2017</v>
      </c>
      <c r="I407" s="143">
        <v>94.83</v>
      </c>
      <c r="J407" s="141" t="s">
        <v>234</v>
      </c>
      <c r="K407" s="141">
        <v>2</v>
      </c>
      <c r="L407" s="141">
        <v>1</v>
      </c>
      <c r="M407" s="141">
        <v>1</v>
      </c>
      <c r="N407" s="141">
        <v>8</v>
      </c>
      <c r="O407" s="141">
        <v>1</v>
      </c>
      <c r="P407" s="144">
        <v>250</v>
      </c>
      <c r="Q407" s="145">
        <v>0.25</v>
      </c>
      <c r="R407" s="144">
        <f t="shared" si="6"/>
        <v>312.5</v>
      </c>
      <c r="S407" s="141">
        <v>10</v>
      </c>
      <c r="T407" s="141">
        <v>1</v>
      </c>
      <c r="U407" s="141">
        <v>7</v>
      </c>
      <c r="V407" s="146">
        <f>CEILING(R407*O407*I407*EXP(-Definitions!$A$38*'Capex (2)'!U407)*T407,100)</f>
        <v>29700</v>
      </c>
      <c r="W407" s="160" t="s">
        <v>235</v>
      </c>
      <c r="X407" s="142" t="s">
        <v>236</v>
      </c>
      <c r="Y407" s="142"/>
    </row>
    <row r="408" spans="1:25" s="129" customFormat="1" ht="35.65" hidden="1" customHeight="1">
      <c r="A408" s="141" t="s">
        <v>1476</v>
      </c>
      <c r="B408" s="142" t="s">
        <v>261</v>
      </c>
      <c r="C408" s="142" t="s">
        <v>82</v>
      </c>
      <c r="D408" s="142" t="s">
        <v>117</v>
      </c>
      <c r="E408" s="142" t="s">
        <v>263</v>
      </c>
      <c r="F408" s="142" t="s">
        <v>148</v>
      </c>
      <c r="G408" s="142" t="s">
        <v>96</v>
      </c>
      <c r="H408" s="141">
        <v>2017</v>
      </c>
      <c r="I408" s="143">
        <v>17.47</v>
      </c>
      <c r="J408" s="141" t="s">
        <v>234</v>
      </c>
      <c r="K408" s="141">
        <v>2</v>
      </c>
      <c r="L408" s="141">
        <v>1</v>
      </c>
      <c r="M408" s="141">
        <v>1</v>
      </c>
      <c r="N408" s="141">
        <v>8</v>
      </c>
      <c r="O408" s="141">
        <v>1</v>
      </c>
      <c r="P408" s="144">
        <v>250</v>
      </c>
      <c r="Q408" s="145">
        <v>0.25</v>
      </c>
      <c r="R408" s="144">
        <f t="shared" si="6"/>
        <v>312.5</v>
      </c>
      <c r="S408" s="141">
        <v>10</v>
      </c>
      <c r="T408" s="141">
        <v>1</v>
      </c>
      <c r="U408" s="141">
        <v>7</v>
      </c>
      <c r="V408" s="146">
        <f>CEILING(R408*O408*I408*EXP(-Definitions!$A$38*'Capex (2)'!U408)*T408,100)</f>
        <v>5500</v>
      </c>
      <c r="W408" s="160" t="s">
        <v>235</v>
      </c>
      <c r="X408" s="142" t="s">
        <v>239</v>
      </c>
      <c r="Y408" s="142"/>
    </row>
    <row r="409" spans="1:25" s="129" customFormat="1" ht="35.65" hidden="1" customHeight="1">
      <c r="A409" s="141" t="s">
        <v>1477</v>
      </c>
      <c r="B409" s="142" t="s">
        <v>241</v>
      </c>
      <c r="C409" s="142" t="s">
        <v>82</v>
      </c>
      <c r="D409" s="142" t="s">
        <v>117</v>
      </c>
      <c r="E409" s="142" t="s">
        <v>263</v>
      </c>
      <c r="F409" s="142" t="s">
        <v>148</v>
      </c>
      <c r="G409" s="142" t="s">
        <v>96</v>
      </c>
      <c r="H409" s="141">
        <v>2017</v>
      </c>
      <c r="I409" s="143">
        <v>17.47</v>
      </c>
      <c r="J409" s="141" t="s">
        <v>234</v>
      </c>
      <c r="K409" s="141">
        <v>2</v>
      </c>
      <c r="L409" s="141">
        <v>1</v>
      </c>
      <c r="M409" s="141">
        <v>1</v>
      </c>
      <c r="N409" s="141">
        <v>8</v>
      </c>
      <c r="O409" s="141">
        <v>1</v>
      </c>
      <c r="P409" s="144">
        <v>1100</v>
      </c>
      <c r="Q409" s="145">
        <v>0.25</v>
      </c>
      <c r="R409" s="144">
        <f t="shared" si="6"/>
        <v>1375</v>
      </c>
      <c r="S409" s="141">
        <v>10</v>
      </c>
      <c r="T409" s="141">
        <v>1</v>
      </c>
      <c r="U409" s="141">
        <v>7</v>
      </c>
      <c r="V409" s="146">
        <f>CEILING(R409*O409*I409*EXP(-Definitions!$A$38*'Capex (2)'!U409)*T409,100)</f>
        <v>24100</v>
      </c>
      <c r="W409" s="160" t="s">
        <v>235</v>
      </c>
      <c r="X409" s="142" t="s">
        <v>242</v>
      </c>
      <c r="Y409" s="142"/>
    </row>
    <row r="410" spans="1:25" s="129" customFormat="1" ht="36" hidden="1" customHeight="1">
      <c r="A410" s="141" t="s">
        <v>1478</v>
      </c>
      <c r="B410" s="142" t="s">
        <v>255</v>
      </c>
      <c r="C410" s="142" t="s">
        <v>82</v>
      </c>
      <c r="D410" s="142" t="s">
        <v>117</v>
      </c>
      <c r="E410" s="142" t="s">
        <v>263</v>
      </c>
      <c r="F410" s="142" t="s">
        <v>152</v>
      </c>
      <c r="G410" s="142" t="s">
        <v>96</v>
      </c>
      <c r="H410" s="141">
        <v>2017</v>
      </c>
      <c r="I410" s="143">
        <v>96.33</v>
      </c>
      <c r="J410" s="141" t="s">
        <v>234</v>
      </c>
      <c r="K410" s="141">
        <v>2</v>
      </c>
      <c r="L410" s="141">
        <v>1</v>
      </c>
      <c r="M410" s="141">
        <v>1</v>
      </c>
      <c r="N410" s="141">
        <v>8</v>
      </c>
      <c r="O410" s="141">
        <v>1</v>
      </c>
      <c r="P410" s="144">
        <v>250</v>
      </c>
      <c r="Q410" s="145">
        <v>0.25</v>
      </c>
      <c r="R410" s="144">
        <f t="shared" si="6"/>
        <v>312.5</v>
      </c>
      <c r="S410" s="141">
        <v>10</v>
      </c>
      <c r="T410" s="141">
        <v>1</v>
      </c>
      <c r="U410" s="141">
        <v>7</v>
      </c>
      <c r="V410" s="146">
        <f>CEILING(R410*O410*I410*EXP(-Definitions!$A$38*'Capex (2)'!U410)*T410,100)</f>
        <v>30200</v>
      </c>
      <c r="W410" s="160" t="s">
        <v>235</v>
      </c>
      <c r="X410" s="142" t="s">
        <v>236</v>
      </c>
      <c r="Y410" s="142"/>
    </row>
    <row r="411" spans="1:25" s="129" customFormat="1" ht="35.65" hidden="1" customHeight="1">
      <c r="A411" s="141" t="s">
        <v>1479</v>
      </c>
      <c r="B411" s="142" t="s">
        <v>261</v>
      </c>
      <c r="C411" s="142" t="s">
        <v>82</v>
      </c>
      <c r="D411" s="142" t="s">
        <v>117</v>
      </c>
      <c r="E411" s="142" t="s">
        <v>263</v>
      </c>
      <c r="F411" s="142" t="s">
        <v>152</v>
      </c>
      <c r="G411" s="142" t="s">
        <v>96</v>
      </c>
      <c r="H411" s="141">
        <v>2017</v>
      </c>
      <c r="I411" s="143">
        <v>17.66</v>
      </c>
      <c r="J411" s="141" t="s">
        <v>234</v>
      </c>
      <c r="K411" s="141">
        <v>2</v>
      </c>
      <c r="L411" s="141">
        <v>1</v>
      </c>
      <c r="M411" s="141">
        <v>1</v>
      </c>
      <c r="N411" s="141">
        <v>8</v>
      </c>
      <c r="O411" s="141">
        <v>1</v>
      </c>
      <c r="P411" s="144">
        <v>250</v>
      </c>
      <c r="Q411" s="145">
        <v>0.25</v>
      </c>
      <c r="R411" s="144">
        <f t="shared" si="6"/>
        <v>312.5</v>
      </c>
      <c r="S411" s="141">
        <v>10</v>
      </c>
      <c r="T411" s="141">
        <v>1</v>
      </c>
      <c r="U411" s="141">
        <v>7</v>
      </c>
      <c r="V411" s="146">
        <f>CEILING(R411*O411*I411*EXP(-Definitions!$A$38*'Capex (2)'!U411)*T411,100)</f>
        <v>5600</v>
      </c>
      <c r="W411" s="160" t="s">
        <v>235</v>
      </c>
      <c r="X411" s="142" t="s">
        <v>239</v>
      </c>
      <c r="Y411" s="142"/>
    </row>
    <row r="412" spans="1:25" s="129" customFormat="1" ht="35.65" hidden="1" customHeight="1">
      <c r="A412" s="141" t="s">
        <v>1480</v>
      </c>
      <c r="B412" s="142" t="s">
        <v>241</v>
      </c>
      <c r="C412" s="142" t="s">
        <v>82</v>
      </c>
      <c r="D412" s="142" t="s">
        <v>117</v>
      </c>
      <c r="E412" s="142" t="s">
        <v>263</v>
      </c>
      <c r="F412" s="142" t="s">
        <v>152</v>
      </c>
      <c r="G412" s="142" t="s">
        <v>96</v>
      </c>
      <c r="H412" s="141">
        <v>2017</v>
      </c>
      <c r="I412" s="143">
        <v>17.66</v>
      </c>
      <c r="J412" s="141" t="s">
        <v>234</v>
      </c>
      <c r="K412" s="141">
        <v>2</v>
      </c>
      <c r="L412" s="141">
        <v>1</v>
      </c>
      <c r="M412" s="141">
        <v>1</v>
      </c>
      <c r="N412" s="141">
        <v>8</v>
      </c>
      <c r="O412" s="141">
        <v>1</v>
      </c>
      <c r="P412" s="144">
        <v>1100</v>
      </c>
      <c r="Q412" s="145">
        <v>0.25</v>
      </c>
      <c r="R412" s="144">
        <f t="shared" si="6"/>
        <v>1375</v>
      </c>
      <c r="S412" s="141">
        <v>10</v>
      </c>
      <c r="T412" s="141">
        <v>1</v>
      </c>
      <c r="U412" s="141">
        <v>7</v>
      </c>
      <c r="V412" s="146">
        <f>CEILING(R412*O412*I412*EXP(-Definitions!$A$38*'Capex (2)'!U412)*T412,100)</f>
        <v>24300</v>
      </c>
      <c r="W412" s="160" t="s">
        <v>235</v>
      </c>
      <c r="X412" s="142" t="s">
        <v>242</v>
      </c>
      <c r="Y412" s="142"/>
    </row>
    <row r="413" spans="1:25" s="129" customFormat="1" ht="36" hidden="1" customHeight="1">
      <c r="A413" s="141" t="s">
        <v>1481</v>
      </c>
      <c r="B413" s="142" t="s">
        <v>255</v>
      </c>
      <c r="C413" s="142" t="s">
        <v>82</v>
      </c>
      <c r="D413" s="142" t="s">
        <v>117</v>
      </c>
      <c r="E413" s="142" t="s">
        <v>263</v>
      </c>
      <c r="F413" s="142" t="s">
        <v>154</v>
      </c>
      <c r="G413" s="142" t="s">
        <v>96</v>
      </c>
      <c r="H413" s="141">
        <v>2017</v>
      </c>
      <c r="I413" s="143">
        <v>32.57</v>
      </c>
      <c r="J413" s="141" t="s">
        <v>234</v>
      </c>
      <c r="K413" s="141">
        <v>2</v>
      </c>
      <c r="L413" s="141">
        <v>1</v>
      </c>
      <c r="M413" s="141">
        <v>1</v>
      </c>
      <c r="N413" s="141">
        <v>8</v>
      </c>
      <c r="O413" s="141">
        <v>1</v>
      </c>
      <c r="P413" s="144">
        <v>250</v>
      </c>
      <c r="Q413" s="145">
        <v>0.25</v>
      </c>
      <c r="R413" s="144">
        <f t="shared" si="6"/>
        <v>312.5</v>
      </c>
      <c r="S413" s="141">
        <v>10</v>
      </c>
      <c r="T413" s="141">
        <v>1</v>
      </c>
      <c r="U413" s="141">
        <v>7</v>
      </c>
      <c r="V413" s="146">
        <f>CEILING(R413*O413*I413*EXP(-Definitions!$A$38*'Capex (2)'!U413)*T413,100)</f>
        <v>10200</v>
      </c>
      <c r="W413" s="160" t="s">
        <v>235</v>
      </c>
      <c r="X413" s="142" t="s">
        <v>236</v>
      </c>
      <c r="Y413" s="142"/>
    </row>
    <row r="414" spans="1:25" s="129" customFormat="1" ht="35.65" hidden="1" customHeight="1">
      <c r="A414" s="141" t="s">
        <v>1482</v>
      </c>
      <c r="B414" s="142" t="s">
        <v>261</v>
      </c>
      <c r="C414" s="142" t="s">
        <v>82</v>
      </c>
      <c r="D414" s="142" t="s">
        <v>117</v>
      </c>
      <c r="E414" s="142" t="s">
        <v>263</v>
      </c>
      <c r="F414" s="142" t="s">
        <v>154</v>
      </c>
      <c r="G414" s="142" t="s">
        <v>96</v>
      </c>
      <c r="H414" s="141">
        <v>2017</v>
      </c>
      <c r="I414" s="143">
        <v>3.65</v>
      </c>
      <c r="J414" s="141" t="s">
        <v>234</v>
      </c>
      <c r="K414" s="141">
        <v>2</v>
      </c>
      <c r="L414" s="141">
        <v>1</v>
      </c>
      <c r="M414" s="141">
        <v>1</v>
      </c>
      <c r="N414" s="141">
        <v>8</v>
      </c>
      <c r="O414" s="141">
        <v>1</v>
      </c>
      <c r="P414" s="144">
        <v>250</v>
      </c>
      <c r="Q414" s="145">
        <v>0.25</v>
      </c>
      <c r="R414" s="144">
        <f t="shared" si="6"/>
        <v>312.5</v>
      </c>
      <c r="S414" s="141">
        <v>10</v>
      </c>
      <c r="T414" s="141">
        <v>1</v>
      </c>
      <c r="U414" s="141">
        <v>7</v>
      </c>
      <c r="V414" s="146">
        <f>CEILING(R414*O414*I414*EXP(-Definitions!$A$38*'Capex (2)'!U414)*T414,100)</f>
        <v>1200</v>
      </c>
      <c r="W414" s="160" t="s">
        <v>235</v>
      </c>
      <c r="X414" s="142" t="s">
        <v>239</v>
      </c>
      <c r="Y414" s="142"/>
    </row>
    <row r="415" spans="1:25" s="129" customFormat="1" ht="35.65" hidden="1" customHeight="1">
      <c r="A415" s="141" t="s">
        <v>1483</v>
      </c>
      <c r="B415" s="142" t="s">
        <v>241</v>
      </c>
      <c r="C415" s="142" t="s">
        <v>82</v>
      </c>
      <c r="D415" s="142" t="s">
        <v>117</v>
      </c>
      <c r="E415" s="142" t="s">
        <v>263</v>
      </c>
      <c r="F415" s="142" t="s">
        <v>154</v>
      </c>
      <c r="G415" s="142" t="s">
        <v>96</v>
      </c>
      <c r="H415" s="141">
        <v>2017</v>
      </c>
      <c r="I415" s="143">
        <v>3.65</v>
      </c>
      <c r="J415" s="141" t="s">
        <v>234</v>
      </c>
      <c r="K415" s="141">
        <v>2</v>
      </c>
      <c r="L415" s="141">
        <v>1</v>
      </c>
      <c r="M415" s="141">
        <v>1</v>
      </c>
      <c r="N415" s="141">
        <v>8</v>
      </c>
      <c r="O415" s="141">
        <v>1</v>
      </c>
      <c r="P415" s="144">
        <v>1100</v>
      </c>
      <c r="Q415" s="145">
        <v>0.25</v>
      </c>
      <c r="R415" s="144">
        <f t="shared" si="6"/>
        <v>1375</v>
      </c>
      <c r="S415" s="141">
        <v>10</v>
      </c>
      <c r="T415" s="141">
        <v>1</v>
      </c>
      <c r="U415" s="141">
        <v>7</v>
      </c>
      <c r="V415" s="146">
        <f>CEILING(R415*O415*I415*EXP(-Definitions!$A$38*'Capex (2)'!U415)*T415,100)</f>
        <v>5100</v>
      </c>
      <c r="W415" s="160" t="s">
        <v>235</v>
      </c>
      <c r="X415" s="142" t="s">
        <v>242</v>
      </c>
      <c r="Y415" s="142"/>
    </row>
    <row r="416" spans="1:25" s="129" customFormat="1" ht="35.65" hidden="1" customHeight="1">
      <c r="A416" s="141" t="s">
        <v>1484</v>
      </c>
      <c r="B416" s="142" t="s">
        <v>261</v>
      </c>
      <c r="C416" s="142" t="s">
        <v>82</v>
      </c>
      <c r="D416" s="142" t="s">
        <v>117</v>
      </c>
      <c r="E416" s="142" t="s">
        <v>263</v>
      </c>
      <c r="F416" s="142" t="s">
        <v>191</v>
      </c>
      <c r="G416" s="142" t="s">
        <v>96</v>
      </c>
      <c r="H416" s="141">
        <v>2017</v>
      </c>
      <c r="I416" s="143">
        <v>3.15</v>
      </c>
      <c r="J416" s="141" t="s">
        <v>234</v>
      </c>
      <c r="K416" s="141">
        <v>2</v>
      </c>
      <c r="L416" s="141">
        <v>1</v>
      </c>
      <c r="M416" s="141">
        <v>1</v>
      </c>
      <c r="N416" s="141">
        <v>8</v>
      </c>
      <c r="O416" s="141">
        <v>1</v>
      </c>
      <c r="P416" s="144">
        <v>250</v>
      </c>
      <c r="Q416" s="145">
        <v>0.25</v>
      </c>
      <c r="R416" s="144">
        <f t="shared" si="6"/>
        <v>312.5</v>
      </c>
      <c r="S416" s="141">
        <v>10</v>
      </c>
      <c r="T416" s="141">
        <v>1</v>
      </c>
      <c r="U416" s="141">
        <v>7</v>
      </c>
      <c r="V416" s="146">
        <f>CEILING(R416*O416*I416*EXP(-Definitions!$A$38*'Capex (2)'!U416)*T416,100)</f>
        <v>1000</v>
      </c>
      <c r="W416" s="160" t="s">
        <v>235</v>
      </c>
      <c r="X416" s="142" t="s">
        <v>239</v>
      </c>
      <c r="Y416" s="142"/>
    </row>
    <row r="417" spans="1:25" s="129" customFormat="1" ht="35.65" hidden="1" customHeight="1">
      <c r="A417" s="141" t="s">
        <v>1485</v>
      </c>
      <c r="B417" s="142" t="s">
        <v>261</v>
      </c>
      <c r="C417" s="142" t="s">
        <v>82</v>
      </c>
      <c r="D417" s="142" t="s">
        <v>117</v>
      </c>
      <c r="E417" s="142" t="s">
        <v>263</v>
      </c>
      <c r="F417" s="142" t="s">
        <v>194</v>
      </c>
      <c r="G417" s="142" t="s">
        <v>96</v>
      </c>
      <c r="H417" s="141">
        <v>2017</v>
      </c>
      <c r="I417" s="143">
        <v>25.87</v>
      </c>
      <c r="J417" s="141" t="s">
        <v>234</v>
      </c>
      <c r="K417" s="141">
        <v>2</v>
      </c>
      <c r="L417" s="141">
        <v>1</v>
      </c>
      <c r="M417" s="141">
        <v>1</v>
      </c>
      <c r="N417" s="141">
        <v>8</v>
      </c>
      <c r="O417" s="141">
        <v>1</v>
      </c>
      <c r="P417" s="144">
        <v>250</v>
      </c>
      <c r="Q417" s="145">
        <v>0.25</v>
      </c>
      <c r="R417" s="144">
        <f t="shared" si="6"/>
        <v>312.5</v>
      </c>
      <c r="S417" s="141">
        <v>10</v>
      </c>
      <c r="T417" s="141">
        <v>1</v>
      </c>
      <c r="U417" s="141">
        <v>7</v>
      </c>
      <c r="V417" s="146">
        <f>CEILING(R417*O417*I417*EXP(-Definitions!$A$38*'Capex (2)'!U417)*T417,100)</f>
        <v>8100</v>
      </c>
      <c r="W417" s="160" t="s">
        <v>235</v>
      </c>
      <c r="X417" s="142" t="s">
        <v>239</v>
      </c>
      <c r="Y417" s="142"/>
    </row>
    <row r="418" spans="1:25" s="129" customFormat="1" ht="35.65" hidden="1" customHeight="1">
      <c r="A418" s="141" t="s">
        <v>1486</v>
      </c>
      <c r="B418" s="142" t="s">
        <v>261</v>
      </c>
      <c r="C418" s="142" t="s">
        <v>82</v>
      </c>
      <c r="D418" s="142" t="s">
        <v>117</v>
      </c>
      <c r="E418" s="142" t="s">
        <v>263</v>
      </c>
      <c r="F418" s="142" t="s">
        <v>193</v>
      </c>
      <c r="G418" s="142" t="s">
        <v>96</v>
      </c>
      <c r="H418" s="141">
        <v>2017</v>
      </c>
      <c r="I418" s="143">
        <v>34.630000000000003</v>
      </c>
      <c r="J418" s="141" t="s">
        <v>234</v>
      </c>
      <c r="K418" s="141">
        <v>2</v>
      </c>
      <c r="L418" s="141">
        <v>1</v>
      </c>
      <c r="M418" s="141">
        <v>1</v>
      </c>
      <c r="N418" s="141">
        <v>8</v>
      </c>
      <c r="O418" s="141">
        <v>1</v>
      </c>
      <c r="P418" s="144">
        <v>250</v>
      </c>
      <c r="Q418" s="145">
        <v>0.25</v>
      </c>
      <c r="R418" s="144">
        <f t="shared" si="6"/>
        <v>312.5</v>
      </c>
      <c r="S418" s="141">
        <v>10</v>
      </c>
      <c r="T418" s="141">
        <v>1</v>
      </c>
      <c r="U418" s="141">
        <v>7</v>
      </c>
      <c r="V418" s="146">
        <f>CEILING(R418*O418*I418*EXP(-Definitions!$A$38*'Capex (2)'!U418)*T418,100)</f>
        <v>10900</v>
      </c>
      <c r="W418" s="160" t="s">
        <v>235</v>
      </c>
      <c r="X418" s="142" t="s">
        <v>239</v>
      </c>
      <c r="Y418" s="142"/>
    </row>
    <row r="419" spans="1:25" s="129" customFormat="1" ht="35.65" hidden="1" customHeight="1">
      <c r="A419" s="141" t="s">
        <v>1487</v>
      </c>
      <c r="B419" s="142" t="s">
        <v>261</v>
      </c>
      <c r="C419" s="142" t="s">
        <v>82</v>
      </c>
      <c r="D419" s="142" t="s">
        <v>117</v>
      </c>
      <c r="E419" s="142" t="s">
        <v>263</v>
      </c>
      <c r="F419" s="142" t="s">
        <v>195</v>
      </c>
      <c r="G419" s="142" t="s">
        <v>96</v>
      </c>
      <c r="H419" s="141">
        <v>2017</v>
      </c>
      <c r="I419" s="143">
        <v>5.55</v>
      </c>
      <c r="J419" s="141" t="s">
        <v>234</v>
      </c>
      <c r="K419" s="141">
        <v>2</v>
      </c>
      <c r="L419" s="141">
        <v>1</v>
      </c>
      <c r="M419" s="141">
        <v>1</v>
      </c>
      <c r="N419" s="141">
        <v>8</v>
      </c>
      <c r="O419" s="141">
        <v>1</v>
      </c>
      <c r="P419" s="144">
        <v>250</v>
      </c>
      <c r="Q419" s="145">
        <v>0.25</v>
      </c>
      <c r="R419" s="144">
        <f t="shared" si="6"/>
        <v>312.5</v>
      </c>
      <c r="S419" s="141">
        <v>10</v>
      </c>
      <c r="T419" s="141">
        <v>1</v>
      </c>
      <c r="U419" s="141">
        <v>7</v>
      </c>
      <c r="V419" s="146">
        <f>CEILING(R419*O419*I419*EXP(-Definitions!$A$38*'Capex (2)'!U419)*T419,100)</f>
        <v>1800</v>
      </c>
      <c r="W419" s="160" t="s">
        <v>235</v>
      </c>
      <c r="X419" s="142" t="s">
        <v>239</v>
      </c>
      <c r="Y419" s="142"/>
    </row>
    <row r="420" spans="1:25" s="129" customFormat="1" ht="36" hidden="1" customHeight="1">
      <c r="A420" s="141" t="s">
        <v>1488</v>
      </c>
      <c r="B420" s="142" t="s">
        <v>255</v>
      </c>
      <c r="C420" s="142" t="s">
        <v>82</v>
      </c>
      <c r="D420" s="142" t="s">
        <v>117</v>
      </c>
      <c r="E420" s="142" t="s">
        <v>263</v>
      </c>
      <c r="F420" s="142" t="s">
        <v>187</v>
      </c>
      <c r="G420" s="142" t="s">
        <v>96</v>
      </c>
      <c r="H420" s="141">
        <v>2017</v>
      </c>
      <c r="I420" s="143">
        <v>33.880000000000003</v>
      </c>
      <c r="J420" s="141" t="s">
        <v>234</v>
      </c>
      <c r="K420" s="141">
        <v>2</v>
      </c>
      <c r="L420" s="141">
        <v>1</v>
      </c>
      <c r="M420" s="141">
        <v>1</v>
      </c>
      <c r="N420" s="141">
        <v>8</v>
      </c>
      <c r="O420" s="141">
        <v>1</v>
      </c>
      <c r="P420" s="144">
        <v>250</v>
      </c>
      <c r="Q420" s="145">
        <v>0.25</v>
      </c>
      <c r="R420" s="144">
        <f t="shared" si="6"/>
        <v>312.5</v>
      </c>
      <c r="S420" s="141">
        <v>10</v>
      </c>
      <c r="T420" s="141">
        <v>1</v>
      </c>
      <c r="U420" s="141">
        <v>7</v>
      </c>
      <c r="V420" s="146">
        <f>CEILING(R420*O420*I420*EXP(-Definitions!$A$38*'Capex (2)'!U420)*T420,100)</f>
        <v>10600</v>
      </c>
      <c r="W420" s="160" t="s">
        <v>235</v>
      </c>
      <c r="X420" s="142" t="s">
        <v>236</v>
      </c>
      <c r="Y420" s="142"/>
    </row>
    <row r="421" spans="1:25" s="129" customFormat="1" ht="35.65" hidden="1" customHeight="1">
      <c r="A421" s="141" t="s">
        <v>1489</v>
      </c>
      <c r="B421" s="142" t="s">
        <v>261</v>
      </c>
      <c r="C421" s="142" t="s">
        <v>82</v>
      </c>
      <c r="D421" s="142" t="s">
        <v>117</v>
      </c>
      <c r="E421" s="142" t="s">
        <v>263</v>
      </c>
      <c r="F421" s="142" t="s">
        <v>187</v>
      </c>
      <c r="G421" s="142" t="s">
        <v>96</v>
      </c>
      <c r="H421" s="141">
        <v>2017</v>
      </c>
      <c r="I421" s="143">
        <v>4.8</v>
      </c>
      <c r="J421" s="141" t="s">
        <v>234</v>
      </c>
      <c r="K421" s="141">
        <v>2</v>
      </c>
      <c r="L421" s="141">
        <v>1</v>
      </c>
      <c r="M421" s="141">
        <v>1</v>
      </c>
      <c r="N421" s="141">
        <v>8</v>
      </c>
      <c r="O421" s="141">
        <v>1</v>
      </c>
      <c r="P421" s="144">
        <v>250</v>
      </c>
      <c r="Q421" s="145">
        <v>0.25</v>
      </c>
      <c r="R421" s="144">
        <f t="shared" si="6"/>
        <v>312.5</v>
      </c>
      <c r="S421" s="141">
        <v>10</v>
      </c>
      <c r="T421" s="141">
        <v>1</v>
      </c>
      <c r="U421" s="141">
        <v>7</v>
      </c>
      <c r="V421" s="146">
        <f>CEILING(R421*O421*I421*EXP(-Definitions!$A$38*'Capex (2)'!U421)*T421,100)</f>
        <v>1500</v>
      </c>
      <c r="W421" s="160" t="s">
        <v>235</v>
      </c>
      <c r="X421" s="142" t="s">
        <v>239</v>
      </c>
      <c r="Y421" s="142"/>
    </row>
    <row r="422" spans="1:25" s="129" customFormat="1" ht="35.65" hidden="1" customHeight="1">
      <c r="A422" s="141" t="s">
        <v>1490</v>
      </c>
      <c r="B422" s="142" t="s">
        <v>241</v>
      </c>
      <c r="C422" s="142" t="s">
        <v>82</v>
      </c>
      <c r="D422" s="142" t="s">
        <v>117</v>
      </c>
      <c r="E422" s="142" t="s">
        <v>263</v>
      </c>
      <c r="F422" s="142" t="s">
        <v>187</v>
      </c>
      <c r="G422" s="142" t="s">
        <v>96</v>
      </c>
      <c r="H422" s="141">
        <v>2017</v>
      </c>
      <c r="I422" s="143">
        <v>4.8</v>
      </c>
      <c r="J422" s="141" t="s">
        <v>234</v>
      </c>
      <c r="K422" s="141">
        <v>2</v>
      </c>
      <c r="L422" s="141">
        <v>1</v>
      </c>
      <c r="M422" s="141">
        <v>1</v>
      </c>
      <c r="N422" s="141">
        <v>8</v>
      </c>
      <c r="O422" s="141">
        <v>1</v>
      </c>
      <c r="P422" s="144">
        <v>1100</v>
      </c>
      <c r="Q422" s="145">
        <v>0.25</v>
      </c>
      <c r="R422" s="144">
        <f t="shared" si="6"/>
        <v>1375</v>
      </c>
      <c r="S422" s="141">
        <v>10</v>
      </c>
      <c r="T422" s="141">
        <v>1</v>
      </c>
      <c r="U422" s="141">
        <v>7</v>
      </c>
      <c r="V422" s="146">
        <f>CEILING(R422*O422*I422*EXP(-Definitions!$A$38*'Capex (2)'!U422)*T422,100)</f>
        <v>6600</v>
      </c>
      <c r="W422" s="160" t="s">
        <v>235</v>
      </c>
      <c r="X422" s="142" t="s">
        <v>242</v>
      </c>
      <c r="Y422" s="142"/>
    </row>
    <row r="423" spans="1:25" s="129" customFormat="1" ht="35.65" hidden="1" customHeight="1">
      <c r="A423" s="141" t="s">
        <v>1491</v>
      </c>
      <c r="B423" s="142" t="s">
        <v>261</v>
      </c>
      <c r="C423" s="142" t="s">
        <v>82</v>
      </c>
      <c r="D423" s="142" t="s">
        <v>117</v>
      </c>
      <c r="E423" s="142" t="s">
        <v>263</v>
      </c>
      <c r="F423" s="142" t="s">
        <v>266</v>
      </c>
      <c r="G423" s="142" t="s">
        <v>96</v>
      </c>
      <c r="H423" s="141">
        <v>2017</v>
      </c>
      <c r="I423" s="143">
        <v>35.25</v>
      </c>
      <c r="J423" s="141" t="s">
        <v>234</v>
      </c>
      <c r="K423" s="141">
        <v>2</v>
      </c>
      <c r="L423" s="141">
        <v>1</v>
      </c>
      <c r="M423" s="141">
        <v>1</v>
      </c>
      <c r="N423" s="141">
        <v>8</v>
      </c>
      <c r="O423" s="141">
        <v>1</v>
      </c>
      <c r="P423" s="144">
        <v>250</v>
      </c>
      <c r="Q423" s="145">
        <v>0.25</v>
      </c>
      <c r="R423" s="144">
        <f t="shared" si="6"/>
        <v>312.5</v>
      </c>
      <c r="S423" s="141">
        <v>10</v>
      </c>
      <c r="T423" s="141">
        <v>1</v>
      </c>
      <c r="U423" s="141">
        <v>7</v>
      </c>
      <c r="V423" s="146">
        <f>CEILING(R423*O423*I423*EXP(-Definitions!$A$38*'Capex (2)'!U423)*T423,100)</f>
        <v>11100</v>
      </c>
      <c r="W423" s="160" t="s">
        <v>235</v>
      </c>
      <c r="X423" s="142" t="s">
        <v>239</v>
      </c>
      <c r="Y423" s="142"/>
    </row>
    <row r="424" spans="1:25" s="129" customFormat="1" ht="35.65" hidden="1" customHeight="1">
      <c r="A424" s="141" t="s">
        <v>1492</v>
      </c>
      <c r="B424" s="142" t="s">
        <v>261</v>
      </c>
      <c r="C424" s="142" t="s">
        <v>82</v>
      </c>
      <c r="D424" s="142" t="s">
        <v>117</v>
      </c>
      <c r="E424" s="142" t="s">
        <v>263</v>
      </c>
      <c r="F424" s="142" t="s">
        <v>192</v>
      </c>
      <c r="G424" s="142" t="s">
        <v>96</v>
      </c>
      <c r="H424" s="141">
        <v>2017</v>
      </c>
      <c r="I424" s="143">
        <v>182.37</v>
      </c>
      <c r="J424" s="141" t="s">
        <v>234</v>
      </c>
      <c r="K424" s="141">
        <v>2</v>
      </c>
      <c r="L424" s="141">
        <v>1</v>
      </c>
      <c r="M424" s="141">
        <v>1</v>
      </c>
      <c r="N424" s="141">
        <v>8</v>
      </c>
      <c r="O424" s="141">
        <v>1</v>
      </c>
      <c r="P424" s="144">
        <v>250</v>
      </c>
      <c r="Q424" s="145">
        <v>0.25</v>
      </c>
      <c r="R424" s="144">
        <f t="shared" si="6"/>
        <v>312.5</v>
      </c>
      <c r="S424" s="141">
        <v>10</v>
      </c>
      <c r="T424" s="141">
        <v>1</v>
      </c>
      <c r="U424" s="141">
        <v>7</v>
      </c>
      <c r="V424" s="146">
        <f>CEILING(R424*O424*I424*EXP(-Definitions!$A$38*'Capex (2)'!U424)*T424,100)</f>
        <v>57000</v>
      </c>
      <c r="W424" s="160" t="s">
        <v>235</v>
      </c>
      <c r="X424" s="142" t="s">
        <v>239</v>
      </c>
      <c r="Y424" s="142"/>
    </row>
    <row r="425" spans="1:25" s="129" customFormat="1" ht="35.65" hidden="1" customHeight="1">
      <c r="A425" s="141" t="s">
        <v>1493</v>
      </c>
      <c r="B425" s="142" t="s">
        <v>255</v>
      </c>
      <c r="C425" s="142" t="s">
        <v>82</v>
      </c>
      <c r="D425" s="142" t="s">
        <v>117</v>
      </c>
      <c r="E425" s="142" t="s">
        <v>263</v>
      </c>
      <c r="F425" s="142" t="s">
        <v>192</v>
      </c>
      <c r="G425" s="142" t="s">
        <v>96</v>
      </c>
      <c r="H425" s="141">
        <v>2017</v>
      </c>
      <c r="I425" s="143">
        <v>323.64999999999998</v>
      </c>
      <c r="J425" s="141" t="s">
        <v>234</v>
      </c>
      <c r="K425" s="141">
        <v>2</v>
      </c>
      <c r="L425" s="141">
        <v>1</v>
      </c>
      <c r="M425" s="141">
        <v>1</v>
      </c>
      <c r="N425" s="141">
        <v>8</v>
      </c>
      <c r="O425" s="141">
        <v>1</v>
      </c>
      <c r="P425" s="144">
        <v>250</v>
      </c>
      <c r="Q425" s="145">
        <v>0.25</v>
      </c>
      <c r="R425" s="144">
        <f t="shared" si="6"/>
        <v>312.5</v>
      </c>
      <c r="S425" s="141">
        <v>10</v>
      </c>
      <c r="T425" s="141">
        <v>1</v>
      </c>
      <c r="U425" s="141">
        <v>7</v>
      </c>
      <c r="V425" s="146">
        <f>CEILING(R425*O425*I425*EXP(-Definitions!$A$38*'Capex (2)'!U425)*T425,100)</f>
        <v>101200</v>
      </c>
      <c r="W425" s="160" t="s">
        <v>235</v>
      </c>
      <c r="X425" s="142" t="s">
        <v>242</v>
      </c>
      <c r="Y425" s="142"/>
    </row>
    <row r="426" spans="1:25" s="129" customFormat="1" ht="36" hidden="1" customHeight="1">
      <c r="A426" s="141" t="s">
        <v>1494</v>
      </c>
      <c r="B426" s="142" t="s">
        <v>255</v>
      </c>
      <c r="C426" s="142" t="s">
        <v>82</v>
      </c>
      <c r="D426" s="142" t="s">
        <v>117</v>
      </c>
      <c r="E426" s="142" t="s">
        <v>107</v>
      </c>
      <c r="F426" s="142" t="s">
        <v>148</v>
      </c>
      <c r="G426" s="142" t="s">
        <v>96</v>
      </c>
      <c r="H426" s="141">
        <v>2017</v>
      </c>
      <c r="I426" s="143">
        <v>94.83</v>
      </c>
      <c r="J426" s="141" t="s">
        <v>234</v>
      </c>
      <c r="K426" s="141">
        <v>2</v>
      </c>
      <c r="L426" s="141">
        <v>1</v>
      </c>
      <c r="M426" s="141">
        <v>1</v>
      </c>
      <c r="N426" s="141">
        <v>8</v>
      </c>
      <c r="O426" s="141">
        <v>1</v>
      </c>
      <c r="P426" s="144">
        <v>250</v>
      </c>
      <c r="Q426" s="145">
        <v>0.25</v>
      </c>
      <c r="R426" s="144">
        <f t="shared" si="6"/>
        <v>312.5</v>
      </c>
      <c r="S426" s="141">
        <v>10</v>
      </c>
      <c r="T426" s="141">
        <v>1</v>
      </c>
      <c r="U426" s="141">
        <v>7</v>
      </c>
      <c r="V426" s="146">
        <f>CEILING(R426*O426*I426*EXP(-Definitions!$A$38*'Capex (2)'!U426)*T426,100)</f>
        <v>29700</v>
      </c>
      <c r="W426" s="160" t="s">
        <v>235</v>
      </c>
      <c r="X426" s="142" t="s">
        <v>236</v>
      </c>
      <c r="Y426" s="142"/>
    </row>
    <row r="427" spans="1:25" s="129" customFormat="1" ht="35.65" hidden="1" customHeight="1">
      <c r="A427" s="141" t="s">
        <v>1495</v>
      </c>
      <c r="B427" s="142" t="s">
        <v>261</v>
      </c>
      <c r="C427" s="142" t="s">
        <v>82</v>
      </c>
      <c r="D427" s="142" t="s">
        <v>117</v>
      </c>
      <c r="E427" s="142" t="s">
        <v>107</v>
      </c>
      <c r="F427" s="142" t="s">
        <v>148</v>
      </c>
      <c r="G427" s="142" t="s">
        <v>96</v>
      </c>
      <c r="H427" s="141">
        <v>2017</v>
      </c>
      <c r="I427" s="143">
        <v>17.47</v>
      </c>
      <c r="J427" s="141" t="s">
        <v>234</v>
      </c>
      <c r="K427" s="141">
        <v>2</v>
      </c>
      <c r="L427" s="141">
        <v>1</v>
      </c>
      <c r="M427" s="141">
        <v>1</v>
      </c>
      <c r="N427" s="141">
        <v>8</v>
      </c>
      <c r="O427" s="141">
        <v>1</v>
      </c>
      <c r="P427" s="144">
        <v>250</v>
      </c>
      <c r="Q427" s="145">
        <v>0.25</v>
      </c>
      <c r="R427" s="144">
        <f t="shared" si="6"/>
        <v>312.5</v>
      </c>
      <c r="S427" s="141">
        <v>10</v>
      </c>
      <c r="T427" s="141">
        <v>1</v>
      </c>
      <c r="U427" s="141">
        <v>7</v>
      </c>
      <c r="V427" s="146">
        <f>CEILING(R427*O427*I427*EXP(-Definitions!$A$38*'Capex (2)'!U427)*T427,100)</f>
        <v>5500</v>
      </c>
      <c r="W427" s="160" t="s">
        <v>235</v>
      </c>
      <c r="X427" s="142" t="s">
        <v>239</v>
      </c>
      <c r="Y427" s="142"/>
    </row>
    <row r="428" spans="1:25" s="129" customFormat="1" ht="35.65" hidden="1" customHeight="1">
      <c r="A428" s="141" t="s">
        <v>1496</v>
      </c>
      <c r="B428" s="142" t="s">
        <v>241</v>
      </c>
      <c r="C428" s="142" t="s">
        <v>82</v>
      </c>
      <c r="D428" s="142" t="s">
        <v>117</v>
      </c>
      <c r="E428" s="142" t="s">
        <v>107</v>
      </c>
      <c r="F428" s="142" t="s">
        <v>148</v>
      </c>
      <c r="G428" s="142" t="s">
        <v>96</v>
      </c>
      <c r="H428" s="141">
        <v>2017</v>
      </c>
      <c r="I428" s="143">
        <v>17.47</v>
      </c>
      <c r="J428" s="141" t="s">
        <v>234</v>
      </c>
      <c r="K428" s="141">
        <v>2</v>
      </c>
      <c r="L428" s="141">
        <v>1</v>
      </c>
      <c r="M428" s="141">
        <v>1</v>
      </c>
      <c r="N428" s="141">
        <v>8</v>
      </c>
      <c r="O428" s="141">
        <v>1</v>
      </c>
      <c r="P428" s="144">
        <v>1100</v>
      </c>
      <c r="Q428" s="145">
        <v>0.25</v>
      </c>
      <c r="R428" s="144">
        <f t="shared" si="6"/>
        <v>1375</v>
      </c>
      <c r="S428" s="141">
        <v>10</v>
      </c>
      <c r="T428" s="141">
        <v>1</v>
      </c>
      <c r="U428" s="141">
        <v>7</v>
      </c>
      <c r="V428" s="146">
        <f>CEILING(R428*O428*I428*EXP(-Definitions!$A$38*'Capex (2)'!U428)*T428,100)</f>
        <v>24100</v>
      </c>
      <c r="W428" s="160" t="s">
        <v>235</v>
      </c>
      <c r="X428" s="142" t="s">
        <v>242</v>
      </c>
      <c r="Y428" s="142"/>
    </row>
    <row r="429" spans="1:25" s="129" customFormat="1" ht="36" hidden="1" customHeight="1">
      <c r="A429" s="141" t="s">
        <v>1497</v>
      </c>
      <c r="B429" s="142" t="s">
        <v>255</v>
      </c>
      <c r="C429" s="142" t="s">
        <v>82</v>
      </c>
      <c r="D429" s="142" t="s">
        <v>117</v>
      </c>
      <c r="E429" s="142" t="s">
        <v>107</v>
      </c>
      <c r="F429" s="142" t="s">
        <v>152</v>
      </c>
      <c r="G429" s="142" t="s">
        <v>96</v>
      </c>
      <c r="H429" s="141">
        <v>2017</v>
      </c>
      <c r="I429" s="143">
        <v>96.33</v>
      </c>
      <c r="J429" s="141" t="s">
        <v>234</v>
      </c>
      <c r="K429" s="141">
        <v>2</v>
      </c>
      <c r="L429" s="141">
        <v>1</v>
      </c>
      <c r="M429" s="141">
        <v>1</v>
      </c>
      <c r="N429" s="141">
        <v>8</v>
      </c>
      <c r="O429" s="141">
        <v>1</v>
      </c>
      <c r="P429" s="144">
        <v>250</v>
      </c>
      <c r="Q429" s="145">
        <v>0.25</v>
      </c>
      <c r="R429" s="144">
        <f t="shared" si="6"/>
        <v>312.5</v>
      </c>
      <c r="S429" s="141">
        <v>10</v>
      </c>
      <c r="T429" s="141">
        <v>1</v>
      </c>
      <c r="U429" s="141">
        <v>7</v>
      </c>
      <c r="V429" s="146">
        <f>CEILING(R429*O429*I429*EXP(-Definitions!$A$38*'Capex (2)'!U429)*T429,100)</f>
        <v>30200</v>
      </c>
      <c r="W429" s="160" t="s">
        <v>235</v>
      </c>
      <c r="X429" s="142" t="s">
        <v>236</v>
      </c>
      <c r="Y429" s="142"/>
    </row>
    <row r="430" spans="1:25" s="129" customFormat="1" ht="35.65" hidden="1" customHeight="1">
      <c r="A430" s="141" t="s">
        <v>1498</v>
      </c>
      <c r="B430" s="142" t="s">
        <v>261</v>
      </c>
      <c r="C430" s="142" t="s">
        <v>82</v>
      </c>
      <c r="D430" s="142" t="s">
        <v>117</v>
      </c>
      <c r="E430" s="142" t="s">
        <v>107</v>
      </c>
      <c r="F430" s="142" t="s">
        <v>152</v>
      </c>
      <c r="G430" s="142" t="s">
        <v>96</v>
      </c>
      <c r="H430" s="141">
        <v>2017</v>
      </c>
      <c r="I430" s="143">
        <v>17.66</v>
      </c>
      <c r="J430" s="141" t="s">
        <v>234</v>
      </c>
      <c r="K430" s="141">
        <v>2</v>
      </c>
      <c r="L430" s="141">
        <v>1</v>
      </c>
      <c r="M430" s="141">
        <v>1</v>
      </c>
      <c r="N430" s="141">
        <v>8</v>
      </c>
      <c r="O430" s="141">
        <v>1</v>
      </c>
      <c r="P430" s="144">
        <v>250</v>
      </c>
      <c r="Q430" s="145">
        <v>0.25</v>
      </c>
      <c r="R430" s="144">
        <f t="shared" si="6"/>
        <v>312.5</v>
      </c>
      <c r="S430" s="141">
        <v>10</v>
      </c>
      <c r="T430" s="141">
        <v>1</v>
      </c>
      <c r="U430" s="141">
        <v>7</v>
      </c>
      <c r="V430" s="146">
        <f>CEILING(R430*O430*I430*EXP(-Definitions!$A$38*'Capex (2)'!U430)*T430,100)</f>
        <v>5600</v>
      </c>
      <c r="W430" s="160" t="s">
        <v>235</v>
      </c>
      <c r="X430" s="142" t="s">
        <v>239</v>
      </c>
      <c r="Y430" s="142"/>
    </row>
    <row r="431" spans="1:25" s="129" customFormat="1" ht="35.65" hidden="1" customHeight="1">
      <c r="A431" s="141" t="s">
        <v>1499</v>
      </c>
      <c r="B431" s="142" t="s">
        <v>241</v>
      </c>
      <c r="C431" s="142" t="s">
        <v>82</v>
      </c>
      <c r="D431" s="142" t="s">
        <v>117</v>
      </c>
      <c r="E431" s="142" t="s">
        <v>107</v>
      </c>
      <c r="F431" s="142" t="s">
        <v>152</v>
      </c>
      <c r="G431" s="142" t="s">
        <v>96</v>
      </c>
      <c r="H431" s="141">
        <v>2017</v>
      </c>
      <c r="I431" s="143">
        <v>17.66</v>
      </c>
      <c r="J431" s="141" t="s">
        <v>234</v>
      </c>
      <c r="K431" s="141">
        <v>2</v>
      </c>
      <c r="L431" s="141">
        <v>1</v>
      </c>
      <c r="M431" s="141">
        <v>1</v>
      </c>
      <c r="N431" s="141">
        <v>8</v>
      </c>
      <c r="O431" s="141">
        <v>1</v>
      </c>
      <c r="P431" s="144">
        <v>1100</v>
      </c>
      <c r="Q431" s="145">
        <v>0.25</v>
      </c>
      <c r="R431" s="144">
        <f t="shared" si="6"/>
        <v>1375</v>
      </c>
      <c r="S431" s="141">
        <v>10</v>
      </c>
      <c r="T431" s="141">
        <v>1</v>
      </c>
      <c r="U431" s="141">
        <v>7</v>
      </c>
      <c r="V431" s="146">
        <f>CEILING(R431*O431*I431*EXP(-Definitions!$A$38*'Capex (2)'!U431)*T431,100)</f>
        <v>24300</v>
      </c>
      <c r="W431" s="160" t="s">
        <v>235</v>
      </c>
      <c r="X431" s="142" t="s">
        <v>242</v>
      </c>
      <c r="Y431" s="142"/>
    </row>
    <row r="432" spans="1:25" s="129" customFormat="1" ht="36" hidden="1" customHeight="1">
      <c r="A432" s="141" t="s">
        <v>1500</v>
      </c>
      <c r="B432" s="142" t="s">
        <v>255</v>
      </c>
      <c r="C432" s="142" t="s">
        <v>82</v>
      </c>
      <c r="D432" s="142" t="s">
        <v>117</v>
      </c>
      <c r="E432" s="142" t="s">
        <v>107</v>
      </c>
      <c r="F432" s="142" t="s">
        <v>154</v>
      </c>
      <c r="G432" s="142" t="s">
        <v>96</v>
      </c>
      <c r="H432" s="141">
        <v>2017</v>
      </c>
      <c r="I432" s="143">
        <v>32.57</v>
      </c>
      <c r="J432" s="141" t="s">
        <v>234</v>
      </c>
      <c r="K432" s="141">
        <v>2</v>
      </c>
      <c r="L432" s="141">
        <v>1</v>
      </c>
      <c r="M432" s="141">
        <v>1</v>
      </c>
      <c r="N432" s="141">
        <v>8</v>
      </c>
      <c r="O432" s="141">
        <v>1</v>
      </c>
      <c r="P432" s="144">
        <v>250</v>
      </c>
      <c r="Q432" s="145">
        <v>0.25</v>
      </c>
      <c r="R432" s="144">
        <f t="shared" si="6"/>
        <v>312.5</v>
      </c>
      <c r="S432" s="141">
        <v>10</v>
      </c>
      <c r="T432" s="141">
        <v>1</v>
      </c>
      <c r="U432" s="141">
        <v>7</v>
      </c>
      <c r="V432" s="146">
        <f>CEILING(R432*O432*I432*EXP(-Definitions!$A$38*'Capex (2)'!U432)*T432,100)</f>
        <v>10200</v>
      </c>
      <c r="W432" s="160" t="s">
        <v>235</v>
      </c>
      <c r="X432" s="142" t="s">
        <v>236</v>
      </c>
      <c r="Y432" s="142"/>
    </row>
    <row r="433" spans="1:25" s="129" customFormat="1" ht="35.65" hidden="1" customHeight="1">
      <c r="A433" s="141" t="s">
        <v>1501</v>
      </c>
      <c r="B433" s="142" t="s">
        <v>261</v>
      </c>
      <c r="C433" s="142" t="s">
        <v>82</v>
      </c>
      <c r="D433" s="142" t="s">
        <v>117</v>
      </c>
      <c r="E433" s="142" t="s">
        <v>107</v>
      </c>
      <c r="F433" s="142" t="s">
        <v>154</v>
      </c>
      <c r="G433" s="142" t="s">
        <v>96</v>
      </c>
      <c r="H433" s="141">
        <v>2017</v>
      </c>
      <c r="I433" s="143">
        <v>3.65</v>
      </c>
      <c r="J433" s="141" t="s">
        <v>234</v>
      </c>
      <c r="K433" s="141">
        <v>2</v>
      </c>
      <c r="L433" s="141">
        <v>1</v>
      </c>
      <c r="M433" s="141">
        <v>1</v>
      </c>
      <c r="N433" s="141">
        <v>8</v>
      </c>
      <c r="O433" s="141">
        <v>1</v>
      </c>
      <c r="P433" s="144">
        <v>250</v>
      </c>
      <c r="Q433" s="145">
        <v>0.25</v>
      </c>
      <c r="R433" s="144">
        <f t="shared" si="6"/>
        <v>312.5</v>
      </c>
      <c r="S433" s="141">
        <v>10</v>
      </c>
      <c r="T433" s="141">
        <v>1</v>
      </c>
      <c r="U433" s="141">
        <v>7</v>
      </c>
      <c r="V433" s="146">
        <f>CEILING(R433*O433*I433*EXP(-Definitions!$A$38*'Capex (2)'!U433)*T433,100)</f>
        <v>1200</v>
      </c>
      <c r="W433" s="160" t="s">
        <v>235</v>
      </c>
      <c r="X433" s="142" t="s">
        <v>239</v>
      </c>
      <c r="Y433" s="142"/>
    </row>
    <row r="434" spans="1:25" s="129" customFormat="1" ht="35.65" hidden="1" customHeight="1">
      <c r="A434" s="141" t="s">
        <v>1502</v>
      </c>
      <c r="B434" s="142" t="s">
        <v>241</v>
      </c>
      <c r="C434" s="142" t="s">
        <v>82</v>
      </c>
      <c r="D434" s="142" t="s">
        <v>117</v>
      </c>
      <c r="E434" s="142" t="s">
        <v>107</v>
      </c>
      <c r="F434" s="142" t="s">
        <v>154</v>
      </c>
      <c r="G434" s="142" t="s">
        <v>96</v>
      </c>
      <c r="H434" s="141">
        <v>2017</v>
      </c>
      <c r="I434" s="143">
        <v>3.65</v>
      </c>
      <c r="J434" s="141" t="s">
        <v>234</v>
      </c>
      <c r="K434" s="141">
        <v>2</v>
      </c>
      <c r="L434" s="141">
        <v>1</v>
      </c>
      <c r="M434" s="141">
        <v>1</v>
      </c>
      <c r="N434" s="141">
        <v>8</v>
      </c>
      <c r="O434" s="141">
        <v>1</v>
      </c>
      <c r="P434" s="144">
        <v>1100</v>
      </c>
      <c r="Q434" s="145">
        <v>0.25</v>
      </c>
      <c r="R434" s="144">
        <f t="shared" si="6"/>
        <v>1375</v>
      </c>
      <c r="S434" s="141">
        <v>10</v>
      </c>
      <c r="T434" s="141">
        <v>1</v>
      </c>
      <c r="U434" s="141">
        <v>7</v>
      </c>
      <c r="V434" s="146">
        <f>CEILING(R434*O434*I434*EXP(-Definitions!$A$38*'Capex (2)'!U434)*T434,100)</f>
        <v>5100</v>
      </c>
      <c r="W434" s="160" t="s">
        <v>235</v>
      </c>
      <c r="X434" s="142" t="s">
        <v>242</v>
      </c>
      <c r="Y434" s="142"/>
    </row>
    <row r="435" spans="1:25" s="129" customFormat="1" ht="35.65" hidden="1" customHeight="1">
      <c r="A435" s="141" t="s">
        <v>1503</v>
      </c>
      <c r="B435" s="142" t="s">
        <v>261</v>
      </c>
      <c r="C435" s="142" t="s">
        <v>82</v>
      </c>
      <c r="D435" s="142" t="s">
        <v>117</v>
      </c>
      <c r="E435" s="142" t="s">
        <v>107</v>
      </c>
      <c r="F435" s="142" t="s">
        <v>191</v>
      </c>
      <c r="G435" s="142" t="s">
        <v>96</v>
      </c>
      <c r="H435" s="141">
        <v>2017</v>
      </c>
      <c r="I435" s="143">
        <v>3.15</v>
      </c>
      <c r="J435" s="141" t="s">
        <v>234</v>
      </c>
      <c r="K435" s="141">
        <v>2</v>
      </c>
      <c r="L435" s="141">
        <v>1</v>
      </c>
      <c r="M435" s="141">
        <v>1</v>
      </c>
      <c r="N435" s="141">
        <v>8</v>
      </c>
      <c r="O435" s="141">
        <v>1</v>
      </c>
      <c r="P435" s="144">
        <v>250</v>
      </c>
      <c r="Q435" s="145">
        <v>0.25</v>
      </c>
      <c r="R435" s="144">
        <f t="shared" si="6"/>
        <v>312.5</v>
      </c>
      <c r="S435" s="141">
        <v>10</v>
      </c>
      <c r="T435" s="141">
        <v>1</v>
      </c>
      <c r="U435" s="141">
        <v>7</v>
      </c>
      <c r="V435" s="146">
        <f>CEILING(R435*O435*I435*EXP(-Definitions!$A$38*'Capex (2)'!U435)*T435,100)</f>
        <v>1000</v>
      </c>
      <c r="W435" s="160" t="s">
        <v>235</v>
      </c>
      <c r="X435" s="142" t="s">
        <v>239</v>
      </c>
      <c r="Y435" s="142"/>
    </row>
    <row r="436" spans="1:25" s="129" customFormat="1" ht="35.65" hidden="1" customHeight="1">
      <c r="A436" s="141" t="s">
        <v>1504</v>
      </c>
      <c r="B436" s="142" t="s">
        <v>261</v>
      </c>
      <c r="C436" s="142" t="s">
        <v>82</v>
      </c>
      <c r="D436" s="142" t="s">
        <v>117</v>
      </c>
      <c r="E436" s="142" t="s">
        <v>107</v>
      </c>
      <c r="F436" s="142" t="s">
        <v>194</v>
      </c>
      <c r="G436" s="142" t="s">
        <v>96</v>
      </c>
      <c r="H436" s="141">
        <v>2017</v>
      </c>
      <c r="I436" s="143">
        <v>25.87</v>
      </c>
      <c r="J436" s="141" t="s">
        <v>234</v>
      </c>
      <c r="K436" s="141">
        <v>2</v>
      </c>
      <c r="L436" s="141">
        <v>1</v>
      </c>
      <c r="M436" s="141">
        <v>1</v>
      </c>
      <c r="N436" s="141">
        <v>8</v>
      </c>
      <c r="O436" s="141">
        <v>1</v>
      </c>
      <c r="P436" s="144">
        <v>250</v>
      </c>
      <c r="Q436" s="145">
        <v>0.25</v>
      </c>
      <c r="R436" s="144">
        <f t="shared" si="6"/>
        <v>312.5</v>
      </c>
      <c r="S436" s="141">
        <v>10</v>
      </c>
      <c r="T436" s="141">
        <v>1</v>
      </c>
      <c r="U436" s="141">
        <v>7</v>
      </c>
      <c r="V436" s="146">
        <f>CEILING(R436*O436*I436*EXP(-Definitions!$A$38*'Capex (2)'!U436)*T436,100)</f>
        <v>8100</v>
      </c>
      <c r="W436" s="160" t="s">
        <v>235</v>
      </c>
      <c r="X436" s="142" t="s">
        <v>239</v>
      </c>
      <c r="Y436" s="142"/>
    </row>
    <row r="437" spans="1:25" s="129" customFormat="1" ht="35.65" hidden="1" customHeight="1">
      <c r="A437" s="141" t="s">
        <v>1505</v>
      </c>
      <c r="B437" s="142" t="s">
        <v>261</v>
      </c>
      <c r="C437" s="142" t="s">
        <v>82</v>
      </c>
      <c r="D437" s="142" t="s">
        <v>117</v>
      </c>
      <c r="E437" s="142" t="s">
        <v>107</v>
      </c>
      <c r="F437" s="142" t="s">
        <v>193</v>
      </c>
      <c r="G437" s="142" t="s">
        <v>96</v>
      </c>
      <c r="H437" s="141">
        <v>2017</v>
      </c>
      <c r="I437" s="143">
        <v>34.630000000000003</v>
      </c>
      <c r="J437" s="141" t="s">
        <v>234</v>
      </c>
      <c r="K437" s="141">
        <v>2</v>
      </c>
      <c r="L437" s="141">
        <v>1</v>
      </c>
      <c r="M437" s="141">
        <v>1</v>
      </c>
      <c r="N437" s="141">
        <v>8</v>
      </c>
      <c r="O437" s="141">
        <v>1</v>
      </c>
      <c r="P437" s="144">
        <v>250</v>
      </c>
      <c r="Q437" s="145">
        <v>0.25</v>
      </c>
      <c r="R437" s="144">
        <f t="shared" si="6"/>
        <v>312.5</v>
      </c>
      <c r="S437" s="141">
        <v>10</v>
      </c>
      <c r="T437" s="141">
        <v>1</v>
      </c>
      <c r="U437" s="141">
        <v>7</v>
      </c>
      <c r="V437" s="146">
        <f>CEILING(R437*O437*I437*EXP(-Definitions!$A$38*'Capex (2)'!U437)*T437,100)</f>
        <v>10900</v>
      </c>
      <c r="W437" s="160" t="s">
        <v>235</v>
      </c>
      <c r="X437" s="142" t="s">
        <v>239</v>
      </c>
      <c r="Y437" s="142"/>
    </row>
    <row r="438" spans="1:25" s="129" customFormat="1" ht="35.65" hidden="1" customHeight="1">
      <c r="A438" s="141" t="s">
        <v>1506</v>
      </c>
      <c r="B438" s="142" t="s">
        <v>261</v>
      </c>
      <c r="C438" s="142" t="s">
        <v>82</v>
      </c>
      <c r="D438" s="142" t="s">
        <v>117</v>
      </c>
      <c r="E438" s="142" t="s">
        <v>107</v>
      </c>
      <c r="F438" s="142" t="s">
        <v>195</v>
      </c>
      <c r="G438" s="142" t="s">
        <v>96</v>
      </c>
      <c r="H438" s="141">
        <v>2017</v>
      </c>
      <c r="I438" s="143">
        <v>5.55</v>
      </c>
      <c r="J438" s="141" t="s">
        <v>234</v>
      </c>
      <c r="K438" s="141">
        <v>2</v>
      </c>
      <c r="L438" s="141">
        <v>1</v>
      </c>
      <c r="M438" s="141">
        <v>1</v>
      </c>
      <c r="N438" s="141">
        <v>8</v>
      </c>
      <c r="O438" s="141">
        <v>1</v>
      </c>
      <c r="P438" s="144">
        <v>250</v>
      </c>
      <c r="Q438" s="145">
        <v>0.25</v>
      </c>
      <c r="R438" s="144">
        <f t="shared" si="6"/>
        <v>312.5</v>
      </c>
      <c r="S438" s="141">
        <v>10</v>
      </c>
      <c r="T438" s="141">
        <v>1</v>
      </c>
      <c r="U438" s="141">
        <v>7</v>
      </c>
      <c r="V438" s="146">
        <f>CEILING(R438*O438*I438*EXP(-Definitions!$A$38*'Capex (2)'!U438)*T438,100)</f>
        <v>1800</v>
      </c>
      <c r="W438" s="160" t="s">
        <v>235</v>
      </c>
      <c r="X438" s="142" t="s">
        <v>239</v>
      </c>
      <c r="Y438" s="142"/>
    </row>
    <row r="439" spans="1:25" s="129" customFormat="1" ht="36" hidden="1" customHeight="1">
      <c r="A439" s="141" t="s">
        <v>1507</v>
      </c>
      <c r="B439" s="142" t="s">
        <v>255</v>
      </c>
      <c r="C439" s="142" t="s">
        <v>82</v>
      </c>
      <c r="D439" s="142" t="s">
        <v>117</v>
      </c>
      <c r="E439" s="142" t="s">
        <v>107</v>
      </c>
      <c r="F439" s="142" t="s">
        <v>187</v>
      </c>
      <c r="G439" s="142" t="s">
        <v>96</v>
      </c>
      <c r="H439" s="141">
        <v>2017</v>
      </c>
      <c r="I439" s="143">
        <v>33.880000000000003</v>
      </c>
      <c r="J439" s="141" t="s">
        <v>234</v>
      </c>
      <c r="K439" s="141">
        <v>2</v>
      </c>
      <c r="L439" s="141">
        <v>1</v>
      </c>
      <c r="M439" s="141">
        <v>1</v>
      </c>
      <c r="N439" s="141">
        <v>8</v>
      </c>
      <c r="O439" s="141">
        <v>1</v>
      </c>
      <c r="P439" s="144">
        <v>250</v>
      </c>
      <c r="Q439" s="145">
        <v>0.25</v>
      </c>
      <c r="R439" s="144">
        <f t="shared" si="6"/>
        <v>312.5</v>
      </c>
      <c r="S439" s="141">
        <v>10</v>
      </c>
      <c r="T439" s="141">
        <v>1</v>
      </c>
      <c r="U439" s="141">
        <v>7</v>
      </c>
      <c r="V439" s="146">
        <f>CEILING(R439*O439*I439*EXP(-Definitions!$A$38*'Capex (2)'!U439)*T439,100)</f>
        <v>10600</v>
      </c>
      <c r="W439" s="160" t="s">
        <v>235</v>
      </c>
      <c r="X439" s="142" t="s">
        <v>236</v>
      </c>
      <c r="Y439" s="142"/>
    </row>
    <row r="440" spans="1:25" s="129" customFormat="1" ht="35.65" hidden="1" customHeight="1">
      <c r="A440" s="141" t="s">
        <v>1508</v>
      </c>
      <c r="B440" s="142" t="s">
        <v>261</v>
      </c>
      <c r="C440" s="142" t="s">
        <v>82</v>
      </c>
      <c r="D440" s="142" t="s">
        <v>117</v>
      </c>
      <c r="E440" s="142" t="s">
        <v>107</v>
      </c>
      <c r="F440" s="142" t="s">
        <v>187</v>
      </c>
      <c r="G440" s="142" t="s">
        <v>96</v>
      </c>
      <c r="H440" s="141">
        <v>2017</v>
      </c>
      <c r="I440" s="143">
        <v>4.8</v>
      </c>
      <c r="J440" s="141" t="s">
        <v>234</v>
      </c>
      <c r="K440" s="141">
        <v>2</v>
      </c>
      <c r="L440" s="141">
        <v>1</v>
      </c>
      <c r="M440" s="141">
        <v>1</v>
      </c>
      <c r="N440" s="141">
        <v>8</v>
      </c>
      <c r="O440" s="141">
        <v>1</v>
      </c>
      <c r="P440" s="144">
        <v>250</v>
      </c>
      <c r="Q440" s="145">
        <v>0.25</v>
      </c>
      <c r="R440" s="144">
        <f t="shared" si="6"/>
        <v>312.5</v>
      </c>
      <c r="S440" s="141">
        <v>10</v>
      </c>
      <c r="T440" s="141">
        <v>1</v>
      </c>
      <c r="U440" s="141">
        <v>7</v>
      </c>
      <c r="V440" s="146">
        <f>CEILING(R440*O440*I440*EXP(-Definitions!$A$38*'Capex (2)'!U440)*T440,100)</f>
        <v>1500</v>
      </c>
      <c r="W440" s="160" t="s">
        <v>235</v>
      </c>
      <c r="X440" s="142" t="s">
        <v>239</v>
      </c>
      <c r="Y440" s="142"/>
    </row>
    <row r="441" spans="1:25" s="129" customFormat="1" ht="35.65" hidden="1" customHeight="1">
      <c r="A441" s="141" t="s">
        <v>1509</v>
      </c>
      <c r="B441" s="142" t="s">
        <v>241</v>
      </c>
      <c r="C441" s="142" t="s">
        <v>82</v>
      </c>
      <c r="D441" s="142" t="s">
        <v>117</v>
      </c>
      <c r="E441" s="142" t="s">
        <v>107</v>
      </c>
      <c r="F441" s="142" t="s">
        <v>187</v>
      </c>
      <c r="G441" s="142" t="s">
        <v>96</v>
      </c>
      <c r="H441" s="141">
        <v>2017</v>
      </c>
      <c r="I441" s="143">
        <v>4.8</v>
      </c>
      <c r="J441" s="141" t="s">
        <v>234</v>
      </c>
      <c r="K441" s="141">
        <v>2</v>
      </c>
      <c r="L441" s="141">
        <v>1</v>
      </c>
      <c r="M441" s="141">
        <v>1</v>
      </c>
      <c r="N441" s="141">
        <v>8</v>
      </c>
      <c r="O441" s="141">
        <v>1</v>
      </c>
      <c r="P441" s="144">
        <v>1100</v>
      </c>
      <c r="Q441" s="145">
        <v>0.25</v>
      </c>
      <c r="R441" s="144">
        <f t="shared" si="6"/>
        <v>1375</v>
      </c>
      <c r="S441" s="141">
        <v>10</v>
      </c>
      <c r="T441" s="141">
        <v>1</v>
      </c>
      <c r="U441" s="141">
        <v>7</v>
      </c>
      <c r="V441" s="146">
        <f>CEILING(R441*O441*I441*EXP(-Definitions!$A$38*'Capex (2)'!U441)*T441,100)</f>
        <v>6600</v>
      </c>
      <c r="W441" s="160" t="s">
        <v>235</v>
      </c>
      <c r="X441" s="142" t="s">
        <v>242</v>
      </c>
      <c r="Y441" s="142"/>
    </row>
    <row r="442" spans="1:25" s="129" customFormat="1" ht="35.65" hidden="1" customHeight="1">
      <c r="A442" s="141" t="s">
        <v>1510</v>
      </c>
      <c r="B442" s="142" t="s">
        <v>261</v>
      </c>
      <c r="C442" s="142" t="s">
        <v>82</v>
      </c>
      <c r="D442" s="142" t="s">
        <v>117</v>
      </c>
      <c r="E442" s="142" t="s">
        <v>107</v>
      </c>
      <c r="F442" s="142" t="s">
        <v>266</v>
      </c>
      <c r="G442" s="142" t="s">
        <v>96</v>
      </c>
      <c r="H442" s="141">
        <v>2017</v>
      </c>
      <c r="I442" s="143">
        <v>35.409999999999997</v>
      </c>
      <c r="J442" s="141" t="s">
        <v>234</v>
      </c>
      <c r="K442" s="141">
        <v>2</v>
      </c>
      <c r="L442" s="141">
        <v>1</v>
      </c>
      <c r="M442" s="141">
        <v>1</v>
      </c>
      <c r="N442" s="141">
        <v>8</v>
      </c>
      <c r="O442" s="141">
        <v>1</v>
      </c>
      <c r="P442" s="144">
        <v>250</v>
      </c>
      <c r="Q442" s="145">
        <v>0.25</v>
      </c>
      <c r="R442" s="144">
        <f t="shared" si="6"/>
        <v>312.5</v>
      </c>
      <c r="S442" s="141">
        <v>10</v>
      </c>
      <c r="T442" s="141">
        <v>1</v>
      </c>
      <c r="U442" s="141">
        <v>7</v>
      </c>
      <c r="V442" s="146">
        <f>CEILING(R442*O442*I442*EXP(-Definitions!$A$38*'Capex (2)'!U442)*T442,100)</f>
        <v>11100</v>
      </c>
      <c r="W442" s="160" t="s">
        <v>235</v>
      </c>
      <c r="X442" s="142" t="s">
        <v>239</v>
      </c>
      <c r="Y442" s="142"/>
    </row>
    <row r="443" spans="1:25" s="129" customFormat="1" ht="35.65" hidden="1" customHeight="1">
      <c r="A443" s="141" t="s">
        <v>1511</v>
      </c>
      <c r="B443" s="142" t="s">
        <v>261</v>
      </c>
      <c r="C443" s="142" t="s">
        <v>82</v>
      </c>
      <c r="D443" s="142" t="s">
        <v>117</v>
      </c>
      <c r="E443" s="142" t="s">
        <v>107</v>
      </c>
      <c r="F443" s="142" t="s">
        <v>192</v>
      </c>
      <c r="G443" s="142" t="s">
        <v>96</v>
      </c>
      <c r="H443" s="141">
        <v>2017</v>
      </c>
      <c r="I443" s="143">
        <v>182.37</v>
      </c>
      <c r="J443" s="141" t="s">
        <v>234</v>
      </c>
      <c r="K443" s="141">
        <v>2</v>
      </c>
      <c r="L443" s="141">
        <v>1</v>
      </c>
      <c r="M443" s="141">
        <v>1</v>
      </c>
      <c r="N443" s="141">
        <v>8</v>
      </c>
      <c r="O443" s="141">
        <v>1</v>
      </c>
      <c r="P443" s="144">
        <v>250</v>
      </c>
      <c r="Q443" s="145">
        <v>0.25</v>
      </c>
      <c r="R443" s="144">
        <f t="shared" si="6"/>
        <v>312.5</v>
      </c>
      <c r="S443" s="141">
        <v>10</v>
      </c>
      <c r="T443" s="141">
        <v>1</v>
      </c>
      <c r="U443" s="141">
        <v>7</v>
      </c>
      <c r="V443" s="146">
        <f>CEILING(R443*O443*I443*EXP(-Definitions!$A$38*'Capex (2)'!U443)*T443,100)</f>
        <v>57000</v>
      </c>
      <c r="W443" s="160" t="s">
        <v>235</v>
      </c>
      <c r="X443" s="142" t="s">
        <v>239</v>
      </c>
      <c r="Y443" s="142"/>
    </row>
    <row r="444" spans="1:25" s="129" customFormat="1" ht="35.65" hidden="1" customHeight="1">
      <c r="A444" s="141" t="s">
        <v>1512</v>
      </c>
      <c r="B444" s="142" t="s">
        <v>255</v>
      </c>
      <c r="C444" s="142" t="s">
        <v>82</v>
      </c>
      <c r="D444" s="142" t="s">
        <v>117</v>
      </c>
      <c r="E444" s="142" t="s">
        <v>107</v>
      </c>
      <c r="F444" s="142" t="s">
        <v>192</v>
      </c>
      <c r="G444" s="142" t="s">
        <v>96</v>
      </c>
      <c r="H444" s="141">
        <v>2017</v>
      </c>
      <c r="I444" s="143">
        <v>323.64999999999998</v>
      </c>
      <c r="J444" s="141" t="s">
        <v>234</v>
      </c>
      <c r="K444" s="141">
        <v>2</v>
      </c>
      <c r="L444" s="141">
        <v>1</v>
      </c>
      <c r="M444" s="141">
        <v>1</v>
      </c>
      <c r="N444" s="141">
        <v>8</v>
      </c>
      <c r="O444" s="141">
        <v>1</v>
      </c>
      <c r="P444" s="144">
        <v>250</v>
      </c>
      <c r="Q444" s="145">
        <v>0.25</v>
      </c>
      <c r="R444" s="144">
        <f t="shared" si="6"/>
        <v>312.5</v>
      </c>
      <c r="S444" s="141">
        <v>10</v>
      </c>
      <c r="T444" s="141">
        <v>1</v>
      </c>
      <c r="U444" s="141">
        <v>7</v>
      </c>
      <c r="V444" s="146">
        <f>CEILING(R444*O444*I444*EXP(-Definitions!$A$38*'Capex (2)'!U444)*T444,100)</f>
        <v>101200</v>
      </c>
      <c r="W444" s="160" t="s">
        <v>235</v>
      </c>
      <c r="X444" s="142" t="s">
        <v>242</v>
      </c>
      <c r="Y444" s="142"/>
    </row>
    <row r="445" spans="1:25" s="129" customFormat="1" ht="36" hidden="1" customHeight="1">
      <c r="A445" s="141" t="s">
        <v>1513</v>
      </c>
      <c r="B445" s="142" t="s">
        <v>255</v>
      </c>
      <c r="C445" s="142" t="s">
        <v>82</v>
      </c>
      <c r="D445" s="142" t="s">
        <v>117</v>
      </c>
      <c r="E445" s="142" t="s">
        <v>108</v>
      </c>
      <c r="F445" s="142" t="s">
        <v>148</v>
      </c>
      <c r="G445" s="142" t="s">
        <v>96</v>
      </c>
      <c r="H445" s="141">
        <v>2017</v>
      </c>
      <c r="I445" s="143">
        <v>95.33</v>
      </c>
      <c r="J445" s="141" t="s">
        <v>234</v>
      </c>
      <c r="K445" s="141">
        <v>2</v>
      </c>
      <c r="L445" s="141">
        <v>1</v>
      </c>
      <c r="M445" s="141">
        <v>1</v>
      </c>
      <c r="N445" s="141">
        <v>8</v>
      </c>
      <c r="O445" s="141">
        <v>1</v>
      </c>
      <c r="P445" s="144">
        <v>250</v>
      </c>
      <c r="Q445" s="145">
        <v>0.25</v>
      </c>
      <c r="R445" s="144">
        <f t="shared" si="6"/>
        <v>312.5</v>
      </c>
      <c r="S445" s="141">
        <v>10</v>
      </c>
      <c r="T445" s="141">
        <v>1</v>
      </c>
      <c r="U445" s="141">
        <v>7</v>
      </c>
      <c r="V445" s="146">
        <f>CEILING(R445*O445*I445*EXP(-Definitions!$A$38*'Capex (2)'!U445)*T445,100)</f>
        <v>29800</v>
      </c>
      <c r="W445" s="160" t="s">
        <v>235</v>
      </c>
      <c r="X445" s="142" t="s">
        <v>236</v>
      </c>
      <c r="Y445" s="142"/>
    </row>
    <row r="446" spans="1:25" s="129" customFormat="1" ht="35.65" hidden="1" customHeight="1">
      <c r="A446" s="141" t="s">
        <v>1514</v>
      </c>
      <c r="B446" s="142" t="s">
        <v>261</v>
      </c>
      <c r="C446" s="142" t="s">
        <v>82</v>
      </c>
      <c r="D446" s="142" t="s">
        <v>117</v>
      </c>
      <c r="E446" s="142" t="s">
        <v>108</v>
      </c>
      <c r="F446" s="142" t="s">
        <v>148</v>
      </c>
      <c r="G446" s="142" t="s">
        <v>96</v>
      </c>
      <c r="H446" s="141">
        <v>2017</v>
      </c>
      <c r="I446" s="143">
        <v>17.600000000000001</v>
      </c>
      <c r="J446" s="141" t="s">
        <v>234</v>
      </c>
      <c r="K446" s="141">
        <v>2</v>
      </c>
      <c r="L446" s="141">
        <v>1</v>
      </c>
      <c r="M446" s="141">
        <v>1</v>
      </c>
      <c r="N446" s="141">
        <v>8</v>
      </c>
      <c r="O446" s="141">
        <v>1</v>
      </c>
      <c r="P446" s="144">
        <v>250</v>
      </c>
      <c r="Q446" s="145">
        <v>0.25</v>
      </c>
      <c r="R446" s="144">
        <f t="shared" si="6"/>
        <v>312.5</v>
      </c>
      <c r="S446" s="141">
        <v>10</v>
      </c>
      <c r="T446" s="141">
        <v>1</v>
      </c>
      <c r="U446" s="141">
        <v>7</v>
      </c>
      <c r="V446" s="146">
        <f>CEILING(R446*O446*I446*EXP(-Definitions!$A$38*'Capex (2)'!U446)*T446,100)</f>
        <v>5500</v>
      </c>
      <c r="W446" s="160" t="s">
        <v>235</v>
      </c>
      <c r="X446" s="142" t="s">
        <v>239</v>
      </c>
      <c r="Y446" s="142"/>
    </row>
    <row r="447" spans="1:25" s="129" customFormat="1" ht="35.65" hidden="1" customHeight="1">
      <c r="A447" s="141" t="s">
        <v>1515</v>
      </c>
      <c r="B447" s="142" t="s">
        <v>241</v>
      </c>
      <c r="C447" s="142" t="s">
        <v>82</v>
      </c>
      <c r="D447" s="142" t="s">
        <v>117</v>
      </c>
      <c r="E447" s="142" t="s">
        <v>108</v>
      </c>
      <c r="F447" s="142" t="s">
        <v>148</v>
      </c>
      <c r="G447" s="142" t="s">
        <v>96</v>
      </c>
      <c r="H447" s="141">
        <v>2017</v>
      </c>
      <c r="I447" s="143">
        <v>17.600000000000001</v>
      </c>
      <c r="J447" s="141" t="s">
        <v>234</v>
      </c>
      <c r="K447" s="141">
        <v>2</v>
      </c>
      <c r="L447" s="141">
        <v>1</v>
      </c>
      <c r="M447" s="141">
        <v>1</v>
      </c>
      <c r="N447" s="141">
        <v>8</v>
      </c>
      <c r="O447" s="141">
        <v>1</v>
      </c>
      <c r="P447" s="144">
        <v>1100</v>
      </c>
      <c r="Q447" s="145">
        <v>0.25</v>
      </c>
      <c r="R447" s="144">
        <f t="shared" si="6"/>
        <v>1375</v>
      </c>
      <c r="S447" s="141">
        <v>10</v>
      </c>
      <c r="T447" s="141">
        <v>1</v>
      </c>
      <c r="U447" s="141">
        <v>7</v>
      </c>
      <c r="V447" s="146">
        <f>CEILING(R447*O447*I447*EXP(-Definitions!$A$38*'Capex (2)'!U447)*T447,100)</f>
        <v>24200</v>
      </c>
      <c r="W447" s="160" t="s">
        <v>235</v>
      </c>
      <c r="X447" s="142" t="s">
        <v>242</v>
      </c>
      <c r="Y447" s="142"/>
    </row>
    <row r="448" spans="1:25" s="129" customFormat="1" ht="36" hidden="1" customHeight="1">
      <c r="A448" s="141" t="s">
        <v>1516</v>
      </c>
      <c r="B448" s="142" t="s">
        <v>255</v>
      </c>
      <c r="C448" s="142" t="s">
        <v>82</v>
      </c>
      <c r="D448" s="142" t="s">
        <v>117</v>
      </c>
      <c r="E448" s="142" t="s">
        <v>108</v>
      </c>
      <c r="F448" s="142" t="s">
        <v>152</v>
      </c>
      <c r="G448" s="142" t="s">
        <v>96</v>
      </c>
      <c r="H448" s="141">
        <v>2017</v>
      </c>
      <c r="I448" s="143">
        <v>95.71</v>
      </c>
      <c r="J448" s="141" t="s">
        <v>234</v>
      </c>
      <c r="K448" s="141">
        <v>2</v>
      </c>
      <c r="L448" s="141">
        <v>1</v>
      </c>
      <c r="M448" s="141">
        <v>1</v>
      </c>
      <c r="N448" s="141">
        <v>8</v>
      </c>
      <c r="O448" s="141">
        <v>1</v>
      </c>
      <c r="P448" s="144">
        <v>250</v>
      </c>
      <c r="Q448" s="145">
        <v>0.25</v>
      </c>
      <c r="R448" s="144">
        <f t="shared" si="6"/>
        <v>312.5</v>
      </c>
      <c r="S448" s="141">
        <v>10</v>
      </c>
      <c r="T448" s="141">
        <v>1</v>
      </c>
      <c r="U448" s="141">
        <v>7</v>
      </c>
      <c r="V448" s="146">
        <f>CEILING(R448*O448*I448*EXP(-Definitions!$A$38*'Capex (2)'!U448)*T448,100)</f>
        <v>30000</v>
      </c>
      <c r="W448" s="160" t="s">
        <v>235</v>
      </c>
      <c r="X448" s="142" t="s">
        <v>236</v>
      </c>
      <c r="Y448" s="142"/>
    </row>
    <row r="449" spans="1:25" s="129" customFormat="1" ht="35.65" hidden="1" customHeight="1">
      <c r="A449" s="141" t="s">
        <v>1517</v>
      </c>
      <c r="B449" s="142" t="s">
        <v>261</v>
      </c>
      <c r="C449" s="142" t="s">
        <v>82</v>
      </c>
      <c r="D449" s="142" t="s">
        <v>117</v>
      </c>
      <c r="E449" s="142" t="s">
        <v>108</v>
      </c>
      <c r="F449" s="142" t="s">
        <v>152</v>
      </c>
      <c r="G449" s="142" t="s">
        <v>96</v>
      </c>
      <c r="H449" s="141">
        <v>2017</v>
      </c>
      <c r="I449" s="143">
        <v>17.670000000000002</v>
      </c>
      <c r="J449" s="141" t="s">
        <v>234</v>
      </c>
      <c r="K449" s="141">
        <v>2</v>
      </c>
      <c r="L449" s="141">
        <v>1</v>
      </c>
      <c r="M449" s="141">
        <v>1</v>
      </c>
      <c r="N449" s="141">
        <v>8</v>
      </c>
      <c r="O449" s="141">
        <v>1</v>
      </c>
      <c r="P449" s="144">
        <v>250</v>
      </c>
      <c r="Q449" s="145">
        <v>0.25</v>
      </c>
      <c r="R449" s="144">
        <f t="shared" si="6"/>
        <v>312.5</v>
      </c>
      <c r="S449" s="141">
        <v>10</v>
      </c>
      <c r="T449" s="141">
        <v>1</v>
      </c>
      <c r="U449" s="141">
        <v>7</v>
      </c>
      <c r="V449" s="146">
        <f>CEILING(R449*O449*I449*EXP(-Definitions!$A$38*'Capex (2)'!U449)*T449,100)</f>
        <v>5600</v>
      </c>
      <c r="W449" s="160" t="s">
        <v>235</v>
      </c>
      <c r="X449" s="142" t="s">
        <v>239</v>
      </c>
      <c r="Y449" s="142"/>
    </row>
    <row r="450" spans="1:25" s="129" customFormat="1" ht="35.65" hidden="1" customHeight="1">
      <c r="A450" s="141" t="s">
        <v>1518</v>
      </c>
      <c r="B450" s="142" t="s">
        <v>241</v>
      </c>
      <c r="C450" s="142" t="s">
        <v>82</v>
      </c>
      <c r="D450" s="142" t="s">
        <v>117</v>
      </c>
      <c r="E450" s="142" t="s">
        <v>108</v>
      </c>
      <c r="F450" s="142" t="s">
        <v>152</v>
      </c>
      <c r="G450" s="142" t="s">
        <v>96</v>
      </c>
      <c r="H450" s="141">
        <v>2017</v>
      </c>
      <c r="I450" s="143">
        <v>17.670000000000002</v>
      </c>
      <c r="J450" s="141" t="s">
        <v>234</v>
      </c>
      <c r="K450" s="141">
        <v>2</v>
      </c>
      <c r="L450" s="141">
        <v>1</v>
      </c>
      <c r="M450" s="141">
        <v>1</v>
      </c>
      <c r="N450" s="141">
        <v>8</v>
      </c>
      <c r="O450" s="141">
        <v>1</v>
      </c>
      <c r="P450" s="144">
        <v>1100</v>
      </c>
      <c r="Q450" s="145">
        <v>0.25</v>
      </c>
      <c r="R450" s="144">
        <f t="shared" ref="R450:R513" si="7">P450*(1+Q450)</f>
        <v>1375</v>
      </c>
      <c r="S450" s="141">
        <v>10</v>
      </c>
      <c r="T450" s="141">
        <v>1</v>
      </c>
      <c r="U450" s="141">
        <v>7</v>
      </c>
      <c r="V450" s="146">
        <f>CEILING(R450*O450*I450*EXP(-Definitions!$A$38*'Capex (2)'!U450)*T450,100)</f>
        <v>24300</v>
      </c>
      <c r="W450" s="160" t="s">
        <v>235</v>
      </c>
      <c r="X450" s="142" t="s">
        <v>242</v>
      </c>
      <c r="Y450" s="142"/>
    </row>
    <row r="451" spans="1:25" s="129" customFormat="1" ht="36" hidden="1" customHeight="1">
      <c r="A451" s="141" t="s">
        <v>1519</v>
      </c>
      <c r="B451" s="142" t="s">
        <v>255</v>
      </c>
      <c r="C451" s="142" t="s">
        <v>82</v>
      </c>
      <c r="D451" s="142" t="s">
        <v>117</v>
      </c>
      <c r="E451" s="142" t="s">
        <v>108</v>
      </c>
      <c r="F451" s="142" t="s">
        <v>154</v>
      </c>
      <c r="G451" s="142" t="s">
        <v>96</v>
      </c>
      <c r="H451" s="141">
        <v>2017</v>
      </c>
      <c r="I451" s="143">
        <v>31.38</v>
      </c>
      <c r="J451" s="141" t="s">
        <v>234</v>
      </c>
      <c r="K451" s="141">
        <v>2</v>
      </c>
      <c r="L451" s="141">
        <v>1</v>
      </c>
      <c r="M451" s="141">
        <v>1</v>
      </c>
      <c r="N451" s="141">
        <v>8</v>
      </c>
      <c r="O451" s="141">
        <v>1</v>
      </c>
      <c r="P451" s="144">
        <v>250</v>
      </c>
      <c r="Q451" s="145">
        <v>0.25</v>
      </c>
      <c r="R451" s="144">
        <f t="shared" si="7"/>
        <v>312.5</v>
      </c>
      <c r="S451" s="141">
        <v>10</v>
      </c>
      <c r="T451" s="141">
        <v>1</v>
      </c>
      <c r="U451" s="141">
        <v>7</v>
      </c>
      <c r="V451" s="146">
        <f>CEILING(R451*O451*I451*EXP(-Definitions!$A$38*'Capex (2)'!U451)*T451,100)</f>
        <v>9900</v>
      </c>
      <c r="W451" s="160" t="s">
        <v>235</v>
      </c>
      <c r="X451" s="142" t="s">
        <v>236</v>
      </c>
      <c r="Y451" s="142"/>
    </row>
    <row r="452" spans="1:25" s="129" customFormat="1" ht="35.65" hidden="1" customHeight="1">
      <c r="A452" s="141" t="s">
        <v>1520</v>
      </c>
      <c r="B452" s="142" t="s">
        <v>261</v>
      </c>
      <c r="C452" s="142" t="s">
        <v>82</v>
      </c>
      <c r="D452" s="142" t="s">
        <v>117</v>
      </c>
      <c r="E452" s="142" t="s">
        <v>108</v>
      </c>
      <c r="F452" s="142" t="s">
        <v>154</v>
      </c>
      <c r="G452" s="142" t="s">
        <v>96</v>
      </c>
      <c r="H452" s="141">
        <v>2017</v>
      </c>
      <c r="I452" s="143">
        <v>3.45</v>
      </c>
      <c r="J452" s="141" t="s">
        <v>234</v>
      </c>
      <c r="K452" s="141">
        <v>2</v>
      </c>
      <c r="L452" s="141">
        <v>1</v>
      </c>
      <c r="M452" s="141">
        <v>1</v>
      </c>
      <c r="N452" s="141">
        <v>8</v>
      </c>
      <c r="O452" s="141">
        <v>1</v>
      </c>
      <c r="P452" s="144">
        <v>250</v>
      </c>
      <c r="Q452" s="145">
        <v>0.25</v>
      </c>
      <c r="R452" s="144">
        <f t="shared" si="7"/>
        <v>312.5</v>
      </c>
      <c r="S452" s="141">
        <v>10</v>
      </c>
      <c r="T452" s="141">
        <v>1</v>
      </c>
      <c r="U452" s="141">
        <v>7</v>
      </c>
      <c r="V452" s="146">
        <f>CEILING(R452*O452*I452*EXP(-Definitions!$A$38*'Capex (2)'!U452)*T452,100)</f>
        <v>1100</v>
      </c>
      <c r="W452" s="160" t="s">
        <v>235</v>
      </c>
      <c r="X452" s="142" t="s">
        <v>239</v>
      </c>
      <c r="Y452" s="142"/>
    </row>
    <row r="453" spans="1:25" s="129" customFormat="1" ht="35.65" hidden="1" customHeight="1">
      <c r="A453" s="141" t="s">
        <v>1521</v>
      </c>
      <c r="B453" s="142" t="s">
        <v>241</v>
      </c>
      <c r="C453" s="142" t="s">
        <v>82</v>
      </c>
      <c r="D453" s="142" t="s">
        <v>117</v>
      </c>
      <c r="E453" s="142" t="s">
        <v>108</v>
      </c>
      <c r="F453" s="142" t="s">
        <v>154</v>
      </c>
      <c r="G453" s="142" t="s">
        <v>96</v>
      </c>
      <c r="H453" s="141">
        <v>2017</v>
      </c>
      <c r="I453" s="143">
        <v>3.45</v>
      </c>
      <c r="J453" s="141" t="s">
        <v>234</v>
      </c>
      <c r="K453" s="141">
        <v>2</v>
      </c>
      <c r="L453" s="141">
        <v>1</v>
      </c>
      <c r="M453" s="141">
        <v>1</v>
      </c>
      <c r="N453" s="141">
        <v>8</v>
      </c>
      <c r="O453" s="141">
        <v>1</v>
      </c>
      <c r="P453" s="144">
        <v>1100</v>
      </c>
      <c r="Q453" s="145">
        <v>0.25</v>
      </c>
      <c r="R453" s="144">
        <f t="shared" si="7"/>
        <v>1375</v>
      </c>
      <c r="S453" s="141">
        <v>10</v>
      </c>
      <c r="T453" s="141">
        <v>1</v>
      </c>
      <c r="U453" s="141">
        <v>7</v>
      </c>
      <c r="V453" s="146">
        <f>CEILING(R453*O453*I453*EXP(-Definitions!$A$38*'Capex (2)'!U453)*T453,100)</f>
        <v>4800</v>
      </c>
      <c r="W453" s="160" t="s">
        <v>235</v>
      </c>
      <c r="X453" s="142" t="s">
        <v>242</v>
      </c>
      <c r="Y453" s="142"/>
    </row>
    <row r="454" spans="1:25" s="129" customFormat="1" ht="35.65" hidden="1" customHeight="1">
      <c r="A454" s="141" t="s">
        <v>1522</v>
      </c>
      <c r="B454" s="142" t="s">
        <v>261</v>
      </c>
      <c r="C454" s="142" t="s">
        <v>82</v>
      </c>
      <c r="D454" s="142" t="s">
        <v>117</v>
      </c>
      <c r="E454" s="142" t="s">
        <v>108</v>
      </c>
      <c r="F454" s="142" t="s">
        <v>191</v>
      </c>
      <c r="G454" s="142" t="s">
        <v>96</v>
      </c>
      <c r="H454" s="141">
        <v>2017</v>
      </c>
      <c r="I454" s="143">
        <v>3.1</v>
      </c>
      <c r="J454" s="141" t="s">
        <v>234</v>
      </c>
      <c r="K454" s="141">
        <v>2</v>
      </c>
      <c r="L454" s="141">
        <v>1</v>
      </c>
      <c r="M454" s="141">
        <v>1</v>
      </c>
      <c r="N454" s="141">
        <v>8</v>
      </c>
      <c r="O454" s="141">
        <v>1</v>
      </c>
      <c r="P454" s="144">
        <v>250</v>
      </c>
      <c r="Q454" s="145">
        <v>0.25</v>
      </c>
      <c r="R454" s="144">
        <f t="shared" si="7"/>
        <v>312.5</v>
      </c>
      <c r="S454" s="141">
        <v>10</v>
      </c>
      <c r="T454" s="141">
        <v>1</v>
      </c>
      <c r="U454" s="141">
        <v>7</v>
      </c>
      <c r="V454" s="146">
        <f>CEILING(R454*O454*I454*EXP(-Definitions!$A$38*'Capex (2)'!U454)*T454,100)</f>
        <v>1000</v>
      </c>
      <c r="W454" s="160" t="s">
        <v>235</v>
      </c>
      <c r="X454" s="142" t="s">
        <v>239</v>
      </c>
      <c r="Y454" s="142"/>
    </row>
    <row r="455" spans="1:25" s="129" customFormat="1" ht="35.65" hidden="1" customHeight="1">
      <c r="A455" s="141" t="s">
        <v>1523</v>
      </c>
      <c r="B455" s="142" t="s">
        <v>261</v>
      </c>
      <c r="C455" s="142" t="s">
        <v>82</v>
      </c>
      <c r="D455" s="142" t="s">
        <v>117</v>
      </c>
      <c r="E455" s="142" t="s">
        <v>108</v>
      </c>
      <c r="F455" s="142" t="s">
        <v>194</v>
      </c>
      <c r="G455" s="142" t="s">
        <v>96</v>
      </c>
      <c r="H455" s="141">
        <v>2017</v>
      </c>
      <c r="I455" s="143">
        <v>24.33</v>
      </c>
      <c r="J455" s="141" t="s">
        <v>234</v>
      </c>
      <c r="K455" s="141">
        <v>2</v>
      </c>
      <c r="L455" s="141">
        <v>1</v>
      </c>
      <c r="M455" s="141">
        <v>1</v>
      </c>
      <c r="N455" s="141">
        <v>8</v>
      </c>
      <c r="O455" s="141">
        <v>1</v>
      </c>
      <c r="P455" s="144">
        <v>250</v>
      </c>
      <c r="Q455" s="145">
        <v>0.25</v>
      </c>
      <c r="R455" s="144">
        <f t="shared" si="7"/>
        <v>312.5</v>
      </c>
      <c r="S455" s="141">
        <v>10</v>
      </c>
      <c r="T455" s="141">
        <v>1</v>
      </c>
      <c r="U455" s="141">
        <v>7</v>
      </c>
      <c r="V455" s="146">
        <f>CEILING(R455*O455*I455*EXP(-Definitions!$A$38*'Capex (2)'!U455)*T455,100)</f>
        <v>7700</v>
      </c>
      <c r="W455" s="160" t="s">
        <v>235</v>
      </c>
      <c r="X455" s="142" t="s">
        <v>239</v>
      </c>
      <c r="Y455" s="142"/>
    </row>
    <row r="456" spans="1:25" s="129" customFormat="1" ht="35.65" hidden="1" customHeight="1">
      <c r="A456" s="141" t="s">
        <v>1524</v>
      </c>
      <c r="B456" s="142" t="s">
        <v>261</v>
      </c>
      <c r="C456" s="142" t="s">
        <v>82</v>
      </c>
      <c r="D456" s="142" t="s">
        <v>117</v>
      </c>
      <c r="E456" s="142" t="s">
        <v>108</v>
      </c>
      <c r="F456" s="142" t="s">
        <v>193</v>
      </c>
      <c r="G456" s="142" t="s">
        <v>96</v>
      </c>
      <c r="H456" s="141">
        <v>2017</v>
      </c>
      <c r="I456" s="143">
        <v>34.700000000000003</v>
      </c>
      <c r="J456" s="141" t="s">
        <v>234</v>
      </c>
      <c r="K456" s="141">
        <v>2</v>
      </c>
      <c r="L456" s="141">
        <v>1</v>
      </c>
      <c r="M456" s="141">
        <v>1</v>
      </c>
      <c r="N456" s="141">
        <v>8</v>
      </c>
      <c r="O456" s="141">
        <v>1</v>
      </c>
      <c r="P456" s="144">
        <v>250</v>
      </c>
      <c r="Q456" s="145">
        <v>0.25</v>
      </c>
      <c r="R456" s="144">
        <f t="shared" si="7"/>
        <v>312.5</v>
      </c>
      <c r="S456" s="141">
        <v>10</v>
      </c>
      <c r="T456" s="141">
        <v>1</v>
      </c>
      <c r="U456" s="141">
        <v>7</v>
      </c>
      <c r="V456" s="146">
        <f>CEILING(R456*O456*I456*EXP(-Definitions!$A$38*'Capex (2)'!U456)*T456,100)</f>
        <v>10900</v>
      </c>
      <c r="W456" s="160" t="s">
        <v>235</v>
      </c>
      <c r="X456" s="142" t="s">
        <v>239</v>
      </c>
      <c r="Y456" s="142"/>
    </row>
    <row r="457" spans="1:25" s="129" customFormat="1" ht="35.65" hidden="1" customHeight="1">
      <c r="A457" s="141" t="s">
        <v>1525</v>
      </c>
      <c r="B457" s="142" t="s">
        <v>261</v>
      </c>
      <c r="C457" s="142" t="s">
        <v>82</v>
      </c>
      <c r="D457" s="142" t="s">
        <v>117</v>
      </c>
      <c r="E457" s="142" t="s">
        <v>108</v>
      </c>
      <c r="F457" s="142" t="s">
        <v>195</v>
      </c>
      <c r="G457" s="142" t="s">
        <v>96</v>
      </c>
      <c r="H457" s="141">
        <v>2017</v>
      </c>
      <c r="I457" s="143">
        <v>5.51</v>
      </c>
      <c r="J457" s="141" t="s">
        <v>234</v>
      </c>
      <c r="K457" s="141">
        <v>2</v>
      </c>
      <c r="L457" s="141">
        <v>1</v>
      </c>
      <c r="M457" s="141">
        <v>1</v>
      </c>
      <c r="N457" s="141">
        <v>8</v>
      </c>
      <c r="O457" s="141">
        <v>1</v>
      </c>
      <c r="P457" s="144">
        <v>250</v>
      </c>
      <c r="Q457" s="145">
        <v>0.25</v>
      </c>
      <c r="R457" s="144">
        <f t="shared" si="7"/>
        <v>312.5</v>
      </c>
      <c r="S457" s="141">
        <v>10</v>
      </c>
      <c r="T457" s="141">
        <v>1</v>
      </c>
      <c r="U457" s="141">
        <v>7</v>
      </c>
      <c r="V457" s="146">
        <f>CEILING(R457*O457*I457*EXP(-Definitions!$A$38*'Capex (2)'!U457)*T457,100)</f>
        <v>1800</v>
      </c>
      <c r="W457" s="160" t="s">
        <v>235</v>
      </c>
      <c r="X457" s="142" t="s">
        <v>239</v>
      </c>
      <c r="Y457" s="142"/>
    </row>
    <row r="458" spans="1:25" s="129" customFormat="1" ht="36" hidden="1" customHeight="1">
      <c r="A458" s="141" t="s">
        <v>1526</v>
      </c>
      <c r="B458" s="142" t="s">
        <v>255</v>
      </c>
      <c r="C458" s="142" t="s">
        <v>82</v>
      </c>
      <c r="D458" s="142" t="s">
        <v>117</v>
      </c>
      <c r="E458" s="142" t="s">
        <v>108</v>
      </c>
      <c r="F458" s="142" t="s">
        <v>187</v>
      </c>
      <c r="G458" s="142" t="s">
        <v>96</v>
      </c>
      <c r="H458" s="141">
        <v>2017</v>
      </c>
      <c r="I458" s="143">
        <v>33.880000000000003</v>
      </c>
      <c r="J458" s="141" t="s">
        <v>234</v>
      </c>
      <c r="K458" s="141">
        <v>2</v>
      </c>
      <c r="L458" s="141">
        <v>1</v>
      </c>
      <c r="M458" s="141">
        <v>1</v>
      </c>
      <c r="N458" s="141">
        <v>8</v>
      </c>
      <c r="O458" s="141">
        <v>1</v>
      </c>
      <c r="P458" s="144">
        <v>250</v>
      </c>
      <c r="Q458" s="145">
        <v>0.25</v>
      </c>
      <c r="R458" s="144">
        <f t="shared" si="7"/>
        <v>312.5</v>
      </c>
      <c r="S458" s="141">
        <v>10</v>
      </c>
      <c r="T458" s="141">
        <v>1</v>
      </c>
      <c r="U458" s="141">
        <v>7</v>
      </c>
      <c r="V458" s="146">
        <f>CEILING(R458*O458*I458*EXP(-Definitions!$A$38*'Capex (2)'!U458)*T458,100)</f>
        <v>10600</v>
      </c>
      <c r="W458" s="160" t="s">
        <v>235</v>
      </c>
      <c r="X458" s="142" t="s">
        <v>236</v>
      </c>
      <c r="Y458" s="142"/>
    </row>
    <row r="459" spans="1:25" s="129" customFormat="1" ht="35.65" hidden="1" customHeight="1">
      <c r="A459" s="141" t="s">
        <v>1527</v>
      </c>
      <c r="B459" s="142" t="s">
        <v>261</v>
      </c>
      <c r="C459" s="142" t="s">
        <v>82</v>
      </c>
      <c r="D459" s="142" t="s">
        <v>117</v>
      </c>
      <c r="E459" s="142" t="s">
        <v>108</v>
      </c>
      <c r="F459" s="142" t="s">
        <v>187</v>
      </c>
      <c r="G459" s="142" t="s">
        <v>96</v>
      </c>
      <c r="H459" s="141">
        <v>2017</v>
      </c>
      <c r="I459" s="143">
        <v>4.8</v>
      </c>
      <c r="J459" s="141" t="s">
        <v>234</v>
      </c>
      <c r="K459" s="141">
        <v>2</v>
      </c>
      <c r="L459" s="141">
        <v>1</v>
      </c>
      <c r="M459" s="141">
        <v>1</v>
      </c>
      <c r="N459" s="141">
        <v>8</v>
      </c>
      <c r="O459" s="141">
        <v>1</v>
      </c>
      <c r="P459" s="144">
        <v>250</v>
      </c>
      <c r="Q459" s="145">
        <v>0.25</v>
      </c>
      <c r="R459" s="144">
        <f t="shared" si="7"/>
        <v>312.5</v>
      </c>
      <c r="S459" s="141">
        <v>10</v>
      </c>
      <c r="T459" s="141">
        <v>1</v>
      </c>
      <c r="U459" s="141">
        <v>7</v>
      </c>
      <c r="V459" s="146">
        <f>CEILING(R459*O459*I459*EXP(-Definitions!$A$38*'Capex (2)'!U459)*T459,100)</f>
        <v>1500</v>
      </c>
      <c r="W459" s="160" t="s">
        <v>235</v>
      </c>
      <c r="X459" s="142" t="s">
        <v>239</v>
      </c>
      <c r="Y459" s="142"/>
    </row>
    <row r="460" spans="1:25" s="129" customFormat="1" ht="35.65" hidden="1" customHeight="1">
      <c r="A460" s="141" t="s">
        <v>1528</v>
      </c>
      <c r="B460" s="142" t="s">
        <v>241</v>
      </c>
      <c r="C460" s="142" t="s">
        <v>82</v>
      </c>
      <c r="D460" s="142" t="s">
        <v>117</v>
      </c>
      <c r="E460" s="142" t="s">
        <v>108</v>
      </c>
      <c r="F460" s="142" t="s">
        <v>187</v>
      </c>
      <c r="G460" s="142" t="s">
        <v>96</v>
      </c>
      <c r="H460" s="141">
        <v>2017</v>
      </c>
      <c r="I460" s="143">
        <v>4.8</v>
      </c>
      <c r="J460" s="141" t="s">
        <v>234</v>
      </c>
      <c r="K460" s="141">
        <v>2</v>
      </c>
      <c r="L460" s="141">
        <v>1</v>
      </c>
      <c r="M460" s="141">
        <v>1</v>
      </c>
      <c r="N460" s="141">
        <v>8</v>
      </c>
      <c r="O460" s="141">
        <v>1</v>
      </c>
      <c r="P460" s="144">
        <v>1100</v>
      </c>
      <c r="Q460" s="145">
        <v>0.25</v>
      </c>
      <c r="R460" s="144">
        <f t="shared" si="7"/>
        <v>1375</v>
      </c>
      <c r="S460" s="141">
        <v>10</v>
      </c>
      <c r="T460" s="141">
        <v>1</v>
      </c>
      <c r="U460" s="141">
        <v>7</v>
      </c>
      <c r="V460" s="146">
        <f>CEILING(R460*O460*I460*EXP(-Definitions!$A$38*'Capex (2)'!U460)*T460,100)</f>
        <v>6600</v>
      </c>
      <c r="W460" s="160" t="s">
        <v>235</v>
      </c>
      <c r="X460" s="142" t="s">
        <v>242</v>
      </c>
      <c r="Y460" s="142"/>
    </row>
    <row r="461" spans="1:25" s="129" customFormat="1" ht="35.65" hidden="1" customHeight="1">
      <c r="A461" s="141" t="s">
        <v>1529</v>
      </c>
      <c r="B461" s="142" t="s">
        <v>261</v>
      </c>
      <c r="C461" s="142" t="s">
        <v>82</v>
      </c>
      <c r="D461" s="142" t="s">
        <v>117</v>
      </c>
      <c r="E461" s="142" t="s">
        <v>108</v>
      </c>
      <c r="F461" s="142" t="s">
        <v>266</v>
      </c>
      <c r="G461" s="142" t="s">
        <v>96</v>
      </c>
      <c r="H461" s="141">
        <v>2017</v>
      </c>
      <c r="I461" s="143">
        <v>35.159999999999997</v>
      </c>
      <c r="J461" s="141" t="s">
        <v>234</v>
      </c>
      <c r="K461" s="141">
        <v>2</v>
      </c>
      <c r="L461" s="141">
        <v>1</v>
      </c>
      <c r="M461" s="141">
        <v>1</v>
      </c>
      <c r="N461" s="141">
        <v>8</v>
      </c>
      <c r="O461" s="141">
        <v>1</v>
      </c>
      <c r="P461" s="144">
        <v>250</v>
      </c>
      <c r="Q461" s="145">
        <v>0.25</v>
      </c>
      <c r="R461" s="144">
        <f t="shared" si="7"/>
        <v>312.5</v>
      </c>
      <c r="S461" s="141">
        <v>10</v>
      </c>
      <c r="T461" s="141">
        <v>1</v>
      </c>
      <c r="U461" s="141">
        <v>7</v>
      </c>
      <c r="V461" s="146">
        <f>CEILING(R461*O461*I461*EXP(-Definitions!$A$38*'Capex (2)'!U461)*T461,100)</f>
        <v>11000</v>
      </c>
      <c r="W461" s="160" t="s">
        <v>235</v>
      </c>
      <c r="X461" s="142" t="s">
        <v>239</v>
      </c>
      <c r="Y461" s="142"/>
    </row>
    <row r="462" spans="1:25" s="129" customFormat="1" ht="35.65" hidden="1" customHeight="1">
      <c r="A462" s="141" t="s">
        <v>1530</v>
      </c>
      <c r="B462" s="142" t="s">
        <v>261</v>
      </c>
      <c r="C462" s="142" t="s">
        <v>82</v>
      </c>
      <c r="D462" s="142" t="s">
        <v>117</v>
      </c>
      <c r="E462" s="142" t="s">
        <v>108</v>
      </c>
      <c r="F462" s="142" t="s">
        <v>192</v>
      </c>
      <c r="G462" s="142" t="s">
        <v>96</v>
      </c>
      <c r="H462" s="141">
        <v>2017</v>
      </c>
      <c r="I462" s="143">
        <v>190.8</v>
      </c>
      <c r="J462" s="141" t="s">
        <v>234</v>
      </c>
      <c r="K462" s="141">
        <v>2</v>
      </c>
      <c r="L462" s="141">
        <v>1</v>
      </c>
      <c r="M462" s="141">
        <v>1</v>
      </c>
      <c r="N462" s="141">
        <v>8</v>
      </c>
      <c r="O462" s="141">
        <v>1</v>
      </c>
      <c r="P462" s="144">
        <v>250</v>
      </c>
      <c r="Q462" s="145">
        <v>0.25</v>
      </c>
      <c r="R462" s="144">
        <f t="shared" si="7"/>
        <v>312.5</v>
      </c>
      <c r="S462" s="141">
        <v>10</v>
      </c>
      <c r="T462" s="141">
        <v>1</v>
      </c>
      <c r="U462" s="141">
        <v>7</v>
      </c>
      <c r="V462" s="146">
        <f>CEILING(R462*O462*I462*EXP(-Definitions!$A$38*'Capex (2)'!U462)*T462,100)</f>
        <v>59700</v>
      </c>
      <c r="W462" s="160" t="s">
        <v>235</v>
      </c>
      <c r="X462" s="142" t="s">
        <v>239</v>
      </c>
      <c r="Y462" s="142"/>
    </row>
    <row r="463" spans="1:25" s="129" customFormat="1" ht="35.65" hidden="1" customHeight="1">
      <c r="A463" s="141" t="s">
        <v>1531</v>
      </c>
      <c r="B463" s="142" t="s">
        <v>255</v>
      </c>
      <c r="C463" s="142" t="s">
        <v>82</v>
      </c>
      <c r="D463" s="142" t="s">
        <v>117</v>
      </c>
      <c r="E463" s="142" t="s">
        <v>108</v>
      </c>
      <c r="F463" s="142" t="s">
        <v>192</v>
      </c>
      <c r="G463" s="142" t="s">
        <v>96</v>
      </c>
      <c r="H463" s="141">
        <v>2017</v>
      </c>
      <c r="I463" s="143">
        <v>277.67</v>
      </c>
      <c r="J463" s="141" t="s">
        <v>234</v>
      </c>
      <c r="K463" s="141">
        <v>2</v>
      </c>
      <c r="L463" s="141">
        <v>1</v>
      </c>
      <c r="M463" s="141">
        <v>1</v>
      </c>
      <c r="N463" s="141">
        <v>8</v>
      </c>
      <c r="O463" s="141">
        <v>1</v>
      </c>
      <c r="P463" s="144">
        <v>250</v>
      </c>
      <c r="Q463" s="145">
        <v>0.25</v>
      </c>
      <c r="R463" s="144">
        <f t="shared" si="7"/>
        <v>312.5</v>
      </c>
      <c r="S463" s="141">
        <v>10</v>
      </c>
      <c r="T463" s="141">
        <v>1</v>
      </c>
      <c r="U463" s="141">
        <v>7</v>
      </c>
      <c r="V463" s="146">
        <f>CEILING(R463*O463*I463*EXP(-Definitions!$A$38*'Capex (2)'!U463)*T463,100)</f>
        <v>86800</v>
      </c>
      <c r="W463" s="160" t="s">
        <v>235</v>
      </c>
      <c r="X463" s="142" t="s">
        <v>242</v>
      </c>
      <c r="Y463" s="142"/>
    </row>
    <row r="464" spans="1:25" s="129" customFormat="1" ht="35.65" hidden="1" customHeight="1">
      <c r="A464" s="141" t="s">
        <v>1532</v>
      </c>
      <c r="B464" s="142" t="s">
        <v>261</v>
      </c>
      <c r="C464" s="142" t="s">
        <v>82</v>
      </c>
      <c r="D464" s="142" t="s">
        <v>117</v>
      </c>
      <c r="E464" s="142" t="s">
        <v>108</v>
      </c>
      <c r="F464" s="142" t="s">
        <v>262</v>
      </c>
      <c r="G464" s="142" t="s">
        <v>96</v>
      </c>
      <c r="H464" s="141">
        <v>2017</v>
      </c>
      <c r="I464" s="143">
        <v>15.04</v>
      </c>
      <c r="J464" s="141" t="s">
        <v>234</v>
      </c>
      <c r="K464" s="141">
        <v>2</v>
      </c>
      <c r="L464" s="141">
        <v>1</v>
      </c>
      <c r="M464" s="141">
        <v>1</v>
      </c>
      <c r="N464" s="141">
        <v>8</v>
      </c>
      <c r="O464" s="141">
        <v>1</v>
      </c>
      <c r="P464" s="144">
        <v>250</v>
      </c>
      <c r="Q464" s="145">
        <v>0.25</v>
      </c>
      <c r="R464" s="144">
        <f t="shared" si="7"/>
        <v>312.5</v>
      </c>
      <c r="S464" s="141">
        <v>10</v>
      </c>
      <c r="T464" s="141">
        <v>1</v>
      </c>
      <c r="U464" s="141">
        <v>7</v>
      </c>
      <c r="V464" s="146">
        <f>CEILING(R464*O464*I464*EXP(-Definitions!$A$38*'Capex (2)'!U464)*T464,100)</f>
        <v>4700</v>
      </c>
      <c r="W464" s="160" t="s">
        <v>235</v>
      </c>
      <c r="X464" s="142" t="s">
        <v>239</v>
      </c>
      <c r="Y464" s="142"/>
    </row>
    <row r="465" spans="1:25" s="129" customFormat="1" ht="35.65" hidden="1" customHeight="1">
      <c r="A465" s="141" t="s">
        <v>1533</v>
      </c>
      <c r="B465" s="142" t="s">
        <v>255</v>
      </c>
      <c r="C465" s="142" t="s">
        <v>82</v>
      </c>
      <c r="D465" s="142" t="s">
        <v>117</v>
      </c>
      <c r="E465" s="142" t="s">
        <v>108</v>
      </c>
      <c r="F465" s="142" t="s">
        <v>262</v>
      </c>
      <c r="G465" s="142" t="s">
        <v>96</v>
      </c>
      <c r="H465" s="141">
        <v>2017</v>
      </c>
      <c r="I465" s="143">
        <v>64.22</v>
      </c>
      <c r="J465" s="141" t="s">
        <v>234</v>
      </c>
      <c r="K465" s="141">
        <v>2</v>
      </c>
      <c r="L465" s="141">
        <v>1</v>
      </c>
      <c r="M465" s="141">
        <v>1</v>
      </c>
      <c r="N465" s="141">
        <v>8</v>
      </c>
      <c r="O465" s="141">
        <v>1</v>
      </c>
      <c r="P465" s="144">
        <v>250</v>
      </c>
      <c r="Q465" s="145">
        <v>0.25</v>
      </c>
      <c r="R465" s="144">
        <f t="shared" si="7"/>
        <v>312.5</v>
      </c>
      <c r="S465" s="141">
        <v>10</v>
      </c>
      <c r="T465" s="141">
        <v>1</v>
      </c>
      <c r="U465" s="141">
        <v>7</v>
      </c>
      <c r="V465" s="146">
        <f>CEILING(R465*O465*I465*EXP(-Definitions!$A$38*'Capex (2)'!U465)*T465,100)</f>
        <v>20100</v>
      </c>
      <c r="W465" s="160" t="s">
        <v>235</v>
      </c>
      <c r="X465" s="142" t="s">
        <v>242</v>
      </c>
      <c r="Y465" s="142"/>
    </row>
    <row r="466" spans="1:25" s="129" customFormat="1" ht="36" hidden="1" customHeight="1">
      <c r="A466" s="141" t="s">
        <v>1534</v>
      </c>
      <c r="B466" s="142" t="s">
        <v>255</v>
      </c>
      <c r="C466" s="142" t="s">
        <v>82</v>
      </c>
      <c r="D466" s="142" t="s">
        <v>117</v>
      </c>
      <c r="E466" s="142" t="s">
        <v>109</v>
      </c>
      <c r="F466" s="142" t="s">
        <v>148</v>
      </c>
      <c r="G466" s="142" t="s">
        <v>96</v>
      </c>
      <c r="H466" s="141">
        <v>2017</v>
      </c>
      <c r="I466" s="143">
        <v>95.33</v>
      </c>
      <c r="J466" s="141" t="s">
        <v>234</v>
      </c>
      <c r="K466" s="141">
        <v>2</v>
      </c>
      <c r="L466" s="141">
        <v>1</v>
      </c>
      <c r="M466" s="141">
        <v>1</v>
      </c>
      <c r="N466" s="141">
        <v>8</v>
      </c>
      <c r="O466" s="141">
        <v>1</v>
      </c>
      <c r="P466" s="144">
        <v>250</v>
      </c>
      <c r="Q466" s="145">
        <v>0.25</v>
      </c>
      <c r="R466" s="144">
        <f t="shared" si="7"/>
        <v>312.5</v>
      </c>
      <c r="S466" s="141">
        <v>10</v>
      </c>
      <c r="T466" s="141">
        <v>1</v>
      </c>
      <c r="U466" s="141">
        <v>7</v>
      </c>
      <c r="V466" s="146">
        <f>CEILING(R466*O466*I466*EXP(-Definitions!$A$38*'Capex (2)'!U466)*T466,100)</f>
        <v>29800</v>
      </c>
      <c r="W466" s="160" t="s">
        <v>235</v>
      </c>
      <c r="X466" s="142" t="s">
        <v>236</v>
      </c>
      <c r="Y466" s="142"/>
    </row>
    <row r="467" spans="1:25" s="129" customFormat="1" ht="35.65" hidden="1" customHeight="1">
      <c r="A467" s="141" t="s">
        <v>1535</v>
      </c>
      <c r="B467" s="142" t="s">
        <v>261</v>
      </c>
      <c r="C467" s="142" t="s">
        <v>82</v>
      </c>
      <c r="D467" s="142" t="s">
        <v>117</v>
      </c>
      <c r="E467" s="142" t="s">
        <v>109</v>
      </c>
      <c r="F467" s="142" t="s">
        <v>148</v>
      </c>
      <c r="G467" s="142" t="s">
        <v>96</v>
      </c>
      <c r="H467" s="141">
        <v>2017</v>
      </c>
      <c r="I467" s="143">
        <v>17.600000000000001</v>
      </c>
      <c r="J467" s="141" t="s">
        <v>234</v>
      </c>
      <c r="K467" s="141">
        <v>2</v>
      </c>
      <c r="L467" s="141">
        <v>1</v>
      </c>
      <c r="M467" s="141">
        <v>1</v>
      </c>
      <c r="N467" s="141">
        <v>8</v>
      </c>
      <c r="O467" s="141">
        <v>1</v>
      </c>
      <c r="P467" s="144">
        <v>250</v>
      </c>
      <c r="Q467" s="145">
        <v>0.25</v>
      </c>
      <c r="R467" s="144">
        <f t="shared" si="7"/>
        <v>312.5</v>
      </c>
      <c r="S467" s="141">
        <v>10</v>
      </c>
      <c r="T467" s="141">
        <v>1</v>
      </c>
      <c r="U467" s="141">
        <v>7</v>
      </c>
      <c r="V467" s="146">
        <f>CEILING(R467*O467*I467*EXP(-Definitions!$A$38*'Capex (2)'!U467)*T467,100)</f>
        <v>5500</v>
      </c>
      <c r="W467" s="160" t="s">
        <v>235</v>
      </c>
      <c r="X467" s="142" t="s">
        <v>239</v>
      </c>
      <c r="Y467" s="142"/>
    </row>
    <row r="468" spans="1:25" s="129" customFormat="1" ht="35.65" hidden="1" customHeight="1">
      <c r="A468" s="141" t="s">
        <v>1536</v>
      </c>
      <c r="B468" s="142" t="s">
        <v>241</v>
      </c>
      <c r="C468" s="142" t="s">
        <v>82</v>
      </c>
      <c r="D468" s="142" t="s">
        <v>117</v>
      </c>
      <c r="E468" s="142" t="s">
        <v>109</v>
      </c>
      <c r="F468" s="142" t="s">
        <v>148</v>
      </c>
      <c r="G468" s="142" t="s">
        <v>96</v>
      </c>
      <c r="H468" s="141">
        <v>2017</v>
      </c>
      <c r="I468" s="143">
        <v>17.600000000000001</v>
      </c>
      <c r="J468" s="141" t="s">
        <v>234</v>
      </c>
      <c r="K468" s="141">
        <v>2</v>
      </c>
      <c r="L468" s="141">
        <v>1</v>
      </c>
      <c r="M468" s="141">
        <v>1</v>
      </c>
      <c r="N468" s="141">
        <v>8</v>
      </c>
      <c r="O468" s="141">
        <v>1</v>
      </c>
      <c r="P468" s="144">
        <v>1100</v>
      </c>
      <c r="Q468" s="145">
        <v>0.25</v>
      </c>
      <c r="R468" s="144">
        <f t="shared" si="7"/>
        <v>1375</v>
      </c>
      <c r="S468" s="141">
        <v>10</v>
      </c>
      <c r="T468" s="141">
        <v>1</v>
      </c>
      <c r="U468" s="141">
        <v>7</v>
      </c>
      <c r="V468" s="146">
        <f>CEILING(R468*O468*I468*EXP(-Definitions!$A$38*'Capex (2)'!U468)*T468,100)</f>
        <v>24200</v>
      </c>
      <c r="W468" s="160" t="s">
        <v>235</v>
      </c>
      <c r="X468" s="142" t="s">
        <v>242</v>
      </c>
      <c r="Y468" s="142"/>
    </row>
    <row r="469" spans="1:25" s="129" customFormat="1" ht="36" hidden="1" customHeight="1">
      <c r="A469" s="141" t="s">
        <v>1537</v>
      </c>
      <c r="B469" s="142" t="s">
        <v>255</v>
      </c>
      <c r="C469" s="142" t="s">
        <v>82</v>
      </c>
      <c r="D469" s="142" t="s">
        <v>117</v>
      </c>
      <c r="E469" s="142" t="s">
        <v>109</v>
      </c>
      <c r="F469" s="142" t="s">
        <v>152</v>
      </c>
      <c r="G469" s="142" t="s">
        <v>96</v>
      </c>
      <c r="H469" s="141">
        <v>2017</v>
      </c>
      <c r="I469" s="143">
        <v>95.71</v>
      </c>
      <c r="J469" s="141" t="s">
        <v>234</v>
      </c>
      <c r="K469" s="141">
        <v>2</v>
      </c>
      <c r="L469" s="141">
        <v>1</v>
      </c>
      <c r="M469" s="141">
        <v>1</v>
      </c>
      <c r="N469" s="141">
        <v>8</v>
      </c>
      <c r="O469" s="141">
        <v>1</v>
      </c>
      <c r="P469" s="144">
        <v>250</v>
      </c>
      <c r="Q469" s="145">
        <v>0.25</v>
      </c>
      <c r="R469" s="144">
        <f t="shared" si="7"/>
        <v>312.5</v>
      </c>
      <c r="S469" s="141">
        <v>10</v>
      </c>
      <c r="T469" s="141">
        <v>1</v>
      </c>
      <c r="U469" s="141">
        <v>7</v>
      </c>
      <c r="V469" s="146">
        <f>CEILING(R469*O469*I469*EXP(-Definitions!$A$38*'Capex (2)'!U469)*T469,100)</f>
        <v>30000</v>
      </c>
      <c r="W469" s="160" t="s">
        <v>235</v>
      </c>
      <c r="X469" s="142" t="s">
        <v>236</v>
      </c>
      <c r="Y469" s="142"/>
    </row>
    <row r="470" spans="1:25" s="129" customFormat="1" ht="35.65" hidden="1" customHeight="1">
      <c r="A470" s="141" t="s">
        <v>1538</v>
      </c>
      <c r="B470" s="142" t="s">
        <v>261</v>
      </c>
      <c r="C470" s="142" t="s">
        <v>82</v>
      </c>
      <c r="D470" s="142" t="s">
        <v>117</v>
      </c>
      <c r="E470" s="142" t="s">
        <v>109</v>
      </c>
      <c r="F470" s="142" t="s">
        <v>152</v>
      </c>
      <c r="G470" s="142" t="s">
        <v>96</v>
      </c>
      <c r="H470" s="141">
        <v>2017</v>
      </c>
      <c r="I470" s="143">
        <v>17.670000000000002</v>
      </c>
      <c r="J470" s="141" t="s">
        <v>234</v>
      </c>
      <c r="K470" s="141">
        <v>2</v>
      </c>
      <c r="L470" s="141">
        <v>1</v>
      </c>
      <c r="M470" s="141">
        <v>1</v>
      </c>
      <c r="N470" s="141">
        <v>8</v>
      </c>
      <c r="O470" s="141">
        <v>1</v>
      </c>
      <c r="P470" s="144">
        <v>250</v>
      </c>
      <c r="Q470" s="145">
        <v>0.25</v>
      </c>
      <c r="R470" s="144">
        <f t="shared" si="7"/>
        <v>312.5</v>
      </c>
      <c r="S470" s="141">
        <v>10</v>
      </c>
      <c r="T470" s="141">
        <v>1</v>
      </c>
      <c r="U470" s="141">
        <v>7</v>
      </c>
      <c r="V470" s="146">
        <f>CEILING(R470*O470*I470*EXP(-Definitions!$A$38*'Capex (2)'!U470)*T470,100)</f>
        <v>5600</v>
      </c>
      <c r="W470" s="160" t="s">
        <v>235</v>
      </c>
      <c r="X470" s="142" t="s">
        <v>239</v>
      </c>
      <c r="Y470" s="142"/>
    </row>
    <row r="471" spans="1:25" s="129" customFormat="1" ht="35.65" hidden="1" customHeight="1">
      <c r="A471" s="141" t="s">
        <v>1539</v>
      </c>
      <c r="B471" s="142" t="s">
        <v>241</v>
      </c>
      <c r="C471" s="142" t="s">
        <v>82</v>
      </c>
      <c r="D471" s="142" t="s">
        <v>117</v>
      </c>
      <c r="E471" s="142" t="s">
        <v>109</v>
      </c>
      <c r="F471" s="142" t="s">
        <v>152</v>
      </c>
      <c r="G471" s="142" t="s">
        <v>96</v>
      </c>
      <c r="H471" s="141">
        <v>2017</v>
      </c>
      <c r="I471" s="143">
        <v>17.670000000000002</v>
      </c>
      <c r="J471" s="141" t="s">
        <v>234</v>
      </c>
      <c r="K471" s="141">
        <v>2</v>
      </c>
      <c r="L471" s="141">
        <v>1</v>
      </c>
      <c r="M471" s="141">
        <v>1</v>
      </c>
      <c r="N471" s="141">
        <v>8</v>
      </c>
      <c r="O471" s="141">
        <v>1</v>
      </c>
      <c r="P471" s="144">
        <v>1100</v>
      </c>
      <c r="Q471" s="145">
        <v>0.25</v>
      </c>
      <c r="R471" s="144">
        <f t="shared" si="7"/>
        <v>1375</v>
      </c>
      <c r="S471" s="141">
        <v>10</v>
      </c>
      <c r="T471" s="141">
        <v>1</v>
      </c>
      <c r="U471" s="141">
        <v>7</v>
      </c>
      <c r="V471" s="146">
        <f>CEILING(R471*O471*I471*EXP(-Definitions!$A$38*'Capex (2)'!U471)*T471,100)</f>
        <v>24300</v>
      </c>
      <c r="W471" s="160" t="s">
        <v>235</v>
      </c>
      <c r="X471" s="142" t="s">
        <v>242</v>
      </c>
      <c r="Y471" s="142"/>
    </row>
    <row r="472" spans="1:25" s="129" customFormat="1" ht="36" hidden="1" customHeight="1">
      <c r="A472" s="141" t="s">
        <v>1540</v>
      </c>
      <c r="B472" s="142" t="s">
        <v>255</v>
      </c>
      <c r="C472" s="142" t="s">
        <v>82</v>
      </c>
      <c r="D472" s="142" t="s">
        <v>117</v>
      </c>
      <c r="E472" s="142" t="s">
        <v>109</v>
      </c>
      <c r="F472" s="142" t="s">
        <v>154</v>
      </c>
      <c r="G472" s="142" t="s">
        <v>96</v>
      </c>
      <c r="H472" s="141">
        <v>2017</v>
      </c>
      <c r="I472" s="143">
        <v>31.38</v>
      </c>
      <c r="J472" s="141" t="s">
        <v>234</v>
      </c>
      <c r="K472" s="141">
        <v>2</v>
      </c>
      <c r="L472" s="141">
        <v>1</v>
      </c>
      <c r="M472" s="141">
        <v>1</v>
      </c>
      <c r="N472" s="141">
        <v>8</v>
      </c>
      <c r="O472" s="141">
        <v>1</v>
      </c>
      <c r="P472" s="144">
        <v>250</v>
      </c>
      <c r="Q472" s="145">
        <v>0.25</v>
      </c>
      <c r="R472" s="144">
        <f t="shared" si="7"/>
        <v>312.5</v>
      </c>
      <c r="S472" s="141">
        <v>10</v>
      </c>
      <c r="T472" s="141">
        <v>1</v>
      </c>
      <c r="U472" s="141">
        <v>7</v>
      </c>
      <c r="V472" s="146">
        <f>CEILING(R472*O472*I472*EXP(-Definitions!$A$38*'Capex (2)'!U472)*T472,100)</f>
        <v>9900</v>
      </c>
      <c r="W472" s="160" t="s">
        <v>235</v>
      </c>
      <c r="X472" s="142" t="s">
        <v>236</v>
      </c>
      <c r="Y472" s="142"/>
    </row>
    <row r="473" spans="1:25" s="129" customFormat="1" ht="35.65" hidden="1" customHeight="1">
      <c r="A473" s="141" t="s">
        <v>1541</v>
      </c>
      <c r="B473" s="142" t="s">
        <v>261</v>
      </c>
      <c r="C473" s="142" t="s">
        <v>82</v>
      </c>
      <c r="D473" s="142" t="s">
        <v>117</v>
      </c>
      <c r="E473" s="142" t="s">
        <v>109</v>
      </c>
      <c r="F473" s="142" t="s">
        <v>154</v>
      </c>
      <c r="G473" s="142" t="s">
        <v>96</v>
      </c>
      <c r="H473" s="141">
        <v>2017</v>
      </c>
      <c r="I473" s="143">
        <v>3.45</v>
      </c>
      <c r="J473" s="141" t="s">
        <v>234</v>
      </c>
      <c r="K473" s="141">
        <v>2</v>
      </c>
      <c r="L473" s="141">
        <v>1</v>
      </c>
      <c r="M473" s="141">
        <v>1</v>
      </c>
      <c r="N473" s="141">
        <v>8</v>
      </c>
      <c r="O473" s="141">
        <v>1</v>
      </c>
      <c r="P473" s="144">
        <v>250</v>
      </c>
      <c r="Q473" s="145">
        <v>0.25</v>
      </c>
      <c r="R473" s="144">
        <f t="shared" si="7"/>
        <v>312.5</v>
      </c>
      <c r="S473" s="141">
        <v>10</v>
      </c>
      <c r="T473" s="141">
        <v>1</v>
      </c>
      <c r="U473" s="141">
        <v>7</v>
      </c>
      <c r="V473" s="146">
        <f>CEILING(R473*O473*I473*EXP(-Definitions!$A$38*'Capex (2)'!U473)*T473,100)</f>
        <v>1100</v>
      </c>
      <c r="W473" s="160" t="s">
        <v>235</v>
      </c>
      <c r="X473" s="142" t="s">
        <v>239</v>
      </c>
      <c r="Y473" s="142"/>
    </row>
    <row r="474" spans="1:25" s="129" customFormat="1" ht="35.65" hidden="1" customHeight="1">
      <c r="A474" s="141" t="s">
        <v>1542</v>
      </c>
      <c r="B474" s="142" t="s">
        <v>241</v>
      </c>
      <c r="C474" s="142" t="s">
        <v>82</v>
      </c>
      <c r="D474" s="142" t="s">
        <v>117</v>
      </c>
      <c r="E474" s="142" t="s">
        <v>109</v>
      </c>
      <c r="F474" s="142" t="s">
        <v>154</v>
      </c>
      <c r="G474" s="142" t="s">
        <v>96</v>
      </c>
      <c r="H474" s="141">
        <v>2017</v>
      </c>
      <c r="I474" s="143">
        <v>3.45</v>
      </c>
      <c r="J474" s="141" t="s">
        <v>234</v>
      </c>
      <c r="K474" s="141">
        <v>2</v>
      </c>
      <c r="L474" s="141">
        <v>1</v>
      </c>
      <c r="M474" s="141">
        <v>1</v>
      </c>
      <c r="N474" s="141">
        <v>8</v>
      </c>
      <c r="O474" s="141">
        <v>1</v>
      </c>
      <c r="P474" s="144">
        <v>1100</v>
      </c>
      <c r="Q474" s="145">
        <v>0.25</v>
      </c>
      <c r="R474" s="144">
        <f t="shared" si="7"/>
        <v>1375</v>
      </c>
      <c r="S474" s="141">
        <v>10</v>
      </c>
      <c r="T474" s="141">
        <v>1</v>
      </c>
      <c r="U474" s="141">
        <v>7</v>
      </c>
      <c r="V474" s="146">
        <f>CEILING(R474*O474*I474*EXP(-Definitions!$A$38*'Capex (2)'!U474)*T474,100)</f>
        <v>4800</v>
      </c>
      <c r="W474" s="160" t="s">
        <v>235</v>
      </c>
      <c r="X474" s="142" t="s">
        <v>242</v>
      </c>
      <c r="Y474" s="142"/>
    </row>
    <row r="475" spans="1:25" s="129" customFormat="1" ht="35.65" hidden="1" customHeight="1">
      <c r="A475" s="141" t="s">
        <v>1543</v>
      </c>
      <c r="B475" s="142" t="s">
        <v>261</v>
      </c>
      <c r="C475" s="142" t="s">
        <v>82</v>
      </c>
      <c r="D475" s="142" t="s">
        <v>117</v>
      </c>
      <c r="E475" s="142" t="s">
        <v>109</v>
      </c>
      <c r="F475" s="142" t="s">
        <v>191</v>
      </c>
      <c r="G475" s="142" t="s">
        <v>96</v>
      </c>
      <c r="H475" s="141">
        <v>2017</v>
      </c>
      <c r="I475" s="143">
        <v>3.1</v>
      </c>
      <c r="J475" s="141" t="s">
        <v>234</v>
      </c>
      <c r="K475" s="141">
        <v>2</v>
      </c>
      <c r="L475" s="141">
        <v>1</v>
      </c>
      <c r="M475" s="141">
        <v>1</v>
      </c>
      <c r="N475" s="141">
        <v>8</v>
      </c>
      <c r="O475" s="141">
        <v>1</v>
      </c>
      <c r="P475" s="144">
        <v>250</v>
      </c>
      <c r="Q475" s="145">
        <v>0.25</v>
      </c>
      <c r="R475" s="144">
        <f t="shared" si="7"/>
        <v>312.5</v>
      </c>
      <c r="S475" s="141">
        <v>10</v>
      </c>
      <c r="T475" s="141">
        <v>1</v>
      </c>
      <c r="U475" s="141">
        <v>7</v>
      </c>
      <c r="V475" s="146">
        <f>CEILING(R475*O475*I475*EXP(-Definitions!$A$38*'Capex (2)'!U475)*T475,100)</f>
        <v>1000</v>
      </c>
      <c r="W475" s="160" t="s">
        <v>235</v>
      </c>
      <c r="X475" s="142" t="s">
        <v>239</v>
      </c>
      <c r="Y475" s="142"/>
    </row>
    <row r="476" spans="1:25" s="129" customFormat="1" ht="35.65" hidden="1" customHeight="1">
      <c r="A476" s="141" t="s">
        <v>1544</v>
      </c>
      <c r="B476" s="142" t="s">
        <v>261</v>
      </c>
      <c r="C476" s="142" t="s">
        <v>82</v>
      </c>
      <c r="D476" s="142" t="s">
        <v>117</v>
      </c>
      <c r="E476" s="142" t="s">
        <v>109</v>
      </c>
      <c r="F476" s="142" t="s">
        <v>194</v>
      </c>
      <c r="G476" s="142" t="s">
        <v>96</v>
      </c>
      <c r="H476" s="141">
        <v>2017</v>
      </c>
      <c r="I476" s="143">
        <v>24.33</v>
      </c>
      <c r="J476" s="141" t="s">
        <v>234</v>
      </c>
      <c r="K476" s="141">
        <v>2</v>
      </c>
      <c r="L476" s="141">
        <v>1</v>
      </c>
      <c r="M476" s="141">
        <v>1</v>
      </c>
      <c r="N476" s="141">
        <v>8</v>
      </c>
      <c r="O476" s="141">
        <v>1</v>
      </c>
      <c r="P476" s="144">
        <v>250</v>
      </c>
      <c r="Q476" s="145">
        <v>0.25</v>
      </c>
      <c r="R476" s="144">
        <f t="shared" si="7"/>
        <v>312.5</v>
      </c>
      <c r="S476" s="141">
        <v>10</v>
      </c>
      <c r="T476" s="141">
        <v>1</v>
      </c>
      <c r="U476" s="141">
        <v>7</v>
      </c>
      <c r="V476" s="146">
        <f>CEILING(R476*O476*I476*EXP(-Definitions!$A$38*'Capex (2)'!U476)*T476,100)</f>
        <v>7700</v>
      </c>
      <c r="W476" s="160" t="s">
        <v>235</v>
      </c>
      <c r="X476" s="142" t="s">
        <v>239</v>
      </c>
      <c r="Y476" s="142"/>
    </row>
    <row r="477" spans="1:25" s="129" customFormat="1" ht="35.65" hidden="1" customHeight="1">
      <c r="A477" s="141" t="s">
        <v>1545</v>
      </c>
      <c r="B477" s="142" t="s">
        <v>261</v>
      </c>
      <c r="C477" s="142" t="s">
        <v>82</v>
      </c>
      <c r="D477" s="142" t="s">
        <v>117</v>
      </c>
      <c r="E477" s="142" t="s">
        <v>109</v>
      </c>
      <c r="F477" s="142" t="s">
        <v>193</v>
      </c>
      <c r="G477" s="142" t="s">
        <v>96</v>
      </c>
      <c r="H477" s="141">
        <v>2017</v>
      </c>
      <c r="I477" s="143">
        <v>34.700000000000003</v>
      </c>
      <c r="J477" s="141" t="s">
        <v>234</v>
      </c>
      <c r="K477" s="141">
        <v>2</v>
      </c>
      <c r="L477" s="141">
        <v>1</v>
      </c>
      <c r="M477" s="141">
        <v>1</v>
      </c>
      <c r="N477" s="141">
        <v>8</v>
      </c>
      <c r="O477" s="141">
        <v>1</v>
      </c>
      <c r="P477" s="144">
        <v>250</v>
      </c>
      <c r="Q477" s="145">
        <v>0.25</v>
      </c>
      <c r="R477" s="144">
        <f t="shared" si="7"/>
        <v>312.5</v>
      </c>
      <c r="S477" s="141">
        <v>10</v>
      </c>
      <c r="T477" s="141">
        <v>1</v>
      </c>
      <c r="U477" s="141">
        <v>7</v>
      </c>
      <c r="V477" s="146">
        <f>CEILING(R477*O477*I477*EXP(-Definitions!$A$38*'Capex (2)'!U477)*T477,100)</f>
        <v>10900</v>
      </c>
      <c r="W477" s="160" t="s">
        <v>235</v>
      </c>
      <c r="X477" s="142" t="s">
        <v>239</v>
      </c>
      <c r="Y477" s="142"/>
    </row>
    <row r="478" spans="1:25" s="129" customFormat="1" ht="35.65" hidden="1" customHeight="1">
      <c r="A478" s="141" t="s">
        <v>1546</v>
      </c>
      <c r="B478" s="142" t="s">
        <v>261</v>
      </c>
      <c r="C478" s="142" t="s">
        <v>82</v>
      </c>
      <c r="D478" s="142" t="s">
        <v>117</v>
      </c>
      <c r="E478" s="142" t="s">
        <v>109</v>
      </c>
      <c r="F478" s="142" t="s">
        <v>195</v>
      </c>
      <c r="G478" s="142" t="s">
        <v>96</v>
      </c>
      <c r="H478" s="141">
        <v>2017</v>
      </c>
      <c r="I478" s="143">
        <v>5.51</v>
      </c>
      <c r="J478" s="141" t="s">
        <v>234</v>
      </c>
      <c r="K478" s="141">
        <v>2</v>
      </c>
      <c r="L478" s="141">
        <v>1</v>
      </c>
      <c r="M478" s="141">
        <v>1</v>
      </c>
      <c r="N478" s="141">
        <v>8</v>
      </c>
      <c r="O478" s="141">
        <v>1</v>
      </c>
      <c r="P478" s="144">
        <v>250</v>
      </c>
      <c r="Q478" s="145">
        <v>0.25</v>
      </c>
      <c r="R478" s="144">
        <f t="shared" si="7"/>
        <v>312.5</v>
      </c>
      <c r="S478" s="141">
        <v>10</v>
      </c>
      <c r="T478" s="141">
        <v>1</v>
      </c>
      <c r="U478" s="141">
        <v>7</v>
      </c>
      <c r="V478" s="146">
        <f>CEILING(R478*O478*I478*EXP(-Definitions!$A$38*'Capex (2)'!U478)*T478,100)</f>
        <v>1800</v>
      </c>
      <c r="W478" s="160" t="s">
        <v>235</v>
      </c>
      <c r="X478" s="142" t="s">
        <v>239</v>
      </c>
      <c r="Y478" s="142"/>
    </row>
    <row r="479" spans="1:25" s="129" customFormat="1" ht="36" hidden="1" customHeight="1">
      <c r="A479" s="141" t="s">
        <v>1547</v>
      </c>
      <c r="B479" s="142" t="s">
        <v>255</v>
      </c>
      <c r="C479" s="142" t="s">
        <v>82</v>
      </c>
      <c r="D479" s="142" t="s">
        <v>117</v>
      </c>
      <c r="E479" s="142" t="s">
        <v>109</v>
      </c>
      <c r="F479" s="142" t="s">
        <v>187</v>
      </c>
      <c r="G479" s="142" t="s">
        <v>96</v>
      </c>
      <c r="H479" s="141">
        <v>2017</v>
      </c>
      <c r="I479" s="143">
        <v>33.880000000000003</v>
      </c>
      <c r="J479" s="141" t="s">
        <v>234</v>
      </c>
      <c r="K479" s="141">
        <v>2</v>
      </c>
      <c r="L479" s="141">
        <v>1</v>
      </c>
      <c r="M479" s="141">
        <v>1</v>
      </c>
      <c r="N479" s="141">
        <v>8</v>
      </c>
      <c r="O479" s="141">
        <v>1</v>
      </c>
      <c r="P479" s="144">
        <v>250</v>
      </c>
      <c r="Q479" s="145">
        <v>0.25</v>
      </c>
      <c r="R479" s="144">
        <f t="shared" si="7"/>
        <v>312.5</v>
      </c>
      <c r="S479" s="141">
        <v>10</v>
      </c>
      <c r="T479" s="141">
        <v>1</v>
      </c>
      <c r="U479" s="141">
        <v>7</v>
      </c>
      <c r="V479" s="146">
        <f>CEILING(R479*O479*I479*EXP(-Definitions!$A$38*'Capex (2)'!U479)*T479,100)</f>
        <v>10600</v>
      </c>
      <c r="W479" s="160" t="s">
        <v>235</v>
      </c>
      <c r="X479" s="142" t="s">
        <v>236</v>
      </c>
      <c r="Y479" s="142"/>
    </row>
    <row r="480" spans="1:25" s="129" customFormat="1" ht="35.65" hidden="1" customHeight="1">
      <c r="A480" s="141" t="s">
        <v>1548</v>
      </c>
      <c r="B480" s="142" t="s">
        <v>261</v>
      </c>
      <c r="C480" s="142" t="s">
        <v>82</v>
      </c>
      <c r="D480" s="142" t="s">
        <v>117</v>
      </c>
      <c r="E480" s="142" t="s">
        <v>109</v>
      </c>
      <c r="F480" s="142" t="s">
        <v>187</v>
      </c>
      <c r="G480" s="142" t="s">
        <v>96</v>
      </c>
      <c r="H480" s="141">
        <v>2017</v>
      </c>
      <c r="I480" s="143">
        <v>4.8</v>
      </c>
      <c r="J480" s="141" t="s">
        <v>234</v>
      </c>
      <c r="K480" s="141">
        <v>2</v>
      </c>
      <c r="L480" s="141">
        <v>1</v>
      </c>
      <c r="M480" s="141">
        <v>1</v>
      </c>
      <c r="N480" s="141">
        <v>8</v>
      </c>
      <c r="O480" s="141">
        <v>1</v>
      </c>
      <c r="P480" s="144">
        <v>250</v>
      </c>
      <c r="Q480" s="145">
        <v>0.25</v>
      </c>
      <c r="R480" s="144">
        <f t="shared" si="7"/>
        <v>312.5</v>
      </c>
      <c r="S480" s="141">
        <v>10</v>
      </c>
      <c r="T480" s="141">
        <v>1</v>
      </c>
      <c r="U480" s="141">
        <v>7</v>
      </c>
      <c r="V480" s="146">
        <f>CEILING(R480*O480*I480*EXP(-Definitions!$A$38*'Capex (2)'!U480)*T480,100)</f>
        <v>1500</v>
      </c>
      <c r="W480" s="160" t="s">
        <v>235</v>
      </c>
      <c r="X480" s="142" t="s">
        <v>239</v>
      </c>
      <c r="Y480" s="142"/>
    </row>
    <row r="481" spans="1:25" s="129" customFormat="1" ht="35.65" hidden="1" customHeight="1">
      <c r="A481" s="141" t="s">
        <v>1549</v>
      </c>
      <c r="B481" s="142" t="s">
        <v>241</v>
      </c>
      <c r="C481" s="142" t="s">
        <v>82</v>
      </c>
      <c r="D481" s="142" t="s">
        <v>117</v>
      </c>
      <c r="E481" s="142" t="s">
        <v>109</v>
      </c>
      <c r="F481" s="142" t="s">
        <v>187</v>
      </c>
      <c r="G481" s="142" t="s">
        <v>96</v>
      </c>
      <c r="H481" s="141">
        <v>2017</v>
      </c>
      <c r="I481" s="143">
        <v>4.8</v>
      </c>
      <c r="J481" s="141" t="s">
        <v>234</v>
      </c>
      <c r="K481" s="141">
        <v>2</v>
      </c>
      <c r="L481" s="141">
        <v>1</v>
      </c>
      <c r="M481" s="141">
        <v>1</v>
      </c>
      <c r="N481" s="141">
        <v>8</v>
      </c>
      <c r="O481" s="141">
        <v>1</v>
      </c>
      <c r="P481" s="144">
        <v>1100</v>
      </c>
      <c r="Q481" s="145">
        <v>0.25</v>
      </c>
      <c r="R481" s="144">
        <f t="shared" si="7"/>
        <v>1375</v>
      </c>
      <c r="S481" s="141">
        <v>10</v>
      </c>
      <c r="T481" s="141">
        <v>1</v>
      </c>
      <c r="U481" s="141">
        <v>7</v>
      </c>
      <c r="V481" s="146">
        <f>CEILING(R481*O481*I481*EXP(-Definitions!$A$38*'Capex (2)'!U481)*T481,100)</f>
        <v>6600</v>
      </c>
      <c r="W481" s="160" t="s">
        <v>235</v>
      </c>
      <c r="X481" s="142" t="s">
        <v>242</v>
      </c>
      <c r="Y481" s="142"/>
    </row>
    <row r="482" spans="1:25" s="129" customFormat="1" ht="35.65" hidden="1" customHeight="1">
      <c r="A482" s="141" t="s">
        <v>1550</v>
      </c>
      <c r="B482" s="142" t="s">
        <v>261</v>
      </c>
      <c r="C482" s="142" t="s">
        <v>82</v>
      </c>
      <c r="D482" s="142" t="s">
        <v>117</v>
      </c>
      <c r="E482" s="142" t="s">
        <v>109</v>
      </c>
      <c r="F482" s="142" t="s">
        <v>266</v>
      </c>
      <c r="G482" s="142" t="s">
        <v>96</v>
      </c>
      <c r="H482" s="141">
        <v>2017</v>
      </c>
      <c r="I482" s="143">
        <v>35.159999999999997</v>
      </c>
      <c r="J482" s="141" t="s">
        <v>234</v>
      </c>
      <c r="K482" s="141">
        <v>2</v>
      </c>
      <c r="L482" s="141">
        <v>1</v>
      </c>
      <c r="M482" s="141">
        <v>1</v>
      </c>
      <c r="N482" s="141">
        <v>8</v>
      </c>
      <c r="O482" s="141">
        <v>1</v>
      </c>
      <c r="P482" s="144">
        <v>250</v>
      </c>
      <c r="Q482" s="145">
        <v>0.25</v>
      </c>
      <c r="R482" s="144">
        <f t="shared" si="7"/>
        <v>312.5</v>
      </c>
      <c r="S482" s="141">
        <v>10</v>
      </c>
      <c r="T482" s="141">
        <v>1</v>
      </c>
      <c r="U482" s="141">
        <v>7</v>
      </c>
      <c r="V482" s="146">
        <f>CEILING(R482*O482*I482*EXP(-Definitions!$A$38*'Capex (2)'!U482)*T482,100)</f>
        <v>11000</v>
      </c>
      <c r="W482" s="160" t="s">
        <v>235</v>
      </c>
      <c r="X482" s="142" t="s">
        <v>239</v>
      </c>
      <c r="Y482" s="142"/>
    </row>
    <row r="483" spans="1:25" s="129" customFormat="1" ht="35.65" hidden="1" customHeight="1">
      <c r="A483" s="141" t="s">
        <v>1551</v>
      </c>
      <c r="B483" s="142" t="s">
        <v>261</v>
      </c>
      <c r="C483" s="142" t="s">
        <v>82</v>
      </c>
      <c r="D483" s="142" t="s">
        <v>117</v>
      </c>
      <c r="E483" s="142" t="s">
        <v>109</v>
      </c>
      <c r="F483" s="142" t="s">
        <v>192</v>
      </c>
      <c r="G483" s="142" t="s">
        <v>96</v>
      </c>
      <c r="H483" s="141">
        <v>2017</v>
      </c>
      <c r="I483" s="143">
        <v>200.51</v>
      </c>
      <c r="J483" s="141" t="s">
        <v>234</v>
      </c>
      <c r="K483" s="141">
        <v>2</v>
      </c>
      <c r="L483" s="141">
        <v>1</v>
      </c>
      <c r="M483" s="141">
        <v>1</v>
      </c>
      <c r="N483" s="141">
        <v>8</v>
      </c>
      <c r="O483" s="141">
        <v>1</v>
      </c>
      <c r="P483" s="144">
        <v>250</v>
      </c>
      <c r="Q483" s="145">
        <v>0.25</v>
      </c>
      <c r="R483" s="144">
        <f t="shared" si="7"/>
        <v>312.5</v>
      </c>
      <c r="S483" s="141">
        <v>10</v>
      </c>
      <c r="T483" s="141">
        <v>1</v>
      </c>
      <c r="U483" s="141">
        <v>7</v>
      </c>
      <c r="V483" s="146">
        <f>CEILING(R483*O483*I483*EXP(-Definitions!$A$38*'Capex (2)'!U483)*T483,100)</f>
        <v>62700</v>
      </c>
      <c r="W483" s="160" t="s">
        <v>235</v>
      </c>
      <c r="X483" s="142" t="s">
        <v>239</v>
      </c>
      <c r="Y483" s="142"/>
    </row>
    <row r="484" spans="1:25" s="129" customFormat="1" ht="35.65" hidden="1" customHeight="1">
      <c r="A484" s="141" t="s">
        <v>1552</v>
      </c>
      <c r="B484" s="142" t="s">
        <v>255</v>
      </c>
      <c r="C484" s="142" t="s">
        <v>82</v>
      </c>
      <c r="D484" s="142" t="s">
        <v>117</v>
      </c>
      <c r="E484" s="142" t="s">
        <v>109</v>
      </c>
      <c r="F484" s="142" t="s">
        <v>192</v>
      </c>
      <c r="G484" s="142" t="s">
        <v>96</v>
      </c>
      <c r="H484" s="141">
        <v>2017</v>
      </c>
      <c r="I484" s="143">
        <v>283.57</v>
      </c>
      <c r="J484" s="141" t="s">
        <v>234</v>
      </c>
      <c r="K484" s="141">
        <v>2</v>
      </c>
      <c r="L484" s="141">
        <v>1</v>
      </c>
      <c r="M484" s="141">
        <v>1</v>
      </c>
      <c r="N484" s="141">
        <v>8</v>
      </c>
      <c r="O484" s="141">
        <v>1</v>
      </c>
      <c r="P484" s="144">
        <v>250</v>
      </c>
      <c r="Q484" s="145">
        <v>0.25</v>
      </c>
      <c r="R484" s="144">
        <f t="shared" si="7"/>
        <v>312.5</v>
      </c>
      <c r="S484" s="141">
        <v>10</v>
      </c>
      <c r="T484" s="141">
        <v>1</v>
      </c>
      <c r="U484" s="141">
        <v>7</v>
      </c>
      <c r="V484" s="146">
        <f>CEILING(R484*O484*I484*EXP(-Definitions!$A$38*'Capex (2)'!U484)*T484,100)</f>
        <v>88700</v>
      </c>
      <c r="W484" s="160" t="s">
        <v>235</v>
      </c>
      <c r="X484" s="142" t="s">
        <v>242</v>
      </c>
      <c r="Y484" s="142"/>
    </row>
    <row r="485" spans="1:25" s="129" customFormat="1" ht="35.65" hidden="1" customHeight="1">
      <c r="A485" s="141" t="s">
        <v>1553</v>
      </c>
      <c r="B485" s="142" t="s">
        <v>261</v>
      </c>
      <c r="C485" s="142" t="s">
        <v>82</v>
      </c>
      <c r="D485" s="142" t="s">
        <v>117</v>
      </c>
      <c r="E485" s="142" t="s">
        <v>109</v>
      </c>
      <c r="F485" s="142" t="s">
        <v>262</v>
      </c>
      <c r="G485" s="142" t="s">
        <v>96</v>
      </c>
      <c r="H485" s="141">
        <v>2017</v>
      </c>
      <c r="I485" s="143">
        <v>15.04</v>
      </c>
      <c r="J485" s="141" t="s">
        <v>234</v>
      </c>
      <c r="K485" s="141">
        <v>2</v>
      </c>
      <c r="L485" s="141">
        <v>1</v>
      </c>
      <c r="M485" s="141">
        <v>1</v>
      </c>
      <c r="N485" s="141">
        <v>8</v>
      </c>
      <c r="O485" s="141">
        <v>1</v>
      </c>
      <c r="P485" s="144">
        <v>250</v>
      </c>
      <c r="Q485" s="145">
        <v>0.25</v>
      </c>
      <c r="R485" s="144">
        <f t="shared" si="7"/>
        <v>312.5</v>
      </c>
      <c r="S485" s="141">
        <v>10</v>
      </c>
      <c r="T485" s="141">
        <v>1</v>
      </c>
      <c r="U485" s="141">
        <v>7</v>
      </c>
      <c r="V485" s="146">
        <f>CEILING(R485*O485*I485*EXP(-Definitions!$A$38*'Capex (2)'!U485)*T485,100)</f>
        <v>4700</v>
      </c>
      <c r="W485" s="160" t="s">
        <v>235</v>
      </c>
      <c r="X485" s="142" t="s">
        <v>239</v>
      </c>
      <c r="Y485" s="142"/>
    </row>
    <row r="486" spans="1:25" s="129" customFormat="1" ht="35.65" hidden="1" customHeight="1">
      <c r="A486" s="141" t="s">
        <v>1554</v>
      </c>
      <c r="B486" s="142" t="s">
        <v>255</v>
      </c>
      <c r="C486" s="142" t="s">
        <v>82</v>
      </c>
      <c r="D486" s="142" t="s">
        <v>117</v>
      </c>
      <c r="E486" s="142" t="s">
        <v>109</v>
      </c>
      <c r="F486" s="142" t="s">
        <v>262</v>
      </c>
      <c r="G486" s="142" t="s">
        <v>96</v>
      </c>
      <c r="H486" s="141">
        <v>2017</v>
      </c>
      <c r="I486" s="143">
        <v>64.22</v>
      </c>
      <c r="J486" s="141" t="s">
        <v>234</v>
      </c>
      <c r="K486" s="141">
        <v>2</v>
      </c>
      <c r="L486" s="141">
        <v>1</v>
      </c>
      <c r="M486" s="141">
        <v>1</v>
      </c>
      <c r="N486" s="141">
        <v>8</v>
      </c>
      <c r="O486" s="141">
        <v>1</v>
      </c>
      <c r="P486" s="144">
        <v>250</v>
      </c>
      <c r="Q486" s="145">
        <v>0.25</v>
      </c>
      <c r="R486" s="144">
        <f t="shared" si="7"/>
        <v>312.5</v>
      </c>
      <c r="S486" s="141">
        <v>10</v>
      </c>
      <c r="T486" s="141">
        <v>1</v>
      </c>
      <c r="U486" s="141">
        <v>7</v>
      </c>
      <c r="V486" s="146">
        <f>CEILING(R486*O486*I486*EXP(-Definitions!$A$38*'Capex (2)'!U486)*T486,100)</f>
        <v>20100</v>
      </c>
      <c r="W486" s="160" t="s">
        <v>235</v>
      </c>
      <c r="X486" s="142" t="s">
        <v>242</v>
      </c>
      <c r="Y486" s="142"/>
    </row>
    <row r="487" spans="1:25" s="129" customFormat="1" ht="36" hidden="1" customHeight="1">
      <c r="A487" s="141" t="s">
        <v>1555</v>
      </c>
      <c r="B487" s="142" t="s">
        <v>255</v>
      </c>
      <c r="C487" s="142" t="s">
        <v>82</v>
      </c>
      <c r="D487" s="142" t="s">
        <v>117</v>
      </c>
      <c r="E487" s="142" t="s">
        <v>110</v>
      </c>
      <c r="F487" s="142" t="s">
        <v>148</v>
      </c>
      <c r="G487" s="142" t="s">
        <v>96</v>
      </c>
      <c r="H487" s="141">
        <v>2017</v>
      </c>
      <c r="I487" s="143">
        <v>95.33</v>
      </c>
      <c r="J487" s="141" t="s">
        <v>234</v>
      </c>
      <c r="K487" s="141">
        <v>2</v>
      </c>
      <c r="L487" s="141">
        <v>1</v>
      </c>
      <c r="M487" s="141">
        <v>1</v>
      </c>
      <c r="N487" s="141">
        <v>8</v>
      </c>
      <c r="O487" s="141">
        <v>1</v>
      </c>
      <c r="P487" s="144">
        <v>250</v>
      </c>
      <c r="Q487" s="145">
        <v>0.25</v>
      </c>
      <c r="R487" s="144">
        <f t="shared" si="7"/>
        <v>312.5</v>
      </c>
      <c r="S487" s="141">
        <v>10</v>
      </c>
      <c r="T487" s="141">
        <v>1</v>
      </c>
      <c r="U487" s="141">
        <v>7</v>
      </c>
      <c r="V487" s="146">
        <f>CEILING(R487*O487*I487*EXP(-Definitions!$A$38*'Capex (2)'!U487)*T487,100)</f>
        <v>29800</v>
      </c>
      <c r="W487" s="160" t="s">
        <v>235</v>
      </c>
      <c r="X487" s="142" t="s">
        <v>236</v>
      </c>
      <c r="Y487" s="142"/>
    </row>
    <row r="488" spans="1:25" s="129" customFormat="1" ht="35.65" hidden="1" customHeight="1">
      <c r="A488" s="141" t="s">
        <v>1556</v>
      </c>
      <c r="B488" s="142" t="s">
        <v>261</v>
      </c>
      <c r="C488" s="142" t="s">
        <v>82</v>
      </c>
      <c r="D488" s="142" t="s">
        <v>117</v>
      </c>
      <c r="E488" s="142" t="s">
        <v>110</v>
      </c>
      <c r="F488" s="142" t="s">
        <v>148</v>
      </c>
      <c r="G488" s="142" t="s">
        <v>96</v>
      </c>
      <c r="H488" s="141">
        <v>2017</v>
      </c>
      <c r="I488" s="143">
        <v>17.600000000000001</v>
      </c>
      <c r="J488" s="141" t="s">
        <v>234</v>
      </c>
      <c r="K488" s="141">
        <v>2</v>
      </c>
      <c r="L488" s="141">
        <v>1</v>
      </c>
      <c r="M488" s="141">
        <v>1</v>
      </c>
      <c r="N488" s="141">
        <v>8</v>
      </c>
      <c r="O488" s="141">
        <v>1</v>
      </c>
      <c r="P488" s="144">
        <v>250</v>
      </c>
      <c r="Q488" s="145">
        <v>0.25</v>
      </c>
      <c r="R488" s="144">
        <f t="shared" si="7"/>
        <v>312.5</v>
      </c>
      <c r="S488" s="141">
        <v>10</v>
      </c>
      <c r="T488" s="141">
        <v>1</v>
      </c>
      <c r="U488" s="141">
        <v>7</v>
      </c>
      <c r="V488" s="146">
        <f>CEILING(R488*O488*I488*EXP(-Definitions!$A$38*'Capex (2)'!U488)*T488,100)</f>
        <v>5500</v>
      </c>
      <c r="W488" s="160" t="s">
        <v>235</v>
      </c>
      <c r="X488" s="142" t="s">
        <v>239</v>
      </c>
      <c r="Y488" s="142"/>
    </row>
    <row r="489" spans="1:25" s="129" customFormat="1" ht="35.65" hidden="1" customHeight="1">
      <c r="A489" s="141" t="s">
        <v>1557</v>
      </c>
      <c r="B489" s="142" t="s">
        <v>241</v>
      </c>
      <c r="C489" s="142" t="s">
        <v>82</v>
      </c>
      <c r="D489" s="142" t="s">
        <v>117</v>
      </c>
      <c r="E489" s="142" t="s">
        <v>110</v>
      </c>
      <c r="F489" s="142" t="s">
        <v>148</v>
      </c>
      <c r="G489" s="142" t="s">
        <v>96</v>
      </c>
      <c r="H489" s="141">
        <v>2017</v>
      </c>
      <c r="I489" s="143">
        <v>17.600000000000001</v>
      </c>
      <c r="J489" s="141" t="s">
        <v>234</v>
      </c>
      <c r="K489" s="141">
        <v>2</v>
      </c>
      <c r="L489" s="141">
        <v>1</v>
      </c>
      <c r="M489" s="141">
        <v>1</v>
      </c>
      <c r="N489" s="141">
        <v>8</v>
      </c>
      <c r="O489" s="141">
        <v>1</v>
      </c>
      <c r="P489" s="144">
        <v>1100</v>
      </c>
      <c r="Q489" s="145">
        <v>0.25</v>
      </c>
      <c r="R489" s="144">
        <f t="shared" si="7"/>
        <v>1375</v>
      </c>
      <c r="S489" s="141">
        <v>10</v>
      </c>
      <c r="T489" s="141">
        <v>1</v>
      </c>
      <c r="U489" s="141">
        <v>7</v>
      </c>
      <c r="V489" s="146">
        <f>CEILING(R489*O489*I489*EXP(-Definitions!$A$38*'Capex (2)'!U489)*T489,100)</f>
        <v>24200</v>
      </c>
      <c r="W489" s="160" t="s">
        <v>235</v>
      </c>
      <c r="X489" s="142" t="s">
        <v>242</v>
      </c>
      <c r="Y489" s="142"/>
    </row>
    <row r="490" spans="1:25" s="129" customFormat="1" ht="36" hidden="1" customHeight="1">
      <c r="A490" s="141" t="s">
        <v>1558</v>
      </c>
      <c r="B490" s="142" t="s">
        <v>255</v>
      </c>
      <c r="C490" s="142" t="s">
        <v>82</v>
      </c>
      <c r="D490" s="142" t="s">
        <v>117</v>
      </c>
      <c r="E490" s="142" t="s">
        <v>110</v>
      </c>
      <c r="F490" s="142" t="s">
        <v>152</v>
      </c>
      <c r="G490" s="142" t="s">
        <v>96</v>
      </c>
      <c r="H490" s="141">
        <v>2017</v>
      </c>
      <c r="I490" s="143">
        <v>95.71</v>
      </c>
      <c r="J490" s="141" t="s">
        <v>234</v>
      </c>
      <c r="K490" s="141">
        <v>2</v>
      </c>
      <c r="L490" s="141">
        <v>1</v>
      </c>
      <c r="M490" s="141">
        <v>1</v>
      </c>
      <c r="N490" s="141">
        <v>8</v>
      </c>
      <c r="O490" s="141">
        <v>1</v>
      </c>
      <c r="P490" s="144">
        <v>250</v>
      </c>
      <c r="Q490" s="145">
        <v>0.25</v>
      </c>
      <c r="R490" s="144">
        <f t="shared" si="7"/>
        <v>312.5</v>
      </c>
      <c r="S490" s="141">
        <v>10</v>
      </c>
      <c r="T490" s="141">
        <v>1</v>
      </c>
      <c r="U490" s="141">
        <v>7</v>
      </c>
      <c r="V490" s="146">
        <f>CEILING(R490*O490*I490*EXP(-Definitions!$A$38*'Capex (2)'!U490)*T490,100)</f>
        <v>30000</v>
      </c>
      <c r="W490" s="160" t="s">
        <v>235</v>
      </c>
      <c r="X490" s="142" t="s">
        <v>236</v>
      </c>
      <c r="Y490" s="142"/>
    </row>
    <row r="491" spans="1:25" s="129" customFormat="1" ht="35.65" hidden="1" customHeight="1">
      <c r="A491" s="141" t="s">
        <v>1559</v>
      </c>
      <c r="B491" s="142" t="s">
        <v>261</v>
      </c>
      <c r="C491" s="142" t="s">
        <v>82</v>
      </c>
      <c r="D491" s="142" t="s">
        <v>117</v>
      </c>
      <c r="E491" s="142" t="s">
        <v>110</v>
      </c>
      <c r="F491" s="142" t="s">
        <v>152</v>
      </c>
      <c r="G491" s="142" t="s">
        <v>96</v>
      </c>
      <c r="H491" s="141">
        <v>2017</v>
      </c>
      <c r="I491" s="143">
        <v>17.670000000000002</v>
      </c>
      <c r="J491" s="141" t="s">
        <v>234</v>
      </c>
      <c r="K491" s="141">
        <v>2</v>
      </c>
      <c r="L491" s="141">
        <v>1</v>
      </c>
      <c r="M491" s="141">
        <v>1</v>
      </c>
      <c r="N491" s="141">
        <v>8</v>
      </c>
      <c r="O491" s="141">
        <v>1</v>
      </c>
      <c r="P491" s="144">
        <v>250</v>
      </c>
      <c r="Q491" s="145">
        <v>0.25</v>
      </c>
      <c r="R491" s="144">
        <f t="shared" si="7"/>
        <v>312.5</v>
      </c>
      <c r="S491" s="141">
        <v>10</v>
      </c>
      <c r="T491" s="141">
        <v>1</v>
      </c>
      <c r="U491" s="141">
        <v>7</v>
      </c>
      <c r="V491" s="146">
        <f>CEILING(R491*O491*I491*EXP(-Definitions!$A$38*'Capex (2)'!U491)*T491,100)</f>
        <v>5600</v>
      </c>
      <c r="W491" s="160" t="s">
        <v>235</v>
      </c>
      <c r="X491" s="142" t="s">
        <v>239</v>
      </c>
      <c r="Y491" s="142"/>
    </row>
    <row r="492" spans="1:25" s="129" customFormat="1" ht="35.65" hidden="1" customHeight="1">
      <c r="A492" s="141" t="s">
        <v>1560</v>
      </c>
      <c r="B492" s="142" t="s">
        <v>241</v>
      </c>
      <c r="C492" s="142" t="s">
        <v>82</v>
      </c>
      <c r="D492" s="142" t="s">
        <v>117</v>
      </c>
      <c r="E492" s="142" t="s">
        <v>110</v>
      </c>
      <c r="F492" s="142" t="s">
        <v>152</v>
      </c>
      <c r="G492" s="142" t="s">
        <v>96</v>
      </c>
      <c r="H492" s="141">
        <v>2017</v>
      </c>
      <c r="I492" s="143">
        <v>17.670000000000002</v>
      </c>
      <c r="J492" s="141" t="s">
        <v>234</v>
      </c>
      <c r="K492" s="141">
        <v>2</v>
      </c>
      <c r="L492" s="141">
        <v>1</v>
      </c>
      <c r="M492" s="141">
        <v>1</v>
      </c>
      <c r="N492" s="141">
        <v>8</v>
      </c>
      <c r="O492" s="141">
        <v>1</v>
      </c>
      <c r="P492" s="144">
        <v>1100</v>
      </c>
      <c r="Q492" s="145">
        <v>0.25</v>
      </c>
      <c r="R492" s="144">
        <f t="shared" si="7"/>
        <v>1375</v>
      </c>
      <c r="S492" s="141">
        <v>10</v>
      </c>
      <c r="T492" s="141">
        <v>1</v>
      </c>
      <c r="U492" s="141">
        <v>7</v>
      </c>
      <c r="V492" s="146">
        <f>CEILING(R492*O492*I492*EXP(-Definitions!$A$38*'Capex (2)'!U492)*T492,100)</f>
        <v>24300</v>
      </c>
      <c r="W492" s="160" t="s">
        <v>235</v>
      </c>
      <c r="X492" s="142" t="s">
        <v>242</v>
      </c>
      <c r="Y492" s="142"/>
    </row>
    <row r="493" spans="1:25" s="129" customFormat="1" ht="36" hidden="1" customHeight="1">
      <c r="A493" s="141" t="s">
        <v>1561</v>
      </c>
      <c r="B493" s="142" t="s">
        <v>255</v>
      </c>
      <c r="C493" s="142" t="s">
        <v>82</v>
      </c>
      <c r="D493" s="142" t="s">
        <v>117</v>
      </c>
      <c r="E493" s="142" t="s">
        <v>110</v>
      </c>
      <c r="F493" s="142" t="s">
        <v>154</v>
      </c>
      <c r="G493" s="142" t="s">
        <v>96</v>
      </c>
      <c r="H493" s="141">
        <v>2017</v>
      </c>
      <c r="I493" s="143">
        <v>31.38</v>
      </c>
      <c r="J493" s="141" t="s">
        <v>234</v>
      </c>
      <c r="K493" s="141">
        <v>2</v>
      </c>
      <c r="L493" s="141">
        <v>1</v>
      </c>
      <c r="M493" s="141">
        <v>1</v>
      </c>
      <c r="N493" s="141">
        <v>8</v>
      </c>
      <c r="O493" s="141">
        <v>1</v>
      </c>
      <c r="P493" s="144">
        <v>250</v>
      </c>
      <c r="Q493" s="145">
        <v>0.25</v>
      </c>
      <c r="R493" s="144">
        <f t="shared" si="7"/>
        <v>312.5</v>
      </c>
      <c r="S493" s="141">
        <v>10</v>
      </c>
      <c r="T493" s="141">
        <v>1</v>
      </c>
      <c r="U493" s="141">
        <v>7</v>
      </c>
      <c r="V493" s="146">
        <f>CEILING(R493*O493*I493*EXP(-Definitions!$A$38*'Capex (2)'!U493)*T493,100)</f>
        <v>9900</v>
      </c>
      <c r="W493" s="160" t="s">
        <v>235</v>
      </c>
      <c r="X493" s="142" t="s">
        <v>236</v>
      </c>
      <c r="Y493" s="142"/>
    </row>
    <row r="494" spans="1:25" s="129" customFormat="1" ht="35.65" hidden="1" customHeight="1">
      <c r="A494" s="141" t="s">
        <v>1562</v>
      </c>
      <c r="B494" s="142" t="s">
        <v>261</v>
      </c>
      <c r="C494" s="142" t="s">
        <v>82</v>
      </c>
      <c r="D494" s="142" t="s">
        <v>117</v>
      </c>
      <c r="E494" s="142" t="s">
        <v>110</v>
      </c>
      <c r="F494" s="142" t="s">
        <v>154</v>
      </c>
      <c r="G494" s="142" t="s">
        <v>96</v>
      </c>
      <c r="H494" s="141">
        <v>2017</v>
      </c>
      <c r="I494" s="143">
        <v>3.45</v>
      </c>
      <c r="J494" s="141" t="s">
        <v>234</v>
      </c>
      <c r="K494" s="141">
        <v>2</v>
      </c>
      <c r="L494" s="141">
        <v>1</v>
      </c>
      <c r="M494" s="141">
        <v>1</v>
      </c>
      <c r="N494" s="141">
        <v>8</v>
      </c>
      <c r="O494" s="141">
        <v>1</v>
      </c>
      <c r="P494" s="144">
        <v>250</v>
      </c>
      <c r="Q494" s="145">
        <v>0.25</v>
      </c>
      <c r="R494" s="144">
        <f t="shared" si="7"/>
        <v>312.5</v>
      </c>
      <c r="S494" s="141">
        <v>10</v>
      </c>
      <c r="T494" s="141">
        <v>1</v>
      </c>
      <c r="U494" s="141">
        <v>7</v>
      </c>
      <c r="V494" s="146">
        <f>CEILING(R494*O494*I494*EXP(-Definitions!$A$38*'Capex (2)'!U494)*T494,100)</f>
        <v>1100</v>
      </c>
      <c r="W494" s="160" t="s">
        <v>235</v>
      </c>
      <c r="X494" s="142" t="s">
        <v>239</v>
      </c>
      <c r="Y494" s="142"/>
    </row>
    <row r="495" spans="1:25" s="129" customFormat="1" ht="35.65" hidden="1" customHeight="1">
      <c r="A495" s="141" t="s">
        <v>1563</v>
      </c>
      <c r="B495" s="142" t="s">
        <v>241</v>
      </c>
      <c r="C495" s="142" t="s">
        <v>82</v>
      </c>
      <c r="D495" s="142" t="s">
        <v>117</v>
      </c>
      <c r="E495" s="142" t="s">
        <v>110</v>
      </c>
      <c r="F495" s="142" t="s">
        <v>154</v>
      </c>
      <c r="G495" s="142" t="s">
        <v>96</v>
      </c>
      <c r="H495" s="141">
        <v>2017</v>
      </c>
      <c r="I495" s="143">
        <v>3.45</v>
      </c>
      <c r="J495" s="141" t="s">
        <v>234</v>
      </c>
      <c r="K495" s="141">
        <v>2</v>
      </c>
      <c r="L495" s="141">
        <v>1</v>
      </c>
      <c r="M495" s="141">
        <v>1</v>
      </c>
      <c r="N495" s="141">
        <v>8</v>
      </c>
      <c r="O495" s="141">
        <v>1</v>
      </c>
      <c r="P495" s="144">
        <v>1100</v>
      </c>
      <c r="Q495" s="145">
        <v>0.25</v>
      </c>
      <c r="R495" s="144">
        <f t="shared" si="7"/>
        <v>1375</v>
      </c>
      <c r="S495" s="141">
        <v>10</v>
      </c>
      <c r="T495" s="141">
        <v>1</v>
      </c>
      <c r="U495" s="141">
        <v>7</v>
      </c>
      <c r="V495" s="146">
        <f>CEILING(R495*O495*I495*EXP(-Definitions!$A$38*'Capex (2)'!U495)*T495,100)</f>
        <v>4800</v>
      </c>
      <c r="W495" s="160" t="s">
        <v>235</v>
      </c>
      <c r="X495" s="142" t="s">
        <v>242</v>
      </c>
      <c r="Y495" s="142"/>
    </row>
    <row r="496" spans="1:25" s="129" customFormat="1" ht="35.65" hidden="1" customHeight="1">
      <c r="A496" s="141" t="s">
        <v>1564</v>
      </c>
      <c r="B496" s="142" t="s">
        <v>261</v>
      </c>
      <c r="C496" s="142" t="s">
        <v>82</v>
      </c>
      <c r="D496" s="142" t="s">
        <v>117</v>
      </c>
      <c r="E496" s="142" t="s">
        <v>110</v>
      </c>
      <c r="F496" s="142" t="s">
        <v>191</v>
      </c>
      <c r="G496" s="142" t="s">
        <v>96</v>
      </c>
      <c r="H496" s="141">
        <v>2017</v>
      </c>
      <c r="I496" s="143">
        <v>3.1</v>
      </c>
      <c r="J496" s="141" t="s">
        <v>234</v>
      </c>
      <c r="K496" s="141">
        <v>2</v>
      </c>
      <c r="L496" s="141">
        <v>1</v>
      </c>
      <c r="M496" s="141">
        <v>1</v>
      </c>
      <c r="N496" s="141">
        <v>8</v>
      </c>
      <c r="O496" s="141">
        <v>1</v>
      </c>
      <c r="P496" s="144">
        <v>250</v>
      </c>
      <c r="Q496" s="145">
        <v>0.25</v>
      </c>
      <c r="R496" s="144">
        <f t="shared" si="7"/>
        <v>312.5</v>
      </c>
      <c r="S496" s="141">
        <v>10</v>
      </c>
      <c r="T496" s="141">
        <v>1</v>
      </c>
      <c r="U496" s="141">
        <v>7</v>
      </c>
      <c r="V496" s="146">
        <f>CEILING(R496*O496*I496*EXP(-Definitions!$A$38*'Capex (2)'!U496)*T496,100)</f>
        <v>1000</v>
      </c>
      <c r="W496" s="160" t="s">
        <v>235</v>
      </c>
      <c r="X496" s="142" t="s">
        <v>239</v>
      </c>
      <c r="Y496" s="142"/>
    </row>
    <row r="497" spans="1:25" s="129" customFormat="1" ht="35.65" hidden="1" customHeight="1">
      <c r="A497" s="141" t="s">
        <v>1565</v>
      </c>
      <c r="B497" s="142" t="s">
        <v>261</v>
      </c>
      <c r="C497" s="142" t="s">
        <v>82</v>
      </c>
      <c r="D497" s="142" t="s">
        <v>117</v>
      </c>
      <c r="E497" s="142" t="s">
        <v>110</v>
      </c>
      <c r="F497" s="142" t="s">
        <v>194</v>
      </c>
      <c r="G497" s="142" t="s">
        <v>96</v>
      </c>
      <c r="H497" s="141">
        <v>2017</v>
      </c>
      <c r="I497" s="143">
        <v>24.33</v>
      </c>
      <c r="J497" s="141" t="s">
        <v>234</v>
      </c>
      <c r="K497" s="141">
        <v>2</v>
      </c>
      <c r="L497" s="141">
        <v>1</v>
      </c>
      <c r="M497" s="141">
        <v>1</v>
      </c>
      <c r="N497" s="141">
        <v>8</v>
      </c>
      <c r="O497" s="141">
        <v>1</v>
      </c>
      <c r="P497" s="144">
        <v>250</v>
      </c>
      <c r="Q497" s="145">
        <v>0.25</v>
      </c>
      <c r="R497" s="144">
        <f t="shared" si="7"/>
        <v>312.5</v>
      </c>
      <c r="S497" s="141">
        <v>10</v>
      </c>
      <c r="T497" s="141">
        <v>1</v>
      </c>
      <c r="U497" s="141">
        <v>7</v>
      </c>
      <c r="V497" s="146">
        <f>CEILING(R497*O497*I497*EXP(-Definitions!$A$38*'Capex (2)'!U497)*T497,100)</f>
        <v>7700</v>
      </c>
      <c r="W497" s="160" t="s">
        <v>235</v>
      </c>
      <c r="X497" s="142" t="s">
        <v>239</v>
      </c>
      <c r="Y497" s="142"/>
    </row>
    <row r="498" spans="1:25" s="129" customFormat="1" ht="35.65" hidden="1" customHeight="1">
      <c r="A498" s="141" t="s">
        <v>1566</v>
      </c>
      <c r="B498" s="142" t="s">
        <v>261</v>
      </c>
      <c r="C498" s="142" t="s">
        <v>82</v>
      </c>
      <c r="D498" s="142" t="s">
        <v>117</v>
      </c>
      <c r="E498" s="142" t="s">
        <v>110</v>
      </c>
      <c r="F498" s="142" t="s">
        <v>193</v>
      </c>
      <c r="G498" s="142" t="s">
        <v>96</v>
      </c>
      <c r="H498" s="141">
        <v>2017</v>
      </c>
      <c r="I498" s="143">
        <v>34.700000000000003</v>
      </c>
      <c r="J498" s="141" t="s">
        <v>234</v>
      </c>
      <c r="K498" s="141">
        <v>2</v>
      </c>
      <c r="L498" s="141">
        <v>1</v>
      </c>
      <c r="M498" s="141">
        <v>1</v>
      </c>
      <c r="N498" s="141">
        <v>8</v>
      </c>
      <c r="O498" s="141">
        <v>1</v>
      </c>
      <c r="P498" s="144">
        <v>250</v>
      </c>
      <c r="Q498" s="145">
        <v>0.25</v>
      </c>
      <c r="R498" s="144">
        <f t="shared" si="7"/>
        <v>312.5</v>
      </c>
      <c r="S498" s="141">
        <v>10</v>
      </c>
      <c r="T498" s="141">
        <v>1</v>
      </c>
      <c r="U498" s="141">
        <v>7</v>
      </c>
      <c r="V498" s="146">
        <f>CEILING(R498*O498*I498*EXP(-Definitions!$A$38*'Capex (2)'!U498)*T498,100)</f>
        <v>10900</v>
      </c>
      <c r="W498" s="160" t="s">
        <v>235</v>
      </c>
      <c r="X498" s="142" t="s">
        <v>239</v>
      </c>
      <c r="Y498" s="142"/>
    </row>
    <row r="499" spans="1:25" s="129" customFormat="1" ht="35.65" hidden="1" customHeight="1">
      <c r="A499" s="141" t="s">
        <v>1567</v>
      </c>
      <c r="B499" s="142" t="s">
        <v>261</v>
      </c>
      <c r="C499" s="142" t="s">
        <v>82</v>
      </c>
      <c r="D499" s="142" t="s">
        <v>117</v>
      </c>
      <c r="E499" s="142" t="s">
        <v>110</v>
      </c>
      <c r="F499" s="142" t="s">
        <v>195</v>
      </c>
      <c r="G499" s="142" t="s">
        <v>96</v>
      </c>
      <c r="H499" s="141">
        <v>2017</v>
      </c>
      <c r="I499" s="143">
        <v>5.51</v>
      </c>
      <c r="J499" s="141" t="s">
        <v>234</v>
      </c>
      <c r="K499" s="141">
        <v>2</v>
      </c>
      <c r="L499" s="141">
        <v>1</v>
      </c>
      <c r="M499" s="141">
        <v>1</v>
      </c>
      <c r="N499" s="141">
        <v>8</v>
      </c>
      <c r="O499" s="141">
        <v>1</v>
      </c>
      <c r="P499" s="144">
        <v>250</v>
      </c>
      <c r="Q499" s="145">
        <v>0.25</v>
      </c>
      <c r="R499" s="144">
        <f t="shared" si="7"/>
        <v>312.5</v>
      </c>
      <c r="S499" s="141">
        <v>10</v>
      </c>
      <c r="T499" s="141">
        <v>1</v>
      </c>
      <c r="U499" s="141">
        <v>7</v>
      </c>
      <c r="V499" s="146">
        <f>CEILING(R499*O499*I499*EXP(-Definitions!$A$38*'Capex (2)'!U499)*T499,100)</f>
        <v>1800</v>
      </c>
      <c r="W499" s="160" t="s">
        <v>235</v>
      </c>
      <c r="X499" s="142" t="s">
        <v>239</v>
      </c>
      <c r="Y499" s="142"/>
    </row>
    <row r="500" spans="1:25" s="129" customFormat="1" ht="36" hidden="1" customHeight="1">
      <c r="A500" s="141" t="s">
        <v>1568</v>
      </c>
      <c r="B500" s="142" t="s">
        <v>255</v>
      </c>
      <c r="C500" s="142" t="s">
        <v>82</v>
      </c>
      <c r="D500" s="142" t="s">
        <v>117</v>
      </c>
      <c r="E500" s="142" t="s">
        <v>110</v>
      </c>
      <c r="F500" s="142" t="s">
        <v>187</v>
      </c>
      <c r="G500" s="142" t="s">
        <v>96</v>
      </c>
      <c r="H500" s="141">
        <v>2017</v>
      </c>
      <c r="I500" s="143">
        <v>33.880000000000003</v>
      </c>
      <c r="J500" s="141" t="s">
        <v>234</v>
      </c>
      <c r="K500" s="141">
        <v>2</v>
      </c>
      <c r="L500" s="141">
        <v>1</v>
      </c>
      <c r="M500" s="141">
        <v>1</v>
      </c>
      <c r="N500" s="141">
        <v>8</v>
      </c>
      <c r="O500" s="141">
        <v>1</v>
      </c>
      <c r="P500" s="144">
        <v>250</v>
      </c>
      <c r="Q500" s="145">
        <v>0.25</v>
      </c>
      <c r="R500" s="144">
        <f t="shared" si="7"/>
        <v>312.5</v>
      </c>
      <c r="S500" s="141">
        <v>10</v>
      </c>
      <c r="T500" s="141">
        <v>1</v>
      </c>
      <c r="U500" s="141">
        <v>7</v>
      </c>
      <c r="V500" s="146">
        <f>CEILING(R500*O500*I500*EXP(-Definitions!$A$38*'Capex (2)'!U500)*T500,100)</f>
        <v>10600</v>
      </c>
      <c r="W500" s="160" t="s">
        <v>235</v>
      </c>
      <c r="X500" s="142" t="s">
        <v>236</v>
      </c>
      <c r="Y500" s="142"/>
    </row>
    <row r="501" spans="1:25" s="129" customFormat="1" ht="35.65" hidden="1" customHeight="1">
      <c r="A501" s="141" t="s">
        <v>1569</v>
      </c>
      <c r="B501" s="142" t="s">
        <v>261</v>
      </c>
      <c r="C501" s="142" t="s">
        <v>82</v>
      </c>
      <c r="D501" s="142" t="s">
        <v>117</v>
      </c>
      <c r="E501" s="142" t="s">
        <v>110</v>
      </c>
      <c r="F501" s="142" t="s">
        <v>187</v>
      </c>
      <c r="G501" s="142" t="s">
        <v>96</v>
      </c>
      <c r="H501" s="141">
        <v>2017</v>
      </c>
      <c r="I501" s="143">
        <v>4.8</v>
      </c>
      <c r="J501" s="141" t="s">
        <v>234</v>
      </c>
      <c r="K501" s="141">
        <v>2</v>
      </c>
      <c r="L501" s="141">
        <v>1</v>
      </c>
      <c r="M501" s="141">
        <v>1</v>
      </c>
      <c r="N501" s="141">
        <v>8</v>
      </c>
      <c r="O501" s="141">
        <v>1</v>
      </c>
      <c r="P501" s="144">
        <v>250</v>
      </c>
      <c r="Q501" s="145">
        <v>0.25</v>
      </c>
      <c r="R501" s="144">
        <f t="shared" si="7"/>
        <v>312.5</v>
      </c>
      <c r="S501" s="141">
        <v>10</v>
      </c>
      <c r="T501" s="141">
        <v>1</v>
      </c>
      <c r="U501" s="141">
        <v>7</v>
      </c>
      <c r="V501" s="146">
        <f>CEILING(R501*O501*I501*EXP(-Definitions!$A$38*'Capex (2)'!U501)*T501,100)</f>
        <v>1500</v>
      </c>
      <c r="W501" s="160" t="s">
        <v>235</v>
      </c>
      <c r="X501" s="142" t="s">
        <v>239</v>
      </c>
      <c r="Y501" s="142"/>
    </row>
    <row r="502" spans="1:25" s="129" customFormat="1" ht="35.65" hidden="1" customHeight="1">
      <c r="A502" s="141" t="s">
        <v>1570</v>
      </c>
      <c r="B502" s="142" t="s">
        <v>241</v>
      </c>
      <c r="C502" s="142" t="s">
        <v>82</v>
      </c>
      <c r="D502" s="142" t="s">
        <v>117</v>
      </c>
      <c r="E502" s="142" t="s">
        <v>110</v>
      </c>
      <c r="F502" s="142" t="s">
        <v>187</v>
      </c>
      <c r="G502" s="142" t="s">
        <v>96</v>
      </c>
      <c r="H502" s="141">
        <v>2017</v>
      </c>
      <c r="I502" s="143">
        <v>4.8</v>
      </c>
      <c r="J502" s="141" t="s">
        <v>234</v>
      </c>
      <c r="K502" s="141">
        <v>2</v>
      </c>
      <c r="L502" s="141">
        <v>1</v>
      </c>
      <c r="M502" s="141">
        <v>1</v>
      </c>
      <c r="N502" s="141">
        <v>8</v>
      </c>
      <c r="O502" s="141">
        <v>1</v>
      </c>
      <c r="P502" s="144">
        <v>1100</v>
      </c>
      <c r="Q502" s="145">
        <v>0.25</v>
      </c>
      <c r="R502" s="144">
        <f t="shared" si="7"/>
        <v>1375</v>
      </c>
      <c r="S502" s="141">
        <v>10</v>
      </c>
      <c r="T502" s="141">
        <v>1</v>
      </c>
      <c r="U502" s="141">
        <v>7</v>
      </c>
      <c r="V502" s="146">
        <f>CEILING(R502*O502*I502*EXP(-Definitions!$A$38*'Capex (2)'!U502)*T502,100)</f>
        <v>6600</v>
      </c>
      <c r="W502" s="160" t="s">
        <v>235</v>
      </c>
      <c r="X502" s="142" t="s">
        <v>242</v>
      </c>
      <c r="Y502" s="142"/>
    </row>
    <row r="503" spans="1:25" s="129" customFormat="1" ht="35.65" hidden="1" customHeight="1">
      <c r="A503" s="141" t="s">
        <v>1571</v>
      </c>
      <c r="B503" s="142" t="s">
        <v>261</v>
      </c>
      <c r="C503" s="142" t="s">
        <v>82</v>
      </c>
      <c r="D503" s="142" t="s">
        <v>117</v>
      </c>
      <c r="E503" s="142" t="s">
        <v>110</v>
      </c>
      <c r="F503" s="142" t="s">
        <v>266</v>
      </c>
      <c r="G503" s="142" t="s">
        <v>96</v>
      </c>
      <c r="H503" s="141">
        <v>2017</v>
      </c>
      <c r="I503" s="143">
        <v>35.159999999999997</v>
      </c>
      <c r="J503" s="141" t="s">
        <v>234</v>
      </c>
      <c r="K503" s="141">
        <v>2</v>
      </c>
      <c r="L503" s="141">
        <v>1</v>
      </c>
      <c r="M503" s="141">
        <v>1</v>
      </c>
      <c r="N503" s="141">
        <v>8</v>
      </c>
      <c r="O503" s="141">
        <v>1</v>
      </c>
      <c r="P503" s="144">
        <v>250</v>
      </c>
      <c r="Q503" s="145">
        <v>0.25</v>
      </c>
      <c r="R503" s="144">
        <f t="shared" si="7"/>
        <v>312.5</v>
      </c>
      <c r="S503" s="141">
        <v>10</v>
      </c>
      <c r="T503" s="141">
        <v>1</v>
      </c>
      <c r="U503" s="141">
        <v>7</v>
      </c>
      <c r="V503" s="146">
        <f>CEILING(R503*O503*I503*EXP(-Definitions!$A$38*'Capex (2)'!U503)*T503,100)</f>
        <v>11000</v>
      </c>
      <c r="W503" s="160" t="s">
        <v>235</v>
      </c>
      <c r="X503" s="142" t="s">
        <v>239</v>
      </c>
      <c r="Y503" s="142"/>
    </row>
    <row r="504" spans="1:25" s="129" customFormat="1" ht="35.65" hidden="1" customHeight="1">
      <c r="A504" s="141" t="s">
        <v>1572</v>
      </c>
      <c r="B504" s="142" t="s">
        <v>261</v>
      </c>
      <c r="C504" s="142" t="s">
        <v>82</v>
      </c>
      <c r="D504" s="142" t="s">
        <v>117</v>
      </c>
      <c r="E504" s="142" t="s">
        <v>110</v>
      </c>
      <c r="F504" s="142" t="s">
        <v>192</v>
      </c>
      <c r="G504" s="142" t="s">
        <v>96</v>
      </c>
      <c r="H504" s="141">
        <v>2017</v>
      </c>
      <c r="I504" s="143">
        <v>200.51</v>
      </c>
      <c r="J504" s="141" t="s">
        <v>234</v>
      </c>
      <c r="K504" s="141">
        <v>2</v>
      </c>
      <c r="L504" s="141">
        <v>1</v>
      </c>
      <c r="M504" s="141">
        <v>1</v>
      </c>
      <c r="N504" s="141">
        <v>8</v>
      </c>
      <c r="O504" s="141">
        <v>1</v>
      </c>
      <c r="P504" s="144">
        <v>250</v>
      </c>
      <c r="Q504" s="145">
        <v>0.25</v>
      </c>
      <c r="R504" s="144">
        <f t="shared" si="7"/>
        <v>312.5</v>
      </c>
      <c r="S504" s="141">
        <v>10</v>
      </c>
      <c r="T504" s="141">
        <v>1</v>
      </c>
      <c r="U504" s="141">
        <v>7</v>
      </c>
      <c r="V504" s="146">
        <f>CEILING(R504*O504*I504*EXP(-Definitions!$A$38*'Capex (2)'!U504)*T504,100)</f>
        <v>62700</v>
      </c>
      <c r="W504" s="160" t="s">
        <v>235</v>
      </c>
      <c r="X504" s="142" t="s">
        <v>239</v>
      </c>
      <c r="Y504" s="142"/>
    </row>
    <row r="505" spans="1:25" s="129" customFormat="1" ht="35.65" hidden="1" customHeight="1">
      <c r="A505" s="141" t="s">
        <v>1573</v>
      </c>
      <c r="B505" s="142" t="s">
        <v>255</v>
      </c>
      <c r="C505" s="142" t="s">
        <v>82</v>
      </c>
      <c r="D505" s="142" t="s">
        <v>117</v>
      </c>
      <c r="E505" s="142" t="s">
        <v>110</v>
      </c>
      <c r="F505" s="142" t="s">
        <v>192</v>
      </c>
      <c r="G505" s="142" t="s">
        <v>96</v>
      </c>
      <c r="H505" s="141">
        <v>2017</v>
      </c>
      <c r="I505" s="143">
        <v>283.57</v>
      </c>
      <c r="J505" s="141" t="s">
        <v>234</v>
      </c>
      <c r="K505" s="141">
        <v>2</v>
      </c>
      <c r="L505" s="141">
        <v>1</v>
      </c>
      <c r="M505" s="141">
        <v>1</v>
      </c>
      <c r="N505" s="141">
        <v>8</v>
      </c>
      <c r="O505" s="141">
        <v>1</v>
      </c>
      <c r="P505" s="144">
        <v>250</v>
      </c>
      <c r="Q505" s="145">
        <v>0.25</v>
      </c>
      <c r="R505" s="144">
        <f t="shared" si="7"/>
        <v>312.5</v>
      </c>
      <c r="S505" s="141">
        <v>10</v>
      </c>
      <c r="T505" s="141">
        <v>1</v>
      </c>
      <c r="U505" s="141">
        <v>7</v>
      </c>
      <c r="V505" s="146">
        <f>CEILING(R505*O505*I505*EXP(-Definitions!$A$38*'Capex (2)'!U505)*T505,100)</f>
        <v>88700</v>
      </c>
      <c r="W505" s="160" t="s">
        <v>235</v>
      </c>
      <c r="X505" s="142" t="s">
        <v>242</v>
      </c>
      <c r="Y505" s="142"/>
    </row>
    <row r="506" spans="1:25" s="129" customFormat="1" ht="35.65" hidden="1" customHeight="1">
      <c r="A506" s="141" t="s">
        <v>1574</v>
      </c>
      <c r="B506" s="142" t="s">
        <v>261</v>
      </c>
      <c r="C506" s="142" t="s">
        <v>82</v>
      </c>
      <c r="D506" s="142" t="s">
        <v>117</v>
      </c>
      <c r="E506" s="142" t="s">
        <v>110</v>
      </c>
      <c r="F506" s="142" t="s">
        <v>262</v>
      </c>
      <c r="G506" s="142" t="s">
        <v>96</v>
      </c>
      <c r="H506" s="141">
        <v>2017</v>
      </c>
      <c r="I506" s="143">
        <v>15.04</v>
      </c>
      <c r="J506" s="141" t="s">
        <v>234</v>
      </c>
      <c r="K506" s="141">
        <v>2</v>
      </c>
      <c r="L506" s="141">
        <v>1</v>
      </c>
      <c r="M506" s="141">
        <v>1</v>
      </c>
      <c r="N506" s="141">
        <v>8</v>
      </c>
      <c r="O506" s="141">
        <v>1</v>
      </c>
      <c r="P506" s="144">
        <v>250</v>
      </c>
      <c r="Q506" s="145">
        <v>0.25</v>
      </c>
      <c r="R506" s="144">
        <f t="shared" si="7"/>
        <v>312.5</v>
      </c>
      <c r="S506" s="141">
        <v>10</v>
      </c>
      <c r="T506" s="141">
        <v>1</v>
      </c>
      <c r="U506" s="141">
        <v>7</v>
      </c>
      <c r="V506" s="146">
        <f>CEILING(R506*O506*I506*EXP(-Definitions!$A$38*'Capex (2)'!U506)*T506,100)</f>
        <v>4700</v>
      </c>
      <c r="W506" s="160" t="s">
        <v>235</v>
      </c>
      <c r="X506" s="142" t="s">
        <v>239</v>
      </c>
      <c r="Y506" s="142"/>
    </row>
    <row r="507" spans="1:25" s="129" customFormat="1" ht="35.65" hidden="1" customHeight="1">
      <c r="A507" s="141" t="s">
        <v>1575</v>
      </c>
      <c r="B507" s="142" t="s">
        <v>255</v>
      </c>
      <c r="C507" s="142" t="s">
        <v>82</v>
      </c>
      <c r="D507" s="142" t="s">
        <v>117</v>
      </c>
      <c r="E507" s="142" t="s">
        <v>110</v>
      </c>
      <c r="F507" s="142" t="s">
        <v>262</v>
      </c>
      <c r="G507" s="142" t="s">
        <v>96</v>
      </c>
      <c r="H507" s="141">
        <v>2017</v>
      </c>
      <c r="I507" s="143">
        <v>64.22</v>
      </c>
      <c r="J507" s="141" t="s">
        <v>234</v>
      </c>
      <c r="K507" s="141">
        <v>2</v>
      </c>
      <c r="L507" s="141">
        <v>1</v>
      </c>
      <c r="M507" s="141">
        <v>1</v>
      </c>
      <c r="N507" s="141">
        <v>8</v>
      </c>
      <c r="O507" s="141">
        <v>1</v>
      </c>
      <c r="P507" s="144">
        <v>250</v>
      </c>
      <c r="Q507" s="145">
        <v>0.25</v>
      </c>
      <c r="R507" s="144">
        <f t="shared" si="7"/>
        <v>312.5</v>
      </c>
      <c r="S507" s="141">
        <v>10</v>
      </c>
      <c r="T507" s="141">
        <v>1</v>
      </c>
      <c r="U507" s="141">
        <v>7</v>
      </c>
      <c r="V507" s="146">
        <f>CEILING(R507*O507*I507*EXP(-Definitions!$A$38*'Capex (2)'!U507)*T507,100)</f>
        <v>20100</v>
      </c>
      <c r="W507" s="160" t="s">
        <v>235</v>
      </c>
      <c r="X507" s="142" t="s">
        <v>242</v>
      </c>
      <c r="Y507" s="142"/>
    </row>
    <row r="508" spans="1:25" s="129" customFormat="1" ht="36" hidden="1" customHeight="1">
      <c r="A508" s="141" t="s">
        <v>1576</v>
      </c>
      <c r="B508" s="142" t="s">
        <v>255</v>
      </c>
      <c r="C508" s="142" t="s">
        <v>82</v>
      </c>
      <c r="D508" s="142" t="s">
        <v>117</v>
      </c>
      <c r="E508" s="142" t="s">
        <v>111</v>
      </c>
      <c r="F508" s="142" t="s">
        <v>148</v>
      </c>
      <c r="G508" s="142" t="s">
        <v>96</v>
      </c>
      <c r="H508" s="141">
        <v>2017</v>
      </c>
      <c r="I508" s="143">
        <v>95.33</v>
      </c>
      <c r="J508" s="141" t="s">
        <v>234</v>
      </c>
      <c r="K508" s="141">
        <v>2</v>
      </c>
      <c r="L508" s="141">
        <v>1</v>
      </c>
      <c r="M508" s="141">
        <v>1</v>
      </c>
      <c r="N508" s="141">
        <v>8</v>
      </c>
      <c r="O508" s="141">
        <v>1</v>
      </c>
      <c r="P508" s="144">
        <v>250</v>
      </c>
      <c r="Q508" s="145">
        <v>0.25</v>
      </c>
      <c r="R508" s="144">
        <f t="shared" si="7"/>
        <v>312.5</v>
      </c>
      <c r="S508" s="141">
        <v>10</v>
      </c>
      <c r="T508" s="141">
        <v>1</v>
      </c>
      <c r="U508" s="141">
        <v>7</v>
      </c>
      <c r="V508" s="146">
        <f>CEILING(R508*O508*I508*EXP(-Definitions!$A$38*'Capex (2)'!U508)*T508,100)</f>
        <v>29800</v>
      </c>
      <c r="W508" s="160" t="s">
        <v>235</v>
      </c>
      <c r="X508" s="142" t="s">
        <v>236</v>
      </c>
      <c r="Y508" s="142"/>
    </row>
    <row r="509" spans="1:25" s="129" customFormat="1" ht="35.65" hidden="1" customHeight="1">
      <c r="A509" s="141" t="s">
        <v>1577</v>
      </c>
      <c r="B509" s="142" t="s">
        <v>261</v>
      </c>
      <c r="C509" s="142" t="s">
        <v>82</v>
      </c>
      <c r="D509" s="142" t="s">
        <v>117</v>
      </c>
      <c r="E509" s="142" t="s">
        <v>111</v>
      </c>
      <c r="F509" s="142" t="s">
        <v>148</v>
      </c>
      <c r="G509" s="142" t="s">
        <v>96</v>
      </c>
      <c r="H509" s="141">
        <v>2017</v>
      </c>
      <c r="I509" s="143">
        <v>17.600000000000001</v>
      </c>
      <c r="J509" s="141" t="s">
        <v>234</v>
      </c>
      <c r="K509" s="141">
        <v>2</v>
      </c>
      <c r="L509" s="141">
        <v>1</v>
      </c>
      <c r="M509" s="141">
        <v>1</v>
      </c>
      <c r="N509" s="141">
        <v>8</v>
      </c>
      <c r="O509" s="141">
        <v>1</v>
      </c>
      <c r="P509" s="144">
        <v>250</v>
      </c>
      <c r="Q509" s="145">
        <v>0.25</v>
      </c>
      <c r="R509" s="144">
        <f t="shared" si="7"/>
        <v>312.5</v>
      </c>
      <c r="S509" s="141">
        <v>10</v>
      </c>
      <c r="T509" s="141">
        <v>1</v>
      </c>
      <c r="U509" s="141">
        <v>7</v>
      </c>
      <c r="V509" s="146">
        <f>CEILING(R509*O509*I509*EXP(-Definitions!$A$38*'Capex (2)'!U509)*T509,100)</f>
        <v>5500</v>
      </c>
      <c r="W509" s="160" t="s">
        <v>235</v>
      </c>
      <c r="X509" s="142" t="s">
        <v>239</v>
      </c>
      <c r="Y509" s="142"/>
    </row>
    <row r="510" spans="1:25" s="129" customFormat="1" ht="35.65" hidden="1" customHeight="1">
      <c r="A510" s="141" t="s">
        <v>1578</v>
      </c>
      <c r="B510" s="142" t="s">
        <v>241</v>
      </c>
      <c r="C510" s="142" t="s">
        <v>82</v>
      </c>
      <c r="D510" s="142" t="s">
        <v>117</v>
      </c>
      <c r="E510" s="142" t="s">
        <v>111</v>
      </c>
      <c r="F510" s="142" t="s">
        <v>148</v>
      </c>
      <c r="G510" s="142" t="s">
        <v>96</v>
      </c>
      <c r="H510" s="141">
        <v>2017</v>
      </c>
      <c r="I510" s="143">
        <v>17.600000000000001</v>
      </c>
      <c r="J510" s="141" t="s">
        <v>234</v>
      </c>
      <c r="K510" s="141">
        <v>2</v>
      </c>
      <c r="L510" s="141">
        <v>1</v>
      </c>
      <c r="M510" s="141">
        <v>1</v>
      </c>
      <c r="N510" s="141">
        <v>8</v>
      </c>
      <c r="O510" s="141">
        <v>1</v>
      </c>
      <c r="P510" s="144">
        <v>1100</v>
      </c>
      <c r="Q510" s="145">
        <v>0.25</v>
      </c>
      <c r="R510" s="144">
        <f t="shared" si="7"/>
        <v>1375</v>
      </c>
      <c r="S510" s="141">
        <v>10</v>
      </c>
      <c r="T510" s="141">
        <v>1</v>
      </c>
      <c r="U510" s="141">
        <v>7</v>
      </c>
      <c r="V510" s="146">
        <f>CEILING(R510*O510*I510*EXP(-Definitions!$A$38*'Capex (2)'!U510)*T510,100)</f>
        <v>24200</v>
      </c>
      <c r="W510" s="160" t="s">
        <v>235</v>
      </c>
      <c r="X510" s="142" t="s">
        <v>242</v>
      </c>
      <c r="Y510" s="142"/>
    </row>
    <row r="511" spans="1:25" s="129" customFormat="1" ht="36" hidden="1" customHeight="1">
      <c r="A511" s="141" t="s">
        <v>1579</v>
      </c>
      <c r="B511" s="142" t="s">
        <v>255</v>
      </c>
      <c r="C511" s="142" t="s">
        <v>82</v>
      </c>
      <c r="D511" s="142" t="s">
        <v>117</v>
      </c>
      <c r="E511" s="142" t="s">
        <v>111</v>
      </c>
      <c r="F511" s="142" t="s">
        <v>152</v>
      </c>
      <c r="G511" s="142" t="s">
        <v>96</v>
      </c>
      <c r="H511" s="141">
        <v>2017</v>
      </c>
      <c r="I511" s="143">
        <v>95.71</v>
      </c>
      <c r="J511" s="141" t="s">
        <v>234</v>
      </c>
      <c r="K511" s="141">
        <v>2</v>
      </c>
      <c r="L511" s="141">
        <v>1</v>
      </c>
      <c r="M511" s="141">
        <v>1</v>
      </c>
      <c r="N511" s="141">
        <v>8</v>
      </c>
      <c r="O511" s="141">
        <v>1</v>
      </c>
      <c r="P511" s="144">
        <v>250</v>
      </c>
      <c r="Q511" s="145">
        <v>0.25</v>
      </c>
      <c r="R511" s="144">
        <f t="shared" si="7"/>
        <v>312.5</v>
      </c>
      <c r="S511" s="141">
        <v>10</v>
      </c>
      <c r="T511" s="141">
        <v>1</v>
      </c>
      <c r="U511" s="141">
        <v>7</v>
      </c>
      <c r="V511" s="146">
        <f>CEILING(R511*O511*I511*EXP(-Definitions!$A$38*'Capex (2)'!U511)*T511,100)</f>
        <v>30000</v>
      </c>
      <c r="W511" s="160" t="s">
        <v>235</v>
      </c>
      <c r="X511" s="142" t="s">
        <v>236</v>
      </c>
      <c r="Y511" s="142"/>
    </row>
    <row r="512" spans="1:25" s="129" customFormat="1" ht="35.65" hidden="1" customHeight="1">
      <c r="A512" s="141" t="s">
        <v>1580</v>
      </c>
      <c r="B512" s="142" t="s">
        <v>261</v>
      </c>
      <c r="C512" s="142" t="s">
        <v>82</v>
      </c>
      <c r="D512" s="142" t="s">
        <v>117</v>
      </c>
      <c r="E512" s="142" t="s">
        <v>111</v>
      </c>
      <c r="F512" s="142" t="s">
        <v>152</v>
      </c>
      <c r="G512" s="142" t="s">
        <v>96</v>
      </c>
      <c r="H512" s="141">
        <v>2017</v>
      </c>
      <c r="I512" s="143">
        <v>17.670000000000002</v>
      </c>
      <c r="J512" s="141" t="s">
        <v>234</v>
      </c>
      <c r="K512" s="141">
        <v>2</v>
      </c>
      <c r="L512" s="141">
        <v>1</v>
      </c>
      <c r="M512" s="141">
        <v>1</v>
      </c>
      <c r="N512" s="141">
        <v>8</v>
      </c>
      <c r="O512" s="141">
        <v>1</v>
      </c>
      <c r="P512" s="144">
        <v>250</v>
      </c>
      <c r="Q512" s="145">
        <v>0.25</v>
      </c>
      <c r="R512" s="144">
        <f t="shared" si="7"/>
        <v>312.5</v>
      </c>
      <c r="S512" s="141">
        <v>10</v>
      </c>
      <c r="T512" s="141">
        <v>1</v>
      </c>
      <c r="U512" s="141">
        <v>7</v>
      </c>
      <c r="V512" s="146">
        <f>CEILING(R512*O512*I512*EXP(-Definitions!$A$38*'Capex (2)'!U512)*T512,100)</f>
        <v>5600</v>
      </c>
      <c r="W512" s="160" t="s">
        <v>235</v>
      </c>
      <c r="X512" s="142" t="s">
        <v>239</v>
      </c>
      <c r="Y512" s="142"/>
    </row>
    <row r="513" spans="1:25" s="129" customFormat="1" ht="35.65" hidden="1" customHeight="1">
      <c r="A513" s="141" t="s">
        <v>1581</v>
      </c>
      <c r="B513" s="142" t="s">
        <v>241</v>
      </c>
      <c r="C513" s="142" t="s">
        <v>82</v>
      </c>
      <c r="D513" s="142" t="s">
        <v>117</v>
      </c>
      <c r="E513" s="142" t="s">
        <v>111</v>
      </c>
      <c r="F513" s="142" t="s">
        <v>152</v>
      </c>
      <c r="G513" s="142" t="s">
        <v>96</v>
      </c>
      <c r="H513" s="141">
        <v>2017</v>
      </c>
      <c r="I513" s="143">
        <v>17.670000000000002</v>
      </c>
      <c r="J513" s="141" t="s">
        <v>234</v>
      </c>
      <c r="K513" s="141">
        <v>2</v>
      </c>
      <c r="L513" s="141">
        <v>1</v>
      </c>
      <c r="M513" s="141">
        <v>1</v>
      </c>
      <c r="N513" s="141">
        <v>8</v>
      </c>
      <c r="O513" s="141">
        <v>1</v>
      </c>
      <c r="P513" s="144">
        <v>1100</v>
      </c>
      <c r="Q513" s="145">
        <v>0.25</v>
      </c>
      <c r="R513" s="144">
        <f t="shared" si="7"/>
        <v>1375</v>
      </c>
      <c r="S513" s="141">
        <v>10</v>
      </c>
      <c r="T513" s="141">
        <v>1</v>
      </c>
      <c r="U513" s="141">
        <v>7</v>
      </c>
      <c r="V513" s="146">
        <f>CEILING(R513*O513*I513*EXP(-Definitions!$A$38*'Capex (2)'!U513)*T513,100)</f>
        <v>24300</v>
      </c>
      <c r="W513" s="160" t="s">
        <v>235</v>
      </c>
      <c r="X513" s="142" t="s">
        <v>242</v>
      </c>
      <c r="Y513" s="142"/>
    </row>
    <row r="514" spans="1:25" s="129" customFormat="1" ht="36" hidden="1" customHeight="1">
      <c r="A514" s="141" t="s">
        <v>1582</v>
      </c>
      <c r="B514" s="142" t="s">
        <v>255</v>
      </c>
      <c r="C514" s="142" t="s">
        <v>82</v>
      </c>
      <c r="D514" s="142" t="s">
        <v>117</v>
      </c>
      <c r="E514" s="142" t="s">
        <v>111</v>
      </c>
      <c r="F514" s="142" t="s">
        <v>154</v>
      </c>
      <c r="G514" s="142" t="s">
        <v>96</v>
      </c>
      <c r="H514" s="141">
        <v>2017</v>
      </c>
      <c r="I514" s="143">
        <v>31.38</v>
      </c>
      <c r="J514" s="141" t="s">
        <v>234</v>
      </c>
      <c r="K514" s="141">
        <v>2</v>
      </c>
      <c r="L514" s="141">
        <v>1</v>
      </c>
      <c r="M514" s="141">
        <v>1</v>
      </c>
      <c r="N514" s="141">
        <v>8</v>
      </c>
      <c r="O514" s="141">
        <v>1</v>
      </c>
      <c r="P514" s="144">
        <v>250</v>
      </c>
      <c r="Q514" s="145">
        <v>0.25</v>
      </c>
      <c r="R514" s="144">
        <f t="shared" ref="R514:R577" si="8">P514*(1+Q514)</f>
        <v>312.5</v>
      </c>
      <c r="S514" s="141">
        <v>10</v>
      </c>
      <c r="T514" s="141">
        <v>1</v>
      </c>
      <c r="U514" s="141">
        <v>7</v>
      </c>
      <c r="V514" s="146">
        <f>CEILING(R514*O514*I514*EXP(-Definitions!$A$38*'Capex (2)'!U514)*T514,100)</f>
        <v>9900</v>
      </c>
      <c r="W514" s="160" t="s">
        <v>235</v>
      </c>
      <c r="X514" s="142" t="s">
        <v>236</v>
      </c>
      <c r="Y514" s="142"/>
    </row>
    <row r="515" spans="1:25" s="129" customFormat="1" ht="35.65" hidden="1" customHeight="1">
      <c r="A515" s="141" t="s">
        <v>1583</v>
      </c>
      <c r="B515" s="142" t="s">
        <v>261</v>
      </c>
      <c r="C515" s="142" t="s">
        <v>82</v>
      </c>
      <c r="D515" s="142" t="s">
        <v>117</v>
      </c>
      <c r="E515" s="142" t="s">
        <v>111</v>
      </c>
      <c r="F515" s="142" t="s">
        <v>154</v>
      </c>
      <c r="G515" s="142" t="s">
        <v>96</v>
      </c>
      <c r="H515" s="141">
        <v>2017</v>
      </c>
      <c r="I515" s="143">
        <v>3.45</v>
      </c>
      <c r="J515" s="141" t="s">
        <v>234</v>
      </c>
      <c r="K515" s="141">
        <v>2</v>
      </c>
      <c r="L515" s="141">
        <v>1</v>
      </c>
      <c r="M515" s="141">
        <v>1</v>
      </c>
      <c r="N515" s="141">
        <v>8</v>
      </c>
      <c r="O515" s="141">
        <v>1</v>
      </c>
      <c r="P515" s="144">
        <v>250</v>
      </c>
      <c r="Q515" s="145">
        <v>0.25</v>
      </c>
      <c r="R515" s="144">
        <f t="shared" si="8"/>
        <v>312.5</v>
      </c>
      <c r="S515" s="141">
        <v>10</v>
      </c>
      <c r="T515" s="141">
        <v>1</v>
      </c>
      <c r="U515" s="141">
        <v>7</v>
      </c>
      <c r="V515" s="146">
        <f>CEILING(R515*O515*I515*EXP(-Definitions!$A$38*'Capex (2)'!U515)*T515,100)</f>
        <v>1100</v>
      </c>
      <c r="W515" s="160" t="s">
        <v>235</v>
      </c>
      <c r="X515" s="142" t="s">
        <v>239</v>
      </c>
      <c r="Y515" s="142"/>
    </row>
    <row r="516" spans="1:25" s="129" customFormat="1" ht="35.65" hidden="1" customHeight="1">
      <c r="A516" s="141" t="s">
        <v>1584</v>
      </c>
      <c r="B516" s="142" t="s">
        <v>241</v>
      </c>
      <c r="C516" s="142" t="s">
        <v>82</v>
      </c>
      <c r="D516" s="142" t="s">
        <v>117</v>
      </c>
      <c r="E516" s="142" t="s">
        <v>111</v>
      </c>
      <c r="F516" s="142" t="s">
        <v>154</v>
      </c>
      <c r="G516" s="142" t="s">
        <v>96</v>
      </c>
      <c r="H516" s="141">
        <v>2017</v>
      </c>
      <c r="I516" s="143">
        <v>3.45</v>
      </c>
      <c r="J516" s="141" t="s">
        <v>234</v>
      </c>
      <c r="K516" s="141">
        <v>2</v>
      </c>
      <c r="L516" s="141">
        <v>1</v>
      </c>
      <c r="M516" s="141">
        <v>1</v>
      </c>
      <c r="N516" s="141">
        <v>8</v>
      </c>
      <c r="O516" s="141">
        <v>1</v>
      </c>
      <c r="P516" s="144">
        <v>1100</v>
      </c>
      <c r="Q516" s="145">
        <v>0.25</v>
      </c>
      <c r="R516" s="144">
        <f t="shared" si="8"/>
        <v>1375</v>
      </c>
      <c r="S516" s="141">
        <v>10</v>
      </c>
      <c r="T516" s="141">
        <v>1</v>
      </c>
      <c r="U516" s="141">
        <v>7</v>
      </c>
      <c r="V516" s="146">
        <f>CEILING(R516*O516*I516*EXP(-Definitions!$A$38*'Capex (2)'!U516)*T516,100)</f>
        <v>4800</v>
      </c>
      <c r="W516" s="160" t="s">
        <v>235</v>
      </c>
      <c r="X516" s="142" t="s">
        <v>242</v>
      </c>
      <c r="Y516" s="142"/>
    </row>
    <row r="517" spans="1:25" s="129" customFormat="1" ht="35.65" hidden="1" customHeight="1">
      <c r="A517" s="141" t="s">
        <v>1585</v>
      </c>
      <c r="B517" s="142" t="s">
        <v>261</v>
      </c>
      <c r="C517" s="142" t="s">
        <v>82</v>
      </c>
      <c r="D517" s="142" t="s">
        <v>117</v>
      </c>
      <c r="E517" s="142" t="s">
        <v>111</v>
      </c>
      <c r="F517" s="142" t="s">
        <v>195</v>
      </c>
      <c r="G517" s="142" t="s">
        <v>96</v>
      </c>
      <c r="H517" s="141">
        <v>2017</v>
      </c>
      <c r="I517" s="143">
        <v>5.51</v>
      </c>
      <c r="J517" s="141" t="s">
        <v>234</v>
      </c>
      <c r="K517" s="141">
        <v>2</v>
      </c>
      <c r="L517" s="141">
        <v>1</v>
      </c>
      <c r="M517" s="141">
        <v>1</v>
      </c>
      <c r="N517" s="141">
        <v>8</v>
      </c>
      <c r="O517" s="141">
        <v>1</v>
      </c>
      <c r="P517" s="144">
        <v>250</v>
      </c>
      <c r="Q517" s="145">
        <v>0.25</v>
      </c>
      <c r="R517" s="144">
        <f t="shared" si="8"/>
        <v>312.5</v>
      </c>
      <c r="S517" s="141">
        <v>10</v>
      </c>
      <c r="T517" s="141">
        <v>1</v>
      </c>
      <c r="U517" s="141">
        <v>7</v>
      </c>
      <c r="V517" s="146">
        <f>CEILING(R517*O517*I517*EXP(-Definitions!$A$38*'Capex (2)'!U517)*T517,100)</f>
        <v>1800</v>
      </c>
      <c r="W517" s="160" t="s">
        <v>235</v>
      </c>
      <c r="X517" s="142" t="s">
        <v>239</v>
      </c>
      <c r="Y517" s="142"/>
    </row>
    <row r="518" spans="1:25" s="129" customFormat="1" ht="36" hidden="1" customHeight="1">
      <c r="A518" s="141" t="s">
        <v>1586</v>
      </c>
      <c r="B518" s="142" t="s">
        <v>255</v>
      </c>
      <c r="C518" s="142" t="s">
        <v>82</v>
      </c>
      <c r="D518" s="142" t="s">
        <v>117</v>
      </c>
      <c r="E518" s="142" t="s">
        <v>111</v>
      </c>
      <c r="F518" s="142" t="s">
        <v>187</v>
      </c>
      <c r="G518" s="142" t="s">
        <v>96</v>
      </c>
      <c r="H518" s="141">
        <v>2017</v>
      </c>
      <c r="I518" s="143">
        <v>33.880000000000003</v>
      </c>
      <c r="J518" s="141" t="s">
        <v>234</v>
      </c>
      <c r="K518" s="141">
        <v>2</v>
      </c>
      <c r="L518" s="141">
        <v>1</v>
      </c>
      <c r="M518" s="141">
        <v>1</v>
      </c>
      <c r="N518" s="141">
        <v>8</v>
      </c>
      <c r="O518" s="141">
        <v>1</v>
      </c>
      <c r="P518" s="144">
        <v>250</v>
      </c>
      <c r="Q518" s="145">
        <v>0.25</v>
      </c>
      <c r="R518" s="144">
        <f t="shared" si="8"/>
        <v>312.5</v>
      </c>
      <c r="S518" s="141">
        <v>10</v>
      </c>
      <c r="T518" s="141">
        <v>1</v>
      </c>
      <c r="U518" s="141">
        <v>7</v>
      </c>
      <c r="V518" s="146">
        <f>CEILING(R518*O518*I518*EXP(-Definitions!$A$38*'Capex (2)'!U518)*T518,100)</f>
        <v>10600</v>
      </c>
      <c r="W518" s="160" t="s">
        <v>235</v>
      </c>
      <c r="X518" s="142" t="s">
        <v>236</v>
      </c>
      <c r="Y518" s="142"/>
    </row>
    <row r="519" spans="1:25" s="129" customFormat="1" ht="35.65" hidden="1" customHeight="1">
      <c r="A519" s="141" t="s">
        <v>1587</v>
      </c>
      <c r="B519" s="142" t="s">
        <v>261</v>
      </c>
      <c r="C519" s="142" t="s">
        <v>82</v>
      </c>
      <c r="D519" s="142" t="s">
        <v>117</v>
      </c>
      <c r="E519" s="142" t="s">
        <v>111</v>
      </c>
      <c r="F519" s="142" t="s">
        <v>187</v>
      </c>
      <c r="G519" s="142" t="s">
        <v>96</v>
      </c>
      <c r="H519" s="141">
        <v>2017</v>
      </c>
      <c r="I519" s="143">
        <v>4.8</v>
      </c>
      <c r="J519" s="141" t="s">
        <v>234</v>
      </c>
      <c r="K519" s="141">
        <v>2</v>
      </c>
      <c r="L519" s="141">
        <v>1</v>
      </c>
      <c r="M519" s="141">
        <v>1</v>
      </c>
      <c r="N519" s="141">
        <v>8</v>
      </c>
      <c r="O519" s="141">
        <v>1</v>
      </c>
      <c r="P519" s="144">
        <v>250</v>
      </c>
      <c r="Q519" s="145">
        <v>0.25</v>
      </c>
      <c r="R519" s="144">
        <f t="shared" si="8"/>
        <v>312.5</v>
      </c>
      <c r="S519" s="141">
        <v>10</v>
      </c>
      <c r="T519" s="141">
        <v>1</v>
      </c>
      <c r="U519" s="141">
        <v>7</v>
      </c>
      <c r="V519" s="146">
        <f>CEILING(R519*O519*I519*EXP(-Definitions!$A$38*'Capex (2)'!U519)*T519,100)</f>
        <v>1500</v>
      </c>
      <c r="W519" s="160" t="s">
        <v>235</v>
      </c>
      <c r="X519" s="142" t="s">
        <v>239</v>
      </c>
      <c r="Y519" s="142"/>
    </row>
    <row r="520" spans="1:25" s="129" customFormat="1" ht="35.65" hidden="1" customHeight="1">
      <c r="A520" s="141" t="s">
        <v>1588</v>
      </c>
      <c r="B520" s="142" t="s">
        <v>241</v>
      </c>
      <c r="C520" s="142" t="s">
        <v>82</v>
      </c>
      <c r="D520" s="142" t="s">
        <v>117</v>
      </c>
      <c r="E520" s="142" t="s">
        <v>111</v>
      </c>
      <c r="F520" s="142" t="s">
        <v>187</v>
      </c>
      <c r="G520" s="142" t="s">
        <v>96</v>
      </c>
      <c r="H520" s="141">
        <v>2017</v>
      </c>
      <c r="I520" s="143">
        <v>4.8</v>
      </c>
      <c r="J520" s="141" t="s">
        <v>234</v>
      </c>
      <c r="K520" s="141">
        <v>2</v>
      </c>
      <c r="L520" s="141">
        <v>1</v>
      </c>
      <c r="M520" s="141">
        <v>1</v>
      </c>
      <c r="N520" s="141">
        <v>8</v>
      </c>
      <c r="O520" s="141">
        <v>1</v>
      </c>
      <c r="P520" s="144">
        <v>1100</v>
      </c>
      <c r="Q520" s="145">
        <v>0.25</v>
      </c>
      <c r="R520" s="144">
        <f t="shared" si="8"/>
        <v>1375</v>
      </c>
      <c r="S520" s="141">
        <v>10</v>
      </c>
      <c r="T520" s="141">
        <v>1</v>
      </c>
      <c r="U520" s="141">
        <v>7</v>
      </c>
      <c r="V520" s="146">
        <f>CEILING(R520*O520*I520*EXP(-Definitions!$A$38*'Capex (2)'!U520)*T520,100)</f>
        <v>6600</v>
      </c>
      <c r="W520" s="160" t="s">
        <v>235</v>
      </c>
      <c r="X520" s="142" t="s">
        <v>242</v>
      </c>
      <c r="Y520" s="142"/>
    </row>
    <row r="521" spans="1:25" s="129" customFormat="1" ht="35.65" hidden="1" customHeight="1">
      <c r="A521" s="141" t="s">
        <v>1589</v>
      </c>
      <c r="B521" s="142" t="s">
        <v>261</v>
      </c>
      <c r="C521" s="142" t="s">
        <v>82</v>
      </c>
      <c r="D521" s="142" t="s">
        <v>117</v>
      </c>
      <c r="E521" s="142" t="s">
        <v>111</v>
      </c>
      <c r="F521" s="142" t="s">
        <v>266</v>
      </c>
      <c r="G521" s="142" t="s">
        <v>96</v>
      </c>
      <c r="H521" s="141">
        <v>2017</v>
      </c>
      <c r="I521" s="143">
        <v>35.159999999999997</v>
      </c>
      <c r="J521" s="141" t="s">
        <v>234</v>
      </c>
      <c r="K521" s="141">
        <v>2</v>
      </c>
      <c r="L521" s="141">
        <v>1</v>
      </c>
      <c r="M521" s="141">
        <v>1</v>
      </c>
      <c r="N521" s="141">
        <v>8</v>
      </c>
      <c r="O521" s="141">
        <v>1</v>
      </c>
      <c r="P521" s="144">
        <v>250</v>
      </c>
      <c r="Q521" s="145">
        <v>0.25</v>
      </c>
      <c r="R521" s="144">
        <f t="shared" si="8"/>
        <v>312.5</v>
      </c>
      <c r="S521" s="141">
        <v>10</v>
      </c>
      <c r="T521" s="141">
        <v>1</v>
      </c>
      <c r="U521" s="141">
        <v>7</v>
      </c>
      <c r="V521" s="146">
        <f>CEILING(R521*O521*I521*EXP(-Definitions!$A$38*'Capex (2)'!U521)*T521,100)</f>
        <v>11000</v>
      </c>
      <c r="W521" s="160" t="s">
        <v>235</v>
      </c>
      <c r="X521" s="142" t="s">
        <v>239</v>
      </c>
      <c r="Y521" s="142"/>
    </row>
    <row r="522" spans="1:25" s="129" customFormat="1" ht="35.65" hidden="1" customHeight="1">
      <c r="A522" s="141" t="s">
        <v>1590</v>
      </c>
      <c r="B522" s="142" t="s">
        <v>261</v>
      </c>
      <c r="C522" s="142" t="s">
        <v>82</v>
      </c>
      <c r="D522" s="142" t="s">
        <v>117</v>
      </c>
      <c r="E522" s="142" t="s">
        <v>111</v>
      </c>
      <c r="F522" s="142" t="s">
        <v>262</v>
      </c>
      <c r="G522" s="142" t="s">
        <v>96</v>
      </c>
      <c r="H522" s="141">
        <v>2017</v>
      </c>
      <c r="I522" s="143">
        <v>15.04</v>
      </c>
      <c r="J522" s="141" t="s">
        <v>234</v>
      </c>
      <c r="K522" s="141">
        <v>2</v>
      </c>
      <c r="L522" s="141">
        <v>1</v>
      </c>
      <c r="M522" s="141">
        <v>1</v>
      </c>
      <c r="N522" s="141">
        <v>8</v>
      </c>
      <c r="O522" s="141">
        <v>1</v>
      </c>
      <c r="P522" s="144">
        <v>250</v>
      </c>
      <c r="Q522" s="145">
        <v>0.25</v>
      </c>
      <c r="R522" s="144">
        <f t="shared" si="8"/>
        <v>312.5</v>
      </c>
      <c r="S522" s="141">
        <v>10</v>
      </c>
      <c r="T522" s="141">
        <v>1</v>
      </c>
      <c r="U522" s="141">
        <v>7</v>
      </c>
      <c r="V522" s="146">
        <f>CEILING(R522*O522*I522*EXP(-Definitions!$A$38*'Capex (2)'!U522)*T522,100)</f>
        <v>4700</v>
      </c>
      <c r="W522" s="160" t="s">
        <v>235</v>
      </c>
      <c r="X522" s="142" t="s">
        <v>239</v>
      </c>
      <c r="Y522" s="142"/>
    </row>
    <row r="523" spans="1:25" s="129" customFormat="1" ht="35.65" hidden="1" customHeight="1">
      <c r="A523" s="141" t="s">
        <v>1591</v>
      </c>
      <c r="B523" s="142" t="s">
        <v>255</v>
      </c>
      <c r="C523" s="142" t="s">
        <v>82</v>
      </c>
      <c r="D523" s="142" t="s">
        <v>117</v>
      </c>
      <c r="E523" s="142" t="s">
        <v>111</v>
      </c>
      <c r="F523" s="142" t="s">
        <v>262</v>
      </c>
      <c r="G523" s="142" t="s">
        <v>96</v>
      </c>
      <c r="H523" s="141">
        <v>2017</v>
      </c>
      <c r="I523" s="143">
        <v>64.22</v>
      </c>
      <c r="J523" s="141" t="s">
        <v>234</v>
      </c>
      <c r="K523" s="141">
        <v>2</v>
      </c>
      <c r="L523" s="141">
        <v>1</v>
      </c>
      <c r="M523" s="141">
        <v>1</v>
      </c>
      <c r="N523" s="141">
        <v>8</v>
      </c>
      <c r="O523" s="141">
        <v>1</v>
      </c>
      <c r="P523" s="144">
        <v>250</v>
      </c>
      <c r="Q523" s="145">
        <v>0.25</v>
      </c>
      <c r="R523" s="144">
        <f t="shared" si="8"/>
        <v>312.5</v>
      </c>
      <c r="S523" s="141">
        <v>10</v>
      </c>
      <c r="T523" s="141">
        <v>1</v>
      </c>
      <c r="U523" s="141">
        <v>7</v>
      </c>
      <c r="V523" s="146">
        <f>CEILING(R523*O523*I523*EXP(-Definitions!$A$38*'Capex (2)'!U523)*T523,100)</f>
        <v>20100</v>
      </c>
      <c r="W523" s="160" t="s">
        <v>235</v>
      </c>
      <c r="X523" s="142" t="s">
        <v>242</v>
      </c>
      <c r="Y523" s="142"/>
    </row>
    <row r="524" spans="1:25" s="129" customFormat="1" ht="36" hidden="1" customHeight="1">
      <c r="A524" s="141" t="s">
        <v>1592</v>
      </c>
      <c r="B524" s="142" t="s">
        <v>255</v>
      </c>
      <c r="C524" s="142" t="s">
        <v>82</v>
      </c>
      <c r="D524" s="142" t="s">
        <v>117</v>
      </c>
      <c r="E524" s="142" t="s">
        <v>112</v>
      </c>
      <c r="F524" s="142" t="s">
        <v>148</v>
      </c>
      <c r="G524" s="142" t="s">
        <v>96</v>
      </c>
      <c r="H524" s="141">
        <v>2017</v>
      </c>
      <c r="I524" s="143">
        <v>94.7</v>
      </c>
      <c r="J524" s="141" t="s">
        <v>234</v>
      </c>
      <c r="K524" s="141">
        <v>2</v>
      </c>
      <c r="L524" s="141">
        <v>1</v>
      </c>
      <c r="M524" s="141">
        <v>1</v>
      </c>
      <c r="N524" s="141">
        <v>8</v>
      </c>
      <c r="O524" s="141">
        <v>1</v>
      </c>
      <c r="P524" s="144">
        <v>250</v>
      </c>
      <c r="Q524" s="145">
        <v>0.25</v>
      </c>
      <c r="R524" s="144">
        <f t="shared" si="8"/>
        <v>312.5</v>
      </c>
      <c r="S524" s="141">
        <v>10</v>
      </c>
      <c r="T524" s="141">
        <v>1</v>
      </c>
      <c r="U524" s="141">
        <v>7</v>
      </c>
      <c r="V524" s="146">
        <f>CEILING(R524*O524*I524*EXP(-Definitions!$A$38*'Capex (2)'!U524)*T524,100)</f>
        <v>29600</v>
      </c>
      <c r="W524" s="160" t="s">
        <v>235</v>
      </c>
      <c r="X524" s="142" t="s">
        <v>236</v>
      </c>
      <c r="Y524" s="142"/>
    </row>
    <row r="525" spans="1:25" s="129" customFormat="1" ht="35.65" hidden="1" customHeight="1">
      <c r="A525" s="141" t="s">
        <v>1593</v>
      </c>
      <c r="B525" s="142" t="s">
        <v>261</v>
      </c>
      <c r="C525" s="142" t="s">
        <v>82</v>
      </c>
      <c r="D525" s="142" t="s">
        <v>117</v>
      </c>
      <c r="E525" s="142" t="s">
        <v>112</v>
      </c>
      <c r="F525" s="142" t="s">
        <v>148</v>
      </c>
      <c r="G525" s="142" t="s">
        <v>96</v>
      </c>
      <c r="H525" s="141">
        <v>2017</v>
      </c>
      <c r="I525" s="143">
        <v>17.46</v>
      </c>
      <c r="J525" s="141" t="s">
        <v>234</v>
      </c>
      <c r="K525" s="141">
        <v>2</v>
      </c>
      <c r="L525" s="141">
        <v>1</v>
      </c>
      <c r="M525" s="141">
        <v>1</v>
      </c>
      <c r="N525" s="141">
        <v>8</v>
      </c>
      <c r="O525" s="141">
        <v>1</v>
      </c>
      <c r="P525" s="144">
        <v>250</v>
      </c>
      <c r="Q525" s="145">
        <v>0.25</v>
      </c>
      <c r="R525" s="144">
        <f t="shared" si="8"/>
        <v>312.5</v>
      </c>
      <c r="S525" s="141">
        <v>10</v>
      </c>
      <c r="T525" s="141">
        <v>1</v>
      </c>
      <c r="U525" s="141">
        <v>7</v>
      </c>
      <c r="V525" s="146">
        <f>CEILING(R525*O525*I525*EXP(-Definitions!$A$38*'Capex (2)'!U525)*T525,100)</f>
        <v>5500</v>
      </c>
      <c r="W525" s="160" t="s">
        <v>235</v>
      </c>
      <c r="X525" s="142" t="s">
        <v>239</v>
      </c>
      <c r="Y525" s="142"/>
    </row>
    <row r="526" spans="1:25" s="129" customFormat="1" ht="35.65" hidden="1" customHeight="1">
      <c r="A526" s="141" t="s">
        <v>1594</v>
      </c>
      <c r="B526" s="142" t="s">
        <v>241</v>
      </c>
      <c r="C526" s="142" t="s">
        <v>82</v>
      </c>
      <c r="D526" s="142" t="s">
        <v>117</v>
      </c>
      <c r="E526" s="142" t="s">
        <v>112</v>
      </c>
      <c r="F526" s="142" t="s">
        <v>148</v>
      </c>
      <c r="G526" s="142" t="s">
        <v>96</v>
      </c>
      <c r="H526" s="141">
        <v>2017</v>
      </c>
      <c r="I526" s="143">
        <v>17.46</v>
      </c>
      <c r="J526" s="141" t="s">
        <v>234</v>
      </c>
      <c r="K526" s="141">
        <v>2</v>
      </c>
      <c r="L526" s="141">
        <v>1</v>
      </c>
      <c r="M526" s="141">
        <v>1</v>
      </c>
      <c r="N526" s="141">
        <v>8</v>
      </c>
      <c r="O526" s="141">
        <v>1</v>
      </c>
      <c r="P526" s="144">
        <v>1100</v>
      </c>
      <c r="Q526" s="145">
        <v>0.25</v>
      </c>
      <c r="R526" s="144">
        <f t="shared" si="8"/>
        <v>1375</v>
      </c>
      <c r="S526" s="141">
        <v>10</v>
      </c>
      <c r="T526" s="141">
        <v>1</v>
      </c>
      <c r="U526" s="141">
        <v>7</v>
      </c>
      <c r="V526" s="146">
        <f>CEILING(R526*O526*I526*EXP(-Definitions!$A$38*'Capex (2)'!U526)*T526,100)</f>
        <v>24100</v>
      </c>
      <c r="W526" s="160" t="s">
        <v>235</v>
      </c>
      <c r="X526" s="142" t="s">
        <v>242</v>
      </c>
      <c r="Y526" s="142"/>
    </row>
    <row r="527" spans="1:25" s="129" customFormat="1" ht="36" hidden="1" customHeight="1">
      <c r="A527" s="141" t="s">
        <v>1595</v>
      </c>
      <c r="B527" s="142" t="s">
        <v>255</v>
      </c>
      <c r="C527" s="142" t="s">
        <v>82</v>
      </c>
      <c r="D527" s="142" t="s">
        <v>117</v>
      </c>
      <c r="E527" s="142" t="s">
        <v>112</v>
      </c>
      <c r="F527" s="142" t="s">
        <v>152</v>
      </c>
      <c r="G527" s="142" t="s">
        <v>96</v>
      </c>
      <c r="H527" s="141">
        <v>2017</v>
      </c>
      <c r="I527" s="143">
        <v>94.7</v>
      </c>
      <c r="J527" s="141" t="s">
        <v>234</v>
      </c>
      <c r="K527" s="141">
        <v>2</v>
      </c>
      <c r="L527" s="141">
        <v>1</v>
      </c>
      <c r="M527" s="141">
        <v>1</v>
      </c>
      <c r="N527" s="141">
        <v>8</v>
      </c>
      <c r="O527" s="141">
        <v>1</v>
      </c>
      <c r="P527" s="144">
        <v>250</v>
      </c>
      <c r="Q527" s="145">
        <v>0.25</v>
      </c>
      <c r="R527" s="144">
        <f t="shared" si="8"/>
        <v>312.5</v>
      </c>
      <c r="S527" s="141">
        <v>10</v>
      </c>
      <c r="T527" s="141">
        <v>1</v>
      </c>
      <c r="U527" s="141">
        <v>7</v>
      </c>
      <c r="V527" s="146">
        <f>CEILING(R527*O527*I527*EXP(-Definitions!$A$38*'Capex (2)'!U527)*T527,100)</f>
        <v>29600</v>
      </c>
      <c r="W527" s="160" t="s">
        <v>235</v>
      </c>
      <c r="X527" s="142" t="s">
        <v>236</v>
      </c>
      <c r="Y527" s="142"/>
    </row>
    <row r="528" spans="1:25" s="129" customFormat="1" ht="35.65" hidden="1" customHeight="1">
      <c r="A528" s="141" t="s">
        <v>1596</v>
      </c>
      <c r="B528" s="142" t="s">
        <v>261</v>
      </c>
      <c r="C528" s="142" t="s">
        <v>82</v>
      </c>
      <c r="D528" s="142" t="s">
        <v>117</v>
      </c>
      <c r="E528" s="142" t="s">
        <v>112</v>
      </c>
      <c r="F528" s="142" t="s">
        <v>152</v>
      </c>
      <c r="G528" s="142" t="s">
        <v>96</v>
      </c>
      <c r="H528" s="141">
        <v>2017</v>
      </c>
      <c r="I528" s="143">
        <v>17.46</v>
      </c>
      <c r="J528" s="141" t="s">
        <v>234</v>
      </c>
      <c r="K528" s="141">
        <v>2</v>
      </c>
      <c r="L528" s="141">
        <v>1</v>
      </c>
      <c r="M528" s="141">
        <v>1</v>
      </c>
      <c r="N528" s="141">
        <v>8</v>
      </c>
      <c r="O528" s="141">
        <v>1</v>
      </c>
      <c r="P528" s="144">
        <v>250</v>
      </c>
      <c r="Q528" s="145">
        <v>0.25</v>
      </c>
      <c r="R528" s="144">
        <f t="shared" si="8"/>
        <v>312.5</v>
      </c>
      <c r="S528" s="141">
        <v>10</v>
      </c>
      <c r="T528" s="141">
        <v>1</v>
      </c>
      <c r="U528" s="141">
        <v>7</v>
      </c>
      <c r="V528" s="146">
        <f>CEILING(R528*O528*I528*EXP(-Definitions!$A$38*'Capex (2)'!U528)*T528,100)</f>
        <v>5500</v>
      </c>
      <c r="W528" s="160" t="s">
        <v>235</v>
      </c>
      <c r="X528" s="142" t="s">
        <v>239</v>
      </c>
      <c r="Y528" s="142"/>
    </row>
    <row r="529" spans="1:25" s="129" customFormat="1" ht="35.65" hidden="1" customHeight="1">
      <c r="A529" s="141" t="s">
        <v>1597</v>
      </c>
      <c r="B529" s="142" t="s">
        <v>241</v>
      </c>
      <c r="C529" s="142" t="s">
        <v>82</v>
      </c>
      <c r="D529" s="142" t="s">
        <v>117</v>
      </c>
      <c r="E529" s="142" t="s">
        <v>112</v>
      </c>
      <c r="F529" s="142" t="s">
        <v>152</v>
      </c>
      <c r="G529" s="142" t="s">
        <v>96</v>
      </c>
      <c r="H529" s="141">
        <v>2017</v>
      </c>
      <c r="I529" s="143">
        <v>17.46</v>
      </c>
      <c r="J529" s="141" t="s">
        <v>234</v>
      </c>
      <c r="K529" s="141">
        <v>2</v>
      </c>
      <c r="L529" s="141">
        <v>1</v>
      </c>
      <c r="M529" s="141">
        <v>1</v>
      </c>
      <c r="N529" s="141">
        <v>8</v>
      </c>
      <c r="O529" s="141">
        <v>1</v>
      </c>
      <c r="P529" s="144">
        <v>1100</v>
      </c>
      <c r="Q529" s="145">
        <v>0.25</v>
      </c>
      <c r="R529" s="144">
        <f t="shared" si="8"/>
        <v>1375</v>
      </c>
      <c r="S529" s="141">
        <v>10</v>
      </c>
      <c r="T529" s="141">
        <v>1</v>
      </c>
      <c r="U529" s="141">
        <v>7</v>
      </c>
      <c r="V529" s="146">
        <f>CEILING(R529*O529*I529*EXP(-Definitions!$A$38*'Capex (2)'!U529)*T529,100)</f>
        <v>24100</v>
      </c>
      <c r="W529" s="160" t="s">
        <v>235</v>
      </c>
      <c r="X529" s="142" t="s">
        <v>242</v>
      </c>
      <c r="Y529" s="142"/>
    </row>
    <row r="530" spans="1:25" s="129" customFormat="1" ht="36" hidden="1" customHeight="1">
      <c r="A530" s="141" t="s">
        <v>1598</v>
      </c>
      <c r="B530" s="142" t="s">
        <v>255</v>
      </c>
      <c r="C530" s="142" t="s">
        <v>82</v>
      </c>
      <c r="D530" s="142" t="s">
        <v>117</v>
      </c>
      <c r="E530" s="142" t="s">
        <v>112</v>
      </c>
      <c r="F530" s="142" t="s">
        <v>154</v>
      </c>
      <c r="G530" s="142" t="s">
        <v>96</v>
      </c>
      <c r="H530" s="141">
        <v>2017</v>
      </c>
      <c r="I530" s="143">
        <v>31.57</v>
      </c>
      <c r="J530" s="141" t="s">
        <v>234</v>
      </c>
      <c r="K530" s="141">
        <v>2</v>
      </c>
      <c r="L530" s="141">
        <v>1</v>
      </c>
      <c r="M530" s="141">
        <v>1</v>
      </c>
      <c r="N530" s="141">
        <v>8</v>
      </c>
      <c r="O530" s="141">
        <v>1</v>
      </c>
      <c r="P530" s="144">
        <v>250</v>
      </c>
      <c r="Q530" s="145">
        <v>0.25</v>
      </c>
      <c r="R530" s="144">
        <f t="shared" si="8"/>
        <v>312.5</v>
      </c>
      <c r="S530" s="141">
        <v>10</v>
      </c>
      <c r="T530" s="141">
        <v>1</v>
      </c>
      <c r="U530" s="141">
        <v>7</v>
      </c>
      <c r="V530" s="146">
        <f>CEILING(R530*O530*I530*EXP(-Definitions!$A$38*'Capex (2)'!U530)*T530,100)</f>
        <v>9900</v>
      </c>
      <c r="W530" s="160" t="s">
        <v>235</v>
      </c>
      <c r="X530" s="142" t="s">
        <v>236</v>
      </c>
      <c r="Y530" s="142"/>
    </row>
    <row r="531" spans="1:25" s="129" customFormat="1" ht="35.65" hidden="1" customHeight="1">
      <c r="A531" s="141" t="s">
        <v>1599</v>
      </c>
      <c r="B531" s="142" t="s">
        <v>261</v>
      </c>
      <c r="C531" s="142" t="s">
        <v>82</v>
      </c>
      <c r="D531" s="142" t="s">
        <v>117</v>
      </c>
      <c r="E531" s="142" t="s">
        <v>112</v>
      </c>
      <c r="F531" s="142" t="s">
        <v>154</v>
      </c>
      <c r="G531" s="142" t="s">
        <v>96</v>
      </c>
      <c r="H531" s="141">
        <v>2017</v>
      </c>
      <c r="I531" s="143">
        <v>3.5</v>
      </c>
      <c r="J531" s="141" t="s">
        <v>234</v>
      </c>
      <c r="K531" s="141">
        <v>2</v>
      </c>
      <c r="L531" s="141">
        <v>1</v>
      </c>
      <c r="M531" s="141">
        <v>1</v>
      </c>
      <c r="N531" s="141">
        <v>8</v>
      </c>
      <c r="O531" s="141">
        <v>1</v>
      </c>
      <c r="P531" s="144">
        <v>250</v>
      </c>
      <c r="Q531" s="145">
        <v>0.25</v>
      </c>
      <c r="R531" s="144">
        <f t="shared" si="8"/>
        <v>312.5</v>
      </c>
      <c r="S531" s="141">
        <v>10</v>
      </c>
      <c r="T531" s="141">
        <v>1</v>
      </c>
      <c r="U531" s="141">
        <v>7</v>
      </c>
      <c r="V531" s="146">
        <f>CEILING(R531*O531*I531*EXP(-Definitions!$A$38*'Capex (2)'!U531)*T531,100)</f>
        <v>1100</v>
      </c>
      <c r="W531" s="160" t="s">
        <v>235</v>
      </c>
      <c r="X531" s="142" t="s">
        <v>239</v>
      </c>
      <c r="Y531" s="142"/>
    </row>
    <row r="532" spans="1:25" s="129" customFormat="1" ht="35.65" hidden="1" customHeight="1">
      <c r="A532" s="141" t="s">
        <v>1600</v>
      </c>
      <c r="B532" s="142" t="s">
        <v>241</v>
      </c>
      <c r="C532" s="142" t="s">
        <v>82</v>
      </c>
      <c r="D532" s="142" t="s">
        <v>117</v>
      </c>
      <c r="E532" s="142" t="s">
        <v>112</v>
      </c>
      <c r="F532" s="142" t="s">
        <v>154</v>
      </c>
      <c r="G532" s="142" t="s">
        <v>96</v>
      </c>
      <c r="H532" s="141">
        <v>2017</v>
      </c>
      <c r="I532" s="143">
        <v>3.5</v>
      </c>
      <c r="J532" s="141" t="s">
        <v>234</v>
      </c>
      <c r="K532" s="141">
        <v>2</v>
      </c>
      <c r="L532" s="141">
        <v>1</v>
      </c>
      <c r="M532" s="141">
        <v>1</v>
      </c>
      <c r="N532" s="141">
        <v>8</v>
      </c>
      <c r="O532" s="141">
        <v>1</v>
      </c>
      <c r="P532" s="144">
        <v>1100</v>
      </c>
      <c r="Q532" s="145">
        <v>0.25</v>
      </c>
      <c r="R532" s="144">
        <f t="shared" si="8"/>
        <v>1375</v>
      </c>
      <c r="S532" s="141">
        <v>10</v>
      </c>
      <c r="T532" s="141">
        <v>1</v>
      </c>
      <c r="U532" s="141">
        <v>7</v>
      </c>
      <c r="V532" s="146">
        <f>CEILING(R532*O532*I532*EXP(-Definitions!$A$38*'Capex (2)'!U532)*T532,100)</f>
        <v>4900</v>
      </c>
      <c r="W532" s="160" t="s">
        <v>235</v>
      </c>
      <c r="X532" s="142" t="s">
        <v>242</v>
      </c>
      <c r="Y532" s="142"/>
    </row>
    <row r="533" spans="1:25" s="129" customFormat="1" ht="35.65" hidden="1" customHeight="1">
      <c r="A533" s="141" t="s">
        <v>1601</v>
      </c>
      <c r="B533" s="142" t="s">
        <v>261</v>
      </c>
      <c r="C533" s="142" t="s">
        <v>82</v>
      </c>
      <c r="D533" s="142" t="s">
        <v>117</v>
      </c>
      <c r="E533" s="142" t="s">
        <v>112</v>
      </c>
      <c r="F533" s="142" t="s">
        <v>191</v>
      </c>
      <c r="G533" s="142" t="s">
        <v>96</v>
      </c>
      <c r="H533" s="141">
        <v>2017</v>
      </c>
      <c r="I533" s="143">
        <v>3.2</v>
      </c>
      <c r="J533" s="141" t="s">
        <v>234</v>
      </c>
      <c r="K533" s="141">
        <v>2</v>
      </c>
      <c r="L533" s="141">
        <v>1</v>
      </c>
      <c r="M533" s="141">
        <v>1</v>
      </c>
      <c r="N533" s="141">
        <v>8</v>
      </c>
      <c r="O533" s="141">
        <v>1</v>
      </c>
      <c r="P533" s="144">
        <v>250</v>
      </c>
      <c r="Q533" s="145">
        <v>0.25</v>
      </c>
      <c r="R533" s="144">
        <f t="shared" si="8"/>
        <v>312.5</v>
      </c>
      <c r="S533" s="141">
        <v>10</v>
      </c>
      <c r="T533" s="141">
        <v>1</v>
      </c>
      <c r="U533" s="141">
        <v>7</v>
      </c>
      <c r="V533" s="146">
        <f>CEILING(R533*O533*I533*EXP(-Definitions!$A$38*'Capex (2)'!U533)*T533,100)</f>
        <v>1000</v>
      </c>
      <c r="W533" s="160" t="s">
        <v>235</v>
      </c>
      <c r="X533" s="142" t="s">
        <v>239</v>
      </c>
      <c r="Y533" s="142"/>
    </row>
    <row r="534" spans="1:25" s="129" customFormat="1" ht="35.65" hidden="1" customHeight="1">
      <c r="A534" s="141" t="s">
        <v>1602</v>
      </c>
      <c r="B534" s="142" t="s">
        <v>261</v>
      </c>
      <c r="C534" s="142" t="s">
        <v>82</v>
      </c>
      <c r="D534" s="142" t="s">
        <v>117</v>
      </c>
      <c r="E534" s="142" t="s">
        <v>112</v>
      </c>
      <c r="F534" s="142" t="s">
        <v>194</v>
      </c>
      <c r="G534" s="142" t="s">
        <v>96</v>
      </c>
      <c r="H534" s="141">
        <v>2017</v>
      </c>
      <c r="I534" s="143">
        <v>24.33</v>
      </c>
      <c r="J534" s="141" t="s">
        <v>234</v>
      </c>
      <c r="K534" s="141">
        <v>2</v>
      </c>
      <c r="L534" s="141">
        <v>1</v>
      </c>
      <c r="M534" s="141">
        <v>1</v>
      </c>
      <c r="N534" s="141">
        <v>8</v>
      </c>
      <c r="O534" s="141">
        <v>1</v>
      </c>
      <c r="P534" s="144">
        <v>250</v>
      </c>
      <c r="Q534" s="145">
        <v>0.25</v>
      </c>
      <c r="R534" s="144">
        <f t="shared" si="8"/>
        <v>312.5</v>
      </c>
      <c r="S534" s="141">
        <v>10</v>
      </c>
      <c r="T534" s="141">
        <v>1</v>
      </c>
      <c r="U534" s="141">
        <v>7</v>
      </c>
      <c r="V534" s="146">
        <f>CEILING(R534*O534*I534*EXP(-Definitions!$A$38*'Capex (2)'!U534)*T534,100)</f>
        <v>7700</v>
      </c>
      <c r="W534" s="160" t="s">
        <v>235</v>
      </c>
      <c r="X534" s="142" t="s">
        <v>239</v>
      </c>
      <c r="Y534" s="142"/>
    </row>
    <row r="535" spans="1:25" s="129" customFormat="1" ht="35.65" hidden="1" customHeight="1">
      <c r="A535" s="141" t="s">
        <v>1603</v>
      </c>
      <c r="B535" s="142" t="s">
        <v>261</v>
      </c>
      <c r="C535" s="142" t="s">
        <v>82</v>
      </c>
      <c r="D535" s="142" t="s">
        <v>117</v>
      </c>
      <c r="E535" s="142" t="s">
        <v>112</v>
      </c>
      <c r="F535" s="142" t="s">
        <v>193</v>
      </c>
      <c r="G535" s="142" t="s">
        <v>96</v>
      </c>
      <c r="H535" s="141">
        <v>2017</v>
      </c>
      <c r="I535" s="143">
        <v>34.700000000000003</v>
      </c>
      <c r="J535" s="141" t="s">
        <v>234</v>
      </c>
      <c r="K535" s="141">
        <v>2</v>
      </c>
      <c r="L535" s="141">
        <v>1</v>
      </c>
      <c r="M535" s="141">
        <v>1</v>
      </c>
      <c r="N535" s="141">
        <v>8</v>
      </c>
      <c r="O535" s="141">
        <v>1</v>
      </c>
      <c r="P535" s="144">
        <v>250</v>
      </c>
      <c r="Q535" s="145">
        <v>0.25</v>
      </c>
      <c r="R535" s="144">
        <f t="shared" si="8"/>
        <v>312.5</v>
      </c>
      <c r="S535" s="141">
        <v>10</v>
      </c>
      <c r="T535" s="141">
        <v>1</v>
      </c>
      <c r="U535" s="141">
        <v>7</v>
      </c>
      <c r="V535" s="146">
        <f>CEILING(R535*O535*I535*EXP(-Definitions!$A$38*'Capex (2)'!U535)*T535,100)</f>
        <v>10900</v>
      </c>
      <c r="W535" s="160" t="s">
        <v>235</v>
      </c>
      <c r="X535" s="142" t="s">
        <v>239</v>
      </c>
      <c r="Y535" s="142"/>
    </row>
    <row r="536" spans="1:25" s="129" customFormat="1" ht="35.65" hidden="1" customHeight="1">
      <c r="A536" s="141" t="s">
        <v>1604</v>
      </c>
      <c r="B536" s="142" t="s">
        <v>261</v>
      </c>
      <c r="C536" s="142" t="s">
        <v>82</v>
      </c>
      <c r="D536" s="142" t="s">
        <v>117</v>
      </c>
      <c r="E536" s="142" t="s">
        <v>112</v>
      </c>
      <c r="F536" s="142" t="s">
        <v>195</v>
      </c>
      <c r="G536" s="142" t="s">
        <v>96</v>
      </c>
      <c r="H536" s="141">
        <v>2017</v>
      </c>
      <c r="I536" s="143">
        <v>5.51</v>
      </c>
      <c r="J536" s="141" t="s">
        <v>234</v>
      </c>
      <c r="K536" s="141">
        <v>2</v>
      </c>
      <c r="L536" s="141">
        <v>1</v>
      </c>
      <c r="M536" s="141">
        <v>1</v>
      </c>
      <c r="N536" s="141">
        <v>8</v>
      </c>
      <c r="O536" s="141">
        <v>1</v>
      </c>
      <c r="P536" s="144">
        <v>250</v>
      </c>
      <c r="Q536" s="145">
        <v>0.25</v>
      </c>
      <c r="R536" s="144">
        <f t="shared" si="8"/>
        <v>312.5</v>
      </c>
      <c r="S536" s="141">
        <v>10</v>
      </c>
      <c r="T536" s="141">
        <v>1</v>
      </c>
      <c r="U536" s="141">
        <v>7</v>
      </c>
      <c r="V536" s="146">
        <f>CEILING(R536*O536*I536*EXP(-Definitions!$A$38*'Capex (2)'!U536)*T536,100)</f>
        <v>1800</v>
      </c>
      <c r="W536" s="160" t="s">
        <v>235</v>
      </c>
      <c r="X536" s="142" t="s">
        <v>239</v>
      </c>
      <c r="Y536" s="142"/>
    </row>
    <row r="537" spans="1:25" s="129" customFormat="1" ht="36" hidden="1" customHeight="1">
      <c r="A537" s="141" t="s">
        <v>1605</v>
      </c>
      <c r="B537" s="142" t="s">
        <v>255</v>
      </c>
      <c r="C537" s="142" t="s">
        <v>82</v>
      </c>
      <c r="D537" s="142" t="s">
        <v>117</v>
      </c>
      <c r="E537" s="142" t="s">
        <v>112</v>
      </c>
      <c r="F537" s="142" t="s">
        <v>187</v>
      </c>
      <c r="G537" s="142" t="s">
        <v>96</v>
      </c>
      <c r="H537" s="141">
        <v>2017</v>
      </c>
      <c r="I537" s="143">
        <v>33.880000000000003</v>
      </c>
      <c r="J537" s="141" t="s">
        <v>234</v>
      </c>
      <c r="K537" s="141">
        <v>2</v>
      </c>
      <c r="L537" s="141">
        <v>1</v>
      </c>
      <c r="M537" s="141">
        <v>1</v>
      </c>
      <c r="N537" s="141">
        <v>8</v>
      </c>
      <c r="O537" s="141">
        <v>1</v>
      </c>
      <c r="P537" s="144">
        <v>250</v>
      </c>
      <c r="Q537" s="145">
        <v>0.25</v>
      </c>
      <c r="R537" s="144">
        <f t="shared" si="8"/>
        <v>312.5</v>
      </c>
      <c r="S537" s="141">
        <v>10</v>
      </c>
      <c r="T537" s="141">
        <v>1</v>
      </c>
      <c r="U537" s="141">
        <v>7</v>
      </c>
      <c r="V537" s="146">
        <f>CEILING(R537*O537*I537*EXP(-Definitions!$A$38*'Capex (2)'!U537)*T537,100)</f>
        <v>10600</v>
      </c>
      <c r="W537" s="160" t="s">
        <v>235</v>
      </c>
      <c r="X537" s="142" t="s">
        <v>236</v>
      </c>
      <c r="Y537" s="142"/>
    </row>
    <row r="538" spans="1:25" s="129" customFormat="1" ht="35.65" hidden="1" customHeight="1">
      <c r="A538" s="141" t="s">
        <v>1606</v>
      </c>
      <c r="B538" s="142" t="s">
        <v>261</v>
      </c>
      <c r="C538" s="142" t="s">
        <v>82</v>
      </c>
      <c r="D538" s="142" t="s">
        <v>117</v>
      </c>
      <c r="E538" s="142" t="s">
        <v>112</v>
      </c>
      <c r="F538" s="142" t="s">
        <v>187</v>
      </c>
      <c r="G538" s="142" t="s">
        <v>96</v>
      </c>
      <c r="H538" s="141">
        <v>2017</v>
      </c>
      <c r="I538" s="143">
        <v>4.8</v>
      </c>
      <c r="J538" s="141" t="s">
        <v>234</v>
      </c>
      <c r="K538" s="141">
        <v>2</v>
      </c>
      <c r="L538" s="141">
        <v>1</v>
      </c>
      <c r="M538" s="141">
        <v>1</v>
      </c>
      <c r="N538" s="141">
        <v>8</v>
      </c>
      <c r="O538" s="141">
        <v>1</v>
      </c>
      <c r="P538" s="144">
        <v>250</v>
      </c>
      <c r="Q538" s="145">
        <v>0.25</v>
      </c>
      <c r="R538" s="144">
        <f t="shared" si="8"/>
        <v>312.5</v>
      </c>
      <c r="S538" s="141">
        <v>10</v>
      </c>
      <c r="T538" s="141">
        <v>1</v>
      </c>
      <c r="U538" s="141">
        <v>7</v>
      </c>
      <c r="V538" s="146">
        <f>CEILING(R538*O538*I538*EXP(-Definitions!$A$38*'Capex (2)'!U538)*T538,100)</f>
        <v>1500</v>
      </c>
      <c r="W538" s="160" t="s">
        <v>235</v>
      </c>
      <c r="X538" s="142" t="s">
        <v>239</v>
      </c>
      <c r="Y538" s="142"/>
    </row>
    <row r="539" spans="1:25" s="129" customFormat="1" ht="35.65" hidden="1" customHeight="1">
      <c r="A539" s="141" t="s">
        <v>1607</v>
      </c>
      <c r="B539" s="142" t="s">
        <v>241</v>
      </c>
      <c r="C539" s="142" t="s">
        <v>82</v>
      </c>
      <c r="D539" s="142" t="s">
        <v>117</v>
      </c>
      <c r="E539" s="142" t="s">
        <v>112</v>
      </c>
      <c r="F539" s="142" t="s">
        <v>187</v>
      </c>
      <c r="G539" s="142" t="s">
        <v>96</v>
      </c>
      <c r="H539" s="141">
        <v>2017</v>
      </c>
      <c r="I539" s="143">
        <v>4.8</v>
      </c>
      <c r="J539" s="141" t="s">
        <v>234</v>
      </c>
      <c r="K539" s="141">
        <v>2</v>
      </c>
      <c r="L539" s="141">
        <v>1</v>
      </c>
      <c r="M539" s="141">
        <v>1</v>
      </c>
      <c r="N539" s="141">
        <v>8</v>
      </c>
      <c r="O539" s="141">
        <v>1</v>
      </c>
      <c r="P539" s="144">
        <v>1100</v>
      </c>
      <c r="Q539" s="145">
        <v>0.25</v>
      </c>
      <c r="R539" s="144">
        <f t="shared" si="8"/>
        <v>1375</v>
      </c>
      <c r="S539" s="141">
        <v>10</v>
      </c>
      <c r="T539" s="141">
        <v>1</v>
      </c>
      <c r="U539" s="141">
        <v>7</v>
      </c>
      <c r="V539" s="146">
        <f>CEILING(R539*O539*I539*EXP(-Definitions!$A$38*'Capex (2)'!U539)*T539,100)</f>
        <v>6600</v>
      </c>
      <c r="W539" s="160" t="s">
        <v>235</v>
      </c>
      <c r="X539" s="142" t="s">
        <v>242</v>
      </c>
      <c r="Y539" s="142"/>
    </row>
    <row r="540" spans="1:25" s="129" customFormat="1" ht="35.65" hidden="1" customHeight="1">
      <c r="A540" s="141" t="s">
        <v>1608</v>
      </c>
      <c r="B540" s="142" t="s">
        <v>261</v>
      </c>
      <c r="C540" s="142" t="s">
        <v>82</v>
      </c>
      <c r="D540" s="142" t="s">
        <v>117</v>
      </c>
      <c r="E540" s="142" t="s">
        <v>112</v>
      </c>
      <c r="F540" s="142" t="s">
        <v>266</v>
      </c>
      <c r="G540" s="142" t="s">
        <v>96</v>
      </c>
      <c r="H540" s="141">
        <v>2017</v>
      </c>
      <c r="I540" s="143">
        <v>34.5</v>
      </c>
      <c r="J540" s="141" t="s">
        <v>234</v>
      </c>
      <c r="K540" s="141">
        <v>2</v>
      </c>
      <c r="L540" s="141">
        <v>1</v>
      </c>
      <c r="M540" s="141">
        <v>1</v>
      </c>
      <c r="N540" s="141">
        <v>8</v>
      </c>
      <c r="O540" s="141">
        <v>1</v>
      </c>
      <c r="P540" s="144">
        <v>250</v>
      </c>
      <c r="Q540" s="145">
        <v>0.25</v>
      </c>
      <c r="R540" s="144">
        <f t="shared" si="8"/>
        <v>312.5</v>
      </c>
      <c r="S540" s="141">
        <v>10</v>
      </c>
      <c r="T540" s="141">
        <v>1</v>
      </c>
      <c r="U540" s="141">
        <v>7</v>
      </c>
      <c r="V540" s="146">
        <f>CEILING(R540*O540*I540*EXP(-Definitions!$A$38*'Capex (2)'!U540)*T540,100)</f>
        <v>10800</v>
      </c>
      <c r="W540" s="160" t="s">
        <v>235</v>
      </c>
      <c r="X540" s="142" t="s">
        <v>239</v>
      </c>
      <c r="Y540" s="142"/>
    </row>
    <row r="541" spans="1:25" s="129" customFormat="1" ht="35.65" hidden="1" customHeight="1">
      <c r="A541" s="141" t="s">
        <v>1609</v>
      </c>
      <c r="B541" s="142" t="s">
        <v>261</v>
      </c>
      <c r="C541" s="142" t="s">
        <v>82</v>
      </c>
      <c r="D541" s="142" t="s">
        <v>117</v>
      </c>
      <c r="E541" s="142" t="s">
        <v>112</v>
      </c>
      <c r="F541" s="142" t="s">
        <v>192</v>
      </c>
      <c r="G541" s="142" t="s">
        <v>96</v>
      </c>
      <c r="H541" s="141">
        <v>2017</v>
      </c>
      <c r="I541" s="143">
        <v>179.73</v>
      </c>
      <c r="J541" s="141" t="s">
        <v>234</v>
      </c>
      <c r="K541" s="141">
        <v>2</v>
      </c>
      <c r="L541" s="141">
        <v>1</v>
      </c>
      <c r="M541" s="141">
        <v>1</v>
      </c>
      <c r="N541" s="141">
        <v>8</v>
      </c>
      <c r="O541" s="141">
        <v>1</v>
      </c>
      <c r="P541" s="144">
        <v>250</v>
      </c>
      <c r="Q541" s="145">
        <v>0.25</v>
      </c>
      <c r="R541" s="144">
        <f t="shared" si="8"/>
        <v>312.5</v>
      </c>
      <c r="S541" s="141">
        <v>10</v>
      </c>
      <c r="T541" s="141">
        <v>1</v>
      </c>
      <c r="U541" s="141">
        <v>7</v>
      </c>
      <c r="V541" s="146">
        <f>CEILING(R541*O541*I541*EXP(-Definitions!$A$38*'Capex (2)'!U541)*T541,100)</f>
        <v>56200</v>
      </c>
      <c r="W541" s="160" t="s">
        <v>235</v>
      </c>
      <c r="X541" s="142" t="s">
        <v>239</v>
      </c>
      <c r="Y541" s="142"/>
    </row>
    <row r="542" spans="1:25" s="129" customFormat="1" ht="35.65" hidden="1" customHeight="1">
      <c r="A542" s="141" t="s">
        <v>1610</v>
      </c>
      <c r="B542" s="142" t="s">
        <v>255</v>
      </c>
      <c r="C542" s="142" t="s">
        <v>82</v>
      </c>
      <c r="D542" s="142" t="s">
        <v>117</v>
      </c>
      <c r="E542" s="142" t="s">
        <v>112</v>
      </c>
      <c r="F542" s="142" t="s">
        <v>192</v>
      </c>
      <c r="G542" s="142" t="s">
        <v>96</v>
      </c>
      <c r="H542" s="141">
        <v>2017</v>
      </c>
      <c r="I542" s="143">
        <v>283.83999999999997</v>
      </c>
      <c r="J542" s="141" t="s">
        <v>234</v>
      </c>
      <c r="K542" s="141">
        <v>2</v>
      </c>
      <c r="L542" s="141">
        <v>1</v>
      </c>
      <c r="M542" s="141">
        <v>1</v>
      </c>
      <c r="N542" s="141">
        <v>8</v>
      </c>
      <c r="O542" s="141">
        <v>1</v>
      </c>
      <c r="P542" s="144">
        <v>250</v>
      </c>
      <c r="Q542" s="145">
        <v>0.25</v>
      </c>
      <c r="R542" s="144">
        <f t="shared" si="8"/>
        <v>312.5</v>
      </c>
      <c r="S542" s="141">
        <v>10</v>
      </c>
      <c r="T542" s="141">
        <v>1</v>
      </c>
      <c r="U542" s="141">
        <v>7</v>
      </c>
      <c r="V542" s="146">
        <f>CEILING(R542*O542*I542*EXP(-Definitions!$A$38*'Capex (2)'!U542)*T542,100)</f>
        <v>88700</v>
      </c>
      <c r="W542" s="160" t="s">
        <v>235</v>
      </c>
      <c r="X542" s="142" t="s">
        <v>242</v>
      </c>
      <c r="Y542" s="142"/>
    </row>
    <row r="543" spans="1:25" s="129" customFormat="1" ht="35.65" hidden="1" customHeight="1">
      <c r="A543" s="141" t="s">
        <v>1611</v>
      </c>
      <c r="B543" s="142" t="s">
        <v>261</v>
      </c>
      <c r="C543" s="142" t="s">
        <v>82</v>
      </c>
      <c r="D543" s="142" t="s">
        <v>117</v>
      </c>
      <c r="E543" s="142" t="s">
        <v>112</v>
      </c>
      <c r="F543" s="142" t="s">
        <v>262</v>
      </c>
      <c r="G543" s="142" t="s">
        <v>96</v>
      </c>
      <c r="H543" s="141">
        <v>2017</v>
      </c>
      <c r="I543" s="143">
        <v>7.76</v>
      </c>
      <c r="J543" s="141" t="s">
        <v>234</v>
      </c>
      <c r="K543" s="141">
        <v>2</v>
      </c>
      <c r="L543" s="141">
        <v>1</v>
      </c>
      <c r="M543" s="141">
        <v>1</v>
      </c>
      <c r="N543" s="141">
        <v>8</v>
      </c>
      <c r="O543" s="141">
        <v>1</v>
      </c>
      <c r="P543" s="144">
        <v>250</v>
      </c>
      <c r="Q543" s="145">
        <v>0.25</v>
      </c>
      <c r="R543" s="144">
        <f t="shared" si="8"/>
        <v>312.5</v>
      </c>
      <c r="S543" s="141">
        <v>10</v>
      </c>
      <c r="T543" s="141">
        <v>1</v>
      </c>
      <c r="U543" s="141">
        <v>7</v>
      </c>
      <c r="V543" s="146">
        <f>CEILING(R543*O543*I543*EXP(-Definitions!$A$38*'Capex (2)'!U543)*T543,100)</f>
        <v>2500</v>
      </c>
      <c r="W543" s="160" t="s">
        <v>235</v>
      </c>
      <c r="X543" s="142" t="s">
        <v>239</v>
      </c>
      <c r="Y543" s="142"/>
    </row>
    <row r="544" spans="1:25" s="129" customFormat="1" ht="35.65" hidden="1" customHeight="1">
      <c r="A544" s="141" t="s">
        <v>1612</v>
      </c>
      <c r="B544" s="142" t="s">
        <v>255</v>
      </c>
      <c r="C544" s="142" t="s">
        <v>82</v>
      </c>
      <c r="D544" s="142" t="s">
        <v>117</v>
      </c>
      <c r="E544" s="142" t="s">
        <v>112</v>
      </c>
      <c r="F544" s="142" t="s">
        <v>262</v>
      </c>
      <c r="G544" s="142" t="s">
        <v>96</v>
      </c>
      <c r="H544" s="141">
        <v>2017</v>
      </c>
      <c r="I544" s="143">
        <v>42.93</v>
      </c>
      <c r="J544" s="141" t="s">
        <v>234</v>
      </c>
      <c r="K544" s="141">
        <v>2</v>
      </c>
      <c r="L544" s="141">
        <v>1</v>
      </c>
      <c r="M544" s="141">
        <v>1</v>
      </c>
      <c r="N544" s="141">
        <v>8</v>
      </c>
      <c r="O544" s="141">
        <v>1</v>
      </c>
      <c r="P544" s="144">
        <v>250</v>
      </c>
      <c r="Q544" s="145">
        <v>0.25</v>
      </c>
      <c r="R544" s="144">
        <f t="shared" si="8"/>
        <v>312.5</v>
      </c>
      <c r="S544" s="141">
        <v>10</v>
      </c>
      <c r="T544" s="141">
        <v>1</v>
      </c>
      <c r="U544" s="141">
        <v>7</v>
      </c>
      <c r="V544" s="146">
        <f>CEILING(R544*O544*I544*EXP(-Definitions!$A$38*'Capex (2)'!U544)*T544,100)</f>
        <v>13500</v>
      </c>
      <c r="W544" s="160" t="s">
        <v>235</v>
      </c>
      <c r="X544" s="142" t="s">
        <v>242</v>
      </c>
      <c r="Y544" s="142"/>
    </row>
    <row r="545" spans="1:25" s="129" customFormat="1" ht="36" hidden="1" customHeight="1">
      <c r="A545" s="141" t="s">
        <v>1613</v>
      </c>
      <c r="B545" s="142" t="s">
        <v>267</v>
      </c>
      <c r="C545" s="142" t="s">
        <v>82</v>
      </c>
      <c r="D545" s="142" t="s">
        <v>117</v>
      </c>
      <c r="E545" s="142" t="s">
        <v>112</v>
      </c>
      <c r="F545" s="142" t="s">
        <v>196</v>
      </c>
      <c r="G545" s="142" t="s">
        <v>96</v>
      </c>
      <c r="H545" s="141">
        <v>2017</v>
      </c>
      <c r="I545" s="143">
        <v>31</v>
      </c>
      <c r="J545" s="141" t="s">
        <v>234</v>
      </c>
      <c r="K545" s="141">
        <v>2</v>
      </c>
      <c r="L545" s="141">
        <v>1</v>
      </c>
      <c r="M545" s="141">
        <v>1</v>
      </c>
      <c r="N545" s="141">
        <v>8</v>
      </c>
      <c r="O545" s="141">
        <v>1</v>
      </c>
      <c r="P545" s="144">
        <v>1100</v>
      </c>
      <c r="Q545" s="145">
        <v>0.25</v>
      </c>
      <c r="R545" s="144">
        <f t="shared" si="8"/>
        <v>1375</v>
      </c>
      <c r="S545" s="141">
        <v>10</v>
      </c>
      <c r="T545" s="141">
        <v>1</v>
      </c>
      <c r="U545" s="141">
        <v>7</v>
      </c>
      <c r="V545" s="146">
        <f>CEILING(R545*O545*I545*EXP(-Definitions!$A$38*'Capex (2)'!U545)*T545,100)</f>
        <v>42700</v>
      </c>
      <c r="W545" s="160" t="s">
        <v>235</v>
      </c>
      <c r="X545" s="142" t="s">
        <v>236</v>
      </c>
      <c r="Y545" s="142"/>
    </row>
    <row r="546" spans="1:25" s="129" customFormat="1" ht="35.65" hidden="1" customHeight="1">
      <c r="A546" s="141" t="s">
        <v>1614</v>
      </c>
      <c r="B546" s="142" t="s">
        <v>268</v>
      </c>
      <c r="C546" s="142" t="s">
        <v>82</v>
      </c>
      <c r="D546" s="142" t="s">
        <v>117</v>
      </c>
      <c r="E546" s="142" t="s">
        <v>112</v>
      </c>
      <c r="F546" s="142" t="s">
        <v>196</v>
      </c>
      <c r="G546" s="142" t="s">
        <v>96</v>
      </c>
      <c r="H546" s="141">
        <v>2017</v>
      </c>
      <c r="I546" s="143">
        <v>3.65</v>
      </c>
      <c r="J546" s="141" t="s">
        <v>234</v>
      </c>
      <c r="K546" s="141">
        <v>2</v>
      </c>
      <c r="L546" s="141">
        <v>1</v>
      </c>
      <c r="M546" s="141">
        <v>1</v>
      </c>
      <c r="N546" s="141">
        <v>8</v>
      </c>
      <c r="O546" s="141">
        <v>1</v>
      </c>
      <c r="P546" s="144">
        <v>1100</v>
      </c>
      <c r="Q546" s="145">
        <v>0.25</v>
      </c>
      <c r="R546" s="144">
        <f t="shared" si="8"/>
        <v>1375</v>
      </c>
      <c r="S546" s="141">
        <v>10</v>
      </c>
      <c r="T546" s="141">
        <v>1</v>
      </c>
      <c r="U546" s="141">
        <v>7</v>
      </c>
      <c r="V546" s="146">
        <f>CEILING(R546*O546*I546*EXP(-Definitions!$A$38*'Capex (2)'!U546)*T546,100)</f>
        <v>5100</v>
      </c>
      <c r="W546" s="160" t="s">
        <v>235</v>
      </c>
      <c r="X546" s="142" t="s">
        <v>239</v>
      </c>
      <c r="Y546" s="142"/>
    </row>
    <row r="547" spans="1:25" s="129" customFormat="1" ht="35.65" hidden="1" customHeight="1">
      <c r="A547" s="141" t="s">
        <v>1615</v>
      </c>
      <c r="B547" s="142" t="s">
        <v>241</v>
      </c>
      <c r="C547" s="142" t="s">
        <v>82</v>
      </c>
      <c r="D547" s="142" t="s">
        <v>117</v>
      </c>
      <c r="E547" s="142" t="s">
        <v>112</v>
      </c>
      <c r="F547" s="142" t="s">
        <v>196</v>
      </c>
      <c r="G547" s="142" t="s">
        <v>96</v>
      </c>
      <c r="H547" s="141">
        <v>2017</v>
      </c>
      <c r="I547" s="143">
        <v>3.65</v>
      </c>
      <c r="J547" s="141" t="s">
        <v>234</v>
      </c>
      <c r="K547" s="141">
        <v>2</v>
      </c>
      <c r="L547" s="141">
        <v>1</v>
      </c>
      <c r="M547" s="141">
        <v>1</v>
      </c>
      <c r="N547" s="141">
        <v>8</v>
      </c>
      <c r="O547" s="141">
        <v>1</v>
      </c>
      <c r="P547" s="144">
        <v>1100</v>
      </c>
      <c r="Q547" s="145">
        <v>0.25</v>
      </c>
      <c r="R547" s="144">
        <f t="shared" si="8"/>
        <v>1375</v>
      </c>
      <c r="S547" s="141">
        <v>10</v>
      </c>
      <c r="T547" s="141">
        <v>1</v>
      </c>
      <c r="U547" s="141">
        <v>7</v>
      </c>
      <c r="V547" s="146">
        <f>CEILING(R547*O547*I547*EXP(-Definitions!$A$38*'Capex (2)'!U547)*T547,100)</f>
        <v>5100</v>
      </c>
      <c r="W547" s="160" t="s">
        <v>235</v>
      </c>
      <c r="X547" s="142" t="s">
        <v>242</v>
      </c>
      <c r="Y547" s="142"/>
    </row>
    <row r="548" spans="1:25" s="129" customFormat="1" ht="36" hidden="1" customHeight="1">
      <c r="A548" s="141" t="s">
        <v>1616</v>
      </c>
      <c r="B548" s="142" t="s">
        <v>255</v>
      </c>
      <c r="C548" s="142" t="s">
        <v>82</v>
      </c>
      <c r="D548" s="142" t="s">
        <v>117</v>
      </c>
      <c r="E548" s="142" t="s">
        <v>113</v>
      </c>
      <c r="F548" s="142" t="s">
        <v>148</v>
      </c>
      <c r="G548" s="142" t="s">
        <v>96</v>
      </c>
      <c r="H548" s="141">
        <v>2017</v>
      </c>
      <c r="I548" s="143">
        <v>48.1</v>
      </c>
      <c r="J548" s="141" t="s">
        <v>234</v>
      </c>
      <c r="K548" s="141">
        <v>2</v>
      </c>
      <c r="L548" s="141">
        <v>1</v>
      </c>
      <c r="M548" s="141">
        <v>1</v>
      </c>
      <c r="N548" s="141">
        <v>8</v>
      </c>
      <c r="O548" s="141">
        <v>1</v>
      </c>
      <c r="P548" s="144">
        <v>250</v>
      </c>
      <c r="Q548" s="145">
        <v>0.25</v>
      </c>
      <c r="R548" s="144">
        <f t="shared" si="8"/>
        <v>312.5</v>
      </c>
      <c r="S548" s="141">
        <v>10</v>
      </c>
      <c r="T548" s="141">
        <v>1</v>
      </c>
      <c r="U548" s="141">
        <v>7</v>
      </c>
      <c r="V548" s="146">
        <f>CEILING(R548*O548*I548*EXP(-Definitions!$A$38*'Capex (2)'!U548)*T548,100)</f>
        <v>15100</v>
      </c>
      <c r="W548" s="160" t="s">
        <v>235</v>
      </c>
      <c r="X548" s="142" t="s">
        <v>236</v>
      </c>
      <c r="Y548" s="142"/>
    </row>
    <row r="549" spans="1:25" s="129" customFormat="1" ht="35.65" hidden="1" customHeight="1">
      <c r="A549" s="141" t="s">
        <v>1617</v>
      </c>
      <c r="B549" s="142" t="s">
        <v>261</v>
      </c>
      <c r="C549" s="142" t="s">
        <v>82</v>
      </c>
      <c r="D549" s="142" t="s">
        <v>117</v>
      </c>
      <c r="E549" s="142" t="s">
        <v>113</v>
      </c>
      <c r="F549" s="142" t="s">
        <v>148</v>
      </c>
      <c r="G549" s="142" t="s">
        <v>96</v>
      </c>
      <c r="H549" s="141">
        <v>2017</v>
      </c>
      <c r="I549" s="143">
        <v>9.9600000000000009</v>
      </c>
      <c r="J549" s="141" t="s">
        <v>234</v>
      </c>
      <c r="K549" s="141">
        <v>2</v>
      </c>
      <c r="L549" s="141">
        <v>1</v>
      </c>
      <c r="M549" s="141">
        <v>1</v>
      </c>
      <c r="N549" s="141">
        <v>8</v>
      </c>
      <c r="O549" s="141">
        <v>1</v>
      </c>
      <c r="P549" s="144">
        <v>250</v>
      </c>
      <c r="Q549" s="145">
        <v>0.25</v>
      </c>
      <c r="R549" s="144">
        <f t="shared" si="8"/>
        <v>312.5</v>
      </c>
      <c r="S549" s="141">
        <v>10</v>
      </c>
      <c r="T549" s="141">
        <v>1</v>
      </c>
      <c r="U549" s="141">
        <v>7</v>
      </c>
      <c r="V549" s="146">
        <f>CEILING(R549*O549*I549*EXP(-Definitions!$A$38*'Capex (2)'!U549)*T549,100)</f>
        <v>3200</v>
      </c>
      <c r="W549" s="160" t="s">
        <v>235</v>
      </c>
      <c r="X549" s="142" t="s">
        <v>239</v>
      </c>
      <c r="Y549" s="142"/>
    </row>
    <row r="550" spans="1:25" s="129" customFormat="1" ht="35.65" hidden="1" customHeight="1">
      <c r="A550" s="141" t="s">
        <v>1618</v>
      </c>
      <c r="B550" s="142" t="s">
        <v>241</v>
      </c>
      <c r="C550" s="142" t="s">
        <v>82</v>
      </c>
      <c r="D550" s="142" t="s">
        <v>117</v>
      </c>
      <c r="E550" s="142" t="s">
        <v>113</v>
      </c>
      <c r="F550" s="142" t="s">
        <v>148</v>
      </c>
      <c r="G550" s="142" t="s">
        <v>96</v>
      </c>
      <c r="H550" s="141">
        <v>2017</v>
      </c>
      <c r="I550" s="143">
        <v>9.9600000000000009</v>
      </c>
      <c r="J550" s="141" t="s">
        <v>234</v>
      </c>
      <c r="K550" s="141">
        <v>2</v>
      </c>
      <c r="L550" s="141">
        <v>1</v>
      </c>
      <c r="M550" s="141">
        <v>1</v>
      </c>
      <c r="N550" s="141">
        <v>8</v>
      </c>
      <c r="O550" s="141">
        <v>1</v>
      </c>
      <c r="P550" s="144">
        <v>1100</v>
      </c>
      <c r="Q550" s="145">
        <v>0.25</v>
      </c>
      <c r="R550" s="144">
        <f t="shared" si="8"/>
        <v>1375</v>
      </c>
      <c r="S550" s="141">
        <v>10</v>
      </c>
      <c r="T550" s="141">
        <v>1</v>
      </c>
      <c r="U550" s="141">
        <v>7</v>
      </c>
      <c r="V550" s="146">
        <f>CEILING(R550*O550*I550*EXP(-Definitions!$A$38*'Capex (2)'!U550)*T550,100)</f>
        <v>13700</v>
      </c>
      <c r="W550" s="160" t="s">
        <v>235</v>
      </c>
      <c r="X550" s="142" t="s">
        <v>242</v>
      </c>
      <c r="Y550" s="142"/>
    </row>
    <row r="551" spans="1:25" s="129" customFormat="1" ht="36" hidden="1" customHeight="1">
      <c r="A551" s="141" t="s">
        <v>1619</v>
      </c>
      <c r="B551" s="142" t="s">
        <v>255</v>
      </c>
      <c r="C551" s="142" t="s">
        <v>82</v>
      </c>
      <c r="D551" s="142" t="s">
        <v>117</v>
      </c>
      <c r="E551" s="142" t="s">
        <v>113</v>
      </c>
      <c r="F551" s="142" t="s">
        <v>152</v>
      </c>
      <c r="G551" s="142" t="s">
        <v>96</v>
      </c>
      <c r="H551" s="141">
        <v>2017</v>
      </c>
      <c r="I551" s="143">
        <v>91.8</v>
      </c>
      <c r="J551" s="141" t="s">
        <v>234</v>
      </c>
      <c r="K551" s="141">
        <v>2</v>
      </c>
      <c r="L551" s="141">
        <v>1</v>
      </c>
      <c r="M551" s="141">
        <v>1</v>
      </c>
      <c r="N551" s="141">
        <v>8</v>
      </c>
      <c r="O551" s="141">
        <v>1</v>
      </c>
      <c r="P551" s="144">
        <v>250</v>
      </c>
      <c r="Q551" s="145">
        <v>0.25</v>
      </c>
      <c r="R551" s="144">
        <f t="shared" si="8"/>
        <v>312.5</v>
      </c>
      <c r="S551" s="141">
        <v>10</v>
      </c>
      <c r="T551" s="141">
        <v>1</v>
      </c>
      <c r="U551" s="141">
        <v>7</v>
      </c>
      <c r="V551" s="146">
        <f>CEILING(R551*O551*I551*EXP(-Definitions!$A$38*'Capex (2)'!U551)*T551,100)</f>
        <v>28700</v>
      </c>
      <c r="W551" s="160" t="s">
        <v>235</v>
      </c>
      <c r="X551" s="142" t="s">
        <v>236</v>
      </c>
      <c r="Y551" s="142"/>
    </row>
    <row r="552" spans="1:25" s="129" customFormat="1" ht="35.65" hidden="1" customHeight="1">
      <c r="A552" s="141" t="s">
        <v>1620</v>
      </c>
      <c r="B552" s="142" t="s">
        <v>261</v>
      </c>
      <c r="C552" s="142" t="s">
        <v>82</v>
      </c>
      <c r="D552" s="142" t="s">
        <v>117</v>
      </c>
      <c r="E552" s="142" t="s">
        <v>113</v>
      </c>
      <c r="F552" s="142" t="s">
        <v>152</v>
      </c>
      <c r="G552" s="142" t="s">
        <v>96</v>
      </c>
      <c r="H552" s="141">
        <v>2017</v>
      </c>
      <c r="I552" s="143">
        <v>17.72</v>
      </c>
      <c r="J552" s="141" t="s">
        <v>234</v>
      </c>
      <c r="K552" s="141">
        <v>2</v>
      </c>
      <c r="L552" s="141">
        <v>1</v>
      </c>
      <c r="M552" s="141">
        <v>1</v>
      </c>
      <c r="N552" s="141">
        <v>8</v>
      </c>
      <c r="O552" s="141">
        <v>1</v>
      </c>
      <c r="P552" s="144">
        <v>250</v>
      </c>
      <c r="Q552" s="145">
        <v>0.25</v>
      </c>
      <c r="R552" s="144">
        <f t="shared" si="8"/>
        <v>312.5</v>
      </c>
      <c r="S552" s="141">
        <v>10</v>
      </c>
      <c r="T552" s="141">
        <v>1</v>
      </c>
      <c r="U552" s="141">
        <v>7</v>
      </c>
      <c r="V552" s="146">
        <f>CEILING(R552*O552*I552*EXP(-Definitions!$A$38*'Capex (2)'!U552)*T552,100)</f>
        <v>5600</v>
      </c>
      <c r="W552" s="160" t="s">
        <v>235</v>
      </c>
      <c r="X552" s="142" t="s">
        <v>239</v>
      </c>
      <c r="Y552" s="142"/>
    </row>
    <row r="553" spans="1:25" s="129" customFormat="1" ht="35.65" hidden="1" customHeight="1">
      <c r="A553" s="141" t="s">
        <v>1621</v>
      </c>
      <c r="B553" s="142" t="s">
        <v>241</v>
      </c>
      <c r="C553" s="142" t="s">
        <v>82</v>
      </c>
      <c r="D553" s="142" t="s">
        <v>117</v>
      </c>
      <c r="E553" s="142" t="s">
        <v>113</v>
      </c>
      <c r="F553" s="142" t="s">
        <v>152</v>
      </c>
      <c r="G553" s="142" t="s">
        <v>96</v>
      </c>
      <c r="H553" s="141">
        <v>2017</v>
      </c>
      <c r="I553" s="143">
        <v>17.72</v>
      </c>
      <c r="J553" s="141" t="s">
        <v>234</v>
      </c>
      <c r="K553" s="141">
        <v>2</v>
      </c>
      <c r="L553" s="141">
        <v>1</v>
      </c>
      <c r="M553" s="141">
        <v>1</v>
      </c>
      <c r="N553" s="141">
        <v>8</v>
      </c>
      <c r="O553" s="141">
        <v>1</v>
      </c>
      <c r="P553" s="144">
        <v>1100</v>
      </c>
      <c r="Q553" s="145">
        <v>0.25</v>
      </c>
      <c r="R553" s="144">
        <f t="shared" si="8"/>
        <v>1375</v>
      </c>
      <c r="S553" s="141">
        <v>10</v>
      </c>
      <c r="T553" s="141">
        <v>1</v>
      </c>
      <c r="U553" s="141">
        <v>7</v>
      </c>
      <c r="V553" s="146">
        <f>CEILING(R553*O553*I553*EXP(-Definitions!$A$38*'Capex (2)'!U553)*T553,100)</f>
        <v>24400</v>
      </c>
      <c r="W553" s="160" t="s">
        <v>235</v>
      </c>
      <c r="X553" s="142" t="s">
        <v>242</v>
      </c>
      <c r="Y553" s="142"/>
    </row>
    <row r="554" spans="1:25" s="129" customFormat="1" ht="36" hidden="1" customHeight="1">
      <c r="A554" s="141" t="s">
        <v>1622</v>
      </c>
      <c r="B554" s="142" t="s">
        <v>255</v>
      </c>
      <c r="C554" s="142" t="s">
        <v>82</v>
      </c>
      <c r="D554" s="142" t="s">
        <v>117</v>
      </c>
      <c r="E554" s="142" t="s">
        <v>113</v>
      </c>
      <c r="F554" s="142" t="s">
        <v>154</v>
      </c>
      <c r="G554" s="142" t="s">
        <v>96</v>
      </c>
      <c r="H554" s="141">
        <v>2017</v>
      </c>
      <c r="I554" s="143">
        <v>29.97</v>
      </c>
      <c r="J554" s="141" t="s">
        <v>234</v>
      </c>
      <c r="K554" s="141">
        <v>2</v>
      </c>
      <c r="L554" s="141">
        <v>1</v>
      </c>
      <c r="M554" s="141">
        <v>1</v>
      </c>
      <c r="N554" s="141">
        <v>8</v>
      </c>
      <c r="O554" s="141">
        <v>1</v>
      </c>
      <c r="P554" s="144">
        <v>250</v>
      </c>
      <c r="Q554" s="145">
        <v>0.25</v>
      </c>
      <c r="R554" s="144">
        <f t="shared" si="8"/>
        <v>312.5</v>
      </c>
      <c r="S554" s="141">
        <v>10</v>
      </c>
      <c r="T554" s="141">
        <v>1</v>
      </c>
      <c r="U554" s="141">
        <v>7</v>
      </c>
      <c r="V554" s="146">
        <f>CEILING(R554*O554*I554*EXP(-Definitions!$A$38*'Capex (2)'!U554)*T554,100)</f>
        <v>9400</v>
      </c>
      <c r="W554" s="160" t="s">
        <v>235</v>
      </c>
      <c r="X554" s="142" t="s">
        <v>236</v>
      </c>
      <c r="Y554" s="142"/>
    </row>
    <row r="555" spans="1:25" s="129" customFormat="1" ht="35.65" hidden="1" customHeight="1">
      <c r="A555" s="141" t="s">
        <v>1623</v>
      </c>
      <c r="B555" s="142" t="s">
        <v>261</v>
      </c>
      <c r="C555" s="142" t="s">
        <v>82</v>
      </c>
      <c r="D555" s="142" t="s">
        <v>117</v>
      </c>
      <c r="E555" s="142" t="s">
        <v>113</v>
      </c>
      <c r="F555" s="142" t="s">
        <v>154</v>
      </c>
      <c r="G555" s="142" t="s">
        <v>96</v>
      </c>
      <c r="H555" s="141">
        <v>2017</v>
      </c>
      <c r="I555" s="143">
        <v>3.44</v>
      </c>
      <c r="J555" s="141" t="s">
        <v>234</v>
      </c>
      <c r="K555" s="141">
        <v>2</v>
      </c>
      <c r="L555" s="141">
        <v>1</v>
      </c>
      <c r="M555" s="141">
        <v>1</v>
      </c>
      <c r="N555" s="141">
        <v>8</v>
      </c>
      <c r="O555" s="141">
        <v>1</v>
      </c>
      <c r="P555" s="144">
        <v>250</v>
      </c>
      <c r="Q555" s="145">
        <v>0.25</v>
      </c>
      <c r="R555" s="144">
        <f t="shared" si="8"/>
        <v>312.5</v>
      </c>
      <c r="S555" s="141">
        <v>10</v>
      </c>
      <c r="T555" s="141">
        <v>1</v>
      </c>
      <c r="U555" s="141">
        <v>7</v>
      </c>
      <c r="V555" s="146">
        <f>CEILING(R555*O555*I555*EXP(-Definitions!$A$38*'Capex (2)'!U555)*T555,100)</f>
        <v>1100</v>
      </c>
      <c r="W555" s="160" t="s">
        <v>235</v>
      </c>
      <c r="X555" s="142" t="s">
        <v>239</v>
      </c>
      <c r="Y555" s="142"/>
    </row>
    <row r="556" spans="1:25" s="129" customFormat="1" ht="35.65" hidden="1" customHeight="1">
      <c r="A556" s="141" t="s">
        <v>1624</v>
      </c>
      <c r="B556" s="142" t="s">
        <v>241</v>
      </c>
      <c r="C556" s="142" t="s">
        <v>82</v>
      </c>
      <c r="D556" s="142" t="s">
        <v>117</v>
      </c>
      <c r="E556" s="142" t="s">
        <v>113</v>
      </c>
      <c r="F556" s="142" t="s">
        <v>154</v>
      </c>
      <c r="G556" s="142" t="s">
        <v>96</v>
      </c>
      <c r="H556" s="141">
        <v>2017</v>
      </c>
      <c r="I556" s="143">
        <v>3.44</v>
      </c>
      <c r="J556" s="141" t="s">
        <v>234</v>
      </c>
      <c r="K556" s="141">
        <v>2</v>
      </c>
      <c r="L556" s="141">
        <v>1</v>
      </c>
      <c r="M556" s="141">
        <v>1</v>
      </c>
      <c r="N556" s="141">
        <v>8</v>
      </c>
      <c r="O556" s="141">
        <v>1</v>
      </c>
      <c r="P556" s="144">
        <v>1100</v>
      </c>
      <c r="Q556" s="145">
        <v>0.25</v>
      </c>
      <c r="R556" s="144">
        <f t="shared" si="8"/>
        <v>1375</v>
      </c>
      <c r="S556" s="141">
        <v>10</v>
      </c>
      <c r="T556" s="141">
        <v>1</v>
      </c>
      <c r="U556" s="141">
        <v>7</v>
      </c>
      <c r="V556" s="146">
        <f>CEILING(R556*O556*I556*EXP(-Definitions!$A$38*'Capex (2)'!U556)*T556,100)</f>
        <v>4800</v>
      </c>
      <c r="W556" s="160" t="s">
        <v>235</v>
      </c>
      <c r="X556" s="142" t="s">
        <v>242</v>
      </c>
      <c r="Y556" s="142"/>
    </row>
    <row r="557" spans="1:25" s="129" customFormat="1" ht="35.65" hidden="1" customHeight="1">
      <c r="A557" s="141" t="s">
        <v>1625</v>
      </c>
      <c r="B557" s="142" t="s">
        <v>261</v>
      </c>
      <c r="C557" s="142" t="s">
        <v>82</v>
      </c>
      <c r="D557" s="142" t="s">
        <v>117</v>
      </c>
      <c r="E557" s="142" t="s">
        <v>113</v>
      </c>
      <c r="F557" s="142" t="s">
        <v>191</v>
      </c>
      <c r="G557" s="142" t="s">
        <v>96</v>
      </c>
      <c r="H557" s="141">
        <v>2017</v>
      </c>
      <c r="I557" s="143">
        <v>3.44</v>
      </c>
      <c r="J557" s="141" t="s">
        <v>234</v>
      </c>
      <c r="K557" s="141">
        <v>2</v>
      </c>
      <c r="L557" s="141">
        <v>1</v>
      </c>
      <c r="M557" s="141">
        <v>1</v>
      </c>
      <c r="N557" s="141">
        <v>8</v>
      </c>
      <c r="O557" s="141">
        <v>1</v>
      </c>
      <c r="P557" s="144">
        <v>250</v>
      </c>
      <c r="Q557" s="145">
        <v>0.25</v>
      </c>
      <c r="R557" s="144">
        <f t="shared" si="8"/>
        <v>312.5</v>
      </c>
      <c r="S557" s="141">
        <v>10</v>
      </c>
      <c r="T557" s="141">
        <v>1</v>
      </c>
      <c r="U557" s="141">
        <v>7</v>
      </c>
      <c r="V557" s="146">
        <f>CEILING(R557*O557*I557*EXP(-Definitions!$A$38*'Capex (2)'!U557)*T557,100)</f>
        <v>1100</v>
      </c>
      <c r="W557" s="160" t="s">
        <v>235</v>
      </c>
      <c r="X557" s="142" t="s">
        <v>239</v>
      </c>
      <c r="Y557" s="142"/>
    </row>
    <row r="558" spans="1:25" s="129" customFormat="1" ht="35.65" hidden="1" customHeight="1">
      <c r="A558" s="141" t="s">
        <v>1626</v>
      </c>
      <c r="B558" s="142" t="s">
        <v>261</v>
      </c>
      <c r="C558" s="142" t="s">
        <v>82</v>
      </c>
      <c r="D558" s="142" t="s">
        <v>117</v>
      </c>
      <c r="E558" s="142" t="s">
        <v>113</v>
      </c>
      <c r="F558" s="142" t="s">
        <v>194</v>
      </c>
      <c r="G558" s="142" t="s">
        <v>96</v>
      </c>
      <c r="H558" s="141">
        <v>2017</v>
      </c>
      <c r="I558" s="143">
        <v>24.06</v>
      </c>
      <c r="J558" s="141" t="s">
        <v>234</v>
      </c>
      <c r="K558" s="141">
        <v>2</v>
      </c>
      <c r="L558" s="141">
        <v>1</v>
      </c>
      <c r="M558" s="141">
        <v>1</v>
      </c>
      <c r="N558" s="141">
        <v>8</v>
      </c>
      <c r="O558" s="141">
        <v>1</v>
      </c>
      <c r="P558" s="144">
        <v>250</v>
      </c>
      <c r="Q558" s="145">
        <v>0.25</v>
      </c>
      <c r="R558" s="144">
        <f t="shared" si="8"/>
        <v>312.5</v>
      </c>
      <c r="S558" s="141">
        <v>10</v>
      </c>
      <c r="T558" s="141">
        <v>1</v>
      </c>
      <c r="U558" s="141">
        <v>7</v>
      </c>
      <c r="V558" s="146">
        <f>CEILING(R558*O558*I558*EXP(-Definitions!$A$38*'Capex (2)'!U558)*T558,100)</f>
        <v>7600</v>
      </c>
      <c r="W558" s="160" t="s">
        <v>235</v>
      </c>
      <c r="X558" s="142" t="s">
        <v>239</v>
      </c>
      <c r="Y558" s="142"/>
    </row>
    <row r="559" spans="1:25" s="129" customFormat="1" ht="35.65" hidden="1" customHeight="1">
      <c r="A559" s="141" t="s">
        <v>1627</v>
      </c>
      <c r="B559" s="142" t="s">
        <v>261</v>
      </c>
      <c r="C559" s="142" t="s">
        <v>82</v>
      </c>
      <c r="D559" s="142" t="s">
        <v>117</v>
      </c>
      <c r="E559" s="142" t="s">
        <v>113</v>
      </c>
      <c r="F559" s="142" t="s">
        <v>193</v>
      </c>
      <c r="G559" s="142" t="s">
        <v>96</v>
      </c>
      <c r="H559" s="141">
        <v>2017</v>
      </c>
      <c r="I559" s="143">
        <v>22.95</v>
      </c>
      <c r="J559" s="141" t="s">
        <v>234</v>
      </c>
      <c r="K559" s="141">
        <v>2</v>
      </c>
      <c r="L559" s="141">
        <v>1</v>
      </c>
      <c r="M559" s="141">
        <v>1</v>
      </c>
      <c r="N559" s="141">
        <v>8</v>
      </c>
      <c r="O559" s="141">
        <v>1</v>
      </c>
      <c r="P559" s="144">
        <v>250</v>
      </c>
      <c r="Q559" s="145">
        <v>0.25</v>
      </c>
      <c r="R559" s="144">
        <f t="shared" si="8"/>
        <v>312.5</v>
      </c>
      <c r="S559" s="141">
        <v>10</v>
      </c>
      <c r="T559" s="141">
        <v>1</v>
      </c>
      <c r="U559" s="141">
        <v>7</v>
      </c>
      <c r="V559" s="146">
        <f>CEILING(R559*O559*I559*EXP(-Definitions!$A$38*'Capex (2)'!U559)*T559,100)</f>
        <v>7200</v>
      </c>
      <c r="W559" s="160" t="s">
        <v>235</v>
      </c>
      <c r="X559" s="142" t="s">
        <v>239</v>
      </c>
      <c r="Y559" s="142"/>
    </row>
    <row r="560" spans="1:25" s="129" customFormat="1" ht="35.65" hidden="1" customHeight="1">
      <c r="A560" s="141" t="s">
        <v>1628</v>
      </c>
      <c r="B560" s="142" t="s">
        <v>261</v>
      </c>
      <c r="C560" s="142" t="s">
        <v>82</v>
      </c>
      <c r="D560" s="142" t="s">
        <v>117</v>
      </c>
      <c r="E560" s="142" t="s">
        <v>113</v>
      </c>
      <c r="F560" s="142" t="s">
        <v>195</v>
      </c>
      <c r="G560" s="142" t="s">
        <v>96</v>
      </c>
      <c r="H560" s="141">
        <v>2017</v>
      </c>
      <c r="I560" s="143">
        <v>5.42</v>
      </c>
      <c r="J560" s="141" t="s">
        <v>234</v>
      </c>
      <c r="K560" s="141">
        <v>2</v>
      </c>
      <c r="L560" s="141">
        <v>1</v>
      </c>
      <c r="M560" s="141">
        <v>1</v>
      </c>
      <c r="N560" s="141">
        <v>8</v>
      </c>
      <c r="O560" s="141">
        <v>1</v>
      </c>
      <c r="P560" s="144">
        <v>250</v>
      </c>
      <c r="Q560" s="145">
        <v>0.25</v>
      </c>
      <c r="R560" s="144">
        <f t="shared" si="8"/>
        <v>312.5</v>
      </c>
      <c r="S560" s="141">
        <v>10</v>
      </c>
      <c r="T560" s="141">
        <v>1</v>
      </c>
      <c r="U560" s="141">
        <v>7</v>
      </c>
      <c r="V560" s="146">
        <f>CEILING(R560*O560*I560*EXP(-Definitions!$A$38*'Capex (2)'!U560)*T560,100)</f>
        <v>1700</v>
      </c>
      <c r="W560" s="160" t="s">
        <v>235</v>
      </c>
      <c r="X560" s="142" t="s">
        <v>239</v>
      </c>
      <c r="Y560" s="142"/>
    </row>
    <row r="561" spans="1:25" s="129" customFormat="1" ht="36" hidden="1" customHeight="1">
      <c r="A561" s="141" t="s">
        <v>1629</v>
      </c>
      <c r="B561" s="142" t="s">
        <v>255</v>
      </c>
      <c r="C561" s="142" t="s">
        <v>82</v>
      </c>
      <c r="D561" s="142" t="s">
        <v>117</v>
      </c>
      <c r="E561" s="142" t="s">
        <v>113</v>
      </c>
      <c r="F561" s="142" t="s">
        <v>187</v>
      </c>
      <c r="G561" s="142" t="s">
        <v>96</v>
      </c>
      <c r="H561" s="141">
        <v>2017</v>
      </c>
      <c r="I561" s="143">
        <v>32.58</v>
      </c>
      <c r="J561" s="141" t="s">
        <v>234</v>
      </c>
      <c r="K561" s="141">
        <v>2</v>
      </c>
      <c r="L561" s="141">
        <v>1</v>
      </c>
      <c r="M561" s="141">
        <v>1</v>
      </c>
      <c r="N561" s="141">
        <v>8</v>
      </c>
      <c r="O561" s="141">
        <v>1</v>
      </c>
      <c r="P561" s="144">
        <v>250</v>
      </c>
      <c r="Q561" s="145">
        <v>0.25</v>
      </c>
      <c r="R561" s="144">
        <f t="shared" si="8"/>
        <v>312.5</v>
      </c>
      <c r="S561" s="141">
        <v>10</v>
      </c>
      <c r="T561" s="141">
        <v>1</v>
      </c>
      <c r="U561" s="141">
        <v>7</v>
      </c>
      <c r="V561" s="146">
        <f>CEILING(R561*O561*I561*EXP(-Definitions!$A$38*'Capex (2)'!U561)*T561,100)</f>
        <v>10200</v>
      </c>
      <c r="W561" s="160" t="s">
        <v>235</v>
      </c>
      <c r="X561" s="142" t="s">
        <v>236</v>
      </c>
      <c r="Y561" s="142"/>
    </row>
    <row r="562" spans="1:25" s="129" customFormat="1" ht="35.65" hidden="1" customHeight="1">
      <c r="A562" s="141" t="s">
        <v>1630</v>
      </c>
      <c r="B562" s="142" t="s">
        <v>261</v>
      </c>
      <c r="C562" s="142" t="s">
        <v>82</v>
      </c>
      <c r="D562" s="142" t="s">
        <v>117</v>
      </c>
      <c r="E562" s="142" t="s">
        <v>113</v>
      </c>
      <c r="F562" s="142" t="s">
        <v>187</v>
      </c>
      <c r="G562" s="142" t="s">
        <v>96</v>
      </c>
      <c r="H562" s="141">
        <v>2017</v>
      </c>
      <c r="I562" s="143">
        <v>4.8</v>
      </c>
      <c r="J562" s="141" t="s">
        <v>234</v>
      </c>
      <c r="K562" s="141">
        <v>2</v>
      </c>
      <c r="L562" s="141">
        <v>1</v>
      </c>
      <c r="M562" s="141">
        <v>1</v>
      </c>
      <c r="N562" s="141">
        <v>8</v>
      </c>
      <c r="O562" s="141">
        <v>1</v>
      </c>
      <c r="P562" s="144">
        <v>250</v>
      </c>
      <c r="Q562" s="145">
        <v>0.25</v>
      </c>
      <c r="R562" s="144">
        <f t="shared" si="8"/>
        <v>312.5</v>
      </c>
      <c r="S562" s="141">
        <v>10</v>
      </c>
      <c r="T562" s="141">
        <v>1</v>
      </c>
      <c r="U562" s="141">
        <v>7</v>
      </c>
      <c r="V562" s="146">
        <f>CEILING(R562*O562*I562*EXP(-Definitions!$A$38*'Capex (2)'!U562)*T562,100)</f>
        <v>1500</v>
      </c>
      <c r="W562" s="160" t="s">
        <v>235</v>
      </c>
      <c r="X562" s="142" t="s">
        <v>239</v>
      </c>
      <c r="Y562" s="142"/>
    </row>
    <row r="563" spans="1:25" s="129" customFormat="1" ht="35.65" hidden="1" customHeight="1">
      <c r="A563" s="141" t="s">
        <v>1631</v>
      </c>
      <c r="B563" s="142" t="s">
        <v>241</v>
      </c>
      <c r="C563" s="142" t="s">
        <v>82</v>
      </c>
      <c r="D563" s="142" t="s">
        <v>117</v>
      </c>
      <c r="E563" s="142" t="s">
        <v>113</v>
      </c>
      <c r="F563" s="142" t="s">
        <v>187</v>
      </c>
      <c r="G563" s="142" t="s">
        <v>96</v>
      </c>
      <c r="H563" s="141">
        <v>2017</v>
      </c>
      <c r="I563" s="143">
        <v>4.8</v>
      </c>
      <c r="J563" s="141" t="s">
        <v>234</v>
      </c>
      <c r="K563" s="141">
        <v>2</v>
      </c>
      <c r="L563" s="141">
        <v>1</v>
      </c>
      <c r="M563" s="141">
        <v>1</v>
      </c>
      <c r="N563" s="141">
        <v>8</v>
      </c>
      <c r="O563" s="141">
        <v>1</v>
      </c>
      <c r="P563" s="144">
        <v>1100</v>
      </c>
      <c r="Q563" s="145">
        <v>0.25</v>
      </c>
      <c r="R563" s="144">
        <f t="shared" si="8"/>
        <v>1375</v>
      </c>
      <c r="S563" s="141">
        <v>10</v>
      </c>
      <c r="T563" s="141">
        <v>1</v>
      </c>
      <c r="U563" s="141">
        <v>7</v>
      </c>
      <c r="V563" s="146">
        <f>CEILING(R563*O563*I563*EXP(-Definitions!$A$38*'Capex (2)'!U563)*T563,100)</f>
        <v>6600</v>
      </c>
      <c r="W563" s="160" t="s">
        <v>235</v>
      </c>
      <c r="X563" s="142" t="s">
        <v>242</v>
      </c>
      <c r="Y563" s="142"/>
    </row>
    <row r="564" spans="1:25" s="129" customFormat="1" ht="35.65" hidden="1" customHeight="1">
      <c r="A564" s="141" t="s">
        <v>1632</v>
      </c>
      <c r="B564" s="142" t="s">
        <v>261</v>
      </c>
      <c r="C564" s="142" t="s">
        <v>82</v>
      </c>
      <c r="D564" s="142" t="s">
        <v>117</v>
      </c>
      <c r="E564" s="142" t="s">
        <v>113</v>
      </c>
      <c r="F564" s="142" t="s">
        <v>266</v>
      </c>
      <c r="G564" s="142" t="s">
        <v>96</v>
      </c>
      <c r="H564" s="141">
        <v>2017</v>
      </c>
      <c r="I564" s="143">
        <v>127.06</v>
      </c>
      <c r="J564" s="141" t="s">
        <v>234</v>
      </c>
      <c r="K564" s="141">
        <v>2</v>
      </c>
      <c r="L564" s="141">
        <v>1</v>
      </c>
      <c r="M564" s="141">
        <v>1</v>
      </c>
      <c r="N564" s="141">
        <v>8</v>
      </c>
      <c r="O564" s="141">
        <v>1</v>
      </c>
      <c r="P564" s="144">
        <v>250</v>
      </c>
      <c r="Q564" s="145">
        <v>0.25</v>
      </c>
      <c r="R564" s="144">
        <f t="shared" si="8"/>
        <v>312.5</v>
      </c>
      <c r="S564" s="141">
        <v>10</v>
      </c>
      <c r="T564" s="141">
        <v>1</v>
      </c>
      <c r="U564" s="141">
        <v>7</v>
      </c>
      <c r="V564" s="146">
        <f>CEILING(R564*O564*I564*EXP(-Definitions!$A$38*'Capex (2)'!U564)*T564,100)</f>
        <v>39800</v>
      </c>
      <c r="W564" s="160" t="s">
        <v>235</v>
      </c>
      <c r="X564" s="142" t="s">
        <v>239</v>
      </c>
      <c r="Y564" s="142"/>
    </row>
    <row r="565" spans="1:25" s="129" customFormat="1" ht="35.65" hidden="1" customHeight="1">
      <c r="A565" s="141" t="s">
        <v>1633</v>
      </c>
      <c r="B565" s="142" t="s">
        <v>261</v>
      </c>
      <c r="C565" s="142" t="s">
        <v>82</v>
      </c>
      <c r="D565" s="142" t="s">
        <v>117</v>
      </c>
      <c r="E565" s="142" t="s">
        <v>113</v>
      </c>
      <c r="F565" s="142" t="s">
        <v>262</v>
      </c>
      <c r="G565" s="142" t="s">
        <v>96</v>
      </c>
      <c r="H565" s="141">
        <v>2017</v>
      </c>
      <c r="I565" s="143">
        <v>109.187</v>
      </c>
      <c r="J565" s="141" t="s">
        <v>234</v>
      </c>
      <c r="K565" s="141">
        <v>2</v>
      </c>
      <c r="L565" s="141">
        <v>1</v>
      </c>
      <c r="M565" s="141">
        <v>1</v>
      </c>
      <c r="N565" s="141">
        <v>8</v>
      </c>
      <c r="O565" s="141">
        <v>1</v>
      </c>
      <c r="P565" s="144">
        <v>250</v>
      </c>
      <c r="Q565" s="145">
        <v>0.25</v>
      </c>
      <c r="R565" s="144">
        <f t="shared" si="8"/>
        <v>312.5</v>
      </c>
      <c r="S565" s="141">
        <v>10</v>
      </c>
      <c r="T565" s="141">
        <v>1</v>
      </c>
      <c r="U565" s="141">
        <v>7</v>
      </c>
      <c r="V565" s="146">
        <f>CEILING(R565*O565*I565*EXP(-Definitions!$A$38*'Capex (2)'!U565)*T565,100)</f>
        <v>34200</v>
      </c>
      <c r="W565" s="160" t="s">
        <v>235</v>
      </c>
      <c r="X565" s="142" t="s">
        <v>239</v>
      </c>
      <c r="Y565" s="142"/>
    </row>
    <row r="566" spans="1:25" s="129" customFormat="1" ht="35.65" hidden="1" customHeight="1">
      <c r="A566" s="141" t="s">
        <v>1634</v>
      </c>
      <c r="B566" s="142" t="s">
        <v>255</v>
      </c>
      <c r="C566" s="142" t="s">
        <v>82</v>
      </c>
      <c r="D566" s="142" t="s">
        <v>117</v>
      </c>
      <c r="E566" s="142" t="s">
        <v>113</v>
      </c>
      <c r="F566" s="142" t="s">
        <v>262</v>
      </c>
      <c r="G566" s="142" t="s">
        <v>96</v>
      </c>
      <c r="H566" s="141">
        <v>2017</v>
      </c>
      <c r="I566" s="143">
        <v>46.85</v>
      </c>
      <c r="J566" s="141" t="s">
        <v>234</v>
      </c>
      <c r="K566" s="141">
        <v>2</v>
      </c>
      <c r="L566" s="141">
        <v>1</v>
      </c>
      <c r="M566" s="141">
        <v>1</v>
      </c>
      <c r="N566" s="141">
        <v>8</v>
      </c>
      <c r="O566" s="141">
        <v>1</v>
      </c>
      <c r="P566" s="144">
        <v>250</v>
      </c>
      <c r="Q566" s="145">
        <v>0.25</v>
      </c>
      <c r="R566" s="144">
        <f t="shared" si="8"/>
        <v>312.5</v>
      </c>
      <c r="S566" s="141">
        <v>10</v>
      </c>
      <c r="T566" s="141">
        <v>1</v>
      </c>
      <c r="U566" s="141">
        <v>7</v>
      </c>
      <c r="V566" s="146">
        <f>CEILING(R566*O566*I566*EXP(-Definitions!$A$38*'Capex (2)'!U566)*T566,100)</f>
        <v>14700</v>
      </c>
      <c r="W566" s="160" t="s">
        <v>235</v>
      </c>
      <c r="X566" s="142" t="s">
        <v>242</v>
      </c>
      <c r="Y566" s="142"/>
    </row>
    <row r="567" spans="1:25" s="129" customFormat="1" ht="36" hidden="1" customHeight="1">
      <c r="A567" s="141" t="s">
        <v>1635</v>
      </c>
      <c r="B567" s="142" t="s">
        <v>255</v>
      </c>
      <c r="C567" s="142" t="s">
        <v>82</v>
      </c>
      <c r="D567" s="142" t="s">
        <v>117</v>
      </c>
      <c r="E567" s="142" t="s">
        <v>113</v>
      </c>
      <c r="F567" s="142" t="s">
        <v>265</v>
      </c>
      <c r="G567" s="142" t="s">
        <v>96</v>
      </c>
      <c r="H567" s="141">
        <v>2017</v>
      </c>
      <c r="I567" s="143">
        <v>234.63</v>
      </c>
      <c r="J567" s="141" t="s">
        <v>234</v>
      </c>
      <c r="K567" s="141">
        <v>2</v>
      </c>
      <c r="L567" s="141">
        <v>1</v>
      </c>
      <c r="M567" s="141">
        <v>1</v>
      </c>
      <c r="N567" s="141">
        <v>8</v>
      </c>
      <c r="O567" s="141">
        <v>1</v>
      </c>
      <c r="P567" s="144">
        <v>250</v>
      </c>
      <c r="Q567" s="145">
        <v>0.25</v>
      </c>
      <c r="R567" s="144">
        <f t="shared" si="8"/>
        <v>312.5</v>
      </c>
      <c r="S567" s="141">
        <v>10</v>
      </c>
      <c r="T567" s="141">
        <v>1</v>
      </c>
      <c r="U567" s="141">
        <v>7</v>
      </c>
      <c r="V567" s="146">
        <f>CEILING(R567*O567*I567*EXP(-Definitions!$A$38*'Capex (2)'!U567)*T567,100)</f>
        <v>73400</v>
      </c>
      <c r="W567" s="160" t="s">
        <v>235</v>
      </c>
      <c r="X567" s="142" t="s">
        <v>236</v>
      </c>
      <c r="Y567" s="142"/>
    </row>
    <row r="568" spans="1:25" s="129" customFormat="1" ht="35.65" hidden="1" customHeight="1">
      <c r="A568" s="141" t="s">
        <v>1636</v>
      </c>
      <c r="B568" s="142" t="s">
        <v>259</v>
      </c>
      <c r="C568" s="142" t="s">
        <v>82</v>
      </c>
      <c r="D568" s="142" t="s">
        <v>117</v>
      </c>
      <c r="E568" s="142" t="s">
        <v>113</v>
      </c>
      <c r="F568" s="142" t="s">
        <v>265</v>
      </c>
      <c r="G568" s="142" t="s">
        <v>96</v>
      </c>
      <c r="H568" s="141">
        <v>2017</v>
      </c>
      <c r="I568" s="143">
        <v>158.44999999999999</v>
      </c>
      <c r="J568" s="141" t="s">
        <v>234</v>
      </c>
      <c r="K568" s="141">
        <v>2</v>
      </c>
      <c r="L568" s="141">
        <v>1</v>
      </c>
      <c r="M568" s="141">
        <v>1</v>
      </c>
      <c r="N568" s="141">
        <v>8</v>
      </c>
      <c r="O568" s="141">
        <v>1</v>
      </c>
      <c r="P568" s="144">
        <v>250</v>
      </c>
      <c r="Q568" s="145">
        <v>0.25</v>
      </c>
      <c r="R568" s="144">
        <f t="shared" si="8"/>
        <v>312.5</v>
      </c>
      <c r="S568" s="141">
        <v>10</v>
      </c>
      <c r="T568" s="141">
        <v>1</v>
      </c>
      <c r="U568" s="141">
        <v>7</v>
      </c>
      <c r="V568" s="146">
        <f>CEILING(R568*O568*I568*EXP(-Definitions!$A$38*'Capex (2)'!U568)*T568,100)</f>
        <v>49600</v>
      </c>
      <c r="W568" s="160" t="s">
        <v>235</v>
      </c>
      <c r="X568" s="142" t="s">
        <v>239</v>
      </c>
      <c r="Y568" s="142"/>
    </row>
    <row r="569" spans="1:25" s="129" customFormat="1" ht="35.65" hidden="1" customHeight="1">
      <c r="A569" s="141" t="s">
        <v>1637</v>
      </c>
      <c r="B569" s="142" t="s">
        <v>241</v>
      </c>
      <c r="C569" s="142" t="s">
        <v>82</v>
      </c>
      <c r="D569" s="142" t="s">
        <v>117</v>
      </c>
      <c r="E569" s="142" t="s">
        <v>113</v>
      </c>
      <c r="F569" s="142" t="s">
        <v>265</v>
      </c>
      <c r="G569" s="142" t="s">
        <v>96</v>
      </c>
      <c r="H569" s="141">
        <v>2017</v>
      </c>
      <c r="I569" s="143">
        <v>158.44999999999999</v>
      </c>
      <c r="J569" s="141" t="s">
        <v>234</v>
      </c>
      <c r="K569" s="141">
        <v>2</v>
      </c>
      <c r="L569" s="141">
        <v>1</v>
      </c>
      <c r="M569" s="141">
        <v>1</v>
      </c>
      <c r="N569" s="141">
        <v>8</v>
      </c>
      <c r="O569" s="141">
        <v>1</v>
      </c>
      <c r="P569" s="144">
        <v>1100</v>
      </c>
      <c r="Q569" s="145">
        <v>0.25</v>
      </c>
      <c r="R569" s="144">
        <f t="shared" si="8"/>
        <v>1375</v>
      </c>
      <c r="S569" s="141">
        <v>10</v>
      </c>
      <c r="T569" s="141">
        <v>1</v>
      </c>
      <c r="U569" s="141">
        <v>7</v>
      </c>
      <c r="V569" s="146">
        <f>CEILING(R569*O569*I569*EXP(-Definitions!$A$38*'Capex (2)'!U569)*T569,100)</f>
        <v>217900</v>
      </c>
      <c r="W569" s="160" t="s">
        <v>235</v>
      </c>
      <c r="X569" s="142" t="s">
        <v>242</v>
      </c>
      <c r="Y569" s="142"/>
    </row>
    <row r="570" spans="1:25" s="129" customFormat="1" ht="36" hidden="1" customHeight="1">
      <c r="A570" s="141" t="s">
        <v>1638</v>
      </c>
      <c r="B570" s="142" t="s">
        <v>255</v>
      </c>
      <c r="C570" s="142" t="s">
        <v>82</v>
      </c>
      <c r="D570" s="142" t="s">
        <v>117</v>
      </c>
      <c r="E570" s="142" t="s">
        <v>113</v>
      </c>
      <c r="F570" s="142" t="s">
        <v>134</v>
      </c>
      <c r="G570" s="142" t="s">
        <v>96</v>
      </c>
      <c r="H570" s="141">
        <v>2017</v>
      </c>
      <c r="I570" s="143">
        <v>256.79000000000002</v>
      </c>
      <c r="J570" s="141" t="s">
        <v>234</v>
      </c>
      <c r="K570" s="141">
        <v>2</v>
      </c>
      <c r="L570" s="141">
        <v>1</v>
      </c>
      <c r="M570" s="141">
        <v>1</v>
      </c>
      <c r="N570" s="141">
        <v>8</v>
      </c>
      <c r="O570" s="141">
        <v>1</v>
      </c>
      <c r="P570" s="144">
        <v>250</v>
      </c>
      <c r="Q570" s="145">
        <v>0.25</v>
      </c>
      <c r="R570" s="144">
        <f t="shared" si="8"/>
        <v>312.5</v>
      </c>
      <c r="S570" s="141">
        <v>10</v>
      </c>
      <c r="T570" s="141">
        <v>1</v>
      </c>
      <c r="U570" s="141">
        <v>7</v>
      </c>
      <c r="V570" s="146">
        <f>CEILING(R570*O570*I570*EXP(-Definitions!$A$38*'Capex (2)'!U570)*T570,100)</f>
        <v>80300</v>
      </c>
      <c r="W570" s="160" t="s">
        <v>235</v>
      </c>
      <c r="X570" s="142" t="s">
        <v>236</v>
      </c>
      <c r="Y570" s="142"/>
    </row>
    <row r="571" spans="1:25" s="129" customFormat="1" ht="35.65" hidden="1" customHeight="1">
      <c r="A571" s="141" t="s">
        <v>1639</v>
      </c>
      <c r="B571" s="142" t="s">
        <v>259</v>
      </c>
      <c r="C571" s="142" t="s">
        <v>82</v>
      </c>
      <c r="D571" s="142" t="s">
        <v>117</v>
      </c>
      <c r="E571" s="142" t="s">
        <v>113</v>
      </c>
      <c r="F571" s="142" t="s">
        <v>134</v>
      </c>
      <c r="G571" s="142" t="s">
        <v>96</v>
      </c>
      <c r="H571" s="141">
        <v>2017</v>
      </c>
      <c r="I571" s="143">
        <v>200.45</v>
      </c>
      <c r="J571" s="141" t="s">
        <v>234</v>
      </c>
      <c r="K571" s="141">
        <v>2</v>
      </c>
      <c r="L571" s="141">
        <v>1</v>
      </c>
      <c r="M571" s="141">
        <v>1</v>
      </c>
      <c r="N571" s="141">
        <v>8</v>
      </c>
      <c r="O571" s="141">
        <v>1</v>
      </c>
      <c r="P571" s="144">
        <v>250</v>
      </c>
      <c r="Q571" s="145">
        <v>0.25</v>
      </c>
      <c r="R571" s="144">
        <f t="shared" si="8"/>
        <v>312.5</v>
      </c>
      <c r="S571" s="141">
        <v>10</v>
      </c>
      <c r="T571" s="141">
        <v>1</v>
      </c>
      <c r="U571" s="141">
        <v>7</v>
      </c>
      <c r="V571" s="146">
        <f>CEILING(R571*O571*I571*EXP(-Definitions!$A$38*'Capex (2)'!U571)*T571,100)</f>
        <v>62700</v>
      </c>
      <c r="W571" s="160" t="s">
        <v>235</v>
      </c>
      <c r="X571" s="142" t="s">
        <v>239</v>
      </c>
      <c r="Y571" s="142"/>
    </row>
    <row r="572" spans="1:25" s="129" customFormat="1" ht="35.65" hidden="1" customHeight="1">
      <c r="A572" s="141" t="s">
        <v>1640</v>
      </c>
      <c r="B572" s="142" t="s">
        <v>241</v>
      </c>
      <c r="C572" s="142" t="s">
        <v>82</v>
      </c>
      <c r="D572" s="142" t="s">
        <v>117</v>
      </c>
      <c r="E572" s="142" t="s">
        <v>113</v>
      </c>
      <c r="F572" s="142" t="s">
        <v>134</v>
      </c>
      <c r="G572" s="142" t="s">
        <v>96</v>
      </c>
      <c r="H572" s="141">
        <v>2017</v>
      </c>
      <c r="I572" s="143">
        <v>200.45</v>
      </c>
      <c r="J572" s="141" t="s">
        <v>234</v>
      </c>
      <c r="K572" s="141">
        <v>2</v>
      </c>
      <c r="L572" s="141">
        <v>1</v>
      </c>
      <c r="M572" s="141">
        <v>1</v>
      </c>
      <c r="N572" s="141">
        <v>8</v>
      </c>
      <c r="O572" s="141">
        <v>1</v>
      </c>
      <c r="P572" s="144">
        <v>1100</v>
      </c>
      <c r="Q572" s="145">
        <v>0.25</v>
      </c>
      <c r="R572" s="144">
        <f t="shared" si="8"/>
        <v>1375</v>
      </c>
      <c r="S572" s="141">
        <v>10</v>
      </c>
      <c r="T572" s="141">
        <v>1</v>
      </c>
      <c r="U572" s="141">
        <v>7</v>
      </c>
      <c r="V572" s="146">
        <f>CEILING(R572*O572*I572*EXP(-Definitions!$A$38*'Capex (2)'!U572)*T572,100)</f>
        <v>275700</v>
      </c>
      <c r="W572" s="160" t="s">
        <v>235</v>
      </c>
      <c r="X572" s="142" t="s">
        <v>242</v>
      </c>
      <c r="Y572" s="142"/>
    </row>
    <row r="573" spans="1:25" s="129" customFormat="1" ht="36" hidden="1" customHeight="1">
      <c r="A573" s="141" t="s">
        <v>1641</v>
      </c>
      <c r="B573" s="142" t="s">
        <v>255</v>
      </c>
      <c r="C573" s="142" t="s">
        <v>82</v>
      </c>
      <c r="D573" s="142" t="s">
        <v>117</v>
      </c>
      <c r="E573" s="142" t="s">
        <v>115</v>
      </c>
      <c r="F573" s="142" t="s">
        <v>140</v>
      </c>
      <c r="G573" s="142" t="s">
        <v>96</v>
      </c>
      <c r="H573" s="141">
        <v>2017</v>
      </c>
      <c r="I573" s="143">
        <v>100.86</v>
      </c>
      <c r="J573" s="141" t="s">
        <v>234</v>
      </c>
      <c r="K573" s="141">
        <v>2</v>
      </c>
      <c r="L573" s="141">
        <v>1</v>
      </c>
      <c r="M573" s="141">
        <v>1</v>
      </c>
      <c r="N573" s="141">
        <v>8</v>
      </c>
      <c r="O573" s="141">
        <v>1</v>
      </c>
      <c r="P573" s="144">
        <v>250</v>
      </c>
      <c r="Q573" s="145">
        <v>0.25</v>
      </c>
      <c r="R573" s="144">
        <f t="shared" si="8"/>
        <v>312.5</v>
      </c>
      <c r="S573" s="141">
        <v>10</v>
      </c>
      <c r="T573" s="141">
        <v>1</v>
      </c>
      <c r="U573" s="141">
        <v>7</v>
      </c>
      <c r="V573" s="146">
        <f>CEILING(R573*O573*I573*EXP(-Definitions!$A$38*'Capex (2)'!U573)*T573,100)</f>
        <v>31600</v>
      </c>
      <c r="W573" s="160" t="s">
        <v>235</v>
      </c>
      <c r="X573" s="142" t="s">
        <v>236</v>
      </c>
      <c r="Y573" s="142"/>
    </row>
    <row r="574" spans="1:25" s="129" customFormat="1" ht="35.65" hidden="1" customHeight="1">
      <c r="A574" s="141" t="s">
        <v>1642</v>
      </c>
      <c r="B574" s="142" t="s">
        <v>259</v>
      </c>
      <c r="C574" s="142" t="s">
        <v>82</v>
      </c>
      <c r="D574" s="142" t="s">
        <v>117</v>
      </c>
      <c r="E574" s="142" t="s">
        <v>115</v>
      </c>
      <c r="F574" s="142" t="s">
        <v>140</v>
      </c>
      <c r="G574" s="142" t="s">
        <v>96</v>
      </c>
      <c r="H574" s="141">
        <v>2017</v>
      </c>
      <c r="I574" s="143">
        <v>72.31</v>
      </c>
      <c r="J574" s="141" t="s">
        <v>234</v>
      </c>
      <c r="K574" s="141">
        <v>2</v>
      </c>
      <c r="L574" s="141">
        <v>1</v>
      </c>
      <c r="M574" s="141">
        <v>1</v>
      </c>
      <c r="N574" s="141">
        <v>8</v>
      </c>
      <c r="O574" s="141">
        <v>1</v>
      </c>
      <c r="P574" s="144">
        <v>250</v>
      </c>
      <c r="Q574" s="145">
        <v>0.25</v>
      </c>
      <c r="R574" s="144">
        <f t="shared" si="8"/>
        <v>312.5</v>
      </c>
      <c r="S574" s="141">
        <v>10</v>
      </c>
      <c r="T574" s="141">
        <v>1</v>
      </c>
      <c r="U574" s="141">
        <v>7</v>
      </c>
      <c r="V574" s="146">
        <f>CEILING(R574*O574*I574*EXP(-Definitions!$A$38*'Capex (2)'!U574)*T574,100)</f>
        <v>22600</v>
      </c>
      <c r="W574" s="160" t="s">
        <v>235</v>
      </c>
      <c r="X574" s="142" t="s">
        <v>239</v>
      </c>
      <c r="Y574" s="142"/>
    </row>
    <row r="575" spans="1:25" s="129" customFormat="1" ht="35.65" hidden="1" customHeight="1">
      <c r="A575" s="141" t="s">
        <v>1643</v>
      </c>
      <c r="B575" s="142" t="s">
        <v>241</v>
      </c>
      <c r="C575" s="142" t="s">
        <v>82</v>
      </c>
      <c r="D575" s="142" t="s">
        <v>117</v>
      </c>
      <c r="E575" s="142" t="s">
        <v>115</v>
      </c>
      <c r="F575" s="142" t="s">
        <v>140</v>
      </c>
      <c r="G575" s="142" t="s">
        <v>96</v>
      </c>
      <c r="H575" s="141">
        <v>2017</v>
      </c>
      <c r="I575" s="143">
        <v>72.31</v>
      </c>
      <c r="J575" s="141" t="s">
        <v>234</v>
      </c>
      <c r="K575" s="141">
        <v>2</v>
      </c>
      <c r="L575" s="141">
        <v>1</v>
      </c>
      <c r="M575" s="141">
        <v>1</v>
      </c>
      <c r="N575" s="141">
        <v>8</v>
      </c>
      <c r="O575" s="141">
        <v>1</v>
      </c>
      <c r="P575" s="144">
        <v>1100</v>
      </c>
      <c r="Q575" s="145">
        <v>0.25</v>
      </c>
      <c r="R575" s="144">
        <f t="shared" si="8"/>
        <v>1375</v>
      </c>
      <c r="S575" s="141">
        <v>10</v>
      </c>
      <c r="T575" s="141">
        <v>1</v>
      </c>
      <c r="U575" s="141">
        <v>7</v>
      </c>
      <c r="V575" s="146">
        <f>CEILING(R575*O575*I575*EXP(-Definitions!$A$38*'Capex (2)'!U575)*T575,100)</f>
        <v>99500</v>
      </c>
      <c r="W575" s="160" t="s">
        <v>235</v>
      </c>
      <c r="X575" s="142" t="s">
        <v>242</v>
      </c>
      <c r="Y575" s="142"/>
    </row>
    <row r="576" spans="1:25" s="129" customFormat="1" ht="35.65" hidden="1" customHeight="1">
      <c r="A576" s="141" t="s">
        <v>1644</v>
      </c>
      <c r="B576" s="142" t="s">
        <v>241</v>
      </c>
      <c r="C576" s="142" t="s">
        <v>80</v>
      </c>
      <c r="D576" s="142" t="s">
        <v>117</v>
      </c>
      <c r="E576" s="142" t="s">
        <v>116</v>
      </c>
      <c r="F576" s="142" t="s">
        <v>199</v>
      </c>
      <c r="G576" s="142" t="s">
        <v>96</v>
      </c>
      <c r="H576" s="141">
        <v>2017</v>
      </c>
      <c r="I576" s="143">
        <v>1485.44</v>
      </c>
      <c r="J576" s="141" t="s">
        <v>234</v>
      </c>
      <c r="K576" s="141">
        <v>2</v>
      </c>
      <c r="L576" s="141">
        <v>1</v>
      </c>
      <c r="M576" s="141">
        <v>1</v>
      </c>
      <c r="N576" s="141">
        <v>8</v>
      </c>
      <c r="O576" s="141">
        <v>1</v>
      </c>
      <c r="P576" s="144">
        <v>1100</v>
      </c>
      <c r="Q576" s="145">
        <v>0.25</v>
      </c>
      <c r="R576" s="144">
        <f t="shared" si="8"/>
        <v>1375</v>
      </c>
      <c r="S576" s="141">
        <v>10</v>
      </c>
      <c r="T576" s="141">
        <v>1</v>
      </c>
      <c r="U576" s="141">
        <v>7</v>
      </c>
      <c r="V576" s="146">
        <f>CEILING(R576*O576*I576*EXP(-Definitions!$A$38*'Capex (2)'!U576)*T576,100)</f>
        <v>2042500</v>
      </c>
      <c r="W576" s="160" t="s">
        <v>235</v>
      </c>
      <c r="X576" s="142" t="s">
        <v>269</v>
      </c>
      <c r="Y576" s="142"/>
    </row>
    <row r="577" spans="1:25" s="129" customFormat="1" ht="35.65" hidden="1" customHeight="1">
      <c r="A577" s="141" t="s">
        <v>1645</v>
      </c>
      <c r="B577" s="142" t="s">
        <v>255</v>
      </c>
      <c r="C577" s="142" t="s">
        <v>80</v>
      </c>
      <c r="D577" s="142" t="s">
        <v>117</v>
      </c>
      <c r="E577" s="142" t="s">
        <v>116</v>
      </c>
      <c r="F577" s="142" t="s">
        <v>199</v>
      </c>
      <c r="G577" s="142" t="s">
        <v>96</v>
      </c>
      <c r="H577" s="141">
        <v>2017</v>
      </c>
      <c r="I577" s="143">
        <v>2816</v>
      </c>
      <c r="J577" s="141" t="s">
        <v>234</v>
      </c>
      <c r="K577" s="141">
        <v>2</v>
      </c>
      <c r="L577" s="141">
        <v>1</v>
      </c>
      <c r="M577" s="141">
        <v>1</v>
      </c>
      <c r="N577" s="141">
        <v>8</v>
      </c>
      <c r="O577" s="141">
        <v>1</v>
      </c>
      <c r="P577" s="144">
        <v>250</v>
      </c>
      <c r="Q577" s="145">
        <v>0.25</v>
      </c>
      <c r="R577" s="144">
        <f t="shared" si="8"/>
        <v>312.5</v>
      </c>
      <c r="S577" s="141">
        <v>10</v>
      </c>
      <c r="T577" s="141">
        <v>1</v>
      </c>
      <c r="U577" s="141">
        <v>7</v>
      </c>
      <c r="V577" s="146">
        <f>CEILING(R577*O577*I577*EXP(-Definitions!$A$38*'Capex (2)'!U577)*T577,100)</f>
        <v>880000</v>
      </c>
      <c r="W577" s="160" t="s">
        <v>235</v>
      </c>
      <c r="X577" s="142" t="s">
        <v>236</v>
      </c>
      <c r="Y577" s="142"/>
    </row>
    <row r="578" spans="1:25" s="129" customFormat="1" ht="35.65" hidden="1" customHeight="1">
      <c r="A578" s="141" t="s">
        <v>1646</v>
      </c>
      <c r="B578" s="142" t="s">
        <v>270</v>
      </c>
      <c r="C578" s="142" t="s">
        <v>80</v>
      </c>
      <c r="D578" s="142" t="s">
        <v>117</v>
      </c>
      <c r="E578" s="142" t="s">
        <v>116</v>
      </c>
      <c r="F578" s="142" t="s">
        <v>199</v>
      </c>
      <c r="G578" s="142" t="s">
        <v>96</v>
      </c>
      <c r="H578" s="141">
        <v>2017</v>
      </c>
      <c r="I578" s="143">
        <v>1130</v>
      </c>
      <c r="J578" s="141" t="s">
        <v>234</v>
      </c>
      <c r="K578" s="141">
        <v>2</v>
      </c>
      <c r="L578" s="141">
        <v>1</v>
      </c>
      <c r="M578" s="141">
        <v>1</v>
      </c>
      <c r="N578" s="141">
        <v>8</v>
      </c>
      <c r="O578" s="141">
        <v>1</v>
      </c>
      <c r="P578" s="144">
        <v>250</v>
      </c>
      <c r="Q578" s="145">
        <v>0.25</v>
      </c>
      <c r="R578" s="144">
        <f t="shared" ref="R578:R641" si="9">P578*(1+Q578)</f>
        <v>312.5</v>
      </c>
      <c r="S578" s="141">
        <v>10</v>
      </c>
      <c r="T578" s="141">
        <v>1</v>
      </c>
      <c r="U578" s="141">
        <v>7</v>
      </c>
      <c r="V578" s="146">
        <f>CEILING(R578*O578*I578*EXP(-Definitions!$A$38*'Capex (2)'!U578)*T578,100)</f>
        <v>353200</v>
      </c>
      <c r="W578" s="160" t="s">
        <v>235</v>
      </c>
      <c r="X578" s="142" t="s">
        <v>271</v>
      </c>
      <c r="Y578" s="142"/>
    </row>
    <row r="579" spans="1:25" s="129" customFormat="1" ht="35.65" hidden="1" customHeight="1">
      <c r="A579" s="141" t="s">
        <v>1647</v>
      </c>
      <c r="B579" s="142" t="s">
        <v>241</v>
      </c>
      <c r="C579" s="142" t="s">
        <v>82</v>
      </c>
      <c r="D579" s="142" t="s">
        <v>117</v>
      </c>
      <c r="E579" s="142" t="s">
        <v>116</v>
      </c>
      <c r="F579" s="142" t="s">
        <v>199</v>
      </c>
      <c r="G579" s="142" t="s">
        <v>96</v>
      </c>
      <c r="H579" s="141">
        <v>2017</v>
      </c>
      <c r="I579" s="143">
        <v>1300</v>
      </c>
      <c r="J579" s="141" t="s">
        <v>234</v>
      </c>
      <c r="K579" s="141">
        <v>2</v>
      </c>
      <c r="L579" s="141">
        <v>1</v>
      </c>
      <c r="M579" s="141">
        <v>1</v>
      </c>
      <c r="N579" s="141">
        <v>8</v>
      </c>
      <c r="O579" s="141">
        <v>1</v>
      </c>
      <c r="P579" s="144">
        <v>1100</v>
      </c>
      <c r="Q579" s="145">
        <v>0.25</v>
      </c>
      <c r="R579" s="144">
        <f t="shared" si="9"/>
        <v>1375</v>
      </c>
      <c r="S579" s="141">
        <v>10</v>
      </c>
      <c r="T579" s="141">
        <v>1</v>
      </c>
      <c r="U579" s="141">
        <v>7</v>
      </c>
      <c r="V579" s="146">
        <f>CEILING(R579*O579*I579*EXP(-Definitions!$A$38*'Capex (2)'!U579)*T579,100)</f>
        <v>1787500</v>
      </c>
      <c r="W579" s="160" t="s">
        <v>235</v>
      </c>
      <c r="X579" s="142" t="s">
        <v>269</v>
      </c>
      <c r="Y579" s="142"/>
    </row>
    <row r="580" spans="1:25" s="129" customFormat="1" ht="35.65" hidden="1" customHeight="1">
      <c r="A580" s="141" t="s">
        <v>1648</v>
      </c>
      <c r="B580" s="142" t="s">
        <v>255</v>
      </c>
      <c r="C580" s="142" t="s">
        <v>82</v>
      </c>
      <c r="D580" s="142" t="s">
        <v>117</v>
      </c>
      <c r="E580" s="142" t="s">
        <v>116</v>
      </c>
      <c r="F580" s="142" t="s">
        <v>199</v>
      </c>
      <c r="G580" s="142" t="s">
        <v>96</v>
      </c>
      <c r="H580" s="141">
        <v>2017</v>
      </c>
      <c r="I580" s="143">
        <v>2600</v>
      </c>
      <c r="J580" s="141" t="s">
        <v>234</v>
      </c>
      <c r="K580" s="141">
        <v>2</v>
      </c>
      <c r="L580" s="141">
        <v>1</v>
      </c>
      <c r="M580" s="141">
        <v>1</v>
      </c>
      <c r="N580" s="141">
        <v>8</v>
      </c>
      <c r="O580" s="141">
        <v>1</v>
      </c>
      <c r="P580" s="144">
        <v>250</v>
      </c>
      <c r="Q580" s="145">
        <v>0.25</v>
      </c>
      <c r="R580" s="144">
        <f t="shared" si="9"/>
        <v>312.5</v>
      </c>
      <c r="S580" s="141">
        <v>10</v>
      </c>
      <c r="T580" s="141">
        <v>1</v>
      </c>
      <c r="U580" s="141">
        <v>7</v>
      </c>
      <c r="V580" s="146">
        <f>CEILING(R580*O580*I580*EXP(-Definitions!$A$38*'Capex (2)'!U580)*T580,100)</f>
        <v>812500</v>
      </c>
      <c r="W580" s="160" t="s">
        <v>235</v>
      </c>
      <c r="X580" s="142" t="s">
        <v>236</v>
      </c>
      <c r="Y580" s="142"/>
    </row>
    <row r="581" spans="1:25" s="129" customFormat="1" ht="35.65" hidden="1" customHeight="1">
      <c r="A581" s="141" t="s">
        <v>1649</v>
      </c>
      <c r="B581" s="142" t="s">
        <v>270</v>
      </c>
      <c r="C581" s="142" t="s">
        <v>82</v>
      </c>
      <c r="D581" s="142" t="s">
        <v>117</v>
      </c>
      <c r="E581" s="142" t="s">
        <v>116</v>
      </c>
      <c r="F581" s="142" t="s">
        <v>199</v>
      </c>
      <c r="G581" s="142" t="s">
        <v>96</v>
      </c>
      <c r="H581" s="141">
        <v>2017</v>
      </c>
      <c r="I581" s="143">
        <v>1024</v>
      </c>
      <c r="J581" s="141" t="s">
        <v>234</v>
      </c>
      <c r="K581" s="141">
        <v>2</v>
      </c>
      <c r="L581" s="141">
        <v>1</v>
      </c>
      <c r="M581" s="141">
        <v>1</v>
      </c>
      <c r="N581" s="141">
        <v>8</v>
      </c>
      <c r="O581" s="141">
        <v>1</v>
      </c>
      <c r="P581" s="144">
        <v>250</v>
      </c>
      <c r="Q581" s="145">
        <v>0.25</v>
      </c>
      <c r="R581" s="144">
        <f t="shared" si="9"/>
        <v>312.5</v>
      </c>
      <c r="S581" s="141">
        <v>10</v>
      </c>
      <c r="T581" s="141">
        <v>1</v>
      </c>
      <c r="U581" s="141">
        <v>7</v>
      </c>
      <c r="V581" s="146">
        <f>CEILING(R581*O581*I581*EXP(-Definitions!$A$38*'Capex (2)'!U581)*T581,100)</f>
        <v>320000</v>
      </c>
      <c r="W581" s="160" t="s">
        <v>235</v>
      </c>
      <c r="X581" s="142" t="s">
        <v>271</v>
      </c>
      <c r="Y581" s="142"/>
    </row>
    <row r="582" spans="1:25" s="129" customFormat="1" ht="35.65" hidden="1" customHeight="1">
      <c r="A582" s="141" t="s">
        <v>272</v>
      </c>
      <c r="B582" s="142" t="s">
        <v>273</v>
      </c>
      <c r="C582" s="142" t="s">
        <v>82</v>
      </c>
      <c r="D582" s="142" t="s">
        <v>124</v>
      </c>
      <c r="E582" s="142" t="s">
        <v>112</v>
      </c>
      <c r="F582" s="142" t="s">
        <v>130</v>
      </c>
      <c r="G582" s="142" t="s">
        <v>96</v>
      </c>
      <c r="H582" s="141">
        <v>2017</v>
      </c>
      <c r="I582" s="143">
        <f>1*0.4</f>
        <v>0.4</v>
      </c>
      <c r="J582" s="141" t="s">
        <v>234</v>
      </c>
      <c r="K582" s="141">
        <v>4</v>
      </c>
      <c r="L582" s="141">
        <v>2</v>
      </c>
      <c r="M582" s="141">
        <v>1</v>
      </c>
      <c r="N582" s="141">
        <v>2</v>
      </c>
      <c r="O582" s="141">
        <v>1</v>
      </c>
      <c r="P582" s="144">
        <v>1250</v>
      </c>
      <c r="Q582" s="145">
        <v>0.25</v>
      </c>
      <c r="R582" s="144">
        <f t="shared" si="9"/>
        <v>1562.5</v>
      </c>
      <c r="S582" s="141"/>
      <c r="T582" s="141">
        <v>1</v>
      </c>
      <c r="U582" s="141">
        <v>7</v>
      </c>
      <c r="V582" s="146">
        <f>CEILING(R582*O582*I582*EXP(-Definitions!$A$38*'Capex (2)'!U582)*T582,100)</f>
        <v>700</v>
      </c>
      <c r="W582" s="142" t="s">
        <v>274</v>
      </c>
      <c r="X582" s="142" t="s">
        <v>275</v>
      </c>
      <c r="Y582" s="142"/>
    </row>
    <row r="583" spans="1:25" s="129" customFormat="1" ht="35.65" hidden="1" customHeight="1">
      <c r="A583" s="141" t="s">
        <v>276</v>
      </c>
      <c r="B583" s="142" t="s">
        <v>277</v>
      </c>
      <c r="C583" s="142" t="s">
        <v>82</v>
      </c>
      <c r="D583" s="142" t="s">
        <v>118</v>
      </c>
      <c r="E583" s="142" t="s">
        <v>112</v>
      </c>
      <c r="F583" s="142" t="s">
        <v>130</v>
      </c>
      <c r="G583" s="142" t="s">
        <v>96</v>
      </c>
      <c r="H583" s="141">
        <v>2017</v>
      </c>
      <c r="I583" s="143">
        <v>1045.2</v>
      </c>
      <c r="J583" s="141" t="s">
        <v>234</v>
      </c>
      <c r="K583" s="141">
        <v>3</v>
      </c>
      <c r="L583" s="141">
        <v>2</v>
      </c>
      <c r="M583" s="141">
        <v>1</v>
      </c>
      <c r="N583" s="141">
        <v>2</v>
      </c>
      <c r="O583" s="141">
        <v>0.1</v>
      </c>
      <c r="P583" s="147">
        <v>1250</v>
      </c>
      <c r="Q583" s="145">
        <v>0.25</v>
      </c>
      <c r="R583" s="144">
        <f t="shared" si="9"/>
        <v>1562.5</v>
      </c>
      <c r="S583" s="141"/>
      <c r="T583" s="141">
        <v>1</v>
      </c>
      <c r="U583" s="141">
        <v>7</v>
      </c>
      <c r="V583" s="146">
        <f>CEILING(R583*O583*I583*EXP(-Definitions!$A$38*'Capex (2)'!U583)*T583,100)</f>
        <v>163400</v>
      </c>
      <c r="W583" s="142" t="s">
        <v>278</v>
      </c>
      <c r="X583" s="142" t="s">
        <v>279</v>
      </c>
      <c r="Y583" s="142"/>
    </row>
    <row r="584" spans="1:25" s="129" customFormat="1" ht="35.65" hidden="1" customHeight="1">
      <c r="A584" s="141" t="s">
        <v>1673</v>
      </c>
      <c r="B584" s="142" t="s">
        <v>1674</v>
      </c>
      <c r="C584" s="142" t="s">
        <v>86</v>
      </c>
      <c r="D584" s="142" t="s">
        <v>118</v>
      </c>
      <c r="E584" s="142" t="s">
        <v>86</v>
      </c>
      <c r="F584" s="142" t="s">
        <v>130</v>
      </c>
      <c r="G584" s="142" t="s">
        <v>96</v>
      </c>
      <c r="H584" s="141">
        <v>2017</v>
      </c>
      <c r="I584" s="143">
        <v>3150</v>
      </c>
      <c r="J584" s="141" t="s">
        <v>234</v>
      </c>
      <c r="K584" s="141">
        <v>3</v>
      </c>
      <c r="L584" s="141">
        <v>2</v>
      </c>
      <c r="M584" s="141">
        <v>1</v>
      </c>
      <c r="N584" s="141">
        <v>2</v>
      </c>
      <c r="O584" s="141">
        <v>0.2</v>
      </c>
      <c r="P584" s="144">
        <v>1250</v>
      </c>
      <c r="Q584" s="145">
        <v>0.25</v>
      </c>
      <c r="R584" s="144">
        <f t="shared" si="9"/>
        <v>1562.5</v>
      </c>
      <c r="S584" s="141"/>
      <c r="T584" s="141">
        <v>1</v>
      </c>
      <c r="U584" s="141">
        <v>0</v>
      </c>
      <c r="V584" s="146">
        <f>CEILING(R584*O584*I584*EXP(-Definitions!$A$38*'Capex (2)'!U584)*T584,100)</f>
        <v>984400</v>
      </c>
      <c r="W584" s="142" t="s">
        <v>1680</v>
      </c>
      <c r="X584" s="142" t="s">
        <v>275</v>
      </c>
      <c r="Y584" s="142"/>
    </row>
    <row r="585" spans="1:25" s="129" customFormat="1" ht="35.65" hidden="1" customHeight="1">
      <c r="A585" s="141" t="s">
        <v>1705</v>
      </c>
      <c r="B585" s="142" t="s">
        <v>1707</v>
      </c>
      <c r="C585" s="142" t="s">
        <v>80</v>
      </c>
      <c r="D585" s="142" t="s">
        <v>124</v>
      </c>
      <c r="E585" s="142" t="s">
        <v>115</v>
      </c>
      <c r="F585" s="142" t="s">
        <v>116</v>
      </c>
      <c r="G585" s="142" t="s">
        <v>98</v>
      </c>
      <c r="H585" s="141">
        <v>2017</v>
      </c>
      <c r="I585" s="143">
        <v>2250</v>
      </c>
      <c r="J585" s="141" t="s">
        <v>234</v>
      </c>
      <c r="K585" s="141">
        <v>2</v>
      </c>
      <c r="L585" s="141">
        <v>1</v>
      </c>
      <c r="M585" s="141">
        <v>1</v>
      </c>
      <c r="N585" s="141">
        <v>3</v>
      </c>
      <c r="O585" s="141">
        <v>1</v>
      </c>
      <c r="P585" s="144">
        <v>2500</v>
      </c>
      <c r="Q585" s="145">
        <v>0.25</v>
      </c>
      <c r="R585" s="144">
        <f t="shared" si="9"/>
        <v>3125</v>
      </c>
      <c r="S585" s="141"/>
      <c r="T585" s="141">
        <v>1</v>
      </c>
      <c r="U585" s="141">
        <v>0</v>
      </c>
      <c r="V585" s="146">
        <f>CEILING(R585*O585*I585*EXP(-Definitions!$A$38*'Capex (2)'!U585)*T585,100)</f>
        <v>7031300</v>
      </c>
      <c r="W585" s="160" t="s">
        <v>1709</v>
      </c>
      <c r="X585" s="142" t="s">
        <v>1708</v>
      </c>
      <c r="Y585" s="142"/>
    </row>
    <row r="586" spans="1:25" s="129" customFormat="1" ht="35.65" hidden="1" customHeight="1">
      <c r="A586" s="141" t="s">
        <v>1706</v>
      </c>
      <c r="B586" s="142" t="s">
        <v>1707</v>
      </c>
      <c r="C586" s="142" t="s">
        <v>82</v>
      </c>
      <c r="D586" s="142" t="s">
        <v>124</v>
      </c>
      <c r="E586" s="142" t="s">
        <v>115</v>
      </c>
      <c r="F586" s="142" t="s">
        <v>116</v>
      </c>
      <c r="G586" s="142" t="s">
        <v>98</v>
      </c>
      <c r="H586" s="141">
        <v>2017</v>
      </c>
      <c r="I586" s="143">
        <v>861</v>
      </c>
      <c r="J586" s="141" t="s">
        <v>234</v>
      </c>
      <c r="K586" s="141">
        <v>2</v>
      </c>
      <c r="L586" s="141">
        <v>1</v>
      </c>
      <c r="M586" s="141">
        <v>1</v>
      </c>
      <c r="N586" s="141">
        <v>3</v>
      </c>
      <c r="O586" s="141">
        <v>1</v>
      </c>
      <c r="P586" s="144">
        <v>2500</v>
      </c>
      <c r="Q586" s="145">
        <v>0.25</v>
      </c>
      <c r="R586" s="144">
        <f t="shared" si="9"/>
        <v>3125</v>
      </c>
      <c r="S586" s="141"/>
      <c r="T586" s="141">
        <v>1</v>
      </c>
      <c r="U586" s="141">
        <v>0</v>
      </c>
      <c r="V586" s="146">
        <f>CEILING(R586*O586*I586*EXP(-Definitions!$A$38*'Capex (2)'!U586)*T586,100)</f>
        <v>2690700</v>
      </c>
      <c r="W586" s="160" t="s">
        <v>1709</v>
      </c>
      <c r="X586" s="142" t="s">
        <v>1708</v>
      </c>
      <c r="Y586" s="142"/>
    </row>
    <row r="587" spans="1:25" s="129" customFormat="1" ht="35.65" hidden="1" customHeight="1">
      <c r="A587" s="141" t="s">
        <v>1710</v>
      </c>
      <c r="B587" s="142" t="s">
        <v>1707</v>
      </c>
      <c r="C587" s="142" t="s">
        <v>80</v>
      </c>
      <c r="D587" s="142" t="s">
        <v>124</v>
      </c>
      <c r="E587" s="142" t="s">
        <v>1712</v>
      </c>
      <c r="F587" s="142" t="s">
        <v>116</v>
      </c>
      <c r="G587" s="142" t="s">
        <v>98</v>
      </c>
      <c r="H587" s="141">
        <v>2017</v>
      </c>
      <c r="I587" s="143">
        <v>2250</v>
      </c>
      <c r="J587" s="141" t="s">
        <v>234</v>
      </c>
      <c r="K587" s="141">
        <v>2</v>
      </c>
      <c r="L587" s="141">
        <v>1</v>
      </c>
      <c r="M587" s="141">
        <v>1</v>
      </c>
      <c r="N587" s="141">
        <v>3</v>
      </c>
      <c r="O587" s="141">
        <v>1</v>
      </c>
      <c r="P587" s="144">
        <v>2500</v>
      </c>
      <c r="Q587" s="145">
        <v>0.25</v>
      </c>
      <c r="R587" s="144">
        <f t="shared" si="9"/>
        <v>3125</v>
      </c>
      <c r="S587" s="141"/>
      <c r="T587" s="141">
        <v>1</v>
      </c>
      <c r="U587" s="141">
        <v>0</v>
      </c>
      <c r="V587" s="146">
        <f>CEILING(R587*O587*I587*EXP(-Definitions!$A$38*'Capex (2)'!U587)*T587,100)</f>
        <v>7031300</v>
      </c>
      <c r="W587" s="160" t="s">
        <v>1713</v>
      </c>
      <c r="X587" s="142" t="s">
        <v>1714</v>
      </c>
      <c r="Y587" s="142"/>
    </row>
    <row r="588" spans="1:25" s="129" customFormat="1" ht="35.65" hidden="1" customHeight="1">
      <c r="A588" s="141" t="s">
        <v>1711</v>
      </c>
      <c r="B588" s="142" t="s">
        <v>1707</v>
      </c>
      <c r="C588" s="142" t="s">
        <v>82</v>
      </c>
      <c r="D588" s="142" t="s">
        <v>124</v>
      </c>
      <c r="E588" s="142" t="s">
        <v>1712</v>
      </c>
      <c r="F588" s="142" t="s">
        <v>116</v>
      </c>
      <c r="G588" s="142" t="s">
        <v>98</v>
      </c>
      <c r="H588" s="141">
        <v>2017</v>
      </c>
      <c r="I588" s="143">
        <v>861</v>
      </c>
      <c r="J588" s="141" t="s">
        <v>234</v>
      </c>
      <c r="K588" s="141">
        <v>2</v>
      </c>
      <c r="L588" s="141">
        <v>1</v>
      </c>
      <c r="M588" s="141">
        <v>1</v>
      </c>
      <c r="N588" s="141">
        <v>3</v>
      </c>
      <c r="O588" s="141">
        <v>1</v>
      </c>
      <c r="P588" s="144">
        <v>2500</v>
      </c>
      <c r="Q588" s="145">
        <v>0.25</v>
      </c>
      <c r="R588" s="144">
        <f t="shared" si="9"/>
        <v>3125</v>
      </c>
      <c r="S588" s="141"/>
      <c r="T588" s="141">
        <v>1</v>
      </c>
      <c r="U588" s="141">
        <v>0</v>
      </c>
      <c r="V588" s="146">
        <f>CEILING(R588*O588*I588*EXP(-Definitions!$A$38*'Capex (2)'!U588)*T588,100)</f>
        <v>2690700</v>
      </c>
      <c r="W588" s="160" t="s">
        <v>1713</v>
      </c>
      <c r="X588" s="142" t="s">
        <v>1714</v>
      </c>
      <c r="Y588" s="142"/>
    </row>
    <row r="589" spans="1:25" s="129" customFormat="1" ht="35.65" hidden="1" customHeight="1">
      <c r="A589" s="141" t="s">
        <v>1801</v>
      </c>
      <c r="B589" s="142" t="s">
        <v>1802</v>
      </c>
      <c r="C589" s="142" t="s">
        <v>86</v>
      </c>
      <c r="D589" s="142" t="s">
        <v>118</v>
      </c>
      <c r="E589" s="142" t="s">
        <v>86</v>
      </c>
      <c r="F589" s="142" t="s">
        <v>116</v>
      </c>
      <c r="G589" s="142" t="s">
        <v>96</v>
      </c>
      <c r="H589" s="141">
        <v>2017</v>
      </c>
      <c r="I589" s="143">
        <v>22</v>
      </c>
      <c r="J589" s="141" t="s">
        <v>234</v>
      </c>
      <c r="K589" s="141">
        <v>3</v>
      </c>
      <c r="L589" s="141">
        <v>2</v>
      </c>
      <c r="M589" s="141">
        <v>1</v>
      </c>
      <c r="N589" s="141">
        <v>2</v>
      </c>
      <c r="O589" s="141">
        <v>1</v>
      </c>
      <c r="P589" s="144">
        <v>1250</v>
      </c>
      <c r="Q589" s="145">
        <v>0.25</v>
      </c>
      <c r="R589" s="144">
        <f t="shared" si="9"/>
        <v>1562.5</v>
      </c>
      <c r="S589" s="141"/>
      <c r="T589" s="141">
        <v>1</v>
      </c>
      <c r="U589" s="141">
        <v>0</v>
      </c>
      <c r="V589" s="146">
        <f>CEILING(R589*O589*I589*EXP(-Definitions!$A$38*'Capex (2)'!U589)*T589,100)</f>
        <v>34400</v>
      </c>
      <c r="W589" s="142" t="s">
        <v>1803</v>
      </c>
      <c r="X589" s="142" t="s">
        <v>279</v>
      </c>
      <c r="Y589" s="142"/>
    </row>
    <row r="590" spans="1:25" s="129" customFormat="1" ht="46">
      <c r="A590" s="141" t="s">
        <v>337</v>
      </c>
      <c r="B590" s="142" t="s">
        <v>1685</v>
      </c>
      <c r="C590" s="142" t="s">
        <v>1650</v>
      </c>
      <c r="D590" s="142" t="s">
        <v>2067</v>
      </c>
      <c r="E590" s="142" t="s">
        <v>116</v>
      </c>
      <c r="F590" s="142" t="s">
        <v>116</v>
      </c>
      <c r="G590" s="142" t="s">
        <v>1686</v>
      </c>
      <c r="H590" s="141" t="s">
        <v>1654</v>
      </c>
      <c r="I590" s="143">
        <v>3</v>
      </c>
      <c r="J590" s="141" t="s">
        <v>285</v>
      </c>
      <c r="K590" s="141">
        <v>0</v>
      </c>
      <c r="L590" s="141">
        <v>2</v>
      </c>
      <c r="M590" s="141">
        <v>1</v>
      </c>
      <c r="N590" s="141">
        <v>7</v>
      </c>
      <c r="O590" s="141">
        <v>1</v>
      </c>
      <c r="P590" s="147">
        <v>1029000</v>
      </c>
      <c r="Q590" s="145">
        <v>0</v>
      </c>
      <c r="R590" s="144">
        <f t="shared" si="9"/>
        <v>1029000</v>
      </c>
      <c r="S590" s="141"/>
      <c r="T590" s="141">
        <v>1</v>
      </c>
      <c r="U590" s="141">
        <v>0</v>
      </c>
      <c r="V590" s="146">
        <f>CEILING(R590*O590*I590*EXP(-Definitions!$A$38*'Capex (2)'!U590)*T590,100)</f>
        <v>3087000</v>
      </c>
      <c r="W590" s="142" t="s">
        <v>1687</v>
      </c>
      <c r="X590" s="142"/>
      <c r="Y590" s="142"/>
    </row>
    <row r="591" spans="1:25" s="129" customFormat="1" ht="34.5">
      <c r="A591" s="141" t="s">
        <v>1064</v>
      </c>
      <c r="B591" s="142" t="s">
        <v>281</v>
      </c>
      <c r="C591" s="142" t="s">
        <v>86</v>
      </c>
      <c r="D591" s="142" t="s">
        <v>121</v>
      </c>
      <c r="E591" s="142" t="s">
        <v>86</v>
      </c>
      <c r="F591" s="142" t="s">
        <v>133</v>
      </c>
      <c r="G591" s="142" t="s">
        <v>100</v>
      </c>
      <c r="H591" s="141">
        <v>2016</v>
      </c>
      <c r="I591" s="146">
        <v>15</v>
      </c>
      <c r="J591" s="141" t="s">
        <v>282</v>
      </c>
      <c r="K591" s="141">
        <v>2</v>
      </c>
      <c r="L591" s="141">
        <v>1</v>
      </c>
      <c r="M591" s="141">
        <v>1</v>
      </c>
      <c r="N591" s="141">
        <v>4</v>
      </c>
      <c r="O591" s="141">
        <v>1</v>
      </c>
      <c r="P591" s="144">
        <v>30000</v>
      </c>
      <c r="Q591" s="145">
        <v>0.25</v>
      </c>
      <c r="R591" s="144">
        <f t="shared" si="9"/>
        <v>37500</v>
      </c>
      <c r="S591" s="141">
        <v>5</v>
      </c>
      <c r="T591" s="141">
        <v>1</v>
      </c>
      <c r="U591" s="141"/>
      <c r="V591" s="146">
        <f>CEILING(R591*O591*I591*EXP(-Definitions!$A$38*'Capex (2)'!U591)*T591,100)</f>
        <v>562500</v>
      </c>
      <c r="W591" s="142" t="s">
        <v>1067</v>
      </c>
      <c r="X591" s="142"/>
      <c r="Y591" s="142"/>
    </row>
    <row r="592" spans="1:25" s="129" customFormat="1" ht="34.5">
      <c r="A592" s="141" t="s">
        <v>1065</v>
      </c>
      <c r="B592" s="142" t="s">
        <v>281</v>
      </c>
      <c r="C592" s="142" t="s">
        <v>86</v>
      </c>
      <c r="D592" s="142" t="s">
        <v>121</v>
      </c>
      <c r="E592" s="142" t="s">
        <v>86</v>
      </c>
      <c r="F592" s="142" t="s">
        <v>133</v>
      </c>
      <c r="G592" s="142" t="s">
        <v>100</v>
      </c>
      <c r="H592" s="141">
        <v>2016</v>
      </c>
      <c r="I592" s="146">
        <v>15</v>
      </c>
      <c r="J592" s="141" t="s">
        <v>282</v>
      </c>
      <c r="K592" s="141">
        <v>2</v>
      </c>
      <c r="L592" s="141">
        <v>1</v>
      </c>
      <c r="M592" s="141">
        <v>1</v>
      </c>
      <c r="N592" s="141">
        <v>4</v>
      </c>
      <c r="O592" s="141">
        <v>1</v>
      </c>
      <c r="P592" s="144">
        <v>30000</v>
      </c>
      <c r="Q592" s="145">
        <v>0.25</v>
      </c>
      <c r="R592" s="144">
        <f t="shared" si="9"/>
        <v>37500</v>
      </c>
      <c r="S592" s="141">
        <v>5</v>
      </c>
      <c r="T592" s="141">
        <v>1</v>
      </c>
      <c r="U592" s="141"/>
      <c r="V592" s="146">
        <f>CEILING(R592*O592*I592*EXP(-Definitions!$A$38*'Capex (2)'!U592)*T592,100)</f>
        <v>562500</v>
      </c>
      <c r="W592" s="142" t="s">
        <v>1068</v>
      </c>
      <c r="X592" s="142"/>
      <c r="Y592" s="142"/>
    </row>
    <row r="593" spans="1:25" s="129" customFormat="1" ht="34.5">
      <c r="A593" s="141" t="s">
        <v>1066</v>
      </c>
      <c r="B593" s="142" t="s">
        <v>281</v>
      </c>
      <c r="C593" s="142" t="s">
        <v>86</v>
      </c>
      <c r="D593" s="142" t="s">
        <v>121</v>
      </c>
      <c r="E593" s="142" t="s">
        <v>86</v>
      </c>
      <c r="F593" s="142" t="s">
        <v>133</v>
      </c>
      <c r="G593" s="142" t="s">
        <v>100</v>
      </c>
      <c r="H593" s="141">
        <v>2016</v>
      </c>
      <c r="I593" s="146">
        <v>15</v>
      </c>
      <c r="J593" s="141" t="s">
        <v>282</v>
      </c>
      <c r="K593" s="141">
        <v>2</v>
      </c>
      <c r="L593" s="141">
        <v>1</v>
      </c>
      <c r="M593" s="141">
        <v>1</v>
      </c>
      <c r="N593" s="141">
        <v>4</v>
      </c>
      <c r="O593" s="141">
        <v>1</v>
      </c>
      <c r="P593" s="144">
        <v>30000</v>
      </c>
      <c r="Q593" s="145">
        <v>0.25</v>
      </c>
      <c r="R593" s="144">
        <f t="shared" si="9"/>
        <v>37500</v>
      </c>
      <c r="S593" s="141">
        <v>5</v>
      </c>
      <c r="T593" s="141">
        <v>1</v>
      </c>
      <c r="U593" s="141"/>
      <c r="V593" s="146">
        <f>CEILING(R593*O593*I593*EXP(-Definitions!$A$38*'Capex (2)'!U593)*T593,100)</f>
        <v>562500</v>
      </c>
      <c r="W593" s="142" t="s">
        <v>1069</v>
      </c>
      <c r="X593" s="142"/>
      <c r="Y593" s="142"/>
    </row>
    <row r="594" spans="1:25" s="129" customFormat="1" ht="23">
      <c r="A594" s="141" t="s">
        <v>1073</v>
      </c>
      <c r="B594" s="142" t="s">
        <v>1074</v>
      </c>
      <c r="C594" s="142" t="s">
        <v>1650</v>
      </c>
      <c r="D594" s="142" t="s">
        <v>121</v>
      </c>
      <c r="E594" s="142" t="s">
        <v>116</v>
      </c>
      <c r="F594" s="142" t="s">
        <v>142</v>
      </c>
      <c r="G594" s="142" t="s">
        <v>100</v>
      </c>
      <c r="H594" s="141" t="s">
        <v>1654</v>
      </c>
      <c r="I594" s="146">
        <v>3</v>
      </c>
      <c r="J594" s="141" t="s">
        <v>285</v>
      </c>
      <c r="K594" s="141">
        <v>0</v>
      </c>
      <c r="L594" s="141">
        <v>1</v>
      </c>
      <c r="M594" s="141">
        <v>1</v>
      </c>
      <c r="N594" s="141">
        <v>4</v>
      </c>
      <c r="O594" s="141">
        <v>1</v>
      </c>
      <c r="P594" s="144">
        <v>3600000</v>
      </c>
      <c r="Q594" s="145">
        <v>0.25</v>
      </c>
      <c r="R594" s="144">
        <f t="shared" si="9"/>
        <v>4500000</v>
      </c>
      <c r="S594" s="141">
        <v>5</v>
      </c>
      <c r="T594" s="141">
        <v>1</v>
      </c>
      <c r="U594" s="141"/>
      <c r="V594" s="146">
        <f>CEILING(R594*O594*I594*EXP(-Definitions!$A$38*'Capex (2)'!U594)*T594,100)</f>
        <v>13500000</v>
      </c>
      <c r="W594" s="142" t="s">
        <v>1661</v>
      </c>
      <c r="X594" s="142"/>
      <c r="Y594" s="142"/>
    </row>
    <row r="595" spans="1:25" s="129" customFormat="1" ht="23">
      <c r="A595" s="141" t="s">
        <v>1662</v>
      </c>
      <c r="B595" s="142" t="s">
        <v>1663</v>
      </c>
      <c r="C595" s="142" t="s">
        <v>1650</v>
      </c>
      <c r="D595" s="142" t="s">
        <v>121</v>
      </c>
      <c r="E595" s="142" t="s">
        <v>116</v>
      </c>
      <c r="F595" s="142" t="s">
        <v>142</v>
      </c>
      <c r="G595" s="142" t="s">
        <v>100</v>
      </c>
      <c r="H595" s="141" t="s">
        <v>1654</v>
      </c>
      <c r="I595" s="146">
        <v>3</v>
      </c>
      <c r="J595" s="141" t="s">
        <v>285</v>
      </c>
      <c r="K595" s="141">
        <v>0</v>
      </c>
      <c r="L595" s="141">
        <v>1</v>
      </c>
      <c r="M595" s="141">
        <v>1</v>
      </c>
      <c r="N595" s="141">
        <v>4</v>
      </c>
      <c r="O595" s="141">
        <v>1</v>
      </c>
      <c r="P595" s="144">
        <v>1200000</v>
      </c>
      <c r="Q595" s="145">
        <v>0.25</v>
      </c>
      <c r="R595" s="144">
        <f t="shared" si="9"/>
        <v>1500000</v>
      </c>
      <c r="S595" s="141">
        <v>5</v>
      </c>
      <c r="T595" s="141">
        <v>1</v>
      </c>
      <c r="U595" s="141"/>
      <c r="V595" s="146">
        <f>CEILING(R595*O595*I595*EXP(-Definitions!$A$38*'Capex (2)'!U595)*T595,100)</f>
        <v>4500000</v>
      </c>
      <c r="W595" s="142" t="s">
        <v>1665</v>
      </c>
      <c r="X595" s="142"/>
      <c r="Y595" s="142"/>
    </row>
    <row r="596" spans="1:25" s="129" customFormat="1" ht="23">
      <c r="A596" s="141" t="s">
        <v>1922</v>
      </c>
      <c r="B596" s="142" t="s">
        <v>1029</v>
      </c>
      <c r="C596" s="142" t="s">
        <v>86</v>
      </c>
      <c r="D596" s="142" t="s">
        <v>120</v>
      </c>
      <c r="E596" s="142" t="s">
        <v>86</v>
      </c>
      <c r="F596" s="142" t="s">
        <v>156</v>
      </c>
      <c r="G596" s="142" t="s">
        <v>100</v>
      </c>
      <c r="H596" s="141">
        <v>2016</v>
      </c>
      <c r="I596" s="146">
        <v>1</v>
      </c>
      <c r="J596" s="141" t="s">
        <v>285</v>
      </c>
      <c r="K596" s="141">
        <v>2</v>
      </c>
      <c r="L596" s="141">
        <v>1</v>
      </c>
      <c r="M596" s="141">
        <v>1</v>
      </c>
      <c r="N596" s="141">
        <v>4</v>
      </c>
      <c r="O596" s="141">
        <v>1</v>
      </c>
      <c r="P596" s="144">
        <v>41250</v>
      </c>
      <c r="Q596" s="145">
        <v>0.25</v>
      </c>
      <c r="R596" s="144">
        <f t="shared" si="9"/>
        <v>51562.5</v>
      </c>
      <c r="S596" s="141">
        <v>10</v>
      </c>
      <c r="T596" s="141">
        <v>1</v>
      </c>
      <c r="U596" s="141"/>
      <c r="V596" s="146">
        <f>CEILING(R596*O596*I596*EXP(-Definitions!$A$38*'Capex (2)'!U596)*T596,100)</f>
        <v>51600</v>
      </c>
      <c r="W596" s="142" t="s">
        <v>286</v>
      </c>
      <c r="X596" s="142"/>
      <c r="Y596" s="142"/>
    </row>
    <row r="597" spans="1:25" s="130" customFormat="1" ht="34.5">
      <c r="A597" s="116" t="s">
        <v>1923</v>
      </c>
      <c r="B597" s="117" t="s">
        <v>288</v>
      </c>
      <c r="C597" s="117" t="s">
        <v>80</v>
      </c>
      <c r="D597" s="117" t="s">
        <v>120</v>
      </c>
      <c r="E597" s="117" t="s">
        <v>115</v>
      </c>
      <c r="F597" s="117" t="s">
        <v>149</v>
      </c>
      <c r="G597" s="117" t="s">
        <v>100</v>
      </c>
      <c r="H597" s="116">
        <v>2016</v>
      </c>
      <c r="I597" s="118">
        <v>10</v>
      </c>
      <c r="J597" s="116" t="s">
        <v>1655</v>
      </c>
      <c r="K597" s="116">
        <v>2</v>
      </c>
      <c r="L597" s="116">
        <v>1</v>
      </c>
      <c r="M597" s="116">
        <v>1</v>
      </c>
      <c r="N597" s="116">
        <v>2</v>
      </c>
      <c r="O597" s="116">
        <v>1</v>
      </c>
      <c r="P597" s="119">
        <v>6900</v>
      </c>
      <c r="Q597" s="120">
        <v>0.25</v>
      </c>
      <c r="R597" s="119">
        <f t="shared" si="9"/>
        <v>8625</v>
      </c>
      <c r="S597" s="116">
        <v>5</v>
      </c>
      <c r="T597" s="116">
        <v>0.2</v>
      </c>
      <c r="U597" s="116"/>
      <c r="V597" s="118">
        <f>CEILING(R597*O597*I597*EXP(-Definitions!$A$38*'Capex (2)'!U597)*T597,100)</f>
        <v>17300</v>
      </c>
      <c r="W597" s="117" t="s">
        <v>289</v>
      </c>
      <c r="X597" s="117"/>
      <c r="Y597" s="117"/>
    </row>
    <row r="598" spans="1:25" s="130" customFormat="1" ht="34.5">
      <c r="A598" s="116" t="s">
        <v>2051</v>
      </c>
      <c r="B598" s="117" t="s">
        <v>288</v>
      </c>
      <c r="C598" s="117" t="s">
        <v>82</v>
      </c>
      <c r="D598" s="117" t="s">
        <v>120</v>
      </c>
      <c r="E598" s="117" t="s">
        <v>115</v>
      </c>
      <c r="F598" s="117" t="s">
        <v>149</v>
      </c>
      <c r="G598" s="117" t="s">
        <v>100</v>
      </c>
      <c r="H598" s="116">
        <v>2016</v>
      </c>
      <c r="I598" s="118">
        <v>10</v>
      </c>
      <c r="J598" s="116" t="s">
        <v>1655</v>
      </c>
      <c r="K598" s="116">
        <v>2</v>
      </c>
      <c r="L598" s="116">
        <v>1</v>
      </c>
      <c r="M598" s="116">
        <v>1</v>
      </c>
      <c r="N598" s="116">
        <v>2</v>
      </c>
      <c r="O598" s="116">
        <v>1</v>
      </c>
      <c r="P598" s="119">
        <v>6900</v>
      </c>
      <c r="Q598" s="120">
        <v>0.25</v>
      </c>
      <c r="R598" s="119">
        <f t="shared" si="9"/>
        <v>8625</v>
      </c>
      <c r="S598" s="116">
        <v>5</v>
      </c>
      <c r="T598" s="116">
        <v>0.2</v>
      </c>
      <c r="U598" s="116"/>
      <c r="V598" s="118">
        <f>CEILING(R598*O598*I598*EXP(-Definitions!$A$38*'Capex (2)'!U598)*T598,100)</f>
        <v>17300</v>
      </c>
      <c r="W598" s="117" t="s">
        <v>289</v>
      </c>
      <c r="X598" s="117"/>
      <c r="Y598" s="117"/>
    </row>
    <row r="599" spans="1:25" s="129" customFormat="1" ht="53.65" hidden="1" customHeight="1">
      <c r="A599" s="141" t="s">
        <v>1815</v>
      </c>
      <c r="B599" s="77" t="s">
        <v>1695</v>
      </c>
      <c r="C599" s="142" t="s">
        <v>80</v>
      </c>
      <c r="D599" s="142" t="s">
        <v>2067</v>
      </c>
      <c r="E599" s="142" t="s">
        <v>116</v>
      </c>
      <c r="F599" s="142" t="s">
        <v>116</v>
      </c>
      <c r="G599" s="142" t="s">
        <v>99</v>
      </c>
      <c r="H599" s="141">
        <v>2016</v>
      </c>
      <c r="I599" s="146">
        <v>1</v>
      </c>
      <c r="J599" s="141" t="s">
        <v>285</v>
      </c>
      <c r="K599" s="141">
        <v>2</v>
      </c>
      <c r="L599" s="141">
        <v>1</v>
      </c>
      <c r="M599" s="141">
        <v>0</v>
      </c>
      <c r="N599" s="141">
        <v>7</v>
      </c>
      <c r="O599" s="141">
        <v>1</v>
      </c>
      <c r="P599" s="144">
        <v>336000</v>
      </c>
      <c r="Q599" s="145">
        <v>0</v>
      </c>
      <c r="R599" s="144">
        <f t="shared" si="9"/>
        <v>336000</v>
      </c>
      <c r="S599" s="141">
        <v>10</v>
      </c>
      <c r="T599" s="141">
        <v>1</v>
      </c>
      <c r="U599" s="141">
        <v>0</v>
      </c>
      <c r="V599" s="146">
        <f>CEILING(R599*O599*I599*EXP(-Definitions!$A$38*'Capex (2)'!U599)*T599,100)</f>
        <v>336000</v>
      </c>
      <c r="W599" s="142" t="s">
        <v>1697</v>
      </c>
      <c r="X599" s="142"/>
      <c r="Y599" s="142"/>
    </row>
    <row r="600" spans="1:25" s="129" customFormat="1" ht="56.65" hidden="1" customHeight="1">
      <c r="A600" s="141" t="s">
        <v>1816</v>
      </c>
      <c r="B600" s="77" t="s">
        <v>1696</v>
      </c>
      <c r="C600" s="142" t="s">
        <v>82</v>
      </c>
      <c r="D600" s="142" t="s">
        <v>2067</v>
      </c>
      <c r="E600" s="142" t="s">
        <v>116</v>
      </c>
      <c r="F600" s="142" t="s">
        <v>116</v>
      </c>
      <c r="G600" s="142" t="s">
        <v>99</v>
      </c>
      <c r="H600" s="141">
        <v>2016</v>
      </c>
      <c r="I600" s="146">
        <v>1</v>
      </c>
      <c r="J600" s="141" t="s">
        <v>285</v>
      </c>
      <c r="K600" s="141">
        <v>2</v>
      </c>
      <c r="L600" s="141">
        <v>1</v>
      </c>
      <c r="M600" s="141">
        <v>0</v>
      </c>
      <c r="N600" s="141">
        <v>7</v>
      </c>
      <c r="O600" s="141">
        <v>1</v>
      </c>
      <c r="P600" s="144">
        <v>336000</v>
      </c>
      <c r="Q600" s="145">
        <v>0</v>
      </c>
      <c r="R600" s="144">
        <f t="shared" si="9"/>
        <v>336000</v>
      </c>
      <c r="S600" s="141">
        <v>10</v>
      </c>
      <c r="T600" s="141">
        <v>1</v>
      </c>
      <c r="U600" s="141">
        <v>0</v>
      </c>
      <c r="V600" s="146">
        <f>CEILING(R600*O600*I600*EXP(-Definitions!$A$38*'Capex (2)'!U600)*T600,100)</f>
        <v>336000</v>
      </c>
      <c r="W600" s="142" t="s">
        <v>1698</v>
      </c>
      <c r="X600" s="142"/>
      <c r="Y600" s="142"/>
    </row>
    <row r="601" spans="1:25" s="129" customFormat="1" ht="52.5" customHeight="1">
      <c r="A601" s="141" t="s">
        <v>1817</v>
      </c>
      <c r="B601" s="77" t="s">
        <v>1070</v>
      </c>
      <c r="C601" s="142" t="s">
        <v>83</v>
      </c>
      <c r="D601" s="142" t="s">
        <v>2067</v>
      </c>
      <c r="E601" s="142" t="s">
        <v>116</v>
      </c>
      <c r="F601" s="142" t="s">
        <v>116</v>
      </c>
      <c r="G601" s="142" t="s">
        <v>99</v>
      </c>
      <c r="H601" s="141">
        <v>2016</v>
      </c>
      <c r="I601" s="146">
        <v>1</v>
      </c>
      <c r="J601" s="141" t="s">
        <v>285</v>
      </c>
      <c r="K601" s="141">
        <v>2</v>
      </c>
      <c r="L601" s="141">
        <v>1</v>
      </c>
      <c r="M601" s="141">
        <v>0</v>
      </c>
      <c r="N601" s="141">
        <v>7</v>
      </c>
      <c r="O601" s="141">
        <v>1</v>
      </c>
      <c r="P601" s="144">
        <v>336000</v>
      </c>
      <c r="Q601" s="145">
        <v>0</v>
      </c>
      <c r="R601" s="144">
        <f t="shared" si="9"/>
        <v>336000</v>
      </c>
      <c r="S601" s="141">
        <v>10</v>
      </c>
      <c r="T601" s="141">
        <v>1</v>
      </c>
      <c r="U601" s="141">
        <v>0</v>
      </c>
      <c r="V601" s="146">
        <f>CEILING(R601*O601*I601*EXP(-Definitions!$A$38*'Capex (2)'!U601)*T601,100)</f>
        <v>336000</v>
      </c>
      <c r="W601" s="142" t="s">
        <v>550</v>
      </c>
      <c r="X601" s="142" t="s">
        <v>1651</v>
      </c>
      <c r="Y601" s="142"/>
    </row>
    <row r="602" spans="1:25" s="129" customFormat="1" ht="54.4" customHeight="1">
      <c r="A602" s="141" t="s">
        <v>1818</v>
      </c>
      <c r="B602" s="77" t="s">
        <v>1071</v>
      </c>
      <c r="C602" s="142" t="s">
        <v>84</v>
      </c>
      <c r="D602" s="142" t="s">
        <v>2067</v>
      </c>
      <c r="E602" s="142" t="s">
        <v>116</v>
      </c>
      <c r="F602" s="142" t="s">
        <v>116</v>
      </c>
      <c r="G602" s="142" t="s">
        <v>99</v>
      </c>
      <c r="H602" s="141">
        <v>2016</v>
      </c>
      <c r="I602" s="146">
        <v>1</v>
      </c>
      <c r="J602" s="141" t="s">
        <v>285</v>
      </c>
      <c r="K602" s="141">
        <v>2</v>
      </c>
      <c r="L602" s="141">
        <v>1</v>
      </c>
      <c r="M602" s="141">
        <v>0</v>
      </c>
      <c r="N602" s="141">
        <v>7</v>
      </c>
      <c r="O602" s="141">
        <v>1</v>
      </c>
      <c r="P602" s="144">
        <v>336000</v>
      </c>
      <c r="Q602" s="145">
        <v>0</v>
      </c>
      <c r="R602" s="144">
        <f t="shared" si="9"/>
        <v>336000</v>
      </c>
      <c r="S602" s="141">
        <v>10</v>
      </c>
      <c r="T602" s="141">
        <v>1</v>
      </c>
      <c r="U602" s="141">
        <v>0</v>
      </c>
      <c r="V602" s="146">
        <f>CEILING(R602*O602*I602*EXP(-Definitions!$A$38*'Capex (2)'!U602)*T602,100)</f>
        <v>336000</v>
      </c>
      <c r="W602" s="142" t="s">
        <v>550</v>
      </c>
      <c r="X602" s="142" t="s">
        <v>1651</v>
      </c>
      <c r="Y602" s="142"/>
    </row>
    <row r="603" spans="1:25" s="129" customFormat="1" ht="59.65" customHeight="1">
      <c r="A603" s="141" t="s">
        <v>1819</v>
      </c>
      <c r="B603" s="77" t="s">
        <v>1072</v>
      </c>
      <c r="C603" s="142" t="s">
        <v>85</v>
      </c>
      <c r="D603" s="142" t="s">
        <v>2067</v>
      </c>
      <c r="E603" s="142" t="s">
        <v>116</v>
      </c>
      <c r="F603" s="142" t="s">
        <v>116</v>
      </c>
      <c r="G603" s="142" t="s">
        <v>99</v>
      </c>
      <c r="H603" s="141">
        <v>2016</v>
      </c>
      <c r="I603" s="146">
        <v>1</v>
      </c>
      <c r="J603" s="141" t="s">
        <v>285</v>
      </c>
      <c r="K603" s="141">
        <v>2</v>
      </c>
      <c r="L603" s="141">
        <v>1</v>
      </c>
      <c r="M603" s="141">
        <v>0</v>
      </c>
      <c r="N603" s="141">
        <v>7</v>
      </c>
      <c r="O603" s="141">
        <v>1</v>
      </c>
      <c r="P603" s="144">
        <v>336000</v>
      </c>
      <c r="Q603" s="145">
        <v>0</v>
      </c>
      <c r="R603" s="144">
        <f t="shared" si="9"/>
        <v>336000</v>
      </c>
      <c r="S603" s="141">
        <v>10</v>
      </c>
      <c r="T603" s="141">
        <v>1</v>
      </c>
      <c r="U603" s="141">
        <v>0</v>
      </c>
      <c r="V603" s="146">
        <f>CEILING(R603*O603*I603*EXP(-Definitions!$A$38*'Capex (2)'!U603)*T603,100)</f>
        <v>336000</v>
      </c>
      <c r="W603" s="142" t="s">
        <v>550</v>
      </c>
      <c r="X603" s="142" t="s">
        <v>1651</v>
      </c>
      <c r="Y603" s="142"/>
    </row>
    <row r="604" spans="1:25" s="129" customFormat="1" ht="40.9" hidden="1" customHeight="1">
      <c r="A604" s="141" t="s">
        <v>1924</v>
      </c>
      <c r="B604" s="142" t="s">
        <v>293</v>
      </c>
      <c r="C604" s="142" t="s">
        <v>82</v>
      </c>
      <c r="D604" s="142" t="s">
        <v>121</v>
      </c>
      <c r="E604" s="142" t="s">
        <v>86</v>
      </c>
      <c r="F604" s="142" t="s">
        <v>133</v>
      </c>
      <c r="G604" s="142" t="s">
        <v>98</v>
      </c>
      <c r="H604" s="141" t="s">
        <v>1654</v>
      </c>
      <c r="I604" s="146">
        <v>3</v>
      </c>
      <c r="J604" s="141" t="s">
        <v>282</v>
      </c>
      <c r="K604" s="141">
        <v>5</v>
      </c>
      <c r="L604" s="141">
        <v>1</v>
      </c>
      <c r="M604" s="141">
        <v>0</v>
      </c>
      <c r="N604" s="141">
        <v>3</v>
      </c>
      <c r="O604" s="141">
        <v>1</v>
      </c>
      <c r="P604" s="144">
        <v>356000</v>
      </c>
      <c r="Q604" s="145">
        <v>0.1</v>
      </c>
      <c r="R604" s="144">
        <f t="shared" si="9"/>
        <v>391600.00000000006</v>
      </c>
      <c r="S604" s="141">
        <v>10</v>
      </c>
      <c r="T604" s="141">
        <v>1</v>
      </c>
      <c r="U604" s="141">
        <v>1</v>
      </c>
      <c r="V604" s="146">
        <f>CEILING(R604*O604*I604*EXP(-Definitions!$A$38*'Capex (2)'!U604)*T604,100)</f>
        <v>1174800</v>
      </c>
      <c r="W604" s="148" t="s">
        <v>1667</v>
      </c>
      <c r="X604" s="142" t="s">
        <v>1653</v>
      </c>
      <c r="Y604" s="142"/>
    </row>
    <row r="605" spans="1:25" s="129" customFormat="1" ht="39" customHeight="1">
      <c r="A605" s="141" t="s">
        <v>1925</v>
      </c>
      <c r="B605" s="142" t="s">
        <v>293</v>
      </c>
      <c r="C605" s="142" t="s">
        <v>83</v>
      </c>
      <c r="D605" s="142" t="s">
        <v>121</v>
      </c>
      <c r="E605" s="142" t="s">
        <v>86</v>
      </c>
      <c r="F605" s="142" t="s">
        <v>133</v>
      </c>
      <c r="G605" s="142" t="s">
        <v>98</v>
      </c>
      <c r="H605" s="141" t="s">
        <v>1654</v>
      </c>
      <c r="I605" s="146">
        <v>3</v>
      </c>
      <c r="J605" s="141" t="s">
        <v>282</v>
      </c>
      <c r="K605" s="141">
        <v>5</v>
      </c>
      <c r="L605" s="141">
        <v>1</v>
      </c>
      <c r="M605" s="141">
        <v>0</v>
      </c>
      <c r="N605" s="141">
        <v>3</v>
      </c>
      <c r="O605" s="141">
        <v>1</v>
      </c>
      <c r="P605" s="144">
        <v>356000</v>
      </c>
      <c r="Q605" s="145">
        <v>0.1</v>
      </c>
      <c r="R605" s="144">
        <f t="shared" si="9"/>
        <v>391600.00000000006</v>
      </c>
      <c r="S605" s="141">
        <v>10</v>
      </c>
      <c r="T605" s="141">
        <v>1</v>
      </c>
      <c r="U605" s="141">
        <v>1</v>
      </c>
      <c r="V605" s="146">
        <f>CEILING(R605*O605*I605*EXP(-Definitions!$A$38*'Capex (2)'!U605)*T605,100)</f>
        <v>1174800</v>
      </c>
      <c r="W605" s="148" t="s">
        <v>1667</v>
      </c>
      <c r="X605" s="142" t="s">
        <v>1653</v>
      </c>
      <c r="Y605" s="142"/>
    </row>
    <row r="606" spans="1:25" s="129" customFormat="1" ht="40.15" customHeight="1">
      <c r="A606" s="141" t="s">
        <v>1926</v>
      </c>
      <c r="B606" s="142" t="s">
        <v>293</v>
      </c>
      <c r="C606" s="142" t="s">
        <v>84</v>
      </c>
      <c r="D606" s="142" t="s">
        <v>121</v>
      </c>
      <c r="E606" s="142" t="s">
        <v>86</v>
      </c>
      <c r="F606" s="142" t="s">
        <v>133</v>
      </c>
      <c r="G606" s="142" t="s">
        <v>98</v>
      </c>
      <c r="H606" s="141" t="s">
        <v>1654</v>
      </c>
      <c r="I606" s="146">
        <v>3</v>
      </c>
      <c r="J606" s="141" t="s">
        <v>282</v>
      </c>
      <c r="K606" s="141">
        <v>5</v>
      </c>
      <c r="L606" s="141">
        <v>1</v>
      </c>
      <c r="M606" s="141">
        <v>0</v>
      </c>
      <c r="N606" s="141">
        <v>3</v>
      </c>
      <c r="O606" s="141">
        <v>1</v>
      </c>
      <c r="P606" s="144">
        <v>356000</v>
      </c>
      <c r="Q606" s="145">
        <v>0.1</v>
      </c>
      <c r="R606" s="144">
        <f t="shared" si="9"/>
        <v>391600.00000000006</v>
      </c>
      <c r="S606" s="141">
        <v>10</v>
      </c>
      <c r="T606" s="141">
        <v>1</v>
      </c>
      <c r="U606" s="141">
        <v>1</v>
      </c>
      <c r="V606" s="146">
        <f>CEILING(R606*O606*I606*EXP(-Definitions!$A$38*'Capex (2)'!U606)*T606,100)</f>
        <v>1174800</v>
      </c>
      <c r="W606" s="148" t="s">
        <v>1667</v>
      </c>
      <c r="X606" s="142" t="s">
        <v>1653</v>
      </c>
      <c r="Y606" s="142"/>
    </row>
    <row r="607" spans="1:25" s="129" customFormat="1" ht="46.15" customHeight="1">
      <c r="A607" s="141" t="s">
        <v>1927</v>
      </c>
      <c r="B607" s="142" t="s">
        <v>293</v>
      </c>
      <c r="C607" s="142" t="s">
        <v>85</v>
      </c>
      <c r="D607" s="142" t="s">
        <v>121</v>
      </c>
      <c r="E607" s="142" t="s">
        <v>86</v>
      </c>
      <c r="F607" s="142" t="s">
        <v>133</v>
      </c>
      <c r="G607" s="142" t="s">
        <v>98</v>
      </c>
      <c r="H607" s="141" t="s">
        <v>1654</v>
      </c>
      <c r="I607" s="146">
        <v>3</v>
      </c>
      <c r="J607" s="141" t="s">
        <v>282</v>
      </c>
      <c r="K607" s="141">
        <v>5</v>
      </c>
      <c r="L607" s="141">
        <v>1</v>
      </c>
      <c r="M607" s="141">
        <v>0</v>
      </c>
      <c r="N607" s="141">
        <v>3</v>
      </c>
      <c r="O607" s="141">
        <v>1</v>
      </c>
      <c r="P607" s="144">
        <v>356000</v>
      </c>
      <c r="Q607" s="145">
        <v>0.1</v>
      </c>
      <c r="R607" s="144">
        <f t="shared" si="9"/>
        <v>391600.00000000006</v>
      </c>
      <c r="S607" s="141">
        <v>10</v>
      </c>
      <c r="T607" s="141">
        <v>1</v>
      </c>
      <c r="U607" s="141">
        <v>1</v>
      </c>
      <c r="V607" s="146">
        <f>CEILING(R607*O607*I607*EXP(-Definitions!$A$38*'Capex (2)'!U607)*T607,100)</f>
        <v>1174800</v>
      </c>
      <c r="W607" s="148" t="s">
        <v>1666</v>
      </c>
      <c r="X607" s="142" t="s">
        <v>1653</v>
      </c>
      <c r="Y607" s="142"/>
    </row>
    <row r="608" spans="1:25" s="129" customFormat="1" ht="46.15" hidden="1" customHeight="1">
      <c r="A608" s="141" t="s">
        <v>1928</v>
      </c>
      <c r="B608" s="142" t="s">
        <v>1699</v>
      </c>
      <c r="C608" s="142" t="s">
        <v>80</v>
      </c>
      <c r="D608" s="142" t="s">
        <v>121</v>
      </c>
      <c r="E608" s="142" t="s">
        <v>86</v>
      </c>
      <c r="F608" s="142" t="s">
        <v>133</v>
      </c>
      <c r="G608" s="142" t="s">
        <v>98</v>
      </c>
      <c r="H608" s="141" t="s">
        <v>1654</v>
      </c>
      <c r="I608" s="146">
        <f>3*2.4*5</f>
        <v>36</v>
      </c>
      <c r="J608" s="141" t="s">
        <v>234</v>
      </c>
      <c r="K608" s="141">
        <v>5</v>
      </c>
      <c r="L608" s="141">
        <v>1</v>
      </c>
      <c r="M608" s="141">
        <v>0</v>
      </c>
      <c r="N608" s="141">
        <v>3</v>
      </c>
      <c r="O608" s="141">
        <v>1</v>
      </c>
      <c r="P608" s="144">
        <v>850</v>
      </c>
      <c r="Q608" s="145">
        <v>0.1</v>
      </c>
      <c r="R608" s="144">
        <f t="shared" si="9"/>
        <v>935.00000000000011</v>
      </c>
      <c r="S608" s="141">
        <v>10</v>
      </c>
      <c r="T608" s="141">
        <v>1</v>
      </c>
      <c r="U608" s="141">
        <v>1</v>
      </c>
      <c r="V608" s="146">
        <f>CEILING(R608*O608*I608*EXP(-Definitions!$A$38*'Capex (2)'!U608)*T608,100)</f>
        <v>33700</v>
      </c>
      <c r="W608" s="148" t="s">
        <v>1692</v>
      </c>
      <c r="X608" s="142" t="s">
        <v>1653</v>
      </c>
      <c r="Y608" s="142"/>
    </row>
    <row r="609" spans="1:25" s="129" customFormat="1" ht="46.15" hidden="1" customHeight="1">
      <c r="A609" s="141" t="s">
        <v>1929</v>
      </c>
      <c r="B609" s="142" t="s">
        <v>1699</v>
      </c>
      <c r="C609" s="142" t="s">
        <v>82</v>
      </c>
      <c r="D609" s="142" t="s">
        <v>117</v>
      </c>
      <c r="E609" s="142" t="s">
        <v>86</v>
      </c>
      <c r="F609" s="142" t="s">
        <v>133</v>
      </c>
      <c r="G609" s="142" t="s">
        <v>98</v>
      </c>
      <c r="H609" s="141" t="s">
        <v>1654</v>
      </c>
      <c r="I609" s="146">
        <f>3*2.4*5</f>
        <v>36</v>
      </c>
      <c r="J609" s="141" t="s">
        <v>234</v>
      </c>
      <c r="K609" s="141">
        <v>5</v>
      </c>
      <c r="L609" s="141">
        <v>1</v>
      </c>
      <c r="M609" s="141">
        <v>0</v>
      </c>
      <c r="N609" s="141">
        <v>3</v>
      </c>
      <c r="O609" s="141">
        <v>1</v>
      </c>
      <c r="P609" s="144">
        <v>850</v>
      </c>
      <c r="Q609" s="145">
        <v>0.1</v>
      </c>
      <c r="R609" s="144">
        <f t="shared" si="9"/>
        <v>935.00000000000011</v>
      </c>
      <c r="S609" s="141">
        <v>10</v>
      </c>
      <c r="T609" s="141">
        <v>1</v>
      </c>
      <c r="U609" s="141">
        <v>1</v>
      </c>
      <c r="V609" s="146">
        <f>CEILING(R609*O609*I609*EXP(-Definitions!$A$38*'Capex (2)'!U609)*T609,100)</f>
        <v>33700</v>
      </c>
      <c r="W609" s="148" t="s">
        <v>1692</v>
      </c>
      <c r="X609" s="142" t="s">
        <v>1653</v>
      </c>
      <c r="Y609" s="142"/>
    </row>
    <row r="610" spans="1:25" s="129" customFormat="1" ht="46.15" customHeight="1">
      <c r="A610" s="141" t="s">
        <v>1930</v>
      </c>
      <c r="B610" s="142" t="s">
        <v>1699</v>
      </c>
      <c r="C610" s="142" t="s">
        <v>83</v>
      </c>
      <c r="D610" s="142" t="s">
        <v>117</v>
      </c>
      <c r="E610" s="142" t="s">
        <v>86</v>
      </c>
      <c r="F610" s="142" t="s">
        <v>133</v>
      </c>
      <c r="G610" s="142" t="s">
        <v>98</v>
      </c>
      <c r="H610" s="141" t="s">
        <v>1654</v>
      </c>
      <c r="I610" s="146">
        <f>3*2.4*5</f>
        <v>36</v>
      </c>
      <c r="J610" s="141" t="s">
        <v>234</v>
      </c>
      <c r="K610" s="141">
        <v>5</v>
      </c>
      <c r="L610" s="141">
        <v>1</v>
      </c>
      <c r="M610" s="141">
        <v>0</v>
      </c>
      <c r="N610" s="141">
        <v>3</v>
      </c>
      <c r="O610" s="141">
        <v>1</v>
      </c>
      <c r="P610" s="144">
        <v>850</v>
      </c>
      <c r="Q610" s="145">
        <v>0.1</v>
      </c>
      <c r="R610" s="144">
        <f t="shared" si="9"/>
        <v>935.00000000000011</v>
      </c>
      <c r="S610" s="141">
        <v>10</v>
      </c>
      <c r="T610" s="141">
        <v>1</v>
      </c>
      <c r="U610" s="141">
        <v>1</v>
      </c>
      <c r="V610" s="146">
        <f>CEILING(R610*O610*I610*EXP(-Definitions!$A$38*'Capex (2)'!U610)*T610,100)</f>
        <v>33700</v>
      </c>
      <c r="W610" s="148" t="s">
        <v>1693</v>
      </c>
      <c r="X610" s="142" t="s">
        <v>1653</v>
      </c>
      <c r="Y610" s="142"/>
    </row>
    <row r="611" spans="1:25" s="129" customFormat="1" ht="46.15" customHeight="1">
      <c r="A611" s="141" t="s">
        <v>1931</v>
      </c>
      <c r="B611" s="142" t="s">
        <v>1699</v>
      </c>
      <c r="C611" s="142" t="s">
        <v>84</v>
      </c>
      <c r="D611" s="142" t="s">
        <v>117</v>
      </c>
      <c r="E611" s="142" t="s">
        <v>86</v>
      </c>
      <c r="F611" s="142" t="s">
        <v>133</v>
      </c>
      <c r="G611" s="142" t="s">
        <v>98</v>
      </c>
      <c r="H611" s="141" t="s">
        <v>1654</v>
      </c>
      <c r="I611" s="146">
        <f>3*2.4*5</f>
        <v>36</v>
      </c>
      <c r="J611" s="141" t="s">
        <v>234</v>
      </c>
      <c r="K611" s="141">
        <v>5</v>
      </c>
      <c r="L611" s="141">
        <v>1</v>
      </c>
      <c r="M611" s="141">
        <v>0</v>
      </c>
      <c r="N611" s="141">
        <v>3</v>
      </c>
      <c r="O611" s="141">
        <v>1</v>
      </c>
      <c r="P611" s="144">
        <v>850</v>
      </c>
      <c r="Q611" s="145">
        <v>0.1</v>
      </c>
      <c r="R611" s="144">
        <f t="shared" si="9"/>
        <v>935.00000000000011</v>
      </c>
      <c r="S611" s="141">
        <v>10</v>
      </c>
      <c r="T611" s="141">
        <v>1</v>
      </c>
      <c r="U611" s="141">
        <v>1</v>
      </c>
      <c r="V611" s="146">
        <f>CEILING(R611*O611*I611*EXP(-Definitions!$A$38*'Capex (2)'!U611)*T611,100)</f>
        <v>33700</v>
      </c>
      <c r="W611" s="148" t="s">
        <v>1693</v>
      </c>
      <c r="X611" s="142" t="s">
        <v>1653</v>
      </c>
      <c r="Y611" s="142"/>
    </row>
    <row r="612" spans="1:25" s="129" customFormat="1" ht="46.15" customHeight="1">
      <c r="A612" s="141" t="s">
        <v>1932</v>
      </c>
      <c r="B612" s="142" t="s">
        <v>1699</v>
      </c>
      <c r="C612" s="142" t="s">
        <v>85</v>
      </c>
      <c r="D612" s="142" t="s">
        <v>117</v>
      </c>
      <c r="E612" s="142" t="s">
        <v>86</v>
      </c>
      <c r="F612" s="142" t="s">
        <v>133</v>
      </c>
      <c r="G612" s="142" t="s">
        <v>98</v>
      </c>
      <c r="H612" s="141" t="s">
        <v>1654</v>
      </c>
      <c r="I612" s="146">
        <f>3*2.4*5</f>
        <v>36</v>
      </c>
      <c r="J612" s="141" t="s">
        <v>234</v>
      </c>
      <c r="K612" s="141">
        <v>5</v>
      </c>
      <c r="L612" s="141">
        <v>1</v>
      </c>
      <c r="M612" s="141">
        <v>0</v>
      </c>
      <c r="N612" s="141">
        <v>3</v>
      </c>
      <c r="O612" s="141">
        <v>1</v>
      </c>
      <c r="P612" s="144">
        <v>850</v>
      </c>
      <c r="Q612" s="145">
        <v>0.1</v>
      </c>
      <c r="R612" s="144">
        <f t="shared" si="9"/>
        <v>935.00000000000011</v>
      </c>
      <c r="S612" s="141">
        <v>10</v>
      </c>
      <c r="T612" s="141">
        <v>1</v>
      </c>
      <c r="U612" s="141">
        <v>1</v>
      </c>
      <c r="V612" s="146">
        <f>CEILING(R612*O612*I612*EXP(-Definitions!$A$38*'Capex (2)'!U612)*T612,100)</f>
        <v>33700</v>
      </c>
      <c r="W612" s="148" t="s">
        <v>1693</v>
      </c>
      <c r="X612" s="142" t="s">
        <v>1653</v>
      </c>
      <c r="Y612" s="142"/>
    </row>
    <row r="613" spans="1:25" s="129" customFormat="1" ht="59.65" hidden="1" customHeight="1">
      <c r="A613" s="141" t="s">
        <v>1933</v>
      </c>
      <c r="B613" s="77" t="s">
        <v>1700</v>
      </c>
      <c r="C613" s="142" t="s">
        <v>80</v>
      </c>
      <c r="D613" s="142" t="s">
        <v>117</v>
      </c>
      <c r="E613" s="142" t="s">
        <v>86</v>
      </c>
      <c r="F613" s="142" t="s">
        <v>133</v>
      </c>
      <c r="G613" s="142" t="s">
        <v>103</v>
      </c>
      <c r="H613" s="141" t="s">
        <v>1654</v>
      </c>
      <c r="I613" s="146">
        <f>7*2.4*5</f>
        <v>84</v>
      </c>
      <c r="J613" s="141" t="s">
        <v>234</v>
      </c>
      <c r="K613" s="141">
        <v>5</v>
      </c>
      <c r="L613" s="141">
        <v>1</v>
      </c>
      <c r="M613" s="141">
        <v>0</v>
      </c>
      <c r="N613" s="141">
        <v>2</v>
      </c>
      <c r="O613" s="141">
        <v>1</v>
      </c>
      <c r="P613" s="144">
        <v>850</v>
      </c>
      <c r="Q613" s="145">
        <v>0.1</v>
      </c>
      <c r="R613" s="144">
        <f t="shared" si="9"/>
        <v>935.00000000000011</v>
      </c>
      <c r="S613" s="141">
        <v>10</v>
      </c>
      <c r="T613" s="141">
        <v>1</v>
      </c>
      <c r="U613" s="141">
        <v>1</v>
      </c>
      <c r="V613" s="146">
        <f>CEILING(R613*O613*I613*EXP(-Definitions!$A$38*'Capex (2)'!U613)*T613,100)</f>
        <v>78600</v>
      </c>
      <c r="W613" s="148" t="s">
        <v>1668</v>
      </c>
      <c r="X613" s="142" t="s">
        <v>1653</v>
      </c>
      <c r="Y613" s="142"/>
    </row>
    <row r="614" spans="1:25" s="129" customFormat="1" ht="59.65" hidden="1" customHeight="1">
      <c r="A614" s="141" t="s">
        <v>1934</v>
      </c>
      <c r="B614" s="77" t="s">
        <v>1700</v>
      </c>
      <c r="C614" s="142" t="s">
        <v>82</v>
      </c>
      <c r="D614" s="142" t="s">
        <v>117</v>
      </c>
      <c r="E614" s="142" t="s">
        <v>86</v>
      </c>
      <c r="F614" s="142" t="s">
        <v>133</v>
      </c>
      <c r="G614" s="142" t="s">
        <v>103</v>
      </c>
      <c r="H614" s="141" t="s">
        <v>1654</v>
      </c>
      <c r="I614" s="146">
        <f>7*2.4*5</f>
        <v>84</v>
      </c>
      <c r="J614" s="141" t="s">
        <v>234</v>
      </c>
      <c r="K614" s="141">
        <v>5</v>
      </c>
      <c r="L614" s="141">
        <v>1</v>
      </c>
      <c r="M614" s="141">
        <v>0</v>
      </c>
      <c r="N614" s="141">
        <v>2</v>
      </c>
      <c r="O614" s="141">
        <v>1</v>
      </c>
      <c r="P614" s="144">
        <v>850</v>
      </c>
      <c r="Q614" s="145">
        <v>0.1</v>
      </c>
      <c r="R614" s="144">
        <f t="shared" si="9"/>
        <v>935.00000000000011</v>
      </c>
      <c r="S614" s="141">
        <v>10</v>
      </c>
      <c r="T614" s="141">
        <v>1</v>
      </c>
      <c r="U614" s="141">
        <v>1</v>
      </c>
      <c r="V614" s="146">
        <f>CEILING(R614*O614*I614*EXP(-Definitions!$A$38*'Capex (2)'!U614)*T614,100)</f>
        <v>78600</v>
      </c>
      <c r="W614" s="148" t="s">
        <v>1668</v>
      </c>
      <c r="X614" s="142" t="s">
        <v>1653</v>
      </c>
      <c r="Y614" s="142"/>
    </row>
    <row r="615" spans="1:25" s="129" customFormat="1" ht="59.65" customHeight="1">
      <c r="A615" s="141" t="s">
        <v>1935</v>
      </c>
      <c r="B615" s="77" t="s">
        <v>1700</v>
      </c>
      <c r="C615" s="142" t="s">
        <v>83</v>
      </c>
      <c r="D615" s="142" t="s">
        <v>117</v>
      </c>
      <c r="E615" s="142" t="s">
        <v>86</v>
      </c>
      <c r="F615" s="142" t="s">
        <v>133</v>
      </c>
      <c r="G615" s="142" t="s">
        <v>103</v>
      </c>
      <c r="H615" s="141" t="s">
        <v>1654</v>
      </c>
      <c r="I615" s="146">
        <f>7*2.4*5</f>
        <v>84</v>
      </c>
      <c r="J615" s="141" t="s">
        <v>234</v>
      </c>
      <c r="K615" s="141">
        <v>5</v>
      </c>
      <c r="L615" s="141">
        <v>1</v>
      </c>
      <c r="M615" s="141">
        <v>0</v>
      </c>
      <c r="N615" s="141">
        <v>2</v>
      </c>
      <c r="O615" s="141">
        <v>1</v>
      </c>
      <c r="P615" s="144">
        <v>850</v>
      </c>
      <c r="Q615" s="145">
        <v>0.1</v>
      </c>
      <c r="R615" s="144">
        <f t="shared" si="9"/>
        <v>935.00000000000011</v>
      </c>
      <c r="S615" s="141">
        <v>10</v>
      </c>
      <c r="T615" s="141">
        <v>1</v>
      </c>
      <c r="U615" s="141">
        <v>1</v>
      </c>
      <c r="V615" s="146">
        <f>CEILING(R615*O615*I615*EXP(-Definitions!$A$38*'Capex (2)'!U615)*T615,100)</f>
        <v>78600</v>
      </c>
      <c r="W615" s="148" t="s">
        <v>1669</v>
      </c>
      <c r="X615" s="142" t="s">
        <v>1653</v>
      </c>
      <c r="Y615" s="142"/>
    </row>
    <row r="616" spans="1:25" s="129" customFormat="1" ht="59.65" customHeight="1">
      <c r="A616" s="141" t="s">
        <v>1936</v>
      </c>
      <c r="B616" s="77" t="s">
        <v>1700</v>
      </c>
      <c r="C616" s="142" t="s">
        <v>84</v>
      </c>
      <c r="D616" s="142" t="s">
        <v>117</v>
      </c>
      <c r="E616" s="142" t="s">
        <v>86</v>
      </c>
      <c r="F616" s="142" t="s">
        <v>133</v>
      </c>
      <c r="G616" s="142" t="s">
        <v>103</v>
      </c>
      <c r="H616" s="141" t="s">
        <v>1654</v>
      </c>
      <c r="I616" s="146">
        <f>7*2.4*5</f>
        <v>84</v>
      </c>
      <c r="J616" s="141" t="s">
        <v>234</v>
      </c>
      <c r="K616" s="141">
        <v>5</v>
      </c>
      <c r="L616" s="141">
        <v>1</v>
      </c>
      <c r="M616" s="141">
        <v>0</v>
      </c>
      <c r="N616" s="141">
        <v>2</v>
      </c>
      <c r="O616" s="141">
        <v>1</v>
      </c>
      <c r="P616" s="144">
        <v>850</v>
      </c>
      <c r="Q616" s="145">
        <v>0.1</v>
      </c>
      <c r="R616" s="144">
        <f t="shared" si="9"/>
        <v>935.00000000000011</v>
      </c>
      <c r="S616" s="141">
        <v>10</v>
      </c>
      <c r="T616" s="141">
        <v>1</v>
      </c>
      <c r="U616" s="141">
        <v>1</v>
      </c>
      <c r="V616" s="146">
        <f>CEILING(R616*O616*I616*EXP(-Definitions!$A$38*'Capex (2)'!U616)*T616,100)</f>
        <v>78600</v>
      </c>
      <c r="W616" s="148" t="s">
        <v>1669</v>
      </c>
      <c r="X616" s="142" t="s">
        <v>1653</v>
      </c>
      <c r="Y616" s="142"/>
    </row>
    <row r="617" spans="1:25" s="129" customFormat="1" ht="59.65" customHeight="1">
      <c r="A617" s="141" t="s">
        <v>1937</v>
      </c>
      <c r="B617" s="77" t="s">
        <v>1700</v>
      </c>
      <c r="C617" s="142" t="s">
        <v>85</v>
      </c>
      <c r="D617" s="142" t="s">
        <v>117</v>
      </c>
      <c r="E617" s="142" t="s">
        <v>86</v>
      </c>
      <c r="F617" s="142" t="s">
        <v>133</v>
      </c>
      <c r="G617" s="142" t="s">
        <v>103</v>
      </c>
      <c r="H617" s="141" t="s">
        <v>1654</v>
      </c>
      <c r="I617" s="146">
        <f>7*2.4*5</f>
        <v>84</v>
      </c>
      <c r="J617" s="141" t="s">
        <v>234</v>
      </c>
      <c r="K617" s="141">
        <v>5</v>
      </c>
      <c r="L617" s="141">
        <v>1</v>
      </c>
      <c r="M617" s="141">
        <v>0</v>
      </c>
      <c r="N617" s="141">
        <v>2</v>
      </c>
      <c r="O617" s="141">
        <v>1</v>
      </c>
      <c r="P617" s="144">
        <v>850</v>
      </c>
      <c r="Q617" s="145">
        <v>0.1</v>
      </c>
      <c r="R617" s="144">
        <f t="shared" si="9"/>
        <v>935.00000000000011</v>
      </c>
      <c r="S617" s="141">
        <v>10</v>
      </c>
      <c r="T617" s="141">
        <v>1</v>
      </c>
      <c r="U617" s="141">
        <v>1</v>
      </c>
      <c r="V617" s="146">
        <f>CEILING(R617*O617*I617*EXP(-Definitions!$A$38*'Capex (2)'!U617)*T617,100)</f>
        <v>78600</v>
      </c>
      <c r="W617" s="148" t="s">
        <v>1669</v>
      </c>
      <c r="X617" s="142" t="s">
        <v>1653</v>
      </c>
      <c r="Y617" s="142"/>
    </row>
    <row r="618" spans="1:25" s="129" customFormat="1" ht="48.4" hidden="1" customHeight="1">
      <c r="A618" s="141" t="s">
        <v>1938</v>
      </c>
      <c r="B618" s="142" t="s">
        <v>1672</v>
      </c>
      <c r="C618" s="142" t="s">
        <v>86</v>
      </c>
      <c r="D618" s="142" t="s">
        <v>127</v>
      </c>
      <c r="E618" s="142" t="s">
        <v>86</v>
      </c>
      <c r="F618" s="142" t="s">
        <v>116</v>
      </c>
      <c r="G618" s="142" t="s">
        <v>98</v>
      </c>
      <c r="H618" s="141">
        <v>2016</v>
      </c>
      <c r="I618" s="146">
        <v>1</v>
      </c>
      <c r="J618" s="141" t="s">
        <v>285</v>
      </c>
      <c r="K618" s="141">
        <v>2</v>
      </c>
      <c r="L618" s="141">
        <v>1</v>
      </c>
      <c r="M618" s="141">
        <v>0</v>
      </c>
      <c r="N618" s="141">
        <v>3</v>
      </c>
      <c r="O618" s="141">
        <v>1</v>
      </c>
      <c r="P618" s="144">
        <v>3250000</v>
      </c>
      <c r="Q618" s="145">
        <v>0.1</v>
      </c>
      <c r="R618" s="144">
        <f t="shared" si="9"/>
        <v>3575000.0000000005</v>
      </c>
      <c r="S618" s="141">
        <v>12</v>
      </c>
      <c r="T618" s="141">
        <v>1</v>
      </c>
      <c r="U618" s="141">
        <v>1</v>
      </c>
      <c r="V618" s="146">
        <f>CEILING(R618*O618*I618*EXP(-Definitions!$A$38*'Capex (2)'!U618)*T618,100)</f>
        <v>3575000</v>
      </c>
      <c r="W618" s="142" t="s">
        <v>1671</v>
      </c>
      <c r="X618" s="142" t="s">
        <v>1653</v>
      </c>
      <c r="Y618" s="142"/>
    </row>
    <row r="619" spans="1:25" s="129" customFormat="1" ht="30.4" hidden="1" customHeight="1">
      <c r="A619" s="141" t="s">
        <v>1939</v>
      </c>
      <c r="B619" s="142" t="s">
        <v>1701</v>
      </c>
      <c r="C619" s="142" t="s">
        <v>86</v>
      </c>
      <c r="D619" s="142" t="s">
        <v>127</v>
      </c>
      <c r="E619" s="142" t="s">
        <v>86</v>
      </c>
      <c r="F619" s="142" t="s">
        <v>185</v>
      </c>
      <c r="G619" s="142" t="s">
        <v>98</v>
      </c>
      <c r="H619" s="141">
        <v>2016</v>
      </c>
      <c r="I619" s="146">
        <v>1</v>
      </c>
      <c r="J619" s="141" t="s">
        <v>282</v>
      </c>
      <c r="K619" s="141">
        <v>2</v>
      </c>
      <c r="L619" s="141">
        <v>1</v>
      </c>
      <c r="M619" s="141">
        <v>1</v>
      </c>
      <c r="N619" s="141">
        <v>2</v>
      </c>
      <c r="O619" s="141">
        <v>1</v>
      </c>
      <c r="P619" s="144">
        <v>6900</v>
      </c>
      <c r="Q619" s="145">
        <v>0.1</v>
      </c>
      <c r="R619" s="144">
        <f t="shared" si="9"/>
        <v>7590.0000000000009</v>
      </c>
      <c r="S619" s="141">
        <v>15</v>
      </c>
      <c r="T619" s="141">
        <v>1</v>
      </c>
      <c r="U619" s="141">
        <v>0</v>
      </c>
      <c r="V619" s="146">
        <f>CEILING(R619*O619*I619*EXP(-Definitions!$A$38*'Capex (2)'!U619)*T619,100)</f>
        <v>7600</v>
      </c>
      <c r="W619" s="142" t="s">
        <v>1678</v>
      </c>
      <c r="X619" s="142" t="s">
        <v>1653</v>
      </c>
      <c r="Y619" s="142"/>
    </row>
    <row r="620" spans="1:25" s="129" customFormat="1" ht="48.4" hidden="1" customHeight="1">
      <c r="A620" s="141" t="s">
        <v>1940</v>
      </c>
      <c r="B620" s="142" t="s">
        <v>1702</v>
      </c>
      <c r="C620" s="142" t="s">
        <v>80</v>
      </c>
      <c r="D620" s="142" t="s">
        <v>127</v>
      </c>
      <c r="E620" s="142" t="s">
        <v>116</v>
      </c>
      <c r="F620" s="142" t="s">
        <v>195</v>
      </c>
      <c r="G620" s="142" t="s">
        <v>98</v>
      </c>
      <c r="H620" s="141">
        <v>2016</v>
      </c>
      <c r="I620" s="146">
        <v>10</v>
      </c>
      <c r="J620" s="141" t="s">
        <v>282</v>
      </c>
      <c r="K620" s="141">
        <v>2</v>
      </c>
      <c r="L620" s="141">
        <v>1</v>
      </c>
      <c r="M620" s="141">
        <v>1</v>
      </c>
      <c r="N620" s="141">
        <v>2</v>
      </c>
      <c r="O620" s="141">
        <v>1</v>
      </c>
      <c r="P620" s="144">
        <v>15000</v>
      </c>
      <c r="Q620" s="145">
        <v>0.1</v>
      </c>
      <c r="R620" s="144">
        <f t="shared" si="9"/>
        <v>16500</v>
      </c>
      <c r="S620" s="141">
        <v>15</v>
      </c>
      <c r="T620" s="141">
        <v>1</v>
      </c>
      <c r="U620" s="141">
        <v>1</v>
      </c>
      <c r="V620" s="146">
        <f>CEILING(R620*O620*I620*EXP(-Definitions!$A$38*'Capex (2)'!U620)*T620,100)</f>
        <v>165000</v>
      </c>
      <c r="W620" s="142" t="s">
        <v>1678</v>
      </c>
      <c r="X620" s="142" t="s">
        <v>1653</v>
      </c>
      <c r="Y620" s="142"/>
    </row>
    <row r="621" spans="1:25" s="129" customFormat="1" ht="48.4" hidden="1" customHeight="1">
      <c r="A621" s="141" t="s">
        <v>1941</v>
      </c>
      <c r="B621" s="142" t="s">
        <v>1677</v>
      </c>
      <c r="C621" s="142" t="s">
        <v>82</v>
      </c>
      <c r="D621" s="142" t="s">
        <v>127</v>
      </c>
      <c r="E621" s="142" t="s">
        <v>116</v>
      </c>
      <c r="F621" s="142" t="s">
        <v>195</v>
      </c>
      <c r="G621" s="142" t="s">
        <v>98</v>
      </c>
      <c r="H621" s="141">
        <v>2016</v>
      </c>
      <c r="I621" s="146">
        <v>8</v>
      </c>
      <c r="J621" s="141" t="s">
        <v>282</v>
      </c>
      <c r="K621" s="141">
        <v>2</v>
      </c>
      <c r="L621" s="141">
        <v>1</v>
      </c>
      <c r="M621" s="141">
        <v>1</v>
      </c>
      <c r="N621" s="141">
        <v>2</v>
      </c>
      <c r="O621" s="141">
        <v>1</v>
      </c>
      <c r="P621" s="144">
        <v>15000</v>
      </c>
      <c r="Q621" s="145">
        <v>0.1</v>
      </c>
      <c r="R621" s="144">
        <f t="shared" si="9"/>
        <v>16500</v>
      </c>
      <c r="S621" s="141">
        <v>15</v>
      </c>
      <c r="T621" s="141">
        <v>1</v>
      </c>
      <c r="U621" s="141">
        <v>1</v>
      </c>
      <c r="V621" s="146">
        <f>CEILING(R621*O621*I621*EXP(-Definitions!$A$38*'Capex (2)'!U621)*T621,100)</f>
        <v>132000</v>
      </c>
      <c r="W621" s="142" t="s">
        <v>1678</v>
      </c>
      <c r="X621" s="142" t="s">
        <v>1653</v>
      </c>
      <c r="Y621" s="142"/>
    </row>
    <row r="622" spans="1:25" s="129" customFormat="1" ht="48.4" hidden="1" customHeight="1">
      <c r="A622" s="141" t="s">
        <v>1942</v>
      </c>
      <c r="B622" s="142" t="s">
        <v>1689</v>
      </c>
      <c r="C622" s="142" t="s">
        <v>80</v>
      </c>
      <c r="D622" s="142" t="s">
        <v>117</v>
      </c>
      <c r="E622" s="142" t="s">
        <v>104</v>
      </c>
      <c r="F622" s="142" t="s">
        <v>149</v>
      </c>
      <c r="G622" s="142" t="s">
        <v>103</v>
      </c>
      <c r="H622" s="141" t="s">
        <v>1688</v>
      </c>
      <c r="I622" s="146">
        <v>11</v>
      </c>
      <c r="J622" s="141" t="s">
        <v>282</v>
      </c>
      <c r="K622" s="141">
        <v>2</v>
      </c>
      <c r="L622" s="141">
        <v>1</v>
      </c>
      <c r="M622" s="141">
        <v>1</v>
      </c>
      <c r="N622" s="141">
        <v>2</v>
      </c>
      <c r="O622" s="141">
        <v>1</v>
      </c>
      <c r="P622" s="144">
        <v>1400</v>
      </c>
      <c r="Q622" s="145">
        <v>0.1</v>
      </c>
      <c r="R622" s="144">
        <f t="shared" si="9"/>
        <v>1540.0000000000002</v>
      </c>
      <c r="S622" s="141">
        <v>5</v>
      </c>
      <c r="T622" s="141">
        <v>1</v>
      </c>
      <c r="U622" s="141">
        <v>0</v>
      </c>
      <c r="V622" s="146">
        <f>CEILING(R622*O622*I622*EXP(-Definitions!$A$38*'Capex (2)'!U622)*T622,100)</f>
        <v>17000</v>
      </c>
      <c r="W622" s="142" t="s">
        <v>1690</v>
      </c>
      <c r="X622" s="142"/>
      <c r="Y622" s="142"/>
    </row>
    <row r="623" spans="1:25" s="129" customFormat="1" ht="48.4" hidden="1" customHeight="1">
      <c r="A623" s="141" t="s">
        <v>1943</v>
      </c>
      <c r="B623" s="142" t="s">
        <v>1689</v>
      </c>
      <c r="C623" s="142" t="s">
        <v>82</v>
      </c>
      <c r="D623" s="142" t="s">
        <v>117</v>
      </c>
      <c r="E623" s="142" t="s">
        <v>104</v>
      </c>
      <c r="F623" s="142" t="s">
        <v>149</v>
      </c>
      <c r="G623" s="142" t="s">
        <v>103</v>
      </c>
      <c r="H623" s="141" t="s">
        <v>1688</v>
      </c>
      <c r="I623" s="146">
        <v>11</v>
      </c>
      <c r="J623" s="141" t="s">
        <v>282</v>
      </c>
      <c r="K623" s="141">
        <v>2</v>
      </c>
      <c r="L623" s="141">
        <v>1</v>
      </c>
      <c r="M623" s="141">
        <v>1</v>
      </c>
      <c r="N623" s="141">
        <v>2</v>
      </c>
      <c r="O623" s="141">
        <v>1</v>
      </c>
      <c r="P623" s="144">
        <v>1400</v>
      </c>
      <c r="Q623" s="145">
        <v>0.1</v>
      </c>
      <c r="R623" s="144">
        <f t="shared" si="9"/>
        <v>1540.0000000000002</v>
      </c>
      <c r="S623" s="141">
        <v>5</v>
      </c>
      <c r="T623" s="141">
        <v>1</v>
      </c>
      <c r="U623" s="141">
        <v>0</v>
      </c>
      <c r="V623" s="146">
        <f>CEILING(R623*O623*I623*EXP(-Definitions!$A$38*'Capex (2)'!U623)*T623,100)</f>
        <v>17000</v>
      </c>
      <c r="W623" s="142" t="s">
        <v>1690</v>
      </c>
      <c r="X623" s="142"/>
      <c r="Y623" s="142"/>
    </row>
    <row r="624" spans="1:25" s="129" customFormat="1" ht="48.4" customHeight="1">
      <c r="A624" s="141" t="s">
        <v>1944</v>
      </c>
      <c r="B624" s="142" t="s">
        <v>1689</v>
      </c>
      <c r="C624" s="142" t="s">
        <v>83</v>
      </c>
      <c r="D624" s="142" t="s">
        <v>117</v>
      </c>
      <c r="E624" s="142" t="s">
        <v>104</v>
      </c>
      <c r="F624" s="142" t="s">
        <v>149</v>
      </c>
      <c r="G624" s="142" t="s">
        <v>103</v>
      </c>
      <c r="H624" s="141" t="s">
        <v>1688</v>
      </c>
      <c r="I624" s="146">
        <v>11</v>
      </c>
      <c r="J624" s="141" t="s">
        <v>282</v>
      </c>
      <c r="K624" s="141">
        <v>2</v>
      </c>
      <c r="L624" s="141">
        <v>1</v>
      </c>
      <c r="M624" s="141">
        <v>1</v>
      </c>
      <c r="N624" s="141">
        <v>2</v>
      </c>
      <c r="O624" s="141">
        <v>1</v>
      </c>
      <c r="P624" s="144">
        <v>1400</v>
      </c>
      <c r="Q624" s="145">
        <v>0.1</v>
      </c>
      <c r="R624" s="144">
        <f t="shared" si="9"/>
        <v>1540.0000000000002</v>
      </c>
      <c r="S624" s="141">
        <v>5</v>
      </c>
      <c r="T624" s="141">
        <v>1</v>
      </c>
      <c r="U624" s="141">
        <v>0</v>
      </c>
      <c r="V624" s="146">
        <f>CEILING(R624*O624*I624*EXP(-Definitions!$A$38*'Capex (2)'!U624)*T624,100)</f>
        <v>17000</v>
      </c>
      <c r="W624" s="142" t="s">
        <v>1690</v>
      </c>
      <c r="X624" s="142"/>
      <c r="Y624" s="142"/>
    </row>
    <row r="625" spans="1:25" s="129" customFormat="1" ht="48.4" customHeight="1">
      <c r="A625" s="141" t="s">
        <v>1953</v>
      </c>
      <c r="B625" s="142" t="s">
        <v>1689</v>
      </c>
      <c r="C625" s="142" t="s">
        <v>84</v>
      </c>
      <c r="D625" s="142" t="s">
        <v>117</v>
      </c>
      <c r="E625" s="142" t="s">
        <v>104</v>
      </c>
      <c r="F625" s="142" t="s">
        <v>149</v>
      </c>
      <c r="G625" s="142" t="s">
        <v>103</v>
      </c>
      <c r="H625" s="141" t="s">
        <v>1688</v>
      </c>
      <c r="I625" s="146">
        <v>11</v>
      </c>
      <c r="J625" s="141" t="s">
        <v>282</v>
      </c>
      <c r="K625" s="141">
        <v>2</v>
      </c>
      <c r="L625" s="141">
        <v>1</v>
      </c>
      <c r="M625" s="141">
        <v>1</v>
      </c>
      <c r="N625" s="141">
        <v>2</v>
      </c>
      <c r="O625" s="141">
        <v>1</v>
      </c>
      <c r="P625" s="144">
        <v>1400</v>
      </c>
      <c r="Q625" s="145">
        <v>0.1</v>
      </c>
      <c r="R625" s="144">
        <f t="shared" si="9"/>
        <v>1540.0000000000002</v>
      </c>
      <c r="S625" s="141">
        <v>5</v>
      </c>
      <c r="T625" s="141">
        <v>1</v>
      </c>
      <c r="U625" s="141">
        <v>0</v>
      </c>
      <c r="V625" s="146">
        <f>CEILING(R625*O625*I625*EXP(-Definitions!$A$38*'Capex (2)'!U625)*T625,100)</f>
        <v>17000</v>
      </c>
      <c r="W625" s="142" t="s">
        <v>1690</v>
      </c>
      <c r="X625" s="142"/>
      <c r="Y625" s="142"/>
    </row>
    <row r="626" spans="1:25" s="129" customFormat="1" ht="48" customHeight="1">
      <c r="A626" s="141" t="s">
        <v>1954</v>
      </c>
      <c r="B626" s="142" t="s">
        <v>1689</v>
      </c>
      <c r="C626" s="142" t="s">
        <v>85</v>
      </c>
      <c r="D626" s="142" t="s">
        <v>117</v>
      </c>
      <c r="E626" s="142" t="s">
        <v>104</v>
      </c>
      <c r="F626" s="142" t="s">
        <v>149</v>
      </c>
      <c r="G626" s="142" t="s">
        <v>103</v>
      </c>
      <c r="H626" s="141" t="s">
        <v>1688</v>
      </c>
      <c r="I626" s="146">
        <v>11</v>
      </c>
      <c r="J626" s="141" t="s">
        <v>282</v>
      </c>
      <c r="K626" s="141">
        <v>2</v>
      </c>
      <c r="L626" s="141">
        <v>1</v>
      </c>
      <c r="M626" s="141">
        <v>1</v>
      </c>
      <c r="N626" s="141">
        <v>2</v>
      </c>
      <c r="O626" s="141">
        <v>1</v>
      </c>
      <c r="P626" s="144">
        <v>1400</v>
      </c>
      <c r="Q626" s="145">
        <v>0.1</v>
      </c>
      <c r="R626" s="144">
        <f t="shared" si="9"/>
        <v>1540.0000000000002</v>
      </c>
      <c r="S626" s="141">
        <v>5</v>
      </c>
      <c r="T626" s="141">
        <v>1</v>
      </c>
      <c r="U626" s="141">
        <v>0</v>
      </c>
      <c r="V626" s="146">
        <f>CEILING(R626*O626*I626*EXP(-Definitions!$A$38*'Capex (2)'!U626)*T626,100)</f>
        <v>17000</v>
      </c>
      <c r="W626" s="142" t="s">
        <v>1690</v>
      </c>
      <c r="X626" s="142"/>
      <c r="Y626" s="142"/>
    </row>
    <row r="627" spans="1:25" s="129" customFormat="1" ht="48" hidden="1" customHeight="1">
      <c r="A627" s="141" t="s">
        <v>1955</v>
      </c>
      <c r="B627" s="142" t="s">
        <v>1689</v>
      </c>
      <c r="C627" s="142" t="s">
        <v>149</v>
      </c>
      <c r="D627" s="142" t="s">
        <v>117</v>
      </c>
      <c r="E627" s="142" t="s">
        <v>104</v>
      </c>
      <c r="F627" s="142" t="s">
        <v>149</v>
      </c>
      <c r="G627" s="142" t="s">
        <v>103</v>
      </c>
      <c r="H627" s="141" t="s">
        <v>1688</v>
      </c>
      <c r="I627" s="146">
        <v>7</v>
      </c>
      <c r="J627" s="141" t="s">
        <v>282</v>
      </c>
      <c r="K627" s="141">
        <v>2</v>
      </c>
      <c r="L627" s="141">
        <v>1</v>
      </c>
      <c r="M627" s="141">
        <v>1</v>
      </c>
      <c r="N627" s="141">
        <v>2</v>
      </c>
      <c r="O627" s="141">
        <v>1</v>
      </c>
      <c r="P627" s="144">
        <v>1400</v>
      </c>
      <c r="Q627" s="145">
        <v>0.1</v>
      </c>
      <c r="R627" s="144">
        <f t="shared" si="9"/>
        <v>1540.0000000000002</v>
      </c>
      <c r="S627" s="141">
        <v>5</v>
      </c>
      <c r="T627" s="141">
        <v>1</v>
      </c>
      <c r="U627" s="141">
        <v>0</v>
      </c>
      <c r="V627" s="146">
        <f>CEILING(R627*O627*I627*EXP(-Definitions!$A$38*'Capex (2)'!U627)*T627,100)</f>
        <v>10800</v>
      </c>
      <c r="W627" s="142" t="s">
        <v>1690</v>
      </c>
      <c r="X627" s="142"/>
      <c r="Y627" s="142"/>
    </row>
    <row r="628" spans="1:25" s="129" customFormat="1" ht="48" customHeight="1">
      <c r="A628" s="141" t="s">
        <v>1956</v>
      </c>
      <c r="B628" s="142" t="s">
        <v>1691</v>
      </c>
      <c r="C628" s="142" t="s">
        <v>83</v>
      </c>
      <c r="D628" s="142" t="s">
        <v>120</v>
      </c>
      <c r="E628" s="142" t="s">
        <v>116</v>
      </c>
      <c r="F628" s="142" t="s">
        <v>116</v>
      </c>
      <c r="G628" s="142" t="s">
        <v>99</v>
      </c>
      <c r="H628" s="141">
        <v>2020</v>
      </c>
      <c r="I628" s="146">
        <v>1</v>
      </c>
      <c r="J628" s="141" t="s">
        <v>285</v>
      </c>
      <c r="K628" s="141">
        <v>2</v>
      </c>
      <c r="L628" s="141">
        <v>1</v>
      </c>
      <c r="M628" s="141">
        <v>0</v>
      </c>
      <c r="N628" s="141">
        <v>1</v>
      </c>
      <c r="O628" s="141">
        <v>1</v>
      </c>
      <c r="P628" s="144">
        <v>4500</v>
      </c>
      <c r="Q628" s="145">
        <v>0.1</v>
      </c>
      <c r="R628" s="144">
        <f t="shared" si="9"/>
        <v>4950</v>
      </c>
      <c r="S628" s="141">
        <v>1</v>
      </c>
      <c r="T628" s="141">
        <v>1</v>
      </c>
      <c r="U628" s="141">
        <v>0</v>
      </c>
      <c r="V628" s="146">
        <f>CEILING(R628*O628*I628*EXP(-Definitions!$A$38*'Capex (2)'!U628)*T628,100)</f>
        <v>5000</v>
      </c>
      <c r="W628" s="142" t="s">
        <v>1694</v>
      </c>
      <c r="X628" s="142"/>
      <c r="Y628" s="142"/>
    </row>
    <row r="629" spans="1:25" s="129" customFormat="1" ht="48" customHeight="1">
      <c r="A629" s="141" t="s">
        <v>1957</v>
      </c>
      <c r="B629" s="142" t="s">
        <v>1691</v>
      </c>
      <c r="C629" s="142" t="s">
        <v>84</v>
      </c>
      <c r="D629" s="142" t="s">
        <v>120</v>
      </c>
      <c r="E629" s="142" t="s">
        <v>116</v>
      </c>
      <c r="F629" s="142" t="s">
        <v>116</v>
      </c>
      <c r="G629" s="142" t="s">
        <v>99</v>
      </c>
      <c r="H629" s="141">
        <v>2020</v>
      </c>
      <c r="I629" s="146">
        <v>1</v>
      </c>
      <c r="J629" s="141" t="s">
        <v>285</v>
      </c>
      <c r="K629" s="141">
        <v>2</v>
      </c>
      <c r="L629" s="141">
        <v>1</v>
      </c>
      <c r="M629" s="141">
        <v>0</v>
      </c>
      <c r="N629" s="141">
        <v>1</v>
      </c>
      <c r="O629" s="141">
        <v>1</v>
      </c>
      <c r="P629" s="144">
        <v>4500</v>
      </c>
      <c r="Q629" s="145">
        <v>0.1</v>
      </c>
      <c r="R629" s="144">
        <f t="shared" si="9"/>
        <v>4950</v>
      </c>
      <c r="S629" s="141">
        <v>1</v>
      </c>
      <c r="T629" s="141">
        <v>1</v>
      </c>
      <c r="U629" s="141">
        <v>0</v>
      </c>
      <c r="V629" s="146">
        <f>CEILING(R629*O629*I629*EXP(-Definitions!$A$38*'Capex (2)'!U629)*T629,100)</f>
        <v>5000</v>
      </c>
      <c r="W629" s="142" t="s">
        <v>1694</v>
      </c>
      <c r="X629" s="142"/>
      <c r="Y629" s="142"/>
    </row>
    <row r="630" spans="1:25" s="129" customFormat="1" ht="48" customHeight="1">
      <c r="A630" s="141" t="s">
        <v>1958</v>
      </c>
      <c r="B630" s="142" t="s">
        <v>1691</v>
      </c>
      <c r="C630" s="142" t="s">
        <v>85</v>
      </c>
      <c r="D630" s="142" t="s">
        <v>120</v>
      </c>
      <c r="E630" s="142" t="s">
        <v>116</v>
      </c>
      <c r="F630" s="142" t="s">
        <v>116</v>
      </c>
      <c r="G630" s="142" t="s">
        <v>99</v>
      </c>
      <c r="H630" s="141">
        <v>2020</v>
      </c>
      <c r="I630" s="146">
        <v>1</v>
      </c>
      <c r="J630" s="141" t="s">
        <v>285</v>
      </c>
      <c r="K630" s="141">
        <v>2</v>
      </c>
      <c r="L630" s="141">
        <v>1</v>
      </c>
      <c r="M630" s="141">
        <v>0</v>
      </c>
      <c r="N630" s="141">
        <v>1</v>
      </c>
      <c r="O630" s="141">
        <v>1</v>
      </c>
      <c r="P630" s="144">
        <v>4500</v>
      </c>
      <c r="Q630" s="145">
        <v>0.1</v>
      </c>
      <c r="R630" s="144">
        <f t="shared" si="9"/>
        <v>4950</v>
      </c>
      <c r="S630" s="141">
        <v>1</v>
      </c>
      <c r="T630" s="141">
        <v>1</v>
      </c>
      <c r="U630" s="141">
        <v>0</v>
      </c>
      <c r="V630" s="146">
        <f>CEILING(R630*O630*I630*EXP(-Definitions!$A$38*'Capex (2)'!U630)*T630,100)</f>
        <v>5000</v>
      </c>
      <c r="W630" s="142" t="s">
        <v>1694</v>
      </c>
      <c r="X630" s="142"/>
      <c r="Y630" s="142"/>
    </row>
    <row r="631" spans="1:25" ht="70.5" hidden="1" customHeight="1">
      <c r="A631" s="141" t="s">
        <v>1960</v>
      </c>
      <c r="B631" s="149" t="s">
        <v>298</v>
      </c>
      <c r="C631" s="149" t="s">
        <v>149</v>
      </c>
      <c r="D631" s="150" t="s">
        <v>117</v>
      </c>
      <c r="E631" s="150" t="s">
        <v>104</v>
      </c>
      <c r="F631" s="141" t="s">
        <v>147</v>
      </c>
      <c r="G631" s="141" t="s">
        <v>97</v>
      </c>
      <c r="H631" s="141">
        <v>2016</v>
      </c>
      <c r="I631" s="146">
        <v>5</v>
      </c>
      <c r="J631" s="141" t="s">
        <v>234</v>
      </c>
      <c r="K631" s="150">
        <v>1</v>
      </c>
      <c r="L631" s="150">
        <v>1</v>
      </c>
      <c r="M631" s="150">
        <v>1</v>
      </c>
      <c r="N631" s="150">
        <v>1</v>
      </c>
      <c r="O631" s="132">
        <v>1</v>
      </c>
      <c r="P631" s="151">
        <v>1000</v>
      </c>
      <c r="Q631" s="145">
        <v>0.1</v>
      </c>
      <c r="R631" s="144">
        <f t="shared" si="9"/>
        <v>1100</v>
      </c>
      <c r="S631" s="150">
        <v>8</v>
      </c>
      <c r="T631" s="141">
        <v>1</v>
      </c>
      <c r="U631" s="150">
        <v>0</v>
      </c>
      <c r="V631" s="146">
        <f>CEILING(R631*O631*I631*EXP(-Definitions!$A$38*'Capex (2)'!U631)*T631,100)</f>
        <v>5500</v>
      </c>
      <c r="W631" s="136" t="s">
        <v>299</v>
      </c>
      <c r="Y631" s="136" t="s">
        <v>300</v>
      </c>
    </row>
    <row r="632" spans="1:25" ht="70.5" hidden="1" customHeight="1">
      <c r="A632" s="141" t="s">
        <v>1961</v>
      </c>
      <c r="B632" s="149" t="s">
        <v>298</v>
      </c>
      <c r="C632" s="149" t="s">
        <v>149</v>
      </c>
      <c r="D632" s="150" t="s">
        <v>117</v>
      </c>
      <c r="E632" s="150" t="s">
        <v>104</v>
      </c>
      <c r="F632" s="141" t="s">
        <v>149</v>
      </c>
      <c r="G632" s="141" t="s">
        <v>97</v>
      </c>
      <c r="H632" s="141">
        <v>2016</v>
      </c>
      <c r="I632" s="146">
        <v>5</v>
      </c>
      <c r="J632" s="141" t="s">
        <v>234</v>
      </c>
      <c r="K632" s="150">
        <v>1</v>
      </c>
      <c r="L632" s="150">
        <v>1</v>
      </c>
      <c r="M632" s="150">
        <v>1</v>
      </c>
      <c r="N632" s="150">
        <v>1</v>
      </c>
      <c r="O632" s="132">
        <v>1</v>
      </c>
      <c r="P632" s="151">
        <v>1000</v>
      </c>
      <c r="Q632" s="145">
        <v>0.1</v>
      </c>
      <c r="R632" s="144">
        <f t="shared" si="9"/>
        <v>1100</v>
      </c>
      <c r="S632" s="150">
        <v>8</v>
      </c>
      <c r="T632" s="141">
        <v>1</v>
      </c>
      <c r="U632" s="150">
        <v>0</v>
      </c>
      <c r="V632" s="146">
        <f>CEILING(R632*O632*I632*EXP(-Definitions!$A$38*'Capex (2)'!U632)*T632,100)</f>
        <v>5500</v>
      </c>
      <c r="W632" s="136" t="s">
        <v>301</v>
      </c>
    </row>
    <row r="633" spans="1:25" ht="70.5" hidden="1" customHeight="1">
      <c r="A633" s="141" t="s">
        <v>1962</v>
      </c>
      <c r="B633" s="149" t="s">
        <v>302</v>
      </c>
      <c r="C633" s="142" t="s">
        <v>80</v>
      </c>
      <c r="D633" s="150" t="s">
        <v>117</v>
      </c>
      <c r="E633" s="150" t="s">
        <v>105</v>
      </c>
      <c r="F633" s="141" t="s">
        <v>157</v>
      </c>
      <c r="G633" s="141" t="s">
        <v>96</v>
      </c>
      <c r="H633" s="152">
        <v>2016</v>
      </c>
      <c r="I633" s="147">
        <f>2*1.5</f>
        <v>3</v>
      </c>
      <c r="J633" s="141" t="s">
        <v>234</v>
      </c>
      <c r="K633" s="150">
        <v>1</v>
      </c>
      <c r="L633" s="150">
        <v>1</v>
      </c>
      <c r="M633" s="150">
        <v>1</v>
      </c>
      <c r="N633" s="150">
        <v>1</v>
      </c>
      <c r="O633" s="132">
        <v>1</v>
      </c>
      <c r="P633" s="151">
        <v>1000</v>
      </c>
      <c r="Q633" s="145">
        <v>0.1</v>
      </c>
      <c r="R633" s="144">
        <f t="shared" si="9"/>
        <v>1100</v>
      </c>
      <c r="S633" s="150">
        <v>8</v>
      </c>
      <c r="T633" s="141">
        <v>1</v>
      </c>
      <c r="U633" s="150">
        <v>0</v>
      </c>
      <c r="V633" s="146">
        <f>CEILING(R633*O633*I633*EXP(-Definitions!$A$38*'Capex (2)'!U633)*T633,100)</f>
        <v>3300</v>
      </c>
      <c r="W633" s="136" t="s">
        <v>303</v>
      </c>
      <c r="Y633" s="136" t="s">
        <v>304</v>
      </c>
    </row>
    <row r="634" spans="1:25">
      <c r="A634" s="141" t="s">
        <v>1762</v>
      </c>
      <c r="B634" s="149" t="s">
        <v>718</v>
      </c>
      <c r="C634" s="149" t="s">
        <v>86</v>
      </c>
      <c r="D634" s="150" t="s">
        <v>117</v>
      </c>
      <c r="E634" s="150" t="s">
        <v>86</v>
      </c>
      <c r="F634" s="141" t="s">
        <v>194</v>
      </c>
      <c r="G634" s="141" t="s">
        <v>96</v>
      </c>
      <c r="H634" s="141">
        <v>2016</v>
      </c>
      <c r="I634" s="147">
        <v>1</v>
      </c>
      <c r="J634" s="132" t="s">
        <v>285</v>
      </c>
      <c r="K634" s="150">
        <v>3</v>
      </c>
      <c r="L634" s="150">
        <v>1</v>
      </c>
      <c r="M634" s="150">
        <v>0</v>
      </c>
      <c r="N634" s="150">
        <v>5</v>
      </c>
      <c r="O634" s="132">
        <v>1</v>
      </c>
      <c r="P634" s="151">
        <v>10000</v>
      </c>
      <c r="Q634" s="145">
        <v>0.25</v>
      </c>
      <c r="R634" s="144">
        <f t="shared" si="9"/>
        <v>12500</v>
      </c>
      <c r="S634" s="150">
        <v>40</v>
      </c>
      <c r="T634" s="141">
        <v>1</v>
      </c>
      <c r="U634" s="150">
        <v>0</v>
      </c>
      <c r="V634" s="146">
        <f>CEILING(R634*O634*I634*EXP(-Definitions!$A$38*'Capex (2)'!U634)*T634,100)</f>
        <v>12500</v>
      </c>
      <c r="W634" s="136" t="s">
        <v>719</v>
      </c>
    </row>
    <row r="635" spans="1:25" ht="23">
      <c r="A635" s="141" t="s">
        <v>1763</v>
      </c>
      <c r="B635" s="149" t="s">
        <v>1770</v>
      </c>
      <c r="C635" s="149" t="s">
        <v>86</v>
      </c>
      <c r="D635" s="150" t="s">
        <v>117</v>
      </c>
      <c r="E635" s="150" t="s">
        <v>116</v>
      </c>
      <c r="F635" s="141" t="s">
        <v>199</v>
      </c>
      <c r="G635" s="141" t="s">
        <v>94</v>
      </c>
      <c r="H635" s="141">
        <v>2016</v>
      </c>
      <c r="I635" s="147">
        <v>1</v>
      </c>
      <c r="J635" s="141" t="s">
        <v>234</v>
      </c>
      <c r="K635" s="150">
        <v>3</v>
      </c>
      <c r="L635" s="150">
        <v>1</v>
      </c>
      <c r="M635" s="150">
        <v>0</v>
      </c>
      <c r="N635" s="150">
        <v>2</v>
      </c>
      <c r="O635" s="132">
        <v>1</v>
      </c>
      <c r="P635" s="151">
        <v>650</v>
      </c>
      <c r="Q635" s="145">
        <v>0.25</v>
      </c>
      <c r="R635" s="144">
        <f t="shared" si="9"/>
        <v>812.5</v>
      </c>
      <c r="S635" s="150">
        <v>4</v>
      </c>
      <c r="T635" s="141">
        <v>1</v>
      </c>
      <c r="U635" s="150">
        <v>0</v>
      </c>
      <c r="V635" s="146">
        <f>CEILING(R635*O635*I635*EXP(-Definitions!$A$38*'Capex (2)'!U635)*T635,100)</f>
        <v>900</v>
      </c>
      <c r="W635" s="136" t="s">
        <v>1776</v>
      </c>
    </row>
    <row r="636" spans="1:25" ht="46">
      <c r="A636" s="141" t="s">
        <v>1764</v>
      </c>
      <c r="B636" s="149" t="s">
        <v>1791</v>
      </c>
      <c r="C636" s="149" t="s">
        <v>86</v>
      </c>
      <c r="D636" s="150" t="s">
        <v>117</v>
      </c>
      <c r="E636" s="150" t="s">
        <v>86</v>
      </c>
      <c r="F636" s="141" t="s">
        <v>189</v>
      </c>
      <c r="G636" s="141" t="s">
        <v>94</v>
      </c>
      <c r="H636" s="141">
        <v>2016</v>
      </c>
      <c r="I636" s="147">
        <v>16</v>
      </c>
      <c r="J636" s="132" t="s">
        <v>1780</v>
      </c>
      <c r="K636" s="150">
        <v>4</v>
      </c>
      <c r="L636" s="150">
        <v>3</v>
      </c>
      <c r="M636" s="150">
        <v>0</v>
      </c>
      <c r="N636" s="150">
        <v>4</v>
      </c>
      <c r="O636" s="132">
        <v>1</v>
      </c>
      <c r="P636" s="151">
        <v>27500</v>
      </c>
      <c r="Q636" s="145">
        <v>0.25</v>
      </c>
      <c r="R636" s="144">
        <f t="shared" si="9"/>
        <v>34375</v>
      </c>
      <c r="S636" s="150">
        <v>12</v>
      </c>
      <c r="T636" s="141">
        <v>1</v>
      </c>
      <c r="U636" s="150">
        <v>1</v>
      </c>
      <c r="V636" s="146">
        <f>CEILING(R636*O636*I636*EXP(-Definitions!$A$38*'Capex (2)'!U636)*T636,100)</f>
        <v>550000</v>
      </c>
      <c r="W636" s="136" t="s">
        <v>1756</v>
      </c>
    </row>
    <row r="637" spans="1:25" s="131" customFormat="1" ht="23">
      <c r="A637" s="116" t="s">
        <v>1765</v>
      </c>
      <c r="B637" s="121" t="s">
        <v>1773</v>
      </c>
      <c r="C637" s="121" t="s">
        <v>80</v>
      </c>
      <c r="D637" s="122" t="s">
        <v>117</v>
      </c>
      <c r="E637" s="122" t="s">
        <v>116</v>
      </c>
      <c r="F637" s="116" t="s">
        <v>195</v>
      </c>
      <c r="G637" s="122" t="s">
        <v>94</v>
      </c>
      <c r="H637" s="116" t="s">
        <v>1781</v>
      </c>
      <c r="I637" s="123">
        <v>46</v>
      </c>
      <c r="J637" s="124" t="s">
        <v>1780</v>
      </c>
      <c r="K637" s="122">
        <v>0</v>
      </c>
      <c r="L637" s="122">
        <v>2</v>
      </c>
      <c r="M637" s="122">
        <v>0</v>
      </c>
      <c r="N637" s="122">
        <v>3</v>
      </c>
      <c r="O637" s="124">
        <v>1</v>
      </c>
      <c r="P637" s="125">
        <v>2500</v>
      </c>
      <c r="Q637" s="120">
        <v>0.25</v>
      </c>
      <c r="R637" s="119">
        <f t="shared" si="9"/>
        <v>3125</v>
      </c>
      <c r="S637" s="122">
        <v>12</v>
      </c>
      <c r="T637" s="116">
        <v>1</v>
      </c>
      <c r="U637" s="122">
        <v>1</v>
      </c>
      <c r="V637" s="118">
        <f>CEILING(R637*O637*I637*EXP(-Definitions!$A$38*'Capex (2)'!U637)*T637,100)</f>
        <v>143800</v>
      </c>
      <c r="W637" s="126" t="s">
        <v>1777</v>
      </c>
      <c r="X637" s="126"/>
      <c r="Y637" s="126"/>
    </row>
    <row r="638" spans="1:25" s="131" customFormat="1" ht="23">
      <c r="A638" s="116" t="s">
        <v>1765</v>
      </c>
      <c r="B638" s="121" t="s">
        <v>1773</v>
      </c>
      <c r="C638" s="121" t="s">
        <v>82</v>
      </c>
      <c r="D638" s="122" t="s">
        <v>117</v>
      </c>
      <c r="E638" s="122" t="s">
        <v>116</v>
      </c>
      <c r="F638" s="116" t="s">
        <v>195</v>
      </c>
      <c r="G638" s="122" t="s">
        <v>94</v>
      </c>
      <c r="H638" s="116" t="s">
        <v>1781</v>
      </c>
      <c r="I638" s="123">
        <v>46</v>
      </c>
      <c r="J638" s="124" t="s">
        <v>1780</v>
      </c>
      <c r="K638" s="122">
        <v>0</v>
      </c>
      <c r="L638" s="122">
        <v>2</v>
      </c>
      <c r="M638" s="122">
        <v>0</v>
      </c>
      <c r="N638" s="122">
        <v>3</v>
      </c>
      <c r="O638" s="124">
        <v>1</v>
      </c>
      <c r="P638" s="125">
        <v>2500</v>
      </c>
      <c r="Q638" s="120">
        <v>0.25</v>
      </c>
      <c r="R638" s="119">
        <f t="shared" si="9"/>
        <v>3125</v>
      </c>
      <c r="S638" s="122">
        <v>12</v>
      </c>
      <c r="T638" s="116">
        <v>1</v>
      </c>
      <c r="U638" s="122">
        <v>1</v>
      </c>
      <c r="V638" s="118">
        <f>CEILING(R638*O638*I638*EXP(-Definitions!$A$38*'Capex (2)'!U638)*T638,100)</f>
        <v>143800</v>
      </c>
      <c r="W638" s="126" t="s">
        <v>1777</v>
      </c>
      <c r="X638" s="126"/>
      <c r="Y638" s="126"/>
    </row>
    <row r="639" spans="1:25" s="131" customFormat="1" ht="46">
      <c r="A639" s="116" t="s">
        <v>1766</v>
      </c>
      <c r="B639" s="121" t="s">
        <v>1792</v>
      </c>
      <c r="C639" s="121" t="s">
        <v>80</v>
      </c>
      <c r="D639" s="122" t="s">
        <v>117</v>
      </c>
      <c r="E639" s="122" t="s">
        <v>116</v>
      </c>
      <c r="F639" s="116" t="s">
        <v>195</v>
      </c>
      <c r="G639" s="122" t="s">
        <v>103</v>
      </c>
      <c r="H639" s="116">
        <v>2016</v>
      </c>
      <c r="I639" s="123">
        <v>15</v>
      </c>
      <c r="J639" s="124" t="s">
        <v>234</v>
      </c>
      <c r="K639" s="122">
        <v>4</v>
      </c>
      <c r="L639" s="122">
        <v>3</v>
      </c>
      <c r="M639" s="122">
        <v>0</v>
      </c>
      <c r="N639" s="122">
        <v>4</v>
      </c>
      <c r="O639" s="124">
        <v>1</v>
      </c>
      <c r="P639" s="125">
        <v>5000</v>
      </c>
      <c r="Q639" s="120">
        <v>0.25</v>
      </c>
      <c r="R639" s="119">
        <f t="shared" si="9"/>
        <v>6250</v>
      </c>
      <c r="S639" s="122">
        <v>40</v>
      </c>
      <c r="T639" s="116">
        <v>1</v>
      </c>
      <c r="U639" s="122">
        <v>1</v>
      </c>
      <c r="V639" s="118">
        <f>CEILING(R639*O639*I639*EXP(-Definitions!$A$38*'Capex (2)'!U639)*T639,100)</f>
        <v>93800</v>
      </c>
      <c r="W639" s="126" t="s">
        <v>799</v>
      </c>
      <c r="X639" s="126"/>
      <c r="Y639" s="126"/>
    </row>
    <row r="640" spans="1:25" s="131" customFormat="1" ht="46">
      <c r="A640" s="116" t="s">
        <v>1766</v>
      </c>
      <c r="B640" s="121" t="s">
        <v>1792</v>
      </c>
      <c r="C640" s="121" t="s">
        <v>82</v>
      </c>
      <c r="D640" s="122" t="s">
        <v>117</v>
      </c>
      <c r="E640" s="122" t="s">
        <v>116</v>
      </c>
      <c r="F640" s="116" t="s">
        <v>195</v>
      </c>
      <c r="G640" s="122" t="s">
        <v>103</v>
      </c>
      <c r="H640" s="116">
        <v>2016</v>
      </c>
      <c r="I640" s="123">
        <v>15</v>
      </c>
      <c r="J640" s="124" t="s">
        <v>234</v>
      </c>
      <c r="K640" s="122">
        <v>4</v>
      </c>
      <c r="L640" s="122">
        <v>3</v>
      </c>
      <c r="M640" s="122">
        <v>0</v>
      </c>
      <c r="N640" s="122">
        <v>4</v>
      </c>
      <c r="O640" s="124">
        <v>1</v>
      </c>
      <c r="P640" s="125">
        <v>5000</v>
      </c>
      <c r="Q640" s="120">
        <v>0.25</v>
      </c>
      <c r="R640" s="119">
        <f t="shared" si="9"/>
        <v>6250</v>
      </c>
      <c r="S640" s="122">
        <v>40</v>
      </c>
      <c r="T640" s="116">
        <v>1</v>
      </c>
      <c r="U640" s="122">
        <v>1</v>
      </c>
      <c r="V640" s="118">
        <f>CEILING(R640*O640*I640*EXP(-Definitions!$A$38*'Capex (2)'!U640)*T640,100)</f>
        <v>93800</v>
      </c>
      <c r="W640" s="126" t="s">
        <v>799</v>
      </c>
      <c r="X640" s="126"/>
      <c r="Y640" s="126"/>
    </row>
    <row r="641" spans="1:25" ht="23">
      <c r="A641" s="141" t="s">
        <v>1767</v>
      </c>
      <c r="B641" s="149" t="s">
        <v>1774</v>
      </c>
      <c r="C641" s="149" t="s">
        <v>80</v>
      </c>
      <c r="D641" s="150" t="s">
        <v>117</v>
      </c>
      <c r="E641" s="150" t="s">
        <v>104</v>
      </c>
      <c r="F641" s="141" t="s">
        <v>149</v>
      </c>
      <c r="G641" s="150" t="s">
        <v>96</v>
      </c>
      <c r="H641" s="141">
        <v>2016</v>
      </c>
      <c r="I641" s="147">
        <v>5</v>
      </c>
      <c r="J641" s="132" t="s">
        <v>1780</v>
      </c>
      <c r="K641" s="150">
        <v>5</v>
      </c>
      <c r="L641" s="150">
        <v>3</v>
      </c>
      <c r="M641" s="150">
        <v>0</v>
      </c>
      <c r="N641" s="150">
        <v>4</v>
      </c>
      <c r="O641" s="132">
        <v>1</v>
      </c>
      <c r="P641" s="151">
        <v>85</v>
      </c>
      <c r="Q641" s="145">
        <v>0.25</v>
      </c>
      <c r="R641" s="144">
        <f t="shared" si="9"/>
        <v>106.25</v>
      </c>
      <c r="S641" s="150">
        <v>8</v>
      </c>
      <c r="T641" s="141">
        <v>1</v>
      </c>
      <c r="U641" s="150">
        <v>0</v>
      </c>
      <c r="V641" s="146">
        <f>CEILING(R641*O641*I641*EXP(-Definitions!$A$38*'Capex (2)'!U641)*T641,100)</f>
        <v>600</v>
      </c>
      <c r="W641" s="136" t="s">
        <v>831</v>
      </c>
    </row>
    <row r="642" spans="1:25" ht="23">
      <c r="A642" s="141" t="s">
        <v>1768</v>
      </c>
      <c r="B642" s="149" t="s">
        <v>1727</v>
      </c>
      <c r="C642" s="149" t="s">
        <v>86</v>
      </c>
      <c r="D642" s="150" t="s">
        <v>117</v>
      </c>
      <c r="E642" s="150" t="s">
        <v>86</v>
      </c>
      <c r="F642" s="141" t="s">
        <v>194</v>
      </c>
      <c r="G642" s="150" t="s">
        <v>96</v>
      </c>
      <c r="H642" s="141">
        <v>2016</v>
      </c>
      <c r="I642" s="147">
        <v>6</v>
      </c>
      <c r="J642" s="132" t="s">
        <v>282</v>
      </c>
      <c r="K642" s="150">
        <v>3</v>
      </c>
      <c r="L642" s="150">
        <v>2</v>
      </c>
      <c r="M642" s="150">
        <v>0</v>
      </c>
      <c r="N642" s="150">
        <v>5</v>
      </c>
      <c r="O642" s="132">
        <v>1</v>
      </c>
      <c r="P642" s="151">
        <v>500</v>
      </c>
      <c r="Q642" s="145">
        <v>0.25</v>
      </c>
      <c r="R642" s="144">
        <f t="shared" ref="R642:R705" si="10">P642*(1+Q642)</f>
        <v>625</v>
      </c>
      <c r="S642" s="150">
        <v>12</v>
      </c>
      <c r="T642" s="141">
        <v>1</v>
      </c>
      <c r="U642" s="150">
        <v>0</v>
      </c>
      <c r="V642" s="146">
        <f>CEILING(R642*O642*I642*EXP(-Definitions!$A$38*'Capex (2)'!U642)*T642,100)</f>
        <v>3800</v>
      </c>
      <c r="W642" s="136" t="s">
        <v>1778</v>
      </c>
    </row>
    <row r="643" spans="1:25">
      <c r="A643" s="141" t="s">
        <v>1769</v>
      </c>
      <c r="B643" s="149" t="s">
        <v>1733</v>
      </c>
      <c r="C643" s="149" t="s">
        <v>80</v>
      </c>
      <c r="D643" s="150" t="s">
        <v>117</v>
      </c>
      <c r="E643" s="150" t="s">
        <v>104</v>
      </c>
      <c r="F643" s="141" t="s">
        <v>149</v>
      </c>
      <c r="G643" s="150" t="s">
        <v>97</v>
      </c>
      <c r="H643" s="141">
        <v>2016</v>
      </c>
      <c r="I643" s="147">
        <v>5</v>
      </c>
      <c r="J643" s="132" t="s">
        <v>234</v>
      </c>
      <c r="K643" s="150">
        <v>3</v>
      </c>
      <c r="L643" s="150">
        <v>2</v>
      </c>
      <c r="M643" s="150">
        <v>0</v>
      </c>
      <c r="N643" s="150">
        <v>2</v>
      </c>
      <c r="O643" s="132">
        <v>1</v>
      </c>
      <c r="P643" s="151">
        <v>750</v>
      </c>
      <c r="Q643" s="145">
        <v>0.25</v>
      </c>
      <c r="R643" s="144">
        <f t="shared" si="10"/>
        <v>937.5</v>
      </c>
      <c r="S643" s="150">
        <v>8</v>
      </c>
      <c r="T643" s="141">
        <v>1</v>
      </c>
      <c r="U643" s="150">
        <v>0</v>
      </c>
      <c r="V643" s="146">
        <f>CEILING(R643*O643*I643*EXP(-Definitions!$A$38*'Capex (2)'!U643)*T643,100)</f>
        <v>4700</v>
      </c>
      <c r="W643" s="136" t="s">
        <v>1734</v>
      </c>
    </row>
    <row r="644" spans="1:25" ht="23">
      <c r="A644" s="141" t="s">
        <v>768</v>
      </c>
      <c r="B644" s="149" t="s">
        <v>1775</v>
      </c>
      <c r="C644" s="149" t="s">
        <v>86</v>
      </c>
      <c r="D644" s="150" t="s">
        <v>117</v>
      </c>
      <c r="E644" s="150" t="s">
        <v>86</v>
      </c>
      <c r="F644" s="141" t="s">
        <v>116</v>
      </c>
      <c r="G644" s="150" t="s">
        <v>96</v>
      </c>
      <c r="H644" s="141">
        <v>2016</v>
      </c>
      <c r="I644" s="147">
        <v>10</v>
      </c>
      <c r="J644" s="132" t="s">
        <v>234</v>
      </c>
      <c r="K644" s="150">
        <v>3</v>
      </c>
      <c r="L644" s="150">
        <v>2</v>
      </c>
      <c r="M644" s="150">
        <v>0</v>
      </c>
      <c r="N644" s="150">
        <v>3</v>
      </c>
      <c r="O644" s="132">
        <v>1</v>
      </c>
      <c r="P644" s="151">
        <v>850</v>
      </c>
      <c r="Q644" s="145">
        <v>0.25</v>
      </c>
      <c r="R644" s="144">
        <f t="shared" si="10"/>
        <v>1062.5</v>
      </c>
      <c r="S644" s="150">
        <v>8</v>
      </c>
      <c r="T644" s="141">
        <v>1</v>
      </c>
      <c r="U644" s="150">
        <v>0</v>
      </c>
      <c r="V644" s="146">
        <f>CEILING(R644*O644*I644*EXP(-Definitions!$A$38*'Capex (2)'!U644)*T644,100)</f>
        <v>10700</v>
      </c>
      <c r="W644" s="136" t="s">
        <v>1741</v>
      </c>
    </row>
    <row r="645" spans="1:25" ht="23">
      <c r="A645" s="141" t="s">
        <v>777</v>
      </c>
      <c r="B645" s="149" t="s">
        <v>1779</v>
      </c>
      <c r="C645" s="149" t="s">
        <v>86</v>
      </c>
      <c r="D645" s="150" t="s">
        <v>117</v>
      </c>
      <c r="E645" s="150" t="s">
        <v>86</v>
      </c>
      <c r="F645" s="141" t="s">
        <v>180</v>
      </c>
      <c r="G645" s="150" t="s">
        <v>96</v>
      </c>
      <c r="H645" s="141">
        <v>2016</v>
      </c>
      <c r="I645" s="147">
        <v>4</v>
      </c>
      <c r="J645" s="132" t="s">
        <v>234</v>
      </c>
      <c r="K645" s="150">
        <v>3</v>
      </c>
      <c r="L645" s="150">
        <v>2</v>
      </c>
      <c r="M645" s="150">
        <v>0</v>
      </c>
      <c r="N645" s="150">
        <v>2</v>
      </c>
      <c r="O645" s="132">
        <v>1</v>
      </c>
      <c r="P645" s="151">
        <v>750</v>
      </c>
      <c r="Q645" s="145">
        <v>0.25</v>
      </c>
      <c r="R645" s="144">
        <f t="shared" si="10"/>
        <v>937.5</v>
      </c>
      <c r="S645" s="150">
        <v>8</v>
      </c>
      <c r="T645" s="141">
        <v>1</v>
      </c>
      <c r="U645" s="150">
        <v>0</v>
      </c>
      <c r="V645" s="146">
        <f>CEILING(R645*O645*I645*EXP(-Definitions!$A$38*'Capex (2)'!U645)*T645,100)</f>
        <v>3800</v>
      </c>
      <c r="W645" s="136" t="s">
        <v>1747</v>
      </c>
    </row>
    <row r="646" spans="1:25" ht="103.5">
      <c r="A646" s="132" t="s">
        <v>2032</v>
      </c>
      <c r="B646" s="126" t="s">
        <v>2033</v>
      </c>
      <c r="C646" s="126" t="s">
        <v>86</v>
      </c>
      <c r="D646" s="124" t="s">
        <v>128</v>
      </c>
      <c r="E646" s="124" t="s">
        <v>86</v>
      </c>
      <c r="F646" s="124" t="s">
        <v>116</v>
      </c>
      <c r="G646" s="124" t="s">
        <v>116</v>
      </c>
      <c r="H646" s="132">
        <v>2016</v>
      </c>
      <c r="I646" s="133">
        <v>1</v>
      </c>
      <c r="J646" s="124" t="s">
        <v>285</v>
      </c>
      <c r="K646" s="124">
        <v>3</v>
      </c>
      <c r="L646" s="124">
        <v>2</v>
      </c>
      <c r="M646" s="124">
        <v>0</v>
      </c>
      <c r="N646" s="124">
        <v>3</v>
      </c>
      <c r="O646" s="124">
        <v>1</v>
      </c>
      <c r="P646" s="134">
        <f>100000</f>
        <v>100000</v>
      </c>
      <c r="Q646" s="145">
        <v>0.25</v>
      </c>
      <c r="R646" s="144">
        <f t="shared" si="10"/>
        <v>125000</v>
      </c>
      <c r="S646" s="132">
        <v>10</v>
      </c>
      <c r="T646" s="132">
        <v>1</v>
      </c>
      <c r="U646" s="132">
        <v>0</v>
      </c>
      <c r="V646" s="146">
        <f>CEILING(R646*O646*I646*EXP(-Definitions!$A$38*'Capex (2)'!U646)*T646,100)</f>
        <v>125000</v>
      </c>
      <c r="W646" s="161" t="s">
        <v>2034</v>
      </c>
      <c r="X646" s="162" t="s">
        <v>2035</v>
      </c>
    </row>
    <row r="647" spans="1:25" ht="46">
      <c r="A647" s="132" t="s">
        <v>2036</v>
      </c>
      <c r="B647" s="126" t="s">
        <v>2033</v>
      </c>
      <c r="C647" s="126" t="s">
        <v>80</v>
      </c>
      <c r="D647" s="124" t="s">
        <v>128</v>
      </c>
      <c r="E647" s="124" t="s">
        <v>116</v>
      </c>
      <c r="F647" s="124" t="s">
        <v>116</v>
      </c>
      <c r="G647" s="124" t="s">
        <v>116</v>
      </c>
      <c r="H647" s="132">
        <v>2016</v>
      </c>
      <c r="I647" s="133">
        <v>1</v>
      </c>
      <c r="J647" s="124" t="s">
        <v>285</v>
      </c>
      <c r="K647" s="124">
        <v>4</v>
      </c>
      <c r="L647" s="124">
        <v>2</v>
      </c>
      <c r="M647" s="124">
        <v>0</v>
      </c>
      <c r="N647" s="124">
        <v>2</v>
      </c>
      <c r="O647" s="124">
        <v>1</v>
      </c>
      <c r="P647" s="134">
        <f>125000</f>
        <v>125000</v>
      </c>
      <c r="Q647" s="145">
        <v>0.25</v>
      </c>
      <c r="R647" s="144">
        <f t="shared" si="10"/>
        <v>156250</v>
      </c>
      <c r="S647" s="132">
        <v>10</v>
      </c>
      <c r="T647" s="132">
        <v>1</v>
      </c>
      <c r="U647" s="132">
        <v>0</v>
      </c>
      <c r="V647" s="146">
        <f>CEILING(R647*O647*I647*EXP(-Definitions!$A$38*'Capex (2)'!U647)*T647,100)</f>
        <v>156300</v>
      </c>
      <c r="W647" s="161" t="s">
        <v>2037</v>
      </c>
      <c r="X647" s="162" t="s">
        <v>2038</v>
      </c>
    </row>
    <row r="648" spans="1:25" ht="46">
      <c r="A648" s="132" t="s">
        <v>2039</v>
      </c>
      <c r="B648" s="126" t="s">
        <v>2033</v>
      </c>
      <c r="C648" s="126" t="s">
        <v>82</v>
      </c>
      <c r="D648" s="124" t="s">
        <v>128</v>
      </c>
      <c r="E648" s="124" t="s">
        <v>116</v>
      </c>
      <c r="F648" s="124" t="s">
        <v>116</v>
      </c>
      <c r="G648" s="124" t="s">
        <v>116</v>
      </c>
      <c r="H648" s="132">
        <v>2016</v>
      </c>
      <c r="I648" s="133">
        <v>1</v>
      </c>
      <c r="J648" s="124" t="s">
        <v>285</v>
      </c>
      <c r="K648" s="124">
        <v>4</v>
      </c>
      <c r="L648" s="124">
        <v>2</v>
      </c>
      <c r="M648" s="124">
        <v>0</v>
      </c>
      <c r="N648" s="124">
        <v>2</v>
      </c>
      <c r="O648" s="124">
        <v>1</v>
      </c>
      <c r="P648" s="134">
        <f>125000</f>
        <v>125000</v>
      </c>
      <c r="Q648" s="145">
        <v>0.25</v>
      </c>
      <c r="R648" s="144">
        <f t="shared" si="10"/>
        <v>156250</v>
      </c>
      <c r="S648" s="132">
        <v>10</v>
      </c>
      <c r="T648" s="132">
        <v>1</v>
      </c>
      <c r="U648" s="132">
        <v>0</v>
      </c>
      <c r="V648" s="146">
        <f>CEILING(R648*O648*I648*EXP(-Definitions!$A$38*'Capex (2)'!U648)*T648,100)</f>
        <v>156300</v>
      </c>
      <c r="W648" s="161" t="s">
        <v>2037</v>
      </c>
      <c r="X648" s="162" t="s">
        <v>2038</v>
      </c>
    </row>
    <row r="649" spans="1:25" ht="34.5">
      <c r="A649" s="141" t="s">
        <v>979</v>
      </c>
      <c r="B649" s="149" t="s">
        <v>2041</v>
      </c>
      <c r="C649" s="149" t="s">
        <v>80</v>
      </c>
      <c r="D649" s="150" t="s">
        <v>2042</v>
      </c>
      <c r="E649" s="150" t="s">
        <v>104</v>
      </c>
      <c r="F649" s="141" t="s">
        <v>2043</v>
      </c>
      <c r="G649" s="150" t="s">
        <v>101</v>
      </c>
      <c r="H649" s="141">
        <v>2018</v>
      </c>
      <c r="I649" s="147">
        <v>1</v>
      </c>
      <c r="J649" s="132" t="s">
        <v>285</v>
      </c>
      <c r="K649" s="150">
        <v>4</v>
      </c>
      <c r="L649" s="150">
        <v>3</v>
      </c>
      <c r="M649" s="150">
        <v>0</v>
      </c>
      <c r="N649" s="150">
        <v>5</v>
      </c>
      <c r="O649" s="132">
        <v>1</v>
      </c>
      <c r="P649" s="151">
        <v>2000</v>
      </c>
      <c r="Q649" s="145">
        <v>0.25</v>
      </c>
      <c r="R649" s="144">
        <f t="shared" si="10"/>
        <v>2500</v>
      </c>
      <c r="S649" s="150">
        <v>15</v>
      </c>
      <c r="T649" s="141">
        <v>1</v>
      </c>
      <c r="U649" s="150">
        <v>1</v>
      </c>
      <c r="V649" s="146">
        <f>CEILING(R649*O649*I649*EXP(-Definitions!$A$38*'Capex (2)'!U649)*T649,100)</f>
        <v>2500</v>
      </c>
      <c r="W649" s="136" t="s">
        <v>2046</v>
      </c>
      <c r="X649" s="136" t="s">
        <v>2045</v>
      </c>
      <c r="Y649" s="136" t="s">
        <v>2044</v>
      </c>
    </row>
    <row r="650" spans="1:25" ht="34.5">
      <c r="A650" s="141" t="s">
        <v>983</v>
      </c>
      <c r="B650" s="149" t="s">
        <v>2041</v>
      </c>
      <c r="C650" s="149" t="s">
        <v>80</v>
      </c>
      <c r="D650" s="150" t="s">
        <v>2042</v>
      </c>
      <c r="E650" s="150" t="s">
        <v>105</v>
      </c>
      <c r="F650" s="141" t="s">
        <v>264</v>
      </c>
      <c r="G650" s="150" t="s">
        <v>101</v>
      </c>
      <c r="H650" s="141">
        <v>2018</v>
      </c>
      <c r="I650" s="147">
        <v>2</v>
      </c>
      <c r="J650" s="132" t="s">
        <v>285</v>
      </c>
      <c r="K650" s="150">
        <v>4</v>
      </c>
      <c r="L650" s="150">
        <v>3</v>
      </c>
      <c r="M650" s="150">
        <v>0</v>
      </c>
      <c r="N650" s="150">
        <v>5</v>
      </c>
      <c r="O650" s="132">
        <v>1</v>
      </c>
      <c r="P650" s="151">
        <v>2000</v>
      </c>
      <c r="Q650" s="145">
        <v>0.25</v>
      </c>
      <c r="R650" s="144">
        <f t="shared" si="10"/>
        <v>2500</v>
      </c>
      <c r="S650" s="150">
        <v>15</v>
      </c>
      <c r="T650" s="141">
        <v>1</v>
      </c>
      <c r="U650" s="150">
        <v>1</v>
      </c>
      <c r="V650" s="146">
        <f>CEILING(R650*O650*I650*EXP(-Definitions!$A$38*'Capex (2)'!U650)*T650,100)</f>
        <v>5000</v>
      </c>
      <c r="W650" s="136" t="s">
        <v>2046</v>
      </c>
      <c r="X650" s="136" t="s">
        <v>2045</v>
      </c>
      <c r="Y650" s="136" t="s">
        <v>2044</v>
      </c>
    </row>
    <row r="651" spans="1:25" ht="34.5">
      <c r="A651" s="141" t="s">
        <v>984</v>
      </c>
      <c r="B651" s="149" t="s">
        <v>2041</v>
      </c>
      <c r="C651" s="149" t="s">
        <v>80</v>
      </c>
      <c r="D651" s="150" t="s">
        <v>2042</v>
      </c>
      <c r="E651" s="150" t="s">
        <v>106</v>
      </c>
      <c r="F651" s="141" t="s">
        <v>264</v>
      </c>
      <c r="G651" s="150" t="s">
        <v>101</v>
      </c>
      <c r="H651" s="141">
        <v>2018</v>
      </c>
      <c r="I651" s="147">
        <v>1</v>
      </c>
      <c r="J651" s="132" t="s">
        <v>285</v>
      </c>
      <c r="K651" s="150">
        <v>4</v>
      </c>
      <c r="L651" s="150">
        <v>3</v>
      </c>
      <c r="M651" s="150">
        <v>0</v>
      </c>
      <c r="N651" s="150">
        <v>5</v>
      </c>
      <c r="O651" s="132">
        <v>1</v>
      </c>
      <c r="P651" s="151">
        <v>2000</v>
      </c>
      <c r="Q651" s="145">
        <v>0.25</v>
      </c>
      <c r="R651" s="144">
        <f t="shared" si="10"/>
        <v>2500</v>
      </c>
      <c r="S651" s="150">
        <v>15</v>
      </c>
      <c r="T651" s="141">
        <v>1</v>
      </c>
      <c r="U651" s="150">
        <v>1</v>
      </c>
      <c r="V651" s="146">
        <f>CEILING(R651*O651*I651*EXP(-Definitions!$A$38*'Capex (2)'!U651)*T651,100)</f>
        <v>2500</v>
      </c>
      <c r="W651" s="136" t="s">
        <v>2046</v>
      </c>
      <c r="X651" s="136" t="s">
        <v>2045</v>
      </c>
      <c r="Y651" s="136" t="s">
        <v>2044</v>
      </c>
    </row>
    <row r="652" spans="1:25" ht="34.5">
      <c r="A652" s="141" t="s">
        <v>985</v>
      </c>
      <c r="B652" s="149" t="s">
        <v>2041</v>
      </c>
      <c r="C652" s="149" t="s">
        <v>80</v>
      </c>
      <c r="D652" s="150" t="s">
        <v>2042</v>
      </c>
      <c r="E652" s="150" t="s">
        <v>263</v>
      </c>
      <c r="F652" s="141" t="s">
        <v>264</v>
      </c>
      <c r="G652" s="150" t="s">
        <v>101</v>
      </c>
      <c r="H652" s="141">
        <v>2018</v>
      </c>
      <c r="I652" s="147">
        <v>1</v>
      </c>
      <c r="J652" s="132" t="s">
        <v>285</v>
      </c>
      <c r="K652" s="150">
        <v>4</v>
      </c>
      <c r="L652" s="150">
        <v>3</v>
      </c>
      <c r="M652" s="150">
        <v>0</v>
      </c>
      <c r="N652" s="150">
        <v>5</v>
      </c>
      <c r="O652" s="132">
        <v>1</v>
      </c>
      <c r="P652" s="151">
        <v>2000</v>
      </c>
      <c r="Q652" s="145">
        <v>0.25</v>
      </c>
      <c r="R652" s="144">
        <f t="shared" si="10"/>
        <v>2500</v>
      </c>
      <c r="S652" s="150">
        <v>15</v>
      </c>
      <c r="T652" s="141">
        <v>1</v>
      </c>
      <c r="U652" s="150">
        <v>1</v>
      </c>
      <c r="V652" s="146">
        <f>CEILING(R652*O652*I652*EXP(-Definitions!$A$38*'Capex (2)'!U652)*T652,100)</f>
        <v>2500</v>
      </c>
      <c r="W652" s="136" t="s">
        <v>2046</v>
      </c>
      <c r="X652" s="136" t="s">
        <v>2045</v>
      </c>
      <c r="Y652" s="136" t="s">
        <v>2044</v>
      </c>
    </row>
    <row r="653" spans="1:25" ht="34.5">
      <c r="A653" s="141" t="s">
        <v>986</v>
      </c>
      <c r="B653" s="149" t="s">
        <v>2041</v>
      </c>
      <c r="C653" s="149" t="s">
        <v>80</v>
      </c>
      <c r="D653" s="150" t="s">
        <v>2042</v>
      </c>
      <c r="E653" s="150" t="s">
        <v>107</v>
      </c>
      <c r="F653" s="141" t="s">
        <v>264</v>
      </c>
      <c r="G653" s="150" t="s">
        <v>101</v>
      </c>
      <c r="H653" s="141">
        <v>2018</v>
      </c>
      <c r="I653" s="147">
        <v>1</v>
      </c>
      <c r="J653" s="132" t="s">
        <v>285</v>
      </c>
      <c r="K653" s="150">
        <v>4</v>
      </c>
      <c r="L653" s="150">
        <v>3</v>
      </c>
      <c r="M653" s="150">
        <v>0</v>
      </c>
      <c r="N653" s="150">
        <v>5</v>
      </c>
      <c r="O653" s="132">
        <v>1</v>
      </c>
      <c r="P653" s="151">
        <v>2000</v>
      </c>
      <c r="Q653" s="145">
        <v>0.25</v>
      </c>
      <c r="R653" s="144">
        <f t="shared" si="10"/>
        <v>2500</v>
      </c>
      <c r="S653" s="150">
        <v>15</v>
      </c>
      <c r="T653" s="141">
        <v>1</v>
      </c>
      <c r="U653" s="150">
        <v>1</v>
      </c>
      <c r="V653" s="146">
        <f>CEILING(R653*O653*I653*EXP(-Definitions!$A$38*'Capex (2)'!U653)*T653,100)</f>
        <v>2500</v>
      </c>
      <c r="W653" s="136" t="s">
        <v>2046</v>
      </c>
      <c r="X653" s="136" t="s">
        <v>2045</v>
      </c>
      <c r="Y653" s="136" t="s">
        <v>2044</v>
      </c>
    </row>
    <row r="654" spans="1:25" ht="34.5">
      <c r="A654" s="141" t="s">
        <v>988</v>
      </c>
      <c r="B654" s="149" t="s">
        <v>2041</v>
      </c>
      <c r="C654" s="149" t="s">
        <v>80</v>
      </c>
      <c r="D654" s="150" t="s">
        <v>2042</v>
      </c>
      <c r="E654" s="150" t="s">
        <v>108</v>
      </c>
      <c r="F654" s="141" t="s">
        <v>264</v>
      </c>
      <c r="G654" s="150" t="s">
        <v>101</v>
      </c>
      <c r="H654" s="141">
        <v>2018</v>
      </c>
      <c r="I654" s="147">
        <v>1</v>
      </c>
      <c r="J654" s="132" t="s">
        <v>285</v>
      </c>
      <c r="K654" s="150">
        <v>4</v>
      </c>
      <c r="L654" s="150">
        <v>3</v>
      </c>
      <c r="M654" s="150">
        <v>0</v>
      </c>
      <c r="N654" s="150">
        <v>5</v>
      </c>
      <c r="O654" s="132">
        <v>1</v>
      </c>
      <c r="P654" s="151">
        <v>2000</v>
      </c>
      <c r="Q654" s="145">
        <v>0.25</v>
      </c>
      <c r="R654" s="144">
        <f t="shared" si="10"/>
        <v>2500</v>
      </c>
      <c r="S654" s="150">
        <v>15</v>
      </c>
      <c r="T654" s="141">
        <v>1</v>
      </c>
      <c r="U654" s="150">
        <v>1</v>
      </c>
      <c r="V654" s="146">
        <f>CEILING(R654*O654*I654*EXP(-Definitions!$A$38*'Capex (2)'!U654)*T654,100)</f>
        <v>2500</v>
      </c>
      <c r="W654" s="136" t="s">
        <v>2046</v>
      </c>
      <c r="X654" s="136" t="s">
        <v>2045</v>
      </c>
      <c r="Y654" s="136" t="s">
        <v>2044</v>
      </c>
    </row>
    <row r="655" spans="1:25" ht="34.5">
      <c r="A655" s="141" t="s">
        <v>989</v>
      </c>
      <c r="B655" s="149" t="s">
        <v>2041</v>
      </c>
      <c r="C655" s="149" t="s">
        <v>80</v>
      </c>
      <c r="D655" s="150" t="s">
        <v>2042</v>
      </c>
      <c r="E655" s="150" t="s">
        <v>109</v>
      </c>
      <c r="F655" s="141" t="s">
        <v>264</v>
      </c>
      <c r="G655" s="150" t="s">
        <v>101</v>
      </c>
      <c r="H655" s="141">
        <v>2018</v>
      </c>
      <c r="I655" s="147">
        <v>1</v>
      </c>
      <c r="J655" s="132" t="s">
        <v>285</v>
      </c>
      <c r="K655" s="150">
        <v>4</v>
      </c>
      <c r="L655" s="150">
        <v>3</v>
      </c>
      <c r="M655" s="150">
        <v>0</v>
      </c>
      <c r="N655" s="150">
        <v>5</v>
      </c>
      <c r="O655" s="132">
        <v>1</v>
      </c>
      <c r="P655" s="151">
        <v>2000</v>
      </c>
      <c r="Q655" s="145">
        <v>0.25</v>
      </c>
      <c r="R655" s="144">
        <f t="shared" si="10"/>
        <v>2500</v>
      </c>
      <c r="S655" s="150">
        <v>15</v>
      </c>
      <c r="T655" s="141">
        <v>1</v>
      </c>
      <c r="U655" s="150">
        <v>1</v>
      </c>
      <c r="V655" s="146">
        <f>CEILING(R655*O655*I655*EXP(-Definitions!$A$38*'Capex (2)'!U655)*T655,100)</f>
        <v>2500</v>
      </c>
      <c r="W655" s="136" t="s">
        <v>2046</v>
      </c>
      <c r="X655" s="136" t="s">
        <v>2045</v>
      </c>
      <c r="Y655" s="136" t="s">
        <v>2044</v>
      </c>
    </row>
    <row r="656" spans="1:25" ht="34.5">
      <c r="A656" s="141" t="s">
        <v>991</v>
      </c>
      <c r="B656" s="149" t="s">
        <v>2041</v>
      </c>
      <c r="C656" s="149" t="s">
        <v>80</v>
      </c>
      <c r="D656" s="150" t="s">
        <v>2042</v>
      </c>
      <c r="E656" s="150" t="s">
        <v>110</v>
      </c>
      <c r="F656" s="141" t="s">
        <v>264</v>
      </c>
      <c r="G656" s="150" t="s">
        <v>101</v>
      </c>
      <c r="H656" s="141">
        <v>2018</v>
      </c>
      <c r="I656" s="147">
        <v>1</v>
      </c>
      <c r="J656" s="132" t="s">
        <v>285</v>
      </c>
      <c r="K656" s="150">
        <v>4</v>
      </c>
      <c r="L656" s="150">
        <v>3</v>
      </c>
      <c r="M656" s="150">
        <v>0</v>
      </c>
      <c r="N656" s="150">
        <v>5</v>
      </c>
      <c r="O656" s="132">
        <v>1</v>
      </c>
      <c r="P656" s="151">
        <v>2000</v>
      </c>
      <c r="Q656" s="145">
        <v>0.25</v>
      </c>
      <c r="R656" s="144">
        <f t="shared" si="10"/>
        <v>2500</v>
      </c>
      <c r="S656" s="150">
        <v>15</v>
      </c>
      <c r="T656" s="141">
        <v>1</v>
      </c>
      <c r="U656" s="150">
        <v>1</v>
      </c>
      <c r="V656" s="146">
        <f>CEILING(R656*O656*I656*EXP(-Definitions!$A$38*'Capex (2)'!U656)*T656,100)</f>
        <v>2500</v>
      </c>
      <c r="W656" s="136" t="s">
        <v>2046</v>
      </c>
      <c r="X656" s="136" t="s">
        <v>2045</v>
      </c>
      <c r="Y656" s="136" t="s">
        <v>2044</v>
      </c>
    </row>
    <row r="657" spans="1:25" ht="34.5">
      <c r="A657" s="141" t="s">
        <v>992</v>
      </c>
      <c r="B657" s="149" t="s">
        <v>2041</v>
      </c>
      <c r="C657" s="149" t="s">
        <v>80</v>
      </c>
      <c r="D657" s="150" t="s">
        <v>2042</v>
      </c>
      <c r="E657" s="150" t="s">
        <v>111</v>
      </c>
      <c r="F657" s="141" t="s">
        <v>264</v>
      </c>
      <c r="G657" s="150" t="s">
        <v>101</v>
      </c>
      <c r="H657" s="141">
        <v>2018</v>
      </c>
      <c r="I657" s="147">
        <v>1</v>
      </c>
      <c r="J657" s="132" t="s">
        <v>285</v>
      </c>
      <c r="K657" s="150">
        <v>4</v>
      </c>
      <c r="L657" s="150">
        <v>3</v>
      </c>
      <c r="M657" s="150">
        <v>0</v>
      </c>
      <c r="N657" s="150">
        <v>5</v>
      </c>
      <c r="O657" s="132">
        <v>1</v>
      </c>
      <c r="P657" s="151">
        <v>2000</v>
      </c>
      <c r="Q657" s="145">
        <v>0.25</v>
      </c>
      <c r="R657" s="144">
        <f t="shared" si="10"/>
        <v>2500</v>
      </c>
      <c r="S657" s="150">
        <v>15</v>
      </c>
      <c r="T657" s="141">
        <v>1</v>
      </c>
      <c r="U657" s="150">
        <v>1</v>
      </c>
      <c r="V657" s="146">
        <f>CEILING(R657*O657*I657*EXP(-Definitions!$A$38*'Capex (2)'!U657)*T657,100)</f>
        <v>2500</v>
      </c>
      <c r="W657" s="136" t="s">
        <v>2046</v>
      </c>
      <c r="X657" s="136" t="s">
        <v>2045</v>
      </c>
      <c r="Y657" s="136" t="s">
        <v>2044</v>
      </c>
    </row>
    <row r="658" spans="1:25" ht="34.5">
      <c r="A658" s="141" t="s">
        <v>995</v>
      </c>
      <c r="B658" s="149" t="s">
        <v>2041</v>
      </c>
      <c r="C658" s="149" t="s">
        <v>80</v>
      </c>
      <c r="D658" s="150" t="s">
        <v>2042</v>
      </c>
      <c r="E658" s="150" t="s">
        <v>112</v>
      </c>
      <c r="F658" s="141" t="s">
        <v>264</v>
      </c>
      <c r="G658" s="150" t="s">
        <v>101</v>
      </c>
      <c r="H658" s="141">
        <v>2018</v>
      </c>
      <c r="I658" s="147">
        <v>1</v>
      </c>
      <c r="J658" s="132" t="s">
        <v>285</v>
      </c>
      <c r="K658" s="150">
        <v>4</v>
      </c>
      <c r="L658" s="150">
        <v>3</v>
      </c>
      <c r="M658" s="150">
        <v>0</v>
      </c>
      <c r="N658" s="150">
        <v>5</v>
      </c>
      <c r="O658" s="132">
        <v>1</v>
      </c>
      <c r="P658" s="151">
        <v>2000</v>
      </c>
      <c r="Q658" s="145">
        <v>0.25</v>
      </c>
      <c r="R658" s="144">
        <f t="shared" si="10"/>
        <v>2500</v>
      </c>
      <c r="S658" s="150">
        <v>15</v>
      </c>
      <c r="T658" s="141">
        <v>1</v>
      </c>
      <c r="U658" s="150">
        <v>1</v>
      </c>
      <c r="V658" s="146">
        <f>CEILING(R658*O658*I658*EXP(-Definitions!$A$38*'Capex (2)'!U658)*T658,100)</f>
        <v>2500</v>
      </c>
      <c r="W658" s="136" t="s">
        <v>2046</v>
      </c>
      <c r="X658" s="136" t="s">
        <v>2045</v>
      </c>
      <c r="Y658" s="136" t="s">
        <v>2044</v>
      </c>
    </row>
    <row r="659" spans="1:25" ht="34.5">
      <c r="A659" s="141" t="s">
        <v>996</v>
      </c>
      <c r="B659" s="149" t="s">
        <v>2041</v>
      </c>
      <c r="C659" s="149" t="s">
        <v>80</v>
      </c>
      <c r="D659" s="150" t="s">
        <v>2042</v>
      </c>
      <c r="E659" s="150" t="s">
        <v>113</v>
      </c>
      <c r="F659" s="141" t="s">
        <v>264</v>
      </c>
      <c r="G659" s="150" t="s">
        <v>101</v>
      </c>
      <c r="H659" s="141">
        <v>2018</v>
      </c>
      <c r="I659" s="147">
        <v>1</v>
      </c>
      <c r="J659" s="132" t="s">
        <v>285</v>
      </c>
      <c r="K659" s="150">
        <v>4</v>
      </c>
      <c r="L659" s="150">
        <v>3</v>
      </c>
      <c r="M659" s="150">
        <v>0</v>
      </c>
      <c r="N659" s="150">
        <v>5</v>
      </c>
      <c r="O659" s="132">
        <v>1</v>
      </c>
      <c r="P659" s="151">
        <v>2000</v>
      </c>
      <c r="Q659" s="145">
        <v>0.25</v>
      </c>
      <c r="R659" s="144">
        <f t="shared" si="10"/>
        <v>2500</v>
      </c>
      <c r="S659" s="150">
        <v>15</v>
      </c>
      <c r="T659" s="141">
        <v>1</v>
      </c>
      <c r="U659" s="150">
        <v>1</v>
      </c>
      <c r="V659" s="146">
        <f>CEILING(R659*O659*I659*EXP(-Definitions!$A$38*'Capex (2)'!U659)*T659,100)</f>
        <v>2500</v>
      </c>
      <c r="W659" s="136" t="s">
        <v>2046</v>
      </c>
      <c r="X659" s="136" t="s">
        <v>2045</v>
      </c>
      <c r="Y659" s="136" t="s">
        <v>2044</v>
      </c>
    </row>
    <row r="660" spans="1:25" ht="34.5">
      <c r="A660" s="141" t="s">
        <v>998</v>
      </c>
      <c r="B660" s="149" t="s">
        <v>2041</v>
      </c>
      <c r="C660" s="149" t="s">
        <v>82</v>
      </c>
      <c r="D660" s="150" t="s">
        <v>2042</v>
      </c>
      <c r="E660" s="150" t="s">
        <v>104</v>
      </c>
      <c r="F660" s="141" t="s">
        <v>2043</v>
      </c>
      <c r="G660" s="150" t="s">
        <v>101</v>
      </c>
      <c r="H660" s="141">
        <v>2018</v>
      </c>
      <c r="I660" s="147">
        <v>1</v>
      </c>
      <c r="J660" s="132" t="s">
        <v>285</v>
      </c>
      <c r="K660" s="150">
        <v>4</v>
      </c>
      <c r="L660" s="150">
        <v>3</v>
      </c>
      <c r="M660" s="150">
        <v>0</v>
      </c>
      <c r="N660" s="150">
        <v>5</v>
      </c>
      <c r="O660" s="132">
        <v>1</v>
      </c>
      <c r="P660" s="151">
        <v>2000</v>
      </c>
      <c r="Q660" s="145">
        <v>0.25</v>
      </c>
      <c r="R660" s="144">
        <f t="shared" si="10"/>
        <v>2500</v>
      </c>
      <c r="S660" s="150">
        <v>15</v>
      </c>
      <c r="T660" s="141">
        <v>1</v>
      </c>
      <c r="U660" s="150">
        <v>1</v>
      </c>
      <c r="V660" s="146">
        <f>CEILING(R660*O660*I660*EXP(-Definitions!$A$38*'Capex (2)'!U660)*T660,100)</f>
        <v>2500</v>
      </c>
      <c r="W660" s="136" t="s">
        <v>2046</v>
      </c>
      <c r="X660" s="136" t="s">
        <v>2045</v>
      </c>
      <c r="Y660" s="136" t="s">
        <v>2044</v>
      </c>
    </row>
    <row r="661" spans="1:25" ht="34.5">
      <c r="A661" s="141" t="s">
        <v>1001</v>
      </c>
      <c r="B661" s="149" t="s">
        <v>2041</v>
      </c>
      <c r="C661" s="149" t="s">
        <v>82</v>
      </c>
      <c r="D661" s="150" t="s">
        <v>2042</v>
      </c>
      <c r="E661" s="150" t="s">
        <v>105</v>
      </c>
      <c r="F661" s="141" t="s">
        <v>264</v>
      </c>
      <c r="G661" s="150" t="s">
        <v>101</v>
      </c>
      <c r="H661" s="141">
        <v>2018</v>
      </c>
      <c r="I661" s="147">
        <v>2</v>
      </c>
      <c r="J661" s="132" t="s">
        <v>285</v>
      </c>
      <c r="K661" s="150">
        <v>4</v>
      </c>
      <c r="L661" s="150">
        <v>3</v>
      </c>
      <c r="M661" s="150">
        <v>0</v>
      </c>
      <c r="N661" s="150">
        <v>5</v>
      </c>
      <c r="O661" s="132">
        <v>1</v>
      </c>
      <c r="P661" s="151">
        <v>2000</v>
      </c>
      <c r="Q661" s="145">
        <v>0.25</v>
      </c>
      <c r="R661" s="144">
        <f t="shared" si="10"/>
        <v>2500</v>
      </c>
      <c r="S661" s="150">
        <v>15</v>
      </c>
      <c r="T661" s="141">
        <v>1</v>
      </c>
      <c r="U661" s="150">
        <v>1</v>
      </c>
      <c r="V661" s="146">
        <f>CEILING(R661*O661*I661*EXP(-Definitions!$A$38*'Capex (2)'!U661)*T661,100)</f>
        <v>5000</v>
      </c>
      <c r="W661" s="136" t="s">
        <v>2046</v>
      </c>
      <c r="X661" s="136" t="s">
        <v>2045</v>
      </c>
      <c r="Y661" s="136" t="s">
        <v>2044</v>
      </c>
    </row>
    <row r="662" spans="1:25" ht="34.5">
      <c r="A662" s="141" t="s">
        <v>1002</v>
      </c>
      <c r="B662" s="149" t="s">
        <v>2041</v>
      </c>
      <c r="C662" s="149" t="s">
        <v>82</v>
      </c>
      <c r="D662" s="150" t="s">
        <v>2042</v>
      </c>
      <c r="E662" s="150" t="s">
        <v>106</v>
      </c>
      <c r="F662" s="141" t="s">
        <v>264</v>
      </c>
      <c r="G662" s="150" t="s">
        <v>101</v>
      </c>
      <c r="H662" s="141">
        <v>2018</v>
      </c>
      <c r="I662" s="147">
        <v>1</v>
      </c>
      <c r="J662" s="132" t="s">
        <v>285</v>
      </c>
      <c r="K662" s="150">
        <v>4</v>
      </c>
      <c r="L662" s="150">
        <v>3</v>
      </c>
      <c r="M662" s="150">
        <v>0</v>
      </c>
      <c r="N662" s="150">
        <v>5</v>
      </c>
      <c r="O662" s="132">
        <v>1</v>
      </c>
      <c r="P662" s="151">
        <v>2000</v>
      </c>
      <c r="Q662" s="145">
        <v>0.25</v>
      </c>
      <c r="R662" s="144">
        <f t="shared" si="10"/>
        <v>2500</v>
      </c>
      <c r="S662" s="150">
        <v>15</v>
      </c>
      <c r="T662" s="141">
        <v>1</v>
      </c>
      <c r="U662" s="150">
        <v>1</v>
      </c>
      <c r="V662" s="146">
        <f>CEILING(R662*O662*I662*EXP(-Definitions!$A$38*'Capex (2)'!U662)*T662,100)</f>
        <v>2500</v>
      </c>
      <c r="W662" s="136" t="s">
        <v>2046</v>
      </c>
      <c r="X662" s="136" t="s">
        <v>2045</v>
      </c>
      <c r="Y662" s="136" t="s">
        <v>2044</v>
      </c>
    </row>
    <row r="663" spans="1:25" ht="34.5">
      <c r="A663" s="141" t="s">
        <v>1005</v>
      </c>
      <c r="B663" s="149" t="s">
        <v>2041</v>
      </c>
      <c r="C663" s="149" t="s">
        <v>82</v>
      </c>
      <c r="D663" s="150" t="s">
        <v>2042</v>
      </c>
      <c r="E663" s="150" t="s">
        <v>263</v>
      </c>
      <c r="F663" s="141" t="s">
        <v>264</v>
      </c>
      <c r="G663" s="150" t="s">
        <v>101</v>
      </c>
      <c r="H663" s="141">
        <v>2018</v>
      </c>
      <c r="I663" s="147">
        <v>1</v>
      </c>
      <c r="J663" s="132" t="s">
        <v>285</v>
      </c>
      <c r="K663" s="150">
        <v>4</v>
      </c>
      <c r="L663" s="150">
        <v>3</v>
      </c>
      <c r="M663" s="150">
        <v>0</v>
      </c>
      <c r="N663" s="150">
        <v>5</v>
      </c>
      <c r="O663" s="132">
        <v>1</v>
      </c>
      <c r="P663" s="151">
        <v>2000</v>
      </c>
      <c r="Q663" s="145">
        <v>0.25</v>
      </c>
      <c r="R663" s="144">
        <f t="shared" si="10"/>
        <v>2500</v>
      </c>
      <c r="S663" s="150">
        <v>15</v>
      </c>
      <c r="T663" s="141">
        <v>1</v>
      </c>
      <c r="U663" s="150">
        <v>1</v>
      </c>
      <c r="V663" s="146">
        <f>CEILING(R663*O663*I663*EXP(-Definitions!$A$38*'Capex (2)'!U663)*T663,100)</f>
        <v>2500</v>
      </c>
      <c r="W663" s="136" t="s">
        <v>2046</v>
      </c>
      <c r="X663" s="136" t="s">
        <v>2045</v>
      </c>
      <c r="Y663" s="136" t="s">
        <v>2044</v>
      </c>
    </row>
    <row r="664" spans="1:25" ht="34.5">
      <c r="A664" s="141" t="s">
        <v>1006</v>
      </c>
      <c r="B664" s="149" t="s">
        <v>2041</v>
      </c>
      <c r="C664" s="149" t="s">
        <v>82</v>
      </c>
      <c r="D664" s="150" t="s">
        <v>2042</v>
      </c>
      <c r="E664" s="150" t="s">
        <v>107</v>
      </c>
      <c r="F664" s="141" t="s">
        <v>264</v>
      </c>
      <c r="G664" s="150" t="s">
        <v>101</v>
      </c>
      <c r="H664" s="141">
        <v>2018</v>
      </c>
      <c r="I664" s="147">
        <v>1</v>
      </c>
      <c r="J664" s="132" t="s">
        <v>285</v>
      </c>
      <c r="K664" s="150">
        <v>4</v>
      </c>
      <c r="L664" s="150">
        <v>3</v>
      </c>
      <c r="M664" s="150">
        <v>0</v>
      </c>
      <c r="N664" s="150">
        <v>5</v>
      </c>
      <c r="O664" s="132">
        <v>1</v>
      </c>
      <c r="P664" s="151">
        <v>2000</v>
      </c>
      <c r="Q664" s="145">
        <v>0.25</v>
      </c>
      <c r="R664" s="144">
        <f t="shared" si="10"/>
        <v>2500</v>
      </c>
      <c r="S664" s="150">
        <v>15</v>
      </c>
      <c r="T664" s="141">
        <v>1</v>
      </c>
      <c r="U664" s="150">
        <v>1</v>
      </c>
      <c r="V664" s="146">
        <f>CEILING(R664*O664*I664*EXP(-Definitions!$A$38*'Capex (2)'!U664)*T664,100)</f>
        <v>2500</v>
      </c>
      <c r="W664" s="136" t="s">
        <v>2046</v>
      </c>
      <c r="X664" s="136" t="s">
        <v>2045</v>
      </c>
      <c r="Y664" s="136" t="s">
        <v>2044</v>
      </c>
    </row>
    <row r="665" spans="1:25" ht="34.5">
      <c r="A665" s="141" t="s">
        <v>1007</v>
      </c>
      <c r="B665" s="149" t="s">
        <v>2041</v>
      </c>
      <c r="C665" s="149" t="s">
        <v>82</v>
      </c>
      <c r="D665" s="150" t="s">
        <v>2042</v>
      </c>
      <c r="E665" s="150" t="s">
        <v>108</v>
      </c>
      <c r="F665" s="141" t="s">
        <v>264</v>
      </c>
      <c r="G665" s="150" t="s">
        <v>101</v>
      </c>
      <c r="H665" s="141">
        <v>2018</v>
      </c>
      <c r="I665" s="147">
        <v>1</v>
      </c>
      <c r="J665" s="132" t="s">
        <v>285</v>
      </c>
      <c r="K665" s="150">
        <v>4</v>
      </c>
      <c r="L665" s="150">
        <v>3</v>
      </c>
      <c r="M665" s="150">
        <v>0</v>
      </c>
      <c r="N665" s="150">
        <v>5</v>
      </c>
      <c r="O665" s="132">
        <v>1</v>
      </c>
      <c r="P665" s="151">
        <v>2000</v>
      </c>
      <c r="Q665" s="145">
        <v>0.25</v>
      </c>
      <c r="R665" s="144">
        <f t="shared" si="10"/>
        <v>2500</v>
      </c>
      <c r="S665" s="150">
        <v>15</v>
      </c>
      <c r="T665" s="141">
        <v>1</v>
      </c>
      <c r="U665" s="150">
        <v>1</v>
      </c>
      <c r="V665" s="146">
        <f>CEILING(R665*O665*I665*EXP(-Definitions!$A$38*'Capex (2)'!U665)*T665,100)</f>
        <v>2500</v>
      </c>
      <c r="W665" s="136" t="s">
        <v>2046</v>
      </c>
      <c r="X665" s="136" t="s">
        <v>2045</v>
      </c>
      <c r="Y665" s="136" t="s">
        <v>2044</v>
      </c>
    </row>
    <row r="666" spans="1:25" ht="34.5">
      <c r="A666" s="141" t="s">
        <v>1009</v>
      </c>
      <c r="B666" s="149" t="s">
        <v>2041</v>
      </c>
      <c r="C666" s="149" t="s">
        <v>82</v>
      </c>
      <c r="D666" s="150" t="s">
        <v>2042</v>
      </c>
      <c r="E666" s="150" t="s">
        <v>109</v>
      </c>
      <c r="F666" s="141" t="s">
        <v>264</v>
      </c>
      <c r="G666" s="150" t="s">
        <v>101</v>
      </c>
      <c r="H666" s="141">
        <v>2018</v>
      </c>
      <c r="I666" s="147">
        <v>1</v>
      </c>
      <c r="J666" s="132" t="s">
        <v>285</v>
      </c>
      <c r="K666" s="150">
        <v>4</v>
      </c>
      <c r="L666" s="150">
        <v>3</v>
      </c>
      <c r="M666" s="150">
        <v>0</v>
      </c>
      <c r="N666" s="150">
        <v>5</v>
      </c>
      <c r="O666" s="132">
        <v>1</v>
      </c>
      <c r="P666" s="151">
        <v>2000</v>
      </c>
      <c r="Q666" s="145">
        <v>0.25</v>
      </c>
      <c r="R666" s="144">
        <f t="shared" si="10"/>
        <v>2500</v>
      </c>
      <c r="S666" s="150">
        <v>15</v>
      </c>
      <c r="T666" s="141">
        <v>1</v>
      </c>
      <c r="U666" s="150">
        <v>1</v>
      </c>
      <c r="V666" s="146">
        <f>CEILING(R666*O666*I666*EXP(-Definitions!$A$38*'Capex (2)'!U666)*T666,100)</f>
        <v>2500</v>
      </c>
      <c r="W666" s="136" t="s">
        <v>2046</v>
      </c>
      <c r="X666" s="136" t="s">
        <v>2045</v>
      </c>
      <c r="Y666" s="136" t="s">
        <v>2044</v>
      </c>
    </row>
    <row r="667" spans="1:25" ht="34.5">
      <c r="A667" s="141" t="s">
        <v>1010</v>
      </c>
      <c r="B667" s="149" t="s">
        <v>2041</v>
      </c>
      <c r="C667" s="149" t="s">
        <v>82</v>
      </c>
      <c r="D667" s="150" t="s">
        <v>2042</v>
      </c>
      <c r="E667" s="150" t="s">
        <v>110</v>
      </c>
      <c r="F667" s="141" t="s">
        <v>264</v>
      </c>
      <c r="G667" s="150" t="s">
        <v>101</v>
      </c>
      <c r="H667" s="141">
        <v>2018</v>
      </c>
      <c r="I667" s="147">
        <v>1</v>
      </c>
      <c r="J667" s="132" t="s">
        <v>285</v>
      </c>
      <c r="K667" s="150">
        <v>4</v>
      </c>
      <c r="L667" s="150">
        <v>3</v>
      </c>
      <c r="M667" s="150">
        <v>0</v>
      </c>
      <c r="N667" s="150">
        <v>5</v>
      </c>
      <c r="O667" s="132">
        <v>1</v>
      </c>
      <c r="P667" s="151">
        <v>2000</v>
      </c>
      <c r="Q667" s="145">
        <v>0.25</v>
      </c>
      <c r="R667" s="144">
        <f t="shared" si="10"/>
        <v>2500</v>
      </c>
      <c r="S667" s="150">
        <v>15</v>
      </c>
      <c r="T667" s="141">
        <v>1</v>
      </c>
      <c r="U667" s="150">
        <v>1</v>
      </c>
      <c r="V667" s="146">
        <f>CEILING(R667*O667*I667*EXP(-Definitions!$A$38*'Capex (2)'!U667)*T667,100)</f>
        <v>2500</v>
      </c>
      <c r="W667" s="136" t="s">
        <v>2046</v>
      </c>
      <c r="X667" s="136" t="s">
        <v>2045</v>
      </c>
      <c r="Y667" s="136" t="s">
        <v>2044</v>
      </c>
    </row>
    <row r="668" spans="1:25" ht="34.5">
      <c r="A668" s="141" t="s">
        <v>1011</v>
      </c>
      <c r="B668" s="149" t="s">
        <v>2041</v>
      </c>
      <c r="C668" s="149" t="s">
        <v>82</v>
      </c>
      <c r="D668" s="150" t="s">
        <v>2042</v>
      </c>
      <c r="E668" s="150" t="s">
        <v>111</v>
      </c>
      <c r="F668" s="141" t="s">
        <v>264</v>
      </c>
      <c r="G668" s="150" t="s">
        <v>101</v>
      </c>
      <c r="H668" s="141">
        <v>2018</v>
      </c>
      <c r="I668" s="147">
        <v>1</v>
      </c>
      <c r="J668" s="132" t="s">
        <v>285</v>
      </c>
      <c r="K668" s="150">
        <v>4</v>
      </c>
      <c r="L668" s="150">
        <v>3</v>
      </c>
      <c r="M668" s="150">
        <v>0</v>
      </c>
      <c r="N668" s="150">
        <v>5</v>
      </c>
      <c r="O668" s="132">
        <v>1</v>
      </c>
      <c r="P668" s="151">
        <v>2000</v>
      </c>
      <c r="Q668" s="145">
        <v>0.25</v>
      </c>
      <c r="R668" s="144">
        <f t="shared" si="10"/>
        <v>2500</v>
      </c>
      <c r="S668" s="150">
        <v>15</v>
      </c>
      <c r="T668" s="141">
        <v>1</v>
      </c>
      <c r="U668" s="150">
        <v>1</v>
      </c>
      <c r="V668" s="146">
        <f>CEILING(R668*O668*I668*EXP(-Definitions!$A$38*'Capex (2)'!U668)*T668,100)</f>
        <v>2500</v>
      </c>
      <c r="W668" s="136" t="s">
        <v>2046</v>
      </c>
      <c r="X668" s="136" t="s">
        <v>2045</v>
      </c>
      <c r="Y668" s="136" t="s">
        <v>2044</v>
      </c>
    </row>
    <row r="669" spans="1:25" ht="34.5">
      <c r="A669" s="141" t="s">
        <v>1012</v>
      </c>
      <c r="B669" s="149" t="s">
        <v>2041</v>
      </c>
      <c r="C669" s="149" t="s">
        <v>82</v>
      </c>
      <c r="D669" s="150" t="s">
        <v>2042</v>
      </c>
      <c r="E669" s="150" t="s">
        <v>112</v>
      </c>
      <c r="F669" s="141" t="s">
        <v>264</v>
      </c>
      <c r="G669" s="150" t="s">
        <v>101</v>
      </c>
      <c r="H669" s="141">
        <v>2018</v>
      </c>
      <c r="I669" s="147">
        <v>1</v>
      </c>
      <c r="J669" s="132" t="s">
        <v>285</v>
      </c>
      <c r="K669" s="150">
        <v>4</v>
      </c>
      <c r="L669" s="150">
        <v>3</v>
      </c>
      <c r="M669" s="150">
        <v>0</v>
      </c>
      <c r="N669" s="150">
        <v>5</v>
      </c>
      <c r="O669" s="132">
        <v>1</v>
      </c>
      <c r="P669" s="151">
        <v>2000</v>
      </c>
      <c r="Q669" s="145">
        <v>0.25</v>
      </c>
      <c r="R669" s="144">
        <f t="shared" si="10"/>
        <v>2500</v>
      </c>
      <c r="S669" s="150">
        <v>15</v>
      </c>
      <c r="T669" s="141">
        <v>1</v>
      </c>
      <c r="U669" s="150">
        <v>1</v>
      </c>
      <c r="V669" s="146">
        <f>CEILING(R669*O669*I669*EXP(-Definitions!$A$38*'Capex (2)'!U669)*T669,100)</f>
        <v>2500</v>
      </c>
      <c r="W669" s="136" t="s">
        <v>2046</v>
      </c>
      <c r="X669" s="136" t="s">
        <v>2045</v>
      </c>
      <c r="Y669" s="136" t="s">
        <v>2044</v>
      </c>
    </row>
    <row r="670" spans="1:25" ht="34.5">
      <c r="A670" s="141" t="s">
        <v>1013</v>
      </c>
      <c r="B670" s="149" t="s">
        <v>2041</v>
      </c>
      <c r="C670" s="149" t="s">
        <v>82</v>
      </c>
      <c r="D670" s="150" t="s">
        <v>2042</v>
      </c>
      <c r="E670" s="150" t="s">
        <v>113</v>
      </c>
      <c r="F670" s="141" t="s">
        <v>264</v>
      </c>
      <c r="G670" s="150" t="s">
        <v>101</v>
      </c>
      <c r="H670" s="141">
        <v>2018</v>
      </c>
      <c r="I670" s="147">
        <v>1</v>
      </c>
      <c r="J670" s="132" t="s">
        <v>285</v>
      </c>
      <c r="K670" s="150">
        <v>4</v>
      </c>
      <c r="L670" s="150">
        <v>3</v>
      </c>
      <c r="M670" s="150">
        <v>0</v>
      </c>
      <c r="N670" s="150">
        <v>5</v>
      </c>
      <c r="O670" s="132">
        <v>1</v>
      </c>
      <c r="P670" s="151">
        <v>2000</v>
      </c>
      <c r="Q670" s="145">
        <v>0.25</v>
      </c>
      <c r="R670" s="144">
        <f t="shared" si="10"/>
        <v>2500</v>
      </c>
      <c r="S670" s="150">
        <v>15</v>
      </c>
      <c r="T670" s="141">
        <v>1</v>
      </c>
      <c r="U670" s="150">
        <v>1</v>
      </c>
      <c r="V670" s="146">
        <f>CEILING(R670*O670*I670*EXP(-Definitions!$A$38*'Capex (2)'!U670)*T670,100)</f>
        <v>2500</v>
      </c>
      <c r="W670" s="136" t="s">
        <v>2046</v>
      </c>
      <c r="X670" s="136" t="s">
        <v>2045</v>
      </c>
      <c r="Y670" s="136" t="s">
        <v>2044</v>
      </c>
    </row>
    <row r="671" spans="1:25" ht="23">
      <c r="A671" s="141" t="s">
        <v>1872</v>
      </c>
      <c r="B671" s="149" t="s">
        <v>1853</v>
      </c>
      <c r="C671" s="149" t="s">
        <v>82</v>
      </c>
      <c r="D671" s="150" t="s">
        <v>2042</v>
      </c>
      <c r="E671" s="150" t="s">
        <v>86</v>
      </c>
      <c r="F671" s="150" t="s">
        <v>192</v>
      </c>
      <c r="G671" s="150" t="s">
        <v>102</v>
      </c>
      <c r="H671" s="132" t="s">
        <v>1688</v>
      </c>
      <c r="I671" s="147">
        <v>1</v>
      </c>
      <c r="J671" s="132" t="s">
        <v>285</v>
      </c>
      <c r="K671" s="150">
        <v>4</v>
      </c>
      <c r="L671" s="150">
        <v>3</v>
      </c>
      <c r="M671" s="150">
        <v>0</v>
      </c>
      <c r="N671" s="150">
        <v>2</v>
      </c>
      <c r="O671" s="132">
        <v>1</v>
      </c>
      <c r="P671" s="151">
        <v>40000</v>
      </c>
      <c r="Q671" s="145">
        <v>0.25</v>
      </c>
      <c r="R671" s="144">
        <f t="shared" si="10"/>
        <v>50000</v>
      </c>
      <c r="S671" s="150">
        <v>20</v>
      </c>
      <c r="T671" s="141">
        <v>1</v>
      </c>
      <c r="U671" s="150">
        <v>1</v>
      </c>
      <c r="V671" s="146">
        <f>CEILING(R671*O671*I671*EXP(-Definitions!$A$38*'Capex (2)'!U671)*T671,100)</f>
        <v>50000</v>
      </c>
      <c r="W671" s="162" t="s">
        <v>2047</v>
      </c>
      <c r="X671" s="162" t="s">
        <v>2048</v>
      </c>
    </row>
    <row r="672" spans="1:25">
      <c r="A672" s="141"/>
      <c r="B672" s="149"/>
      <c r="C672" s="149"/>
      <c r="D672" s="150"/>
      <c r="E672" s="150"/>
      <c r="F672" s="150"/>
      <c r="G672" s="150"/>
      <c r="I672" s="147"/>
      <c r="J672" s="132"/>
      <c r="K672" s="150"/>
      <c r="L672" s="150"/>
      <c r="M672" s="150"/>
      <c r="N672" s="150"/>
      <c r="O672" s="132"/>
      <c r="P672" s="151"/>
      <c r="Q672" s="145"/>
      <c r="R672" s="144">
        <f t="shared" si="10"/>
        <v>0</v>
      </c>
      <c r="S672" s="150"/>
      <c r="T672" s="141"/>
      <c r="U672" s="150"/>
      <c r="V672" s="146"/>
      <c r="W672" s="136"/>
    </row>
    <row r="673" spans="1:23">
      <c r="A673" s="141"/>
      <c r="B673" s="149"/>
      <c r="C673" s="149"/>
      <c r="D673" s="150"/>
      <c r="E673" s="150"/>
      <c r="F673" s="150"/>
      <c r="G673" s="150"/>
      <c r="I673" s="147"/>
      <c r="J673" s="132"/>
      <c r="K673" s="150"/>
      <c r="L673" s="150"/>
      <c r="M673" s="150"/>
      <c r="N673" s="150"/>
      <c r="O673" s="132"/>
      <c r="P673" s="151"/>
      <c r="Q673" s="145"/>
      <c r="R673" s="144">
        <f t="shared" si="10"/>
        <v>0</v>
      </c>
      <c r="S673" s="150"/>
      <c r="T673" s="141"/>
      <c r="U673" s="150"/>
      <c r="V673" s="146"/>
      <c r="W673" s="136"/>
    </row>
    <row r="674" spans="1:23">
      <c r="A674" s="141"/>
      <c r="B674" s="149"/>
      <c r="C674" s="149"/>
      <c r="D674" s="150"/>
      <c r="E674" s="150"/>
      <c r="F674" s="150"/>
      <c r="G674" s="150"/>
      <c r="I674" s="147"/>
      <c r="J674" s="132"/>
      <c r="K674" s="150"/>
      <c r="L674" s="150"/>
      <c r="M674" s="150"/>
      <c r="N674" s="150"/>
      <c r="O674" s="132"/>
      <c r="P674" s="151"/>
      <c r="Q674" s="145"/>
      <c r="R674" s="144">
        <f t="shared" si="10"/>
        <v>0</v>
      </c>
      <c r="S674" s="150"/>
      <c r="T674" s="141"/>
      <c r="U674" s="150"/>
      <c r="V674" s="146"/>
      <c r="W674" s="136"/>
    </row>
    <row r="675" spans="1:23">
      <c r="A675" s="141"/>
      <c r="B675" s="149"/>
      <c r="C675" s="149"/>
      <c r="D675" s="150"/>
      <c r="E675" s="150"/>
      <c r="F675" s="150"/>
      <c r="G675" s="150"/>
      <c r="I675" s="147"/>
      <c r="J675" s="132"/>
      <c r="K675" s="150"/>
      <c r="L675" s="150"/>
      <c r="M675" s="150"/>
      <c r="N675" s="150"/>
      <c r="O675" s="132"/>
      <c r="P675" s="151"/>
      <c r="Q675" s="145"/>
      <c r="R675" s="144">
        <f t="shared" si="10"/>
        <v>0</v>
      </c>
      <c r="S675" s="150"/>
      <c r="T675" s="141"/>
      <c r="U675" s="150"/>
      <c r="V675" s="146"/>
      <c r="W675" s="136"/>
    </row>
    <row r="676" spans="1:23">
      <c r="A676" s="141"/>
      <c r="B676" s="149"/>
      <c r="C676" s="149"/>
      <c r="D676" s="150"/>
      <c r="E676" s="150"/>
      <c r="F676" s="150"/>
      <c r="G676" s="150"/>
      <c r="I676" s="147"/>
      <c r="J676" s="132"/>
      <c r="K676" s="150"/>
      <c r="L676" s="150"/>
      <c r="M676" s="150"/>
      <c r="N676" s="150"/>
      <c r="O676" s="132"/>
      <c r="P676" s="151"/>
      <c r="Q676" s="145"/>
      <c r="R676" s="144">
        <f t="shared" si="10"/>
        <v>0</v>
      </c>
      <c r="S676" s="150"/>
      <c r="T676" s="141"/>
      <c r="U676" s="150"/>
      <c r="V676" s="146"/>
      <c r="W676" s="136"/>
    </row>
    <row r="677" spans="1:23">
      <c r="A677" s="141"/>
      <c r="B677" s="149"/>
      <c r="C677" s="149"/>
      <c r="D677" s="150"/>
      <c r="E677" s="150"/>
      <c r="F677" s="150"/>
      <c r="G677" s="150"/>
      <c r="I677" s="147"/>
      <c r="J677" s="132"/>
      <c r="K677" s="150"/>
      <c r="L677" s="150"/>
      <c r="M677" s="150"/>
      <c r="N677" s="150"/>
      <c r="O677" s="132"/>
      <c r="P677" s="151"/>
      <c r="Q677" s="145"/>
      <c r="R677" s="144">
        <f t="shared" si="10"/>
        <v>0</v>
      </c>
      <c r="S677" s="150"/>
      <c r="T677" s="141"/>
      <c r="U677" s="150"/>
      <c r="V677" s="146"/>
      <c r="W677" s="136"/>
    </row>
    <row r="678" spans="1:23">
      <c r="A678" s="141"/>
      <c r="B678" s="149"/>
      <c r="C678" s="149"/>
      <c r="D678" s="150"/>
      <c r="E678" s="150"/>
      <c r="F678" s="150"/>
      <c r="G678" s="150"/>
      <c r="I678" s="147"/>
      <c r="J678" s="132"/>
      <c r="K678" s="150"/>
      <c r="L678" s="150"/>
      <c r="M678" s="150"/>
      <c r="N678" s="150"/>
      <c r="O678" s="132"/>
      <c r="P678" s="151"/>
      <c r="Q678" s="145"/>
      <c r="R678" s="144">
        <f t="shared" si="10"/>
        <v>0</v>
      </c>
      <c r="S678" s="150"/>
      <c r="T678" s="141"/>
      <c r="U678" s="150"/>
      <c r="V678" s="146"/>
      <c r="W678" s="136"/>
    </row>
    <row r="679" spans="1:23">
      <c r="A679" s="141"/>
      <c r="B679" s="149"/>
      <c r="C679" s="149"/>
      <c r="D679" s="150"/>
      <c r="E679" s="150"/>
      <c r="F679" s="150"/>
      <c r="G679" s="150"/>
      <c r="I679" s="147"/>
      <c r="J679" s="132"/>
      <c r="K679" s="150"/>
      <c r="L679" s="150"/>
      <c r="M679" s="150"/>
      <c r="N679" s="150"/>
      <c r="O679" s="132"/>
      <c r="P679" s="151"/>
      <c r="Q679" s="145"/>
      <c r="R679" s="144">
        <f t="shared" si="10"/>
        <v>0</v>
      </c>
      <c r="S679" s="150"/>
      <c r="T679" s="141"/>
      <c r="U679" s="150"/>
      <c r="V679" s="146"/>
      <c r="W679" s="136"/>
    </row>
    <row r="680" spans="1:23">
      <c r="A680" s="141"/>
      <c r="B680" s="149"/>
      <c r="C680" s="149"/>
      <c r="D680" s="150"/>
      <c r="E680" s="150"/>
      <c r="F680" s="150"/>
      <c r="G680" s="150"/>
      <c r="I680" s="147"/>
      <c r="J680" s="132"/>
      <c r="K680" s="150"/>
      <c r="L680" s="150"/>
      <c r="M680" s="150"/>
      <c r="N680" s="150"/>
      <c r="O680" s="132"/>
      <c r="P680" s="151"/>
      <c r="Q680" s="145"/>
      <c r="R680" s="144">
        <f t="shared" si="10"/>
        <v>0</v>
      </c>
      <c r="S680" s="150"/>
      <c r="T680" s="141"/>
      <c r="U680" s="150"/>
      <c r="V680" s="146"/>
      <c r="W680" s="136"/>
    </row>
    <row r="681" spans="1:23">
      <c r="A681" s="141"/>
      <c r="B681" s="149"/>
      <c r="C681" s="149"/>
      <c r="D681" s="150"/>
      <c r="E681" s="150"/>
      <c r="F681" s="150"/>
      <c r="G681" s="150"/>
      <c r="I681" s="147"/>
      <c r="J681" s="132"/>
      <c r="K681" s="150"/>
      <c r="L681" s="150"/>
      <c r="M681" s="150"/>
      <c r="N681" s="150"/>
      <c r="O681" s="132"/>
      <c r="P681" s="151"/>
      <c r="Q681" s="145"/>
      <c r="R681" s="144">
        <f t="shared" si="10"/>
        <v>0</v>
      </c>
      <c r="S681" s="150"/>
      <c r="T681" s="141"/>
      <c r="U681" s="150"/>
      <c r="V681" s="146"/>
      <c r="W681" s="136"/>
    </row>
    <row r="682" spans="1:23">
      <c r="A682" s="141"/>
      <c r="B682" s="149"/>
      <c r="C682" s="149"/>
      <c r="D682" s="150"/>
      <c r="E682" s="150"/>
      <c r="F682" s="150"/>
      <c r="G682" s="150"/>
      <c r="I682" s="147"/>
      <c r="J682" s="132"/>
      <c r="K682" s="150"/>
      <c r="L682" s="150"/>
      <c r="M682" s="150"/>
      <c r="N682" s="150"/>
      <c r="O682" s="132"/>
      <c r="P682" s="151"/>
      <c r="Q682" s="145"/>
      <c r="R682" s="144">
        <f t="shared" si="10"/>
        <v>0</v>
      </c>
      <c r="S682" s="150"/>
      <c r="T682" s="141"/>
      <c r="U682" s="150"/>
      <c r="V682" s="146"/>
      <c r="W682" s="136"/>
    </row>
    <row r="683" spans="1:23">
      <c r="A683" s="141"/>
      <c r="B683" s="149"/>
      <c r="C683" s="149"/>
      <c r="D683" s="150"/>
      <c r="E683" s="150"/>
      <c r="F683" s="150"/>
      <c r="G683" s="150"/>
      <c r="I683" s="147"/>
      <c r="J683" s="132"/>
      <c r="K683" s="150"/>
      <c r="L683" s="150"/>
      <c r="M683" s="150"/>
      <c r="N683" s="150"/>
      <c r="O683" s="132"/>
      <c r="P683" s="151"/>
      <c r="Q683" s="145"/>
      <c r="R683" s="144">
        <f t="shared" si="10"/>
        <v>0</v>
      </c>
      <c r="S683" s="150"/>
      <c r="T683" s="141"/>
      <c r="U683" s="150"/>
      <c r="V683" s="146"/>
      <c r="W683" s="136"/>
    </row>
    <row r="684" spans="1:23" ht="14.5">
      <c r="A684" s="141"/>
      <c r="B684" s="149"/>
      <c r="C684" s="149"/>
      <c r="D684" s="150"/>
      <c r="E684" s="150"/>
      <c r="F684" s="150"/>
      <c r="G684" s="150"/>
      <c r="I684" s="147"/>
      <c r="J684" s="49"/>
      <c r="K684" s="150"/>
      <c r="L684" s="150"/>
      <c r="M684" s="150"/>
      <c r="N684" s="150"/>
      <c r="O684" s="132"/>
      <c r="P684" s="151"/>
      <c r="Q684" s="145"/>
      <c r="R684" s="144">
        <f t="shared" si="10"/>
        <v>0</v>
      </c>
      <c r="S684" s="150"/>
      <c r="T684" s="141"/>
      <c r="U684" s="150"/>
      <c r="V684" s="146"/>
      <c r="W684" s="136"/>
    </row>
    <row r="685" spans="1:23">
      <c r="A685" s="141"/>
      <c r="B685" s="149"/>
      <c r="C685" s="149"/>
      <c r="D685" s="150"/>
      <c r="E685" s="150"/>
      <c r="F685" s="150"/>
      <c r="G685" s="150"/>
      <c r="I685" s="147"/>
      <c r="J685" s="132"/>
      <c r="K685" s="150"/>
      <c r="L685" s="150"/>
      <c r="M685" s="150"/>
      <c r="N685" s="150"/>
      <c r="O685" s="132"/>
      <c r="P685" s="151"/>
      <c r="Q685" s="145"/>
      <c r="R685" s="144">
        <f t="shared" si="10"/>
        <v>0</v>
      </c>
      <c r="S685" s="150"/>
      <c r="T685" s="141"/>
      <c r="U685" s="150"/>
      <c r="V685" s="146"/>
      <c r="W685" s="136"/>
    </row>
    <row r="686" spans="1:23">
      <c r="A686" s="141"/>
      <c r="B686" s="149"/>
      <c r="C686" s="149"/>
      <c r="D686" s="150"/>
      <c r="E686" s="150"/>
      <c r="F686" s="150"/>
      <c r="G686" s="150"/>
      <c r="I686" s="147"/>
      <c r="J686" s="132"/>
      <c r="K686" s="150"/>
      <c r="L686" s="150"/>
      <c r="M686" s="150"/>
      <c r="N686" s="150"/>
      <c r="O686" s="132"/>
      <c r="P686" s="151"/>
      <c r="Q686" s="145"/>
      <c r="R686" s="144">
        <f t="shared" si="10"/>
        <v>0</v>
      </c>
      <c r="S686" s="150"/>
      <c r="T686" s="141"/>
      <c r="U686" s="150"/>
      <c r="V686" s="146"/>
      <c r="W686" s="136"/>
    </row>
    <row r="687" spans="1:23">
      <c r="A687" s="141"/>
      <c r="B687" s="149"/>
      <c r="C687" s="149"/>
      <c r="D687" s="150"/>
      <c r="E687" s="150"/>
      <c r="F687" s="150"/>
      <c r="G687" s="150"/>
      <c r="I687" s="147"/>
      <c r="J687" s="132"/>
      <c r="K687" s="150"/>
      <c r="L687" s="150"/>
      <c r="M687" s="150"/>
      <c r="N687" s="150"/>
      <c r="O687" s="132"/>
      <c r="P687" s="151"/>
      <c r="Q687" s="145"/>
      <c r="R687" s="144">
        <f t="shared" si="10"/>
        <v>0</v>
      </c>
      <c r="S687" s="150"/>
      <c r="T687" s="141"/>
      <c r="U687" s="150"/>
      <c r="V687" s="146"/>
      <c r="W687" s="136"/>
    </row>
    <row r="688" spans="1:23">
      <c r="A688" s="141"/>
      <c r="B688" s="149"/>
      <c r="C688" s="149"/>
      <c r="D688" s="150"/>
      <c r="E688" s="150"/>
      <c r="F688" s="150"/>
      <c r="G688" s="150"/>
      <c r="I688" s="147"/>
      <c r="J688" s="132"/>
      <c r="K688" s="150"/>
      <c r="L688" s="150"/>
      <c r="M688" s="150"/>
      <c r="N688" s="150"/>
      <c r="O688" s="132"/>
      <c r="P688" s="151"/>
      <c r="Q688" s="145"/>
      <c r="R688" s="144">
        <f t="shared" si="10"/>
        <v>0</v>
      </c>
      <c r="S688" s="150"/>
      <c r="T688" s="141"/>
      <c r="U688" s="150"/>
      <c r="V688" s="146"/>
      <c r="W688" s="136"/>
    </row>
    <row r="689" spans="1:23">
      <c r="A689" s="141"/>
      <c r="B689" s="149"/>
      <c r="C689" s="149"/>
      <c r="D689" s="150"/>
      <c r="E689" s="150"/>
      <c r="F689" s="150"/>
      <c r="G689" s="150"/>
      <c r="I689" s="147"/>
      <c r="J689" s="132"/>
      <c r="K689" s="150"/>
      <c r="L689" s="150"/>
      <c r="M689" s="150"/>
      <c r="N689" s="150"/>
      <c r="O689" s="132"/>
      <c r="P689" s="151"/>
      <c r="Q689" s="145"/>
      <c r="R689" s="144">
        <f t="shared" si="10"/>
        <v>0</v>
      </c>
      <c r="S689" s="150"/>
      <c r="T689" s="141"/>
      <c r="U689" s="150"/>
      <c r="V689" s="146"/>
      <c r="W689" s="136"/>
    </row>
    <row r="690" spans="1:23">
      <c r="A690" s="141"/>
      <c r="B690" s="149"/>
      <c r="C690" s="149"/>
      <c r="D690" s="150"/>
      <c r="E690" s="150"/>
      <c r="F690" s="150"/>
      <c r="G690" s="150"/>
      <c r="I690" s="147"/>
      <c r="J690" s="132"/>
      <c r="K690" s="150"/>
      <c r="L690" s="150"/>
      <c r="M690" s="150"/>
      <c r="N690" s="150"/>
      <c r="O690" s="132"/>
      <c r="P690" s="151"/>
      <c r="Q690" s="145"/>
      <c r="R690" s="144">
        <f t="shared" si="10"/>
        <v>0</v>
      </c>
      <c r="S690" s="150"/>
      <c r="T690" s="141"/>
      <c r="U690" s="150"/>
      <c r="V690" s="146"/>
      <c r="W690" s="136"/>
    </row>
    <row r="691" spans="1:23">
      <c r="A691" s="141"/>
      <c r="B691" s="149"/>
      <c r="C691" s="149"/>
      <c r="D691" s="150"/>
      <c r="E691" s="150"/>
      <c r="F691" s="150"/>
      <c r="G691" s="150"/>
      <c r="I691" s="147"/>
      <c r="J691" s="132"/>
      <c r="K691" s="150"/>
      <c r="L691" s="150"/>
      <c r="M691" s="150"/>
      <c r="N691" s="150"/>
      <c r="O691" s="132"/>
      <c r="P691" s="151"/>
      <c r="Q691" s="145"/>
      <c r="R691" s="144">
        <f t="shared" si="10"/>
        <v>0</v>
      </c>
      <c r="S691" s="150"/>
      <c r="T691" s="141"/>
      <c r="U691" s="150"/>
      <c r="V691" s="146"/>
      <c r="W691" s="136"/>
    </row>
    <row r="692" spans="1:23">
      <c r="A692" s="141"/>
      <c r="B692" s="149"/>
      <c r="C692" s="149"/>
      <c r="D692" s="150"/>
      <c r="E692" s="150"/>
      <c r="F692" s="150"/>
      <c r="G692" s="150"/>
      <c r="I692" s="147"/>
      <c r="J692" s="132"/>
      <c r="K692" s="150"/>
      <c r="L692" s="150"/>
      <c r="M692" s="150"/>
      <c r="N692" s="150"/>
      <c r="O692" s="132"/>
      <c r="P692" s="151"/>
      <c r="Q692" s="145"/>
      <c r="R692" s="144">
        <f t="shared" si="10"/>
        <v>0</v>
      </c>
      <c r="S692" s="150"/>
      <c r="T692" s="141"/>
      <c r="U692" s="150"/>
      <c r="V692" s="146"/>
      <c r="W692" s="136"/>
    </row>
    <row r="693" spans="1:23">
      <c r="A693" s="141"/>
      <c r="B693" s="149"/>
      <c r="C693" s="149"/>
      <c r="D693" s="150"/>
      <c r="E693" s="150"/>
      <c r="F693" s="150"/>
      <c r="G693" s="150"/>
      <c r="I693" s="147"/>
      <c r="J693" s="132"/>
      <c r="K693" s="150"/>
      <c r="L693" s="150"/>
      <c r="M693" s="150"/>
      <c r="N693" s="150"/>
      <c r="O693" s="132"/>
      <c r="P693" s="151"/>
      <c r="Q693" s="145"/>
      <c r="R693" s="144">
        <f t="shared" si="10"/>
        <v>0</v>
      </c>
      <c r="S693" s="150"/>
      <c r="T693" s="141"/>
      <c r="U693" s="150"/>
      <c r="V693" s="146"/>
      <c r="W693" s="136"/>
    </row>
    <row r="694" spans="1:23">
      <c r="A694" s="141"/>
      <c r="B694" s="149"/>
      <c r="C694" s="149"/>
      <c r="D694" s="150"/>
      <c r="E694" s="150"/>
      <c r="F694" s="150"/>
      <c r="G694" s="150"/>
      <c r="I694" s="147"/>
      <c r="J694" s="132"/>
      <c r="K694" s="150"/>
      <c r="L694" s="150"/>
      <c r="M694" s="150"/>
      <c r="N694" s="150"/>
      <c r="O694" s="132"/>
      <c r="P694" s="151"/>
      <c r="Q694" s="145"/>
      <c r="R694" s="144">
        <f t="shared" si="10"/>
        <v>0</v>
      </c>
      <c r="S694" s="150"/>
      <c r="T694" s="141"/>
      <c r="U694" s="150"/>
      <c r="V694" s="146"/>
      <c r="W694" s="136"/>
    </row>
    <row r="695" spans="1:23">
      <c r="A695" s="141"/>
      <c r="B695" s="149"/>
      <c r="C695" s="149"/>
      <c r="D695" s="150"/>
      <c r="E695" s="150"/>
      <c r="F695" s="150"/>
      <c r="G695" s="150"/>
      <c r="I695" s="147"/>
      <c r="J695" s="132"/>
      <c r="K695" s="150"/>
      <c r="L695" s="150"/>
      <c r="M695" s="150"/>
      <c r="N695" s="150"/>
      <c r="O695" s="132"/>
      <c r="P695" s="151"/>
      <c r="Q695" s="145"/>
      <c r="R695" s="144">
        <f t="shared" si="10"/>
        <v>0</v>
      </c>
      <c r="S695" s="150"/>
      <c r="T695" s="141"/>
      <c r="U695" s="150"/>
      <c r="V695" s="146"/>
      <c r="W695" s="136"/>
    </row>
    <row r="696" spans="1:23">
      <c r="A696" s="141"/>
      <c r="B696" s="149"/>
      <c r="C696" s="149"/>
      <c r="D696" s="150"/>
      <c r="E696" s="150"/>
      <c r="F696" s="150"/>
      <c r="G696" s="150"/>
      <c r="I696" s="147"/>
      <c r="J696" s="132"/>
      <c r="K696" s="150"/>
      <c r="L696" s="150"/>
      <c r="M696" s="150"/>
      <c r="N696" s="150"/>
      <c r="O696" s="132"/>
      <c r="P696" s="151"/>
      <c r="Q696" s="145"/>
      <c r="R696" s="144">
        <f t="shared" si="10"/>
        <v>0</v>
      </c>
      <c r="S696" s="150"/>
      <c r="T696" s="141"/>
      <c r="U696" s="150"/>
      <c r="V696" s="146"/>
      <c r="W696" s="136"/>
    </row>
    <row r="697" spans="1:23">
      <c r="A697" s="141"/>
      <c r="B697" s="149"/>
      <c r="C697" s="149"/>
      <c r="D697" s="150"/>
      <c r="E697" s="150"/>
      <c r="F697" s="150"/>
      <c r="G697" s="150"/>
      <c r="I697" s="147"/>
      <c r="J697" s="132"/>
      <c r="K697" s="150"/>
      <c r="L697" s="150"/>
      <c r="M697" s="150"/>
      <c r="N697" s="150"/>
      <c r="O697" s="132"/>
      <c r="P697" s="151"/>
      <c r="Q697" s="145"/>
      <c r="R697" s="144">
        <f t="shared" si="10"/>
        <v>0</v>
      </c>
      <c r="S697" s="150"/>
      <c r="T697" s="141"/>
      <c r="U697" s="150"/>
      <c r="V697" s="146"/>
      <c r="W697" s="136"/>
    </row>
    <row r="698" spans="1:23">
      <c r="A698" s="141"/>
      <c r="B698" s="149"/>
      <c r="C698" s="149"/>
      <c r="D698" s="150"/>
      <c r="E698" s="150"/>
      <c r="F698" s="150"/>
      <c r="G698" s="150"/>
      <c r="I698" s="147"/>
      <c r="J698" s="132"/>
      <c r="K698" s="150"/>
      <c r="L698" s="150"/>
      <c r="M698" s="150"/>
      <c r="N698" s="150"/>
      <c r="O698" s="132"/>
      <c r="P698" s="151"/>
      <c r="Q698" s="145"/>
      <c r="R698" s="144">
        <f t="shared" si="10"/>
        <v>0</v>
      </c>
      <c r="S698" s="150"/>
      <c r="T698" s="141"/>
      <c r="U698" s="150"/>
      <c r="V698" s="146"/>
      <c r="W698" s="136"/>
    </row>
    <row r="699" spans="1:23">
      <c r="A699" s="141"/>
      <c r="B699" s="149"/>
      <c r="C699" s="149"/>
      <c r="D699" s="150"/>
      <c r="E699" s="150"/>
      <c r="F699" s="150"/>
      <c r="G699" s="150"/>
      <c r="I699" s="147"/>
      <c r="J699" s="132"/>
      <c r="K699" s="150"/>
      <c r="L699" s="150"/>
      <c r="M699" s="150"/>
      <c r="N699" s="150"/>
      <c r="O699" s="132"/>
      <c r="P699" s="151"/>
      <c r="Q699" s="145"/>
      <c r="R699" s="144">
        <f t="shared" si="10"/>
        <v>0</v>
      </c>
      <c r="S699" s="150"/>
      <c r="T699" s="141"/>
      <c r="U699" s="150"/>
      <c r="V699" s="146"/>
      <c r="W699" s="136"/>
    </row>
    <row r="700" spans="1:23">
      <c r="A700" s="141"/>
      <c r="B700" s="149"/>
      <c r="C700" s="149"/>
      <c r="D700" s="150"/>
      <c r="E700" s="150"/>
      <c r="F700" s="150"/>
      <c r="G700" s="150"/>
      <c r="I700" s="147"/>
      <c r="J700" s="132"/>
      <c r="K700" s="150"/>
      <c r="L700" s="150"/>
      <c r="M700" s="150"/>
      <c r="N700" s="150"/>
      <c r="O700" s="132"/>
      <c r="P700" s="151"/>
      <c r="Q700" s="145"/>
      <c r="R700" s="144">
        <f t="shared" si="10"/>
        <v>0</v>
      </c>
      <c r="S700" s="150"/>
      <c r="T700" s="141"/>
      <c r="U700" s="150"/>
      <c r="V700" s="146"/>
      <c r="W700" s="136"/>
    </row>
    <row r="701" spans="1:23">
      <c r="A701" s="141"/>
      <c r="B701" s="149"/>
      <c r="C701" s="149"/>
      <c r="D701" s="150"/>
      <c r="E701" s="150"/>
      <c r="F701" s="150"/>
      <c r="G701" s="150"/>
      <c r="I701" s="147"/>
      <c r="J701" s="132"/>
      <c r="K701" s="150"/>
      <c r="L701" s="150"/>
      <c r="M701" s="150"/>
      <c r="N701" s="150"/>
      <c r="O701" s="132"/>
      <c r="P701" s="151"/>
      <c r="Q701" s="145"/>
      <c r="R701" s="144">
        <f t="shared" si="10"/>
        <v>0</v>
      </c>
      <c r="S701" s="150"/>
      <c r="T701" s="141"/>
      <c r="U701" s="150"/>
      <c r="V701" s="146"/>
      <c r="W701" s="136"/>
    </row>
    <row r="702" spans="1:23">
      <c r="A702" s="141"/>
      <c r="B702" s="149"/>
      <c r="C702" s="149"/>
      <c r="D702" s="150"/>
      <c r="E702" s="150"/>
      <c r="F702" s="150"/>
      <c r="G702" s="150"/>
      <c r="I702" s="147"/>
      <c r="J702" s="132"/>
      <c r="K702" s="150"/>
      <c r="L702" s="150"/>
      <c r="M702" s="150"/>
      <c r="N702" s="150"/>
      <c r="O702" s="132"/>
      <c r="P702" s="151"/>
      <c r="Q702" s="145"/>
      <c r="R702" s="144">
        <f t="shared" si="10"/>
        <v>0</v>
      </c>
      <c r="S702" s="150"/>
      <c r="T702" s="141"/>
      <c r="U702" s="150"/>
      <c r="V702" s="146"/>
      <c r="W702" s="136"/>
    </row>
    <row r="703" spans="1:23">
      <c r="A703" s="141"/>
      <c r="B703" s="149"/>
      <c r="C703" s="149"/>
      <c r="D703" s="150"/>
      <c r="E703" s="150"/>
      <c r="F703" s="150"/>
      <c r="G703" s="150"/>
      <c r="I703" s="147"/>
      <c r="J703" s="153"/>
      <c r="K703" s="150"/>
      <c r="L703" s="150"/>
      <c r="M703" s="150"/>
      <c r="N703" s="150"/>
      <c r="O703" s="132"/>
      <c r="P703" s="151"/>
      <c r="Q703" s="145"/>
      <c r="R703" s="144">
        <f t="shared" si="10"/>
        <v>0</v>
      </c>
      <c r="S703" s="150"/>
      <c r="T703" s="141"/>
      <c r="U703" s="150"/>
      <c r="V703" s="146"/>
      <c r="W703" s="136"/>
    </row>
    <row r="704" spans="1:23">
      <c r="A704" s="141"/>
      <c r="B704" s="149"/>
      <c r="C704" s="149"/>
      <c r="D704" s="150"/>
      <c r="E704" s="150"/>
      <c r="F704" s="150"/>
      <c r="G704" s="150"/>
      <c r="I704" s="147"/>
      <c r="J704" s="132"/>
      <c r="K704" s="150"/>
      <c r="L704" s="150"/>
      <c r="M704" s="150"/>
      <c r="N704" s="150"/>
      <c r="O704" s="132"/>
      <c r="P704" s="151"/>
      <c r="Q704" s="145"/>
      <c r="R704" s="144">
        <f t="shared" si="10"/>
        <v>0</v>
      </c>
      <c r="S704" s="150"/>
      <c r="T704" s="141"/>
      <c r="U704" s="150"/>
      <c r="V704" s="146"/>
      <c r="W704" s="136"/>
    </row>
    <row r="705" spans="1:23">
      <c r="A705" s="141"/>
      <c r="B705" s="149"/>
      <c r="C705" s="149"/>
      <c r="D705" s="150"/>
      <c r="E705" s="150"/>
      <c r="F705" s="150"/>
      <c r="G705" s="150"/>
      <c r="I705" s="147"/>
      <c r="J705" s="132"/>
      <c r="K705" s="150"/>
      <c r="L705" s="150"/>
      <c r="M705" s="150"/>
      <c r="N705" s="150"/>
      <c r="O705" s="132"/>
      <c r="P705" s="151"/>
      <c r="Q705" s="145"/>
      <c r="R705" s="144">
        <f t="shared" si="10"/>
        <v>0</v>
      </c>
      <c r="S705" s="150"/>
      <c r="T705" s="141"/>
      <c r="U705" s="150"/>
      <c r="V705" s="146"/>
      <c r="W705" s="136"/>
    </row>
    <row r="706" spans="1:23">
      <c r="A706" s="141"/>
      <c r="B706" s="149"/>
      <c r="C706" s="149"/>
      <c r="D706" s="150"/>
      <c r="E706" s="150"/>
      <c r="F706" s="150"/>
      <c r="G706" s="150"/>
      <c r="I706" s="147"/>
      <c r="J706" s="132"/>
      <c r="K706" s="150"/>
      <c r="L706" s="150"/>
      <c r="M706" s="150"/>
      <c r="N706" s="150"/>
      <c r="O706" s="132"/>
      <c r="P706" s="151"/>
      <c r="Q706" s="145"/>
      <c r="R706" s="144">
        <f t="shared" ref="R706:R769" si="11">P706*(1+Q706)</f>
        <v>0</v>
      </c>
      <c r="S706" s="150"/>
      <c r="T706" s="141"/>
      <c r="U706" s="150"/>
      <c r="V706" s="146"/>
      <c r="W706" s="136"/>
    </row>
    <row r="707" spans="1:23">
      <c r="A707" s="141"/>
      <c r="B707" s="149"/>
      <c r="C707" s="149"/>
      <c r="D707" s="150"/>
      <c r="E707" s="150"/>
      <c r="F707" s="150"/>
      <c r="G707" s="150"/>
      <c r="I707" s="147"/>
      <c r="J707" s="132"/>
      <c r="K707" s="150"/>
      <c r="L707" s="150"/>
      <c r="M707" s="150"/>
      <c r="N707" s="150"/>
      <c r="O707" s="132"/>
      <c r="P707" s="151"/>
      <c r="Q707" s="145"/>
      <c r="R707" s="144">
        <f t="shared" si="11"/>
        <v>0</v>
      </c>
      <c r="S707" s="150"/>
      <c r="T707" s="141"/>
      <c r="U707" s="150"/>
      <c r="V707" s="146"/>
      <c r="W707" s="136"/>
    </row>
    <row r="708" spans="1:23">
      <c r="A708" s="141"/>
      <c r="B708" s="149"/>
      <c r="C708" s="149"/>
      <c r="D708" s="150"/>
      <c r="E708" s="150"/>
      <c r="F708" s="150"/>
      <c r="G708" s="150"/>
      <c r="I708" s="147"/>
      <c r="J708" s="132"/>
      <c r="K708" s="150"/>
      <c r="L708" s="150"/>
      <c r="M708" s="150"/>
      <c r="N708" s="150"/>
      <c r="O708" s="132"/>
      <c r="P708" s="151"/>
      <c r="Q708" s="145"/>
      <c r="R708" s="144">
        <f t="shared" si="11"/>
        <v>0</v>
      </c>
      <c r="S708" s="150"/>
      <c r="T708" s="141"/>
      <c r="U708" s="150"/>
      <c r="V708" s="146"/>
      <c r="W708" s="136"/>
    </row>
    <row r="709" spans="1:23">
      <c r="A709" s="141"/>
      <c r="B709" s="149"/>
      <c r="C709" s="149"/>
      <c r="D709" s="150"/>
      <c r="E709" s="150"/>
      <c r="F709" s="150"/>
      <c r="G709" s="150"/>
      <c r="I709" s="147"/>
      <c r="J709" s="132"/>
      <c r="K709" s="150"/>
      <c r="L709" s="150"/>
      <c r="M709" s="150"/>
      <c r="N709" s="150"/>
      <c r="O709" s="132"/>
      <c r="P709" s="151"/>
      <c r="Q709" s="145"/>
      <c r="R709" s="144">
        <f t="shared" si="11"/>
        <v>0</v>
      </c>
      <c r="S709" s="150"/>
      <c r="T709" s="141"/>
      <c r="U709" s="150"/>
      <c r="V709" s="146"/>
      <c r="W709" s="136"/>
    </row>
    <row r="710" spans="1:23">
      <c r="A710" s="141"/>
      <c r="B710" s="149"/>
      <c r="C710" s="149"/>
      <c r="D710" s="150"/>
      <c r="E710" s="150"/>
      <c r="F710" s="150"/>
      <c r="G710" s="150"/>
      <c r="I710" s="147"/>
      <c r="J710" s="132"/>
      <c r="K710" s="150"/>
      <c r="L710" s="150"/>
      <c r="M710" s="150"/>
      <c r="N710" s="150"/>
      <c r="O710" s="132"/>
      <c r="P710" s="151"/>
      <c r="Q710" s="145"/>
      <c r="R710" s="144">
        <f t="shared" si="11"/>
        <v>0</v>
      </c>
      <c r="S710" s="150"/>
      <c r="T710" s="141"/>
      <c r="U710" s="150"/>
      <c r="V710" s="146"/>
      <c r="W710" s="136"/>
    </row>
    <row r="711" spans="1:23">
      <c r="A711" s="141"/>
      <c r="B711" s="149"/>
      <c r="C711" s="149"/>
      <c r="D711" s="150"/>
      <c r="E711" s="150"/>
      <c r="F711" s="150"/>
      <c r="G711" s="150"/>
      <c r="I711" s="147"/>
      <c r="J711" s="132"/>
      <c r="K711" s="150"/>
      <c r="L711" s="150"/>
      <c r="M711" s="150"/>
      <c r="N711" s="150"/>
      <c r="O711" s="132"/>
      <c r="P711" s="151"/>
      <c r="Q711" s="145"/>
      <c r="R711" s="144">
        <f t="shared" si="11"/>
        <v>0</v>
      </c>
      <c r="S711" s="150"/>
      <c r="T711" s="141"/>
      <c r="U711" s="150"/>
      <c r="V711" s="146"/>
      <c r="W711" s="136"/>
    </row>
    <row r="712" spans="1:23">
      <c r="A712" s="141"/>
      <c r="B712" s="149"/>
      <c r="C712" s="149"/>
      <c r="D712" s="150"/>
      <c r="E712" s="150"/>
      <c r="F712" s="150"/>
      <c r="G712" s="150"/>
      <c r="I712" s="147"/>
      <c r="J712" s="132"/>
      <c r="K712" s="150"/>
      <c r="L712" s="150"/>
      <c r="M712" s="150"/>
      <c r="N712" s="150"/>
      <c r="O712" s="132"/>
      <c r="P712" s="151"/>
      <c r="Q712" s="145"/>
      <c r="R712" s="144">
        <f t="shared" si="11"/>
        <v>0</v>
      </c>
      <c r="S712" s="150"/>
      <c r="T712" s="141"/>
      <c r="U712" s="150"/>
      <c r="V712" s="146"/>
      <c r="W712" s="136"/>
    </row>
    <row r="713" spans="1:23">
      <c r="A713" s="141"/>
      <c r="B713" s="149"/>
      <c r="C713" s="149"/>
      <c r="D713" s="150"/>
      <c r="E713" s="150"/>
      <c r="F713" s="150"/>
      <c r="G713" s="150"/>
      <c r="I713" s="147"/>
      <c r="J713" s="132"/>
      <c r="K713" s="150"/>
      <c r="L713" s="150"/>
      <c r="M713" s="150"/>
      <c r="N713" s="150"/>
      <c r="O713" s="132"/>
      <c r="P713" s="151"/>
      <c r="Q713" s="145"/>
      <c r="R713" s="144">
        <f t="shared" si="11"/>
        <v>0</v>
      </c>
      <c r="S713" s="150"/>
      <c r="T713" s="141"/>
      <c r="U713" s="150"/>
      <c r="V713" s="146"/>
      <c r="W713" s="136"/>
    </row>
    <row r="714" spans="1:23">
      <c r="A714" s="141"/>
      <c r="B714" s="149"/>
      <c r="C714" s="149"/>
      <c r="D714" s="150"/>
      <c r="E714" s="150"/>
      <c r="F714" s="150"/>
      <c r="G714" s="150"/>
      <c r="I714" s="147"/>
      <c r="J714" s="132"/>
      <c r="K714" s="150"/>
      <c r="L714" s="150"/>
      <c r="M714" s="150"/>
      <c r="N714" s="150"/>
      <c r="O714" s="132"/>
      <c r="P714" s="151"/>
      <c r="Q714" s="145"/>
      <c r="R714" s="144">
        <f t="shared" si="11"/>
        <v>0</v>
      </c>
      <c r="S714" s="150"/>
      <c r="T714" s="141"/>
      <c r="U714" s="150"/>
      <c r="V714" s="146"/>
      <c r="W714" s="136"/>
    </row>
    <row r="715" spans="1:23">
      <c r="A715" s="141"/>
      <c r="B715" s="149"/>
      <c r="C715" s="149"/>
      <c r="D715" s="150"/>
      <c r="E715" s="150"/>
      <c r="F715" s="150"/>
      <c r="G715" s="150"/>
      <c r="I715" s="147"/>
      <c r="J715" s="132"/>
      <c r="K715" s="150"/>
      <c r="L715" s="150"/>
      <c r="M715" s="150"/>
      <c r="N715" s="150"/>
      <c r="O715" s="132"/>
      <c r="P715" s="151"/>
      <c r="Q715" s="145"/>
      <c r="R715" s="144">
        <f t="shared" si="11"/>
        <v>0</v>
      </c>
      <c r="S715" s="150"/>
      <c r="T715" s="141"/>
      <c r="U715" s="150"/>
      <c r="V715" s="146"/>
      <c r="W715" s="136"/>
    </row>
    <row r="716" spans="1:23">
      <c r="A716" s="141"/>
      <c r="B716" s="149"/>
      <c r="C716" s="149"/>
      <c r="D716" s="150"/>
      <c r="E716" s="150"/>
      <c r="F716" s="150"/>
      <c r="G716" s="150"/>
      <c r="I716" s="147"/>
      <c r="J716" s="132"/>
      <c r="K716" s="150"/>
      <c r="L716" s="150"/>
      <c r="M716" s="150"/>
      <c r="N716" s="150"/>
      <c r="O716" s="132"/>
      <c r="P716" s="151"/>
      <c r="Q716" s="145"/>
      <c r="R716" s="144">
        <f t="shared" si="11"/>
        <v>0</v>
      </c>
      <c r="S716" s="150"/>
      <c r="T716" s="141"/>
      <c r="U716" s="150"/>
      <c r="V716" s="146"/>
      <c r="W716" s="136"/>
    </row>
    <row r="717" spans="1:23">
      <c r="A717" s="141"/>
      <c r="B717" s="149"/>
      <c r="C717" s="149"/>
      <c r="D717" s="150"/>
      <c r="E717" s="150"/>
      <c r="F717" s="150"/>
      <c r="G717" s="150"/>
      <c r="I717" s="147"/>
      <c r="J717" s="132"/>
      <c r="K717" s="150"/>
      <c r="L717" s="150"/>
      <c r="M717" s="150"/>
      <c r="N717" s="150"/>
      <c r="O717" s="132"/>
      <c r="P717" s="151"/>
      <c r="Q717" s="145"/>
      <c r="R717" s="144">
        <f t="shared" si="11"/>
        <v>0</v>
      </c>
      <c r="S717" s="150"/>
      <c r="T717" s="141"/>
      <c r="U717" s="150"/>
      <c r="V717" s="146"/>
      <c r="W717" s="136"/>
    </row>
    <row r="718" spans="1:23">
      <c r="A718" s="141"/>
      <c r="B718" s="149"/>
      <c r="C718" s="149"/>
      <c r="D718" s="150"/>
      <c r="E718" s="150"/>
      <c r="F718" s="150"/>
      <c r="G718" s="150"/>
      <c r="I718" s="147"/>
      <c r="J718" s="132"/>
      <c r="K718" s="150"/>
      <c r="L718" s="150"/>
      <c r="M718" s="150"/>
      <c r="N718" s="150"/>
      <c r="O718" s="132"/>
      <c r="P718" s="151"/>
      <c r="Q718" s="145"/>
      <c r="R718" s="144">
        <f t="shared" si="11"/>
        <v>0</v>
      </c>
      <c r="S718" s="150"/>
      <c r="T718" s="141"/>
      <c r="U718" s="150"/>
      <c r="V718" s="146"/>
      <c r="W718" s="136"/>
    </row>
    <row r="719" spans="1:23">
      <c r="A719" s="141"/>
      <c r="B719" s="149"/>
      <c r="C719" s="149"/>
      <c r="D719" s="150"/>
      <c r="E719" s="150"/>
      <c r="F719" s="150"/>
      <c r="G719" s="150"/>
      <c r="I719" s="147"/>
      <c r="J719" s="132"/>
      <c r="K719" s="150"/>
      <c r="L719" s="150"/>
      <c r="M719" s="150"/>
      <c r="N719" s="150"/>
      <c r="O719" s="132"/>
      <c r="P719" s="151"/>
      <c r="Q719" s="145"/>
      <c r="R719" s="144">
        <f t="shared" si="11"/>
        <v>0</v>
      </c>
      <c r="S719" s="150"/>
      <c r="T719" s="141"/>
      <c r="U719" s="150"/>
      <c r="V719" s="146"/>
      <c r="W719" s="136"/>
    </row>
    <row r="720" spans="1:23">
      <c r="A720" s="141"/>
      <c r="B720" s="149"/>
      <c r="C720" s="149"/>
      <c r="D720" s="150"/>
      <c r="E720" s="150"/>
      <c r="F720" s="150"/>
      <c r="G720" s="150"/>
      <c r="I720" s="147"/>
      <c r="J720" s="132"/>
      <c r="K720" s="150"/>
      <c r="L720" s="150"/>
      <c r="M720" s="150"/>
      <c r="N720" s="150"/>
      <c r="O720" s="132"/>
      <c r="P720" s="151"/>
      <c r="Q720" s="145"/>
      <c r="R720" s="144">
        <f t="shared" si="11"/>
        <v>0</v>
      </c>
      <c r="S720" s="150"/>
      <c r="T720" s="141"/>
      <c r="U720" s="150"/>
      <c r="V720" s="146"/>
      <c r="W720" s="136"/>
    </row>
    <row r="721" spans="1:23">
      <c r="A721" s="141"/>
      <c r="B721" s="149"/>
      <c r="C721" s="149"/>
      <c r="D721" s="150"/>
      <c r="E721" s="150"/>
      <c r="F721" s="150"/>
      <c r="G721" s="150"/>
      <c r="I721" s="147"/>
      <c r="J721" s="132"/>
      <c r="K721" s="150"/>
      <c r="L721" s="150"/>
      <c r="M721" s="150"/>
      <c r="N721" s="150"/>
      <c r="O721" s="132"/>
      <c r="P721" s="151"/>
      <c r="Q721" s="145"/>
      <c r="R721" s="144">
        <f t="shared" si="11"/>
        <v>0</v>
      </c>
      <c r="S721" s="150"/>
      <c r="T721" s="141"/>
      <c r="U721" s="150"/>
      <c r="V721" s="146"/>
      <c r="W721" s="136"/>
    </row>
    <row r="722" spans="1:23">
      <c r="A722" s="141"/>
      <c r="B722" s="149"/>
      <c r="C722" s="149"/>
      <c r="D722" s="150"/>
      <c r="E722" s="150"/>
      <c r="F722" s="150"/>
      <c r="G722" s="150"/>
      <c r="I722" s="147"/>
      <c r="J722" s="132"/>
      <c r="K722" s="150"/>
      <c r="L722" s="150"/>
      <c r="M722" s="150"/>
      <c r="N722" s="150"/>
      <c r="O722" s="132"/>
      <c r="P722" s="151"/>
      <c r="Q722" s="145"/>
      <c r="R722" s="144">
        <f t="shared" si="11"/>
        <v>0</v>
      </c>
      <c r="S722" s="150"/>
      <c r="T722" s="141"/>
      <c r="U722" s="150"/>
      <c r="V722" s="146"/>
      <c r="W722" s="136"/>
    </row>
    <row r="723" spans="1:23">
      <c r="A723" s="141"/>
      <c r="B723" s="149"/>
      <c r="C723" s="149"/>
      <c r="D723" s="150"/>
      <c r="E723" s="150"/>
      <c r="F723" s="150"/>
      <c r="G723" s="150"/>
      <c r="I723" s="147"/>
      <c r="J723" s="132"/>
      <c r="K723" s="150"/>
      <c r="L723" s="150"/>
      <c r="M723" s="150"/>
      <c r="N723" s="150"/>
      <c r="O723" s="132"/>
      <c r="P723" s="151"/>
      <c r="Q723" s="145"/>
      <c r="R723" s="144">
        <f t="shared" si="11"/>
        <v>0</v>
      </c>
      <c r="S723" s="150"/>
      <c r="T723" s="141"/>
      <c r="U723" s="150"/>
      <c r="V723" s="146"/>
      <c r="W723" s="136"/>
    </row>
    <row r="724" spans="1:23">
      <c r="A724" s="141"/>
      <c r="B724" s="149"/>
      <c r="C724" s="149"/>
      <c r="D724" s="150"/>
      <c r="E724" s="150"/>
      <c r="F724" s="150"/>
      <c r="G724" s="150"/>
      <c r="I724" s="147"/>
      <c r="J724" s="132"/>
      <c r="K724" s="150"/>
      <c r="L724" s="150"/>
      <c r="M724" s="150"/>
      <c r="N724" s="150"/>
      <c r="O724" s="132"/>
      <c r="P724" s="151"/>
      <c r="Q724" s="145"/>
      <c r="R724" s="144">
        <f t="shared" si="11"/>
        <v>0</v>
      </c>
      <c r="S724" s="150"/>
      <c r="T724" s="141"/>
      <c r="U724" s="150"/>
      <c r="V724" s="146"/>
      <c r="W724" s="136"/>
    </row>
    <row r="725" spans="1:23">
      <c r="A725" s="141"/>
      <c r="B725" s="149"/>
      <c r="C725" s="149"/>
      <c r="D725" s="150"/>
      <c r="E725" s="150"/>
      <c r="F725" s="150"/>
      <c r="G725" s="150"/>
      <c r="I725" s="147"/>
      <c r="J725" s="132"/>
      <c r="K725" s="150"/>
      <c r="L725" s="150"/>
      <c r="M725" s="150"/>
      <c r="N725" s="150"/>
      <c r="O725" s="132"/>
      <c r="P725" s="151"/>
      <c r="Q725" s="145"/>
      <c r="R725" s="144">
        <f t="shared" si="11"/>
        <v>0</v>
      </c>
      <c r="S725" s="150"/>
      <c r="T725" s="141"/>
      <c r="U725" s="150"/>
      <c r="V725" s="146"/>
      <c r="W725" s="136"/>
    </row>
    <row r="726" spans="1:23">
      <c r="A726" s="141"/>
      <c r="B726" s="149"/>
      <c r="C726" s="149"/>
      <c r="D726" s="150"/>
      <c r="E726" s="150"/>
      <c r="F726" s="150"/>
      <c r="G726" s="150"/>
      <c r="I726" s="147"/>
      <c r="J726" s="132"/>
      <c r="K726" s="150"/>
      <c r="L726" s="150"/>
      <c r="M726" s="150"/>
      <c r="N726" s="150"/>
      <c r="O726" s="132"/>
      <c r="P726" s="151"/>
      <c r="Q726" s="145"/>
      <c r="R726" s="144">
        <f t="shared" si="11"/>
        <v>0</v>
      </c>
      <c r="S726" s="150"/>
      <c r="T726" s="141"/>
      <c r="U726" s="150"/>
      <c r="V726" s="146"/>
      <c r="W726" s="136"/>
    </row>
    <row r="727" spans="1:23">
      <c r="A727" s="141"/>
      <c r="B727" s="149"/>
      <c r="C727" s="149"/>
      <c r="D727" s="150"/>
      <c r="E727" s="150"/>
      <c r="F727" s="150"/>
      <c r="G727" s="150"/>
      <c r="I727" s="147"/>
      <c r="J727" s="132"/>
      <c r="K727" s="150"/>
      <c r="L727" s="150"/>
      <c r="M727" s="150"/>
      <c r="N727" s="150"/>
      <c r="O727" s="132"/>
      <c r="P727" s="151"/>
      <c r="Q727" s="145"/>
      <c r="R727" s="144">
        <f t="shared" si="11"/>
        <v>0</v>
      </c>
      <c r="S727" s="150"/>
      <c r="T727" s="141"/>
      <c r="U727" s="150"/>
      <c r="V727" s="146"/>
      <c r="W727" s="136"/>
    </row>
    <row r="728" spans="1:23">
      <c r="A728" s="141"/>
      <c r="B728" s="149"/>
      <c r="C728" s="149"/>
      <c r="D728" s="150"/>
      <c r="E728" s="150"/>
      <c r="F728" s="150"/>
      <c r="G728" s="150"/>
      <c r="I728" s="147"/>
      <c r="J728" s="132"/>
      <c r="K728" s="150"/>
      <c r="L728" s="150"/>
      <c r="M728" s="150"/>
      <c r="N728" s="150"/>
      <c r="O728" s="132"/>
      <c r="P728" s="151"/>
      <c r="Q728" s="145"/>
      <c r="R728" s="144">
        <f t="shared" si="11"/>
        <v>0</v>
      </c>
      <c r="S728" s="150"/>
      <c r="T728" s="141"/>
      <c r="U728" s="150"/>
      <c r="V728" s="146"/>
      <c r="W728" s="136"/>
    </row>
    <row r="729" spans="1:23">
      <c r="A729" s="141"/>
      <c r="B729" s="149"/>
      <c r="C729" s="149"/>
      <c r="D729" s="150"/>
      <c r="E729" s="150"/>
      <c r="F729" s="150"/>
      <c r="G729" s="150"/>
      <c r="I729" s="147"/>
      <c r="J729" s="132"/>
      <c r="K729" s="150"/>
      <c r="L729" s="150"/>
      <c r="M729" s="150"/>
      <c r="N729" s="150"/>
      <c r="O729" s="132"/>
      <c r="P729" s="151"/>
      <c r="Q729" s="145"/>
      <c r="R729" s="144">
        <f t="shared" si="11"/>
        <v>0</v>
      </c>
      <c r="S729" s="150"/>
      <c r="T729" s="141"/>
      <c r="U729" s="150"/>
      <c r="V729" s="146"/>
      <c r="W729" s="136"/>
    </row>
    <row r="730" spans="1:23">
      <c r="A730" s="141"/>
      <c r="B730" s="149"/>
      <c r="C730" s="149"/>
      <c r="D730" s="150"/>
      <c r="E730" s="150"/>
      <c r="F730" s="150"/>
      <c r="G730" s="150"/>
      <c r="I730" s="147"/>
      <c r="J730" s="132"/>
      <c r="K730" s="150"/>
      <c r="L730" s="150"/>
      <c r="M730" s="150"/>
      <c r="N730" s="150"/>
      <c r="O730" s="132"/>
      <c r="P730" s="151"/>
      <c r="Q730" s="145"/>
      <c r="R730" s="144">
        <f t="shared" si="11"/>
        <v>0</v>
      </c>
      <c r="S730" s="150"/>
      <c r="T730" s="141"/>
      <c r="U730" s="150"/>
      <c r="V730" s="146"/>
      <c r="W730" s="136"/>
    </row>
    <row r="731" spans="1:23">
      <c r="A731" s="141"/>
      <c r="B731" s="149"/>
      <c r="C731" s="149"/>
      <c r="D731" s="150"/>
      <c r="E731" s="150"/>
      <c r="F731" s="150"/>
      <c r="G731" s="150"/>
      <c r="I731" s="147"/>
      <c r="J731" s="132"/>
      <c r="K731" s="150"/>
      <c r="L731" s="150"/>
      <c r="M731" s="150"/>
      <c r="N731" s="150"/>
      <c r="O731" s="132"/>
      <c r="P731" s="151"/>
      <c r="Q731" s="145"/>
      <c r="R731" s="144">
        <f t="shared" si="11"/>
        <v>0</v>
      </c>
      <c r="S731" s="150"/>
      <c r="T731" s="141"/>
      <c r="U731" s="150"/>
      <c r="V731" s="146"/>
      <c r="W731" s="136"/>
    </row>
    <row r="732" spans="1:23">
      <c r="A732" s="141"/>
      <c r="B732" s="149"/>
      <c r="C732" s="149"/>
      <c r="D732" s="150"/>
      <c r="E732" s="150"/>
      <c r="F732" s="150"/>
      <c r="G732" s="150"/>
      <c r="I732" s="147"/>
      <c r="J732" s="132"/>
      <c r="K732" s="150"/>
      <c r="L732" s="150"/>
      <c r="M732" s="150"/>
      <c r="N732" s="150"/>
      <c r="O732" s="132"/>
      <c r="P732" s="151"/>
      <c r="Q732" s="145"/>
      <c r="R732" s="144">
        <f t="shared" si="11"/>
        <v>0</v>
      </c>
      <c r="S732" s="150"/>
      <c r="T732" s="141"/>
      <c r="U732" s="150"/>
      <c r="V732" s="146"/>
      <c r="W732" s="136"/>
    </row>
    <row r="733" spans="1:23">
      <c r="A733" s="141"/>
      <c r="B733" s="149"/>
      <c r="C733" s="149"/>
      <c r="D733" s="150"/>
      <c r="E733" s="150"/>
      <c r="F733" s="150"/>
      <c r="G733" s="150"/>
      <c r="I733" s="147"/>
      <c r="J733" s="132"/>
      <c r="K733" s="150"/>
      <c r="L733" s="150"/>
      <c r="M733" s="150"/>
      <c r="N733" s="150"/>
      <c r="O733" s="132"/>
      <c r="P733" s="151"/>
      <c r="Q733" s="145"/>
      <c r="R733" s="144">
        <f t="shared" si="11"/>
        <v>0</v>
      </c>
      <c r="S733" s="150"/>
      <c r="T733" s="141"/>
      <c r="U733" s="150"/>
      <c r="V733" s="146"/>
      <c r="W733" s="136"/>
    </row>
    <row r="734" spans="1:23">
      <c r="A734" s="141"/>
      <c r="B734" s="149"/>
      <c r="C734" s="149"/>
      <c r="D734" s="150"/>
      <c r="E734" s="150"/>
      <c r="F734" s="150"/>
      <c r="G734" s="150"/>
      <c r="I734" s="147"/>
      <c r="J734" s="132"/>
      <c r="K734" s="150"/>
      <c r="L734" s="150"/>
      <c r="M734" s="150"/>
      <c r="N734" s="150"/>
      <c r="O734" s="132"/>
      <c r="P734" s="151"/>
      <c r="Q734" s="145"/>
      <c r="R734" s="144">
        <f t="shared" si="11"/>
        <v>0</v>
      </c>
      <c r="S734" s="150"/>
      <c r="T734" s="141"/>
      <c r="U734" s="150"/>
      <c r="V734" s="146"/>
      <c r="W734" s="136"/>
    </row>
    <row r="735" spans="1:23">
      <c r="A735" s="141"/>
      <c r="B735" s="149"/>
      <c r="C735" s="149"/>
      <c r="D735" s="150"/>
      <c r="E735" s="150"/>
      <c r="F735" s="150"/>
      <c r="G735" s="150"/>
      <c r="I735" s="147"/>
      <c r="J735" s="132"/>
      <c r="K735" s="150"/>
      <c r="L735" s="150"/>
      <c r="M735" s="150"/>
      <c r="N735" s="150"/>
      <c r="O735" s="132"/>
      <c r="P735" s="151"/>
      <c r="Q735" s="145"/>
      <c r="R735" s="144">
        <f t="shared" si="11"/>
        <v>0</v>
      </c>
      <c r="S735" s="150"/>
      <c r="T735" s="141"/>
      <c r="U735" s="150"/>
      <c r="V735" s="146"/>
      <c r="W735" s="136"/>
    </row>
    <row r="736" spans="1:23">
      <c r="A736" s="141"/>
      <c r="B736" s="149"/>
      <c r="C736" s="149"/>
      <c r="D736" s="150"/>
      <c r="E736" s="150"/>
      <c r="F736" s="150"/>
      <c r="G736" s="150"/>
      <c r="I736" s="147"/>
      <c r="J736" s="132"/>
      <c r="K736" s="150"/>
      <c r="L736" s="150"/>
      <c r="M736" s="150"/>
      <c r="N736" s="150"/>
      <c r="O736" s="132"/>
      <c r="P736" s="151"/>
      <c r="Q736" s="145"/>
      <c r="R736" s="144">
        <f t="shared" si="11"/>
        <v>0</v>
      </c>
      <c r="S736" s="150"/>
      <c r="T736" s="141"/>
      <c r="U736" s="150"/>
      <c r="V736" s="146"/>
      <c r="W736" s="136"/>
    </row>
    <row r="737" spans="1:23">
      <c r="A737" s="141"/>
      <c r="B737" s="149"/>
      <c r="C737" s="149"/>
      <c r="D737" s="150"/>
      <c r="E737" s="150"/>
      <c r="F737" s="150"/>
      <c r="G737" s="150"/>
      <c r="I737" s="147"/>
      <c r="J737" s="132"/>
      <c r="K737" s="150"/>
      <c r="L737" s="150"/>
      <c r="M737" s="150"/>
      <c r="N737" s="150"/>
      <c r="O737" s="132"/>
      <c r="P737" s="151"/>
      <c r="Q737" s="145"/>
      <c r="R737" s="144">
        <f t="shared" si="11"/>
        <v>0</v>
      </c>
      <c r="S737" s="150"/>
      <c r="T737" s="141"/>
      <c r="U737" s="150"/>
      <c r="V737" s="146"/>
      <c r="W737" s="136"/>
    </row>
    <row r="738" spans="1:23">
      <c r="A738" s="141"/>
      <c r="B738" s="149"/>
      <c r="C738" s="149"/>
      <c r="D738" s="150"/>
      <c r="E738" s="150"/>
      <c r="F738" s="150"/>
      <c r="G738" s="150"/>
      <c r="I738" s="147"/>
      <c r="J738" s="132"/>
      <c r="K738" s="150"/>
      <c r="L738" s="150"/>
      <c r="M738" s="150"/>
      <c r="N738" s="150"/>
      <c r="O738" s="132"/>
      <c r="P738" s="151"/>
      <c r="Q738" s="145"/>
      <c r="R738" s="144">
        <f t="shared" si="11"/>
        <v>0</v>
      </c>
      <c r="S738" s="150"/>
      <c r="T738" s="141"/>
      <c r="U738" s="150"/>
      <c r="V738" s="146"/>
      <c r="W738" s="136"/>
    </row>
    <row r="739" spans="1:23">
      <c r="A739" s="141"/>
      <c r="B739" s="149"/>
      <c r="C739" s="149"/>
      <c r="D739" s="150"/>
      <c r="E739" s="150"/>
      <c r="F739" s="150"/>
      <c r="G739" s="150"/>
      <c r="I739" s="147"/>
      <c r="J739" s="132"/>
      <c r="K739" s="150"/>
      <c r="L739" s="150"/>
      <c r="M739" s="150"/>
      <c r="N739" s="150"/>
      <c r="O739" s="132"/>
      <c r="P739" s="151"/>
      <c r="Q739" s="145"/>
      <c r="R739" s="144">
        <f t="shared" si="11"/>
        <v>0</v>
      </c>
      <c r="S739" s="150"/>
      <c r="T739" s="141"/>
      <c r="U739" s="150"/>
      <c r="V739" s="146"/>
      <c r="W739" s="136"/>
    </row>
    <row r="740" spans="1:23">
      <c r="A740" s="141"/>
      <c r="B740" s="149"/>
      <c r="C740" s="149"/>
      <c r="D740" s="150"/>
      <c r="E740" s="150"/>
      <c r="F740" s="150"/>
      <c r="G740" s="150"/>
      <c r="I740" s="147"/>
      <c r="J740" s="132"/>
      <c r="K740" s="150"/>
      <c r="L740" s="150"/>
      <c r="M740" s="150"/>
      <c r="N740" s="150"/>
      <c r="O740" s="132"/>
      <c r="P740" s="151"/>
      <c r="Q740" s="145"/>
      <c r="R740" s="144">
        <f t="shared" si="11"/>
        <v>0</v>
      </c>
      <c r="S740" s="150"/>
      <c r="T740" s="141"/>
      <c r="U740" s="150"/>
      <c r="V740" s="146"/>
      <c r="W740" s="136"/>
    </row>
    <row r="741" spans="1:23">
      <c r="A741" s="141"/>
      <c r="B741" s="149"/>
      <c r="C741" s="149"/>
      <c r="D741" s="150"/>
      <c r="E741" s="150"/>
      <c r="F741" s="150"/>
      <c r="G741" s="150"/>
      <c r="I741" s="147"/>
      <c r="J741" s="132"/>
      <c r="K741" s="150"/>
      <c r="L741" s="150"/>
      <c r="M741" s="150"/>
      <c r="N741" s="150"/>
      <c r="O741" s="132"/>
      <c r="P741" s="151"/>
      <c r="Q741" s="145"/>
      <c r="R741" s="144">
        <f t="shared" si="11"/>
        <v>0</v>
      </c>
      <c r="S741" s="150"/>
      <c r="T741" s="141"/>
      <c r="U741" s="150"/>
      <c r="V741" s="146"/>
      <c r="W741" s="136"/>
    </row>
    <row r="742" spans="1:23">
      <c r="A742" s="141"/>
      <c r="B742" s="149"/>
      <c r="C742" s="149"/>
      <c r="D742" s="150"/>
      <c r="E742" s="150"/>
      <c r="F742" s="150"/>
      <c r="G742" s="150"/>
      <c r="I742" s="147"/>
      <c r="J742" s="132"/>
      <c r="K742" s="150"/>
      <c r="L742" s="150"/>
      <c r="M742" s="150"/>
      <c r="N742" s="150"/>
      <c r="O742" s="132"/>
      <c r="P742" s="151"/>
      <c r="Q742" s="145"/>
      <c r="R742" s="144">
        <f t="shared" si="11"/>
        <v>0</v>
      </c>
      <c r="S742" s="150"/>
      <c r="T742" s="141"/>
      <c r="U742" s="150"/>
      <c r="V742" s="146"/>
      <c r="W742" s="136"/>
    </row>
    <row r="743" spans="1:23">
      <c r="A743" s="141"/>
      <c r="B743" s="149"/>
      <c r="C743" s="149"/>
      <c r="D743" s="150"/>
      <c r="E743" s="150"/>
      <c r="F743" s="150"/>
      <c r="G743" s="150"/>
      <c r="I743" s="147"/>
      <c r="J743" s="132"/>
      <c r="K743" s="150"/>
      <c r="L743" s="150"/>
      <c r="M743" s="150"/>
      <c r="N743" s="150"/>
      <c r="O743" s="132"/>
      <c r="P743" s="151"/>
      <c r="Q743" s="145"/>
      <c r="R743" s="144">
        <f t="shared" si="11"/>
        <v>0</v>
      </c>
      <c r="S743" s="150"/>
      <c r="T743" s="141"/>
      <c r="U743" s="150"/>
      <c r="V743" s="146"/>
      <c r="W743" s="136"/>
    </row>
    <row r="744" spans="1:23">
      <c r="A744" s="141"/>
      <c r="B744" s="149"/>
      <c r="C744" s="149"/>
      <c r="D744" s="150"/>
      <c r="E744" s="150"/>
      <c r="F744" s="150"/>
      <c r="G744" s="150"/>
      <c r="I744" s="147"/>
      <c r="J744" s="132"/>
      <c r="K744" s="150"/>
      <c r="L744" s="150"/>
      <c r="M744" s="150"/>
      <c r="N744" s="150"/>
      <c r="O744" s="132"/>
      <c r="P744" s="151"/>
      <c r="Q744" s="145"/>
      <c r="R744" s="144">
        <f t="shared" si="11"/>
        <v>0</v>
      </c>
      <c r="S744" s="150"/>
      <c r="T744" s="141"/>
      <c r="U744" s="150"/>
      <c r="V744" s="146"/>
      <c r="W744" s="136"/>
    </row>
    <row r="745" spans="1:23">
      <c r="A745" s="141"/>
      <c r="B745" s="149"/>
      <c r="C745" s="149"/>
      <c r="D745" s="150"/>
      <c r="E745" s="150"/>
      <c r="F745" s="150"/>
      <c r="G745" s="150"/>
      <c r="I745" s="147"/>
      <c r="J745" s="132"/>
      <c r="K745" s="150"/>
      <c r="L745" s="150"/>
      <c r="M745" s="150"/>
      <c r="N745" s="150"/>
      <c r="O745" s="132"/>
      <c r="P745" s="151"/>
      <c r="Q745" s="145"/>
      <c r="R745" s="144">
        <f t="shared" si="11"/>
        <v>0</v>
      </c>
      <c r="S745" s="150"/>
      <c r="T745" s="141"/>
      <c r="U745" s="150"/>
      <c r="V745" s="146"/>
      <c r="W745" s="136"/>
    </row>
    <row r="746" spans="1:23">
      <c r="A746" s="141"/>
      <c r="B746" s="149"/>
      <c r="C746" s="149"/>
      <c r="D746" s="150"/>
      <c r="E746" s="150"/>
      <c r="F746" s="150"/>
      <c r="G746" s="150"/>
      <c r="I746" s="147"/>
      <c r="J746" s="132"/>
      <c r="K746" s="150"/>
      <c r="L746" s="150"/>
      <c r="M746" s="150"/>
      <c r="N746" s="150"/>
      <c r="O746" s="132"/>
      <c r="P746" s="151"/>
      <c r="Q746" s="145"/>
      <c r="R746" s="144">
        <f t="shared" si="11"/>
        <v>0</v>
      </c>
      <c r="S746" s="150"/>
      <c r="T746" s="141"/>
      <c r="U746" s="150"/>
      <c r="V746" s="146"/>
      <c r="W746" s="136"/>
    </row>
    <row r="747" spans="1:23">
      <c r="A747" s="141"/>
      <c r="B747" s="149"/>
      <c r="C747" s="149"/>
      <c r="D747" s="150"/>
      <c r="E747" s="150"/>
      <c r="F747" s="150"/>
      <c r="G747" s="150"/>
      <c r="I747" s="147"/>
      <c r="J747" s="132"/>
      <c r="K747" s="150"/>
      <c r="L747" s="150"/>
      <c r="M747" s="150"/>
      <c r="N747" s="150"/>
      <c r="O747" s="132"/>
      <c r="P747" s="151"/>
      <c r="Q747" s="145"/>
      <c r="R747" s="144">
        <f t="shared" si="11"/>
        <v>0</v>
      </c>
      <c r="S747" s="150"/>
      <c r="T747" s="141"/>
      <c r="U747" s="150"/>
      <c r="V747" s="146"/>
      <c r="W747" s="136"/>
    </row>
    <row r="748" spans="1:23">
      <c r="A748" s="141"/>
      <c r="B748" s="149"/>
      <c r="C748" s="149"/>
      <c r="D748" s="150"/>
      <c r="E748" s="150"/>
      <c r="F748" s="150"/>
      <c r="G748" s="150"/>
      <c r="I748" s="147"/>
      <c r="J748" s="132"/>
      <c r="K748" s="150"/>
      <c r="L748" s="150"/>
      <c r="M748" s="150"/>
      <c r="N748" s="150"/>
      <c r="O748" s="132"/>
      <c r="P748" s="151"/>
      <c r="Q748" s="145"/>
      <c r="R748" s="144">
        <f t="shared" si="11"/>
        <v>0</v>
      </c>
      <c r="S748" s="150"/>
      <c r="T748" s="141"/>
      <c r="U748" s="150"/>
      <c r="V748" s="146"/>
      <c r="W748" s="136"/>
    </row>
    <row r="749" spans="1:23">
      <c r="A749" s="141"/>
      <c r="B749" s="149"/>
      <c r="C749" s="149"/>
      <c r="D749" s="150"/>
      <c r="E749" s="150"/>
      <c r="F749" s="150"/>
      <c r="G749" s="150"/>
      <c r="I749" s="147"/>
      <c r="J749" s="132"/>
      <c r="K749" s="150"/>
      <c r="L749" s="150"/>
      <c r="M749" s="150"/>
      <c r="N749" s="150"/>
      <c r="O749" s="132"/>
      <c r="P749" s="151"/>
      <c r="Q749" s="145"/>
      <c r="R749" s="144">
        <f t="shared" si="11"/>
        <v>0</v>
      </c>
      <c r="S749" s="150"/>
      <c r="T749" s="141"/>
      <c r="U749" s="150"/>
      <c r="V749" s="146"/>
      <c r="W749" s="136"/>
    </row>
    <row r="750" spans="1:23">
      <c r="A750" s="141"/>
      <c r="B750" s="149"/>
      <c r="C750" s="149"/>
      <c r="D750" s="150"/>
      <c r="E750" s="150"/>
      <c r="F750" s="150"/>
      <c r="G750" s="150"/>
      <c r="I750" s="147"/>
      <c r="J750" s="132"/>
      <c r="K750" s="150"/>
      <c r="L750" s="150"/>
      <c r="M750" s="150"/>
      <c r="N750" s="150"/>
      <c r="O750" s="132"/>
      <c r="P750" s="151"/>
      <c r="Q750" s="145"/>
      <c r="R750" s="144">
        <f t="shared" si="11"/>
        <v>0</v>
      </c>
      <c r="S750" s="150"/>
      <c r="T750" s="141"/>
      <c r="U750" s="150"/>
      <c r="V750" s="146"/>
      <c r="W750" s="136"/>
    </row>
    <row r="751" spans="1:23">
      <c r="A751" s="141"/>
      <c r="B751" s="149"/>
      <c r="C751" s="149"/>
      <c r="D751" s="150"/>
      <c r="E751" s="150"/>
      <c r="F751" s="150"/>
      <c r="G751" s="150"/>
      <c r="I751" s="147"/>
      <c r="J751" s="132"/>
      <c r="K751" s="150"/>
      <c r="L751" s="150"/>
      <c r="M751" s="150"/>
      <c r="N751" s="150"/>
      <c r="O751" s="132"/>
      <c r="P751" s="151"/>
      <c r="Q751" s="145"/>
      <c r="R751" s="144">
        <f t="shared" si="11"/>
        <v>0</v>
      </c>
      <c r="S751" s="150"/>
      <c r="T751" s="141"/>
      <c r="U751" s="150"/>
      <c r="V751" s="146"/>
      <c r="W751" s="136"/>
    </row>
    <row r="752" spans="1:23">
      <c r="A752" s="141"/>
      <c r="B752" s="149"/>
      <c r="C752" s="149"/>
      <c r="D752" s="150"/>
      <c r="E752" s="150"/>
      <c r="F752" s="150"/>
      <c r="G752" s="150"/>
      <c r="I752" s="147"/>
      <c r="J752" s="132"/>
      <c r="K752" s="150"/>
      <c r="L752" s="150"/>
      <c r="M752" s="150"/>
      <c r="N752" s="150"/>
      <c r="O752" s="132"/>
      <c r="P752" s="151"/>
      <c r="Q752" s="145"/>
      <c r="R752" s="144">
        <f t="shared" si="11"/>
        <v>0</v>
      </c>
      <c r="S752" s="150"/>
      <c r="T752" s="141"/>
      <c r="U752" s="150"/>
      <c r="V752" s="146"/>
      <c r="W752" s="136"/>
    </row>
    <row r="753" spans="1:23">
      <c r="A753" s="141"/>
      <c r="B753" s="149"/>
      <c r="C753" s="149"/>
      <c r="D753" s="150"/>
      <c r="E753" s="150"/>
      <c r="F753" s="150"/>
      <c r="G753" s="150"/>
      <c r="I753" s="147"/>
      <c r="J753" s="132"/>
      <c r="K753" s="150"/>
      <c r="L753" s="150"/>
      <c r="M753" s="150"/>
      <c r="N753" s="150"/>
      <c r="O753" s="132"/>
      <c r="P753" s="151"/>
      <c r="Q753" s="145"/>
      <c r="R753" s="144">
        <f t="shared" si="11"/>
        <v>0</v>
      </c>
      <c r="S753" s="150"/>
      <c r="T753" s="141"/>
      <c r="U753" s="150"/>
      <c r="V753" s="146"/>
      <c r="W753" s="136"/>
    </row>
    <row r="754" spans="1:23">
      <c r="A754" s="141"/>
      <c r="B754" s="149"/>
      <c r="C754" s="149"/>
      <c r="D754" s="150"/>
      <c r="E754" s="150"/>
      <c r="F754" s="150"/>
      <c r="G754" s="150"/>
      <c r="I754" s="147"/>
      <c r="J754" s="132"/>
      <c r="K754" s="150"/>
      <c r="L754" s="150"/>
      <c r="M754" s="150"/>
      <c r="N754" s="150"/>
      <c r="O754" s="132"/>
      <c r="P754" s="151"/>
      <c r="Q754" s="145"/>
      <c r="R754" s="144">
        <f t="shared" si="11"/>
        <v>0</v>
      </c>
      <c r="S754" s="150"/>
      <c r="T754" s="141"/>
      <c r="U754" s="150"/>
      <c r="V754" s="146"/>
      <c r="W754" s="136"/>
    </row>
    <row r="755" spans="1:23">
      <c r="A755" s="141"/>
      <c r="B755" s="149"/>
      <c r="C755" s="149"/>
      <c r="D755" s="150"/>
      <c r="E755" s="150"/>
      <c r="F755" s="150"/>
      <c r="G755" s="150"/>
      <c r="I755" s="147"/>
      <c r="J755" s="132"/>
      <c r="K755" s="150"/>
      <c r="L755" s="150"/>
      <c r="M755" s="150"/>
      <c r="N755" s="150"/>
      <c r="O755" s="132"/>
      <c r="P755" s="151"/>
      <c r="Q755" s="145"/>
      <c r="R755" s="144">
        <f t="shared" si="11"/>
        <v>0</v>
      </c>
      <c r="S755" s="150"/>
      <c r="T755" s="141"/>
      <c r="U755" s="150"/>
      <c r="V755" s="146"/>
      <c r="W755" s="136"/>
    </row>
    <row r="756" spans="1:23">
      <c r="A756" s="141"/>
      <c r="B756" s="149"/>
      <c r="C756" s="149"/>
      <c r="D756" s="150"/>
      <c r="E756" s="150"/>
      <c r="F756" s="150"/>
      <c r="G756" s="150"/>
      <c r="I756" s="147"/>
      <c r="J756" s="132"/>
      <c r="K756" s="150"/>
      <c r="L756" s="150"/>
      <c r="M756" s="150"/>
      <c r="N756" s="150"/>
      <c r="O756" s="132"/>
      <c r="P756" s="151"/>
      <c r="Q756" s="145"/>
      <c r="R756" s="144">
        <f t="shared" si="11"/>
        <v>0</v>
      </c>
      <c r="S756" s="150"/>
      <c r="T756" s="141"/>
      <c r="U756" s="150"/>
      <c r="V756" s="146"/>
      <c r="W756" s="136"/>
    </row>
    <row r="757" spans="1:23">
      <c r="A757" s="141"/>
      <c r="B757" s="149"/>
      <c r="C757" s="149"/>
      <c r="D757" s="150"/>
      <c r="E757" s="150"/>
      <c r="F757" s="150"/>
      <c r="G757" s="150"/>
      <c r="I757" s="147"/>
      <c r="J757" s="132"/>
      <c r="K757" s="150"/>
      <c r="L757" s="150"/>
      <c r="M757" s="150"/>
      <c r="N757" s="150"/>
      <c r="O757" s="132"/>
      <c r="P757" s="151"/>
      <c r="Q757" s="145"/>
      <c r="R757" s="144">
        <f t="shared" si="11"/>
        <v>0</v>
      </c>
      <c r="S757" s="150"/>
      <c r="T757" s="141"/>
      <c r="U757" s="150"/>
      <c r="V757" s="146"/>
      <c r="W757" s="136"/>
    </row>
    <row r="758" spans="1:23">
      <c r="A758" s="141"/>
      <c r="B758" s="149"/>
      <c r="C758" s="149"/>
      <c r="D758" s="150"/>
      <c r="E758" s="150"/>
      <c r="F758" s="150"/>
      <c r="G758" s="150"/>
      <c r="I758" s="147"/>
      <c r="J758" s="132"/>
      <c r="K758" s="150"/>
      <c r="L758" s="150"/>
      <c r="M758" s="150"/>
      <c r="N758" s="150"/>
      <c r="O758" s="132"/>
      <c r="P758" s="151"/>
      <c r="Q758" s="145"/>
      <c r="R758" s="144">
        <f t="shared" si="11"/>
        <v>0</v>
      </c>
      <c r="S758" s="150"/>
      <c r="T758" s="141"/>
      <c r="U758" s="150"/>
      <c r="V758" s="146"/>
      <c r="W758" s="136"/>
    </row>
    <row r="759" spans="1:23">
      <c r="A759" s="141"/>
      <c r="B759" s="149"/>
      <c r="C759" s="149"/>
      <c r="D759" s="150"/>
      <c r="E759" s="150"/>
      <c r="F759" s="150"/>
      <c r="G759" s="150"/>
      <c r="I759" s="147"/>
      <c r="J759" s="132"/>
      <c r="K759" s="150"/>
      <c r="L759" s="150"/>
      <c r="M759" s="150"/>
      <c r="N759" s="150"/>
      <c r="O759" s="132"/>
      <c r="P759" s="151"/>
      <c r="Q759" s="145"/>
      <c r="R759" s="144">
        <f t="shared" si="11"/>
        <v>0</v>
      </c>
      <c r="S759" s="150"/>
      <c r="T759" s="141"/>
      <c r="U759" s="150"/>
      <c r="V759" s="146"/>
      <c r="W759" s="136"/>
    </row>
    <row r="760" spans="1:23">
      <c r="A760" s="141"/>
      <c r="B760" s="149"/>
      <c r="C760" s="149"/>
      <c r="D760" s="150"/>
      <c r="E760" s="150"/>
      <c r="F760" s="150"/>
      <c r="G760" s="150"/>
      <c r="I760" s="147"/>
      <c r="J760" s="132"/>
      <c r="K760" s="150"/>
      <c r="L760" s="150"/>
      <c r="M760" s="150"/>
      <c r="N760" s="150"/>
      <c r="O760" s="132"/>
      <c r="P760" s="151"/>
      <c r="Q760" s="145"/>
      <c r="R760" s="144">
        <f t="shared" si="11"/>
        <v>0</v>
      </c>
      <c r="S760" s="150"/>
      <c r="T760" s="141"/>
      <c r="U760" s="150"/>
      <c r="V760" s="146"/>
      <c r="W760" s="136"/>
    </row>
    <row r="761" spans="1:23">
      <c r="A761" s="141"/>
      <c r="B761" s="149"/>
      <c r="C761" s="149"/>
      <c r="D761" s="150"/>
      <c r="E761" s="150"/>
      <c r="F761" s="150"/>
      <c r="G761" s="150"/>
      <c r="I761" s="147"/>
      <c r="J761" s="132"/>
      <c r="K761" s="150"/>
      <c r="L761" s="150"/>
      <c r="M761" s="150"/>
      <c r="N761" s="150"/>
      <c r="O761" s="132"/>
      <c r="P761" s="151"/>
      <c r="Q761" s="145"/>
      <c r="R761" s="144">
        <f t="shared" si="11"/>
        <v>0</v>
      </c>
      <c r="S761" s="150"/>
      <c r="T761" s="141"/>
      <c r="U761" s="150"/>
      <c r="V761" s="146"/>
      <c r="W761" s="136"/>
    </row>
    <row r="762" spans="1:23">
      <c r="A762" s="141"/>
      <c r="B762" s="149"/>
      <c r="C762" s="149"/>
      <c r="D762" s="150"/>
      <c r="E762" s="150"/>
      <c r="F762" s="150"/>
      <c r="G762" s="150"/>
      <c r="I762" s="147"/>
      <c r="J762" s="132"/>
      <c r="K762" s="150"/>
      <c r="L762" s="150"/>
      <c r="M762" s="150"/>
      <c r="N762" s="150"/>
      <c r="O762" s="132"/>
      <c r="P762" s="151"/>
      <c r="Q762" s="145"/>
      <c r="R762" s="144">
        <f t="shared" si="11"/>
        <v>0</v>
      </c>
      <c r="S762" s="150"/>
      <c r="T762" s="141"/>
      <c r="U762" s="150"/>
      <c r="V762" s="146"/>
      <c r="W762" s="136"/>
    </row>
    <row r="763" spans="1:23">
      <c r="A763" s="141"/>
      <c r="B763" s="149"/>
      <c r="C763" s="149"/>
      <c r="D763" s="150"/>
      <c r="E763" s="150"/>
      <c r="F763" s="150"/>
      <c r="G763" s="150"/>
      <c r="I763" s="147"/>
      <c r="J763" s="132"/>
      <c r="K763" s="150"/>
      <c r="L763" s="150"/>
      <c r="M763" s="150"/>
      <c r="N763" s="150"/>
      <c r="O763" s="132"/>
      <c r="P763" s="151"/>
      <c r="Q763" s="145"/>
      <c r="R763" s="144">
        <f t="shared" si="11"/>
        <v>0</v>
      </c>
      <c r="S763" s="150"/>
      <c r="T763" s="141"/>
      <c r="U763" s="150"/>
      <c r="V763" s="146"/>
      <c r="W763" s="136"/>
    </row>
    <row r="764" spans="1:23">
      <c r="A764" s="141"/>
      <c r="B764" s="149"/>
      <c r="C764" s="149"/>
      <c r="D764" s="150"/>
      <c r="E764" s="150"/>
      <c r="F764" s="150"/>
      <c r="G764" s="150"/>
      <c r="I764" s="147"/>
      <c r="J764" s="132"/>
      <c r="K764" s="150"/>
      <c r="L764" s="150"/>
      <c r="M764" s="150"/>
      <c r="N764" s="150"/>
      <c r="O764" s="132"/>
      <c r="P764" s="151"/>
      <c r="Q764" s="145"/>
      <c r="R764" s="144">
        <f t="shared" si="11"/>
        <v>0</v>
      </c>
      <c r="S764" s="150"/>
      <c r="T764" s="141"/>
      <c r="U764" s="150"/>
      <c r="V764" s="146"/>
      <c r="W764" s="136"/>
    </row>
    <row r="765" spans="1:23">
      <c r="A765" s="141"/>
      <c r="B765" s="149"/>
      <c r="C765" s="149"/>
      <c r="D765" s="150"/>
      <c r="E765" s="150"/>
      <c r="F765" s="150"/>
      <c r="G765" s="150"/>
      <c r="I765" s="147"/>
      <c r="J765" s="132"/>
      <c r="K765" s="150"/>
      <c r="L765" s="150"/>
      <c r="M765" s="150"/>
      <c r="N765" s="150"/>
      <c r="O765" s="132"/>
      <c r="P765" s="151"/>
      <c r="Q765" s="145"/>
      <c r="R765" s="144">
        <f t="shared" si="11"/>
        <v>0</v>
      </c>
      <c r="S765" s="150"/>
      <c r="T765" s="141"/>
      <c r="U765" s="150"/>
      <c r="V765" s="146"/>
      <c r="W765" s="136"/>
    </row>
    <row r="766" spans="1:23">
      <c r="A766" s="141"/>
      <c r="B766" s="149"/>
      <c r="C766" s="149"/>
      <c r="D766" s="150"/>
      <c r="E766" s="150"/>
      <c r="F766" s="150"/>
      <c r="G766" s="150"/>
      <c r="I766" s="147"/>
      <c r="J766" s="132"/>
      <c r="K766" s="150"/>
      <c r="L766" s="150"/>
      <c r="M766" s="150"/>
      <c r="N766" s="150"/>
      <c r="O766" s="132"/>
      <c r="P766" s="151"/>
      <c r="Q766" s="145"/>
      <c r="R766" s="144">
        <f t="shared" si="11"/>
        <v>0</v>
      </c>
      <c r="S766" s="150"/>
      <c r="T766" s="141"/>
      <c r="U766" s="150"/>
      <c r="V766" s="146"/>
      <c r="W766" s="136"/>
    </row>
    <row r="767" spans="1:23">
      <c r="A767" s="141"/>
      <c r="B767" s="149"/>
      <c r="C767" s="149"/>
      <c r="D767" s="150"/>
      <c r="E767" s="150"/>
      <c r="F767" s="150"/>
      <c r="G767" s="150"/>
      <c r="I767" s="147"/>
      <c r="J767" s="132"/>
      <c r="K767" s="150"/>
      <c r="L767" s="150"/>
      <c r="M767" s="150"/>
      <c r="N767" s="150"/>
      <c r="O767" s="132"/>
      <c r="P767" s="151"/>
      <c r="Q767" s="145"/>
      <c r="R767" s="144">
        <f t="shared" si="11"/>
        <v>0</v>
      </c>
      <c r="S767" s="150"/>
      <c r="T767" s="141"/>
      <c r="U767" s="150"/>
      <c r="V767" s="146"/>
      <c r="W767" s="136"/>
    </row>
    <row r="768" spans="1:23">
      <c r="A768" s="141"/>
      <c r="B768" s="149"/>
      <c r="C768" s="149"/>
      <c r="D768" s="150"/>
      <c r="E768" s="150"/>
      <c r="F768" s="150"/>
      <c r="G768" s="150"/>
      <c r="I768" s="147"/>
      <c r="J768" s="132"/>
      <c r="K768" s="150"/>
      <c r="L768" s="150"/>
      <c r="M768" s="150"/>
      <c r="N768" s="150"/>
      <c r="O768" s="132"/>
      <c r="P768" s="151"/>
      <c r="Q768" s="145"/>
      <c r="R768" s="144">
        <f t="shared" si="11"/>
        <v>0</v>
      </c>
      <c r="S768" s="150"/>
      <c r="T768" s="141"/>
      <c r="U768" s="150"/>
      <c r="V768" s="146"/>
      <c r="W768" s="136"/>
    </row>
    <row r="769" spans="1:23">
      <c r="A769" s="141"/>
      <c r="B769" s="149"/>
      <c r="C769" s="149"/>
      <c r="D769" s="150"/>
      <c r="E769" s="150"/>
      <c r="F769" s="150"/>
      <c r="G769" s="150"/>
      <c r="I769" s="147"/>
      <c r="J769" s="132"/>
      <c r="K769" s="150"/>
      <c r="L769" s="150"/>
      <c r="M769" s="150"/>
      <c r="N769" s="150"/>
      <c r="O769" s="132"/>
      <c r="P769" s="151"/>
      <c r="Q769" s="145"/>
      <c r="R769" s="144">
        <f t="shared" si="11"/>
        <v>0</v>
      </c>
      <c r="S769" s="150"/>
      <c r="T769" s="141"/>
      <c r="U769" s="150"/>
      <c r="V769" s="146"/>
      <c r="W769" s="136"/>
    </row>
    <row r="770" spans="1:23">
      <c r="A770" s="141"/>
      <c r="B770" s="149"/>
      <c r="C770" s="149"/>
      <c r="D770" s="150"/>
      <c r="E770" s="150"/>
      <c r="F770" s="150"/>
      <c r="G770" s="150"/>
      <c r="I770" s="147"/>
      <c r="J770" s="132"/>
      <c r="K770" s="150"/>
      <c r="L770" s="150"/>
      <c r="M770" s="150"/>
      <c r="N770" s="150"/>
      <c r="O770" s="132"/>
      <c r="P770" s="151"/>
      <c r="Q770" s="145"/>
      <c r="R770" s="144">
        <f t="shared" ref="R770:R833" si="12">P770*(1+Q770)</f>
        <v>0</v>
      </c>
      <c r="S770" s="150"/>
      <c r="T770" s="141"/>
      <c r="U770" s="150"/>
      <c r="V770" s="146"/>
      <c r="W770" s="136"/>
    </row>
    <row r="771" spans="1:23">
      <c r="A771" s="141"/>
      <c r="B771" s="149"/>
      <c r="C771" s="149"/>
      <c r="D771" s="150"/>
      <c r="E771" s="150"/>
      <c r="F771" s="150"/>
      <c r="G771" s="150"/>
      <c r="I771" s="147"/>
      <c r="J771" s="132"/>
      <c r="K771" s="150"/>
      <c r="L771" s="150"/>
      <c r="M771" s="150"/>
      <c r="N771" s="150"/>
      <c r="O771" s="132"/>
      <c r="P771" s="151"/>
      <c r="Q771" s="145"/>
      <c r="R771" s="144">
        <f t="shared" si="12"/>
        <v>0</v>
      </c>
      <c r="S771" s="150"/>
      <c r="T771" s="141"/>
      <c r="U771" s="150"/>
      <c r="V771" s="146"/>
      <c r="W771" s="136"/>
    </row>
    <row r="772" spans="1:23">
      <c r="A772" s="141"/>
      <c r="B772" s="149"/>
      <c r="C772" s="149"/>
      <c r="D772" s="150"/>
      <c r="E772" s="150"/>
      <c r="F772" s="150"/>
      <c r="G772" s="150"/>
      <c r="I772" s="147"/>
      <c r="J772" s="132"/>
      <c r="K772" s="150"/>
      <c r="L772" s="150"/>
      <c r="M772" s="150"/>
      <c r="N772" s="150"/>
      <c r="O772" s="132"/>
      <c r="P772" s="151"/>
      <c r="Q772" s="145"/>
      <c r="R772" s="144">
        <f t="shared" si="12"/>
        <v>0</v>
      </c>
      <c r="S772" s="150"/>
      <c r="T772" s="141"/>
      <c r="U772" s="150"/>
      <c r="V772" s="146"/>
      <c r="W772" s="136"/>
    </row>
    <row r="773" spans="1:23">
      <c r="A773" s="141"/>
      <c r="B773" s="149"/>
      <c r="C773" s="149"/>
      <c r="D773" s="150"/>
      <c r="E773" s="150"/>
      <c r="F773" s="150"/>
      <c r="G773" s="150"/>
      <c r="I773" s="147"/>
      <c r="J773" s="132"/>
      <c r="K773" s="150"/>
      <c r="L773" s="150"/>
      <c r="M773" s="150"/>
      <c r="N773" s="150"/>
      <c r="O773" s="132"/>
      <c r="P773" s="151"/>
      <c r="Q773" s="145"/>
      <c r="R773" s="144">
        <f t="shared" si="12"/>
        <v>0</v>
      </c>
      <c r="S773" s="150"/>
      <c r="T773" s="141"/>
      <c r="U773" s="150"/>
      <c r="V773" s="146"/>
      <c r="W773" s="136"/>
    </row>
    <row r="774" spans="1:23">
      <c r="A774" s="141"/>
      <c r="B774" s="149"/>
      <c r="C774" s="149"/>
      <c r="D774" s="150"/>
      <c r="E774" s="150"/>
      <c r="F774" s="150"/>
      <c r="G774" s="150"/>
      <c r="I774" s="147"/>
      <c r="J774" s="132"/>
      <c r="K774" s="150"/>
      <c r="L774" s="150"/>
      <c r="M774" s="150"/>
      <c r="N774" s="150"/>
      <c r="O774" s="132"/>
      <c r="P774" s="151"/>
      <c r="Q774" s="145"/>
      <c r="R774" s="144">
        <f t="shared" si="12"/>
        <v>0</v>
      </c>
      <c r="S774" s="150"/>
      <c r="T774" s="141"/>
      <c r="U774" s="150"/>
      <c r="V774" s="146"/>
      <c r="W774" s="136"/>
    </row>
    <row r="775" spans="1:23">
      <c r="A775" s="141"/>
      <c r="B775" s="149"/>
      <c r="C775" s="149"/>
      <c r="D775" s="150"/>
      <c r="E775" s="150"/>
      <c r="F775" s="150"/>
      <c r="G775" s="150"/>
      <c r="I775" s="147"/>
      <c r="J775" s="132"/>
      <c r="K775" s="150"/>
      <c r="L775" s="150"/>
      <c r="M775" s="150"/>
      <c r="N775" s="150"/>
      <c r="O775" s="132"/>
      <c r="P775" s="151"/>
      <c r="Q775" s="145"/>
      <c r="R775" s="144">
        <f t="shared" si="12"/>
        <v>0</v>
      </c>
      <c r="S775" s="150"/>
      <c r="T775" s="141"/>
      <c r="U775" s="150"/>
      <c r="V775" s="146"/>
      <c r="W775" s="136"/>
    </row>
    <row r="776" spans="1:23">
      <c r="A776" s="141"/>
      <c r="B776" s="149"/>
      <c r="C776" s="149"/>
      <c r="D776" s="150"/>
      <c r="E776" s="150"/>
      <c r="F776" s="150"/>
      <c r="G776" s="150"/>
      <c r="I776" s="147"/>
      <c r="J776" s="132"/>
      <c r="K776" s="150"/>
      <c r="L776" s="150"/>
      <c r="M776" s="150"/>
      <c r="N776" s="150"/>
      <c r="O776" s="132"/>
      <c r="P776" s="151"/>
      <c r="Q776" s="145"/>
      <c r="R776" s="144">
        <f t="shared" si="12"/>
        <v>0</v>
      </c>
      <c r="S776" s="150"/>
      <c r="T776" s="141"/>
      <c r="U776" s="150"/>
      <c r="V776" s="146"/>
      <c r="W776" s="136"/>
    </row>
    <row r="777" spans="1:23">
      <c r="A777" s="141"/>
      <c r="B777" s="149"/>
      <c r="C777" s="149"/>
      <c r="D777" s="150"/>
      <c r="E777" s="150"/>
      <c r="F777" s="150"/>
      <c r="G777" s="150"/>
      <c r="I777" s="147"/>
      <c r="J777" s="132"/>
      <c r="K777" s="150"/>
      <c r="L777" s="150"/>
      <c r="M777" s="150"/>
      <c r="N777" s="150"/>
      <c r="O777" s="132"/>
      <c r="P777" s="151"/>
      <c r="Q777" s="145"/>
      <c r="R777" s="144">
        <f t="shared" si="12"/>
        <v>0</v>
      </c>
      <c r="S777" s="150"/>
      <c r="T777" s="141"/>
      <c r="U777" s="150"/>
      <c r="V777" s="146"/>
      <c r="W777" s="136"/>
    </row>
    <row r="778" spans="1:23">
      <c r="A778" s="141"/>
      <c r="B778" s="149"/>
      <c r="C778" s="149"/>
      <c r="D778" s="150"/>
      <c r="E778" s="150"/>
      <c r="F778" s="150"/>
      <c r="G778" s="150"/>
      <c r="I778" s="147"/>
      <c r="J778" s="132"/>
      <c r="K778" s="150"/>
      <c r="L778" s="150"/>
      <c r="M778" s="150"/>
      <c r="N778" s="150"/>
      <c r="O778" s="132"/>
      <c r="P778" s="151"/>
      <c r="Q778" s="145"/>
      <c r="R778" s="144">
        <f t="shared" si="12"/>
        <v>0</v>
      </c>
      <c r="S778" s="150"/>
      <c r="T778" s="141"/>
      <c r="U778" s="150"/>
      <c r="V778" s="146"/>
      <c r="W778" s="136"/>
    </row>
    <row r="779" spans="1:23">
      <c r="A779" s="141"/>
      <c r="B779" s="149"/>
      <c r="C779" s="149"/>
      <c r="D779" s="150"/>
      <c r="E779" s="150"/>
      <c r="F779" s="150"/>
      <c r="G779" s="150"/>
      <c r="I779" s="147"/>
      <c r="J779" s="132"/>
      <c r="K779" s="150"/>
      <c r="L779" s="150"/>
      <c r="M779" s="150"/>
      <c r="N779" s="150"/>
      <c r="O779" s="132"/>
      <c r="P779" s="151"/>
      <c r="Q779" s="145"/>
      <c r="R779" s="144">
        <f t="shared" si="12"/>
        <v>0</v>
      </c>
      <c r="S779" s="150"/>
      <c r="T779" s="141"/>
      <c r="U779" s="150"/>
      <c r="V779" s="146"/>
      <c r="W779" s="136"/>
    </row>
    <row r="780" spans="1:23">
      <c r="A780" s="141"/>
      <c r="B780" s="149"/>
      <c r="C780" s="149"/>
      <c r="D780" s="150"/>
      <c r="E780" s="150"/>
      <c r="F780" s="150"/>
      <c r="G780" s="150"/>
      <c r="I780" s="147"/>
      <c r="J780" s="132"/>
      <c r="K780" s="150"/>
      <c r="L780" s="150"/>
      <c r="M780" s="150"/>
      <c r="N780" s="150"/>
      <c r="O780" s="132"/>
      <c r="P780" s="151"/>
      <c r="Q780" s="145"/>
      <c r="R780" s="144">
        <f t="shared" si="12"/>
        <v>0</v>
      </c>
      <c r="S780" s="150"/>
      <c r="T780" s="141"/>
      <c r="U780" s="150"/>
      <c r="V780" s="146"/>
      <c r="W780" s="136"/>
    </row>
    <row r="781" spans="1:23">
      <c r="A781" s="141"/>
      <c r="B781" s="149"/>
      <c r="C781" s="149"/>
      <c r="D781" s="150"/>
      <c r="E781" s="150"/>
      <c r="F781" s="150"/>
      <c r="G781" s="150"/>
      <c r="I781" s="147"/>
      <c r="J781" s="132"/>
      <c r="K781" s="150"/>
      <c r="L781" s="150"/>
      <c r="M781" s="150"/>
      <c r="N781" s="150"/>
      <c r="O781" s="132"/>
      <c r="P781" s="151"/>
      <c r="Q781" s="145"/>
      <c r="R781" s="144">
        <f t="shared" si="12"/>
        <v>0</v>
      </c>
      <c r="S781" s="150"/>
      <c r="T781" s="141"/>
      <c r="U781" s="150"/>
      <c r="V781" s="146"/>
      <c r="W781" s="136"/>
    </row>
    <row r="782" spans="1:23">
      <c r="A782" s="141"/>
      <c r="B782" s="149"/>
      <c r="C782" s="149"/>
      <c r="D782" s="150"/>
      <c r="E782" s="150"/>
      <c r="F782" s="150"/>
      <c r="G782" s="150"/>
      <c r="I782" s="147"/>
      <c r="J782" s="132"/>
      <c r="K782" s="150"/>
      <c r="L782" s="150"/>
      <c r="M782" s="150"/>
      <c r="N782" s="150"/>
      <c r="O782" s="132"/>
      <c r="P782" s="151"/>
      <c r="Q782" s="145"/>
      <c r="R782" s="144">
        <f t="shared" si="12"/>
        <v>0</v>
      </c>
      <c r="S782" s="150"/>
      <c r="T782" s="141"/>
      <c r="U782" s="150"/>
      <c r="V782" s="146"/>
      <c r="W782" s="136"/>
    </row>
    <row r="783" spans="1:23">
      <c r="A783" s="141"/>
      <c r="B783" s="149"/>
      <c r="C783" s="149"/>
      <c r="D783" s="150"/>
      <c r="E783" s="150"/>
      <c r="F783" s="150"/>
      <c r="G783" s="150"/>
      <c r="I783" s="147"/>
      <c r="J783" s="132"/>
      <c r="K783" s="150"/>
      <c r="L783" s="150"/>
      <c r="M783" s="150"/>
      <c r="N783" s="150"/>
      <c r="O783" s="132"/>
      <c r="P783" s="151"/>
      <c r="Q783" s="145"/>
      <c r="R783" s="144">
        <f t="shared" si="12"/>
        <v>0</v>
      </c>
      <c r="S783" s="150"/>
      <c r="T783" s="141"/>
      <c r="U783" s="150"/>
      <c r="V783" s="146"/>
      <c r="W783" s="136"/>
    </row>
    <row r="784" spans="1:23">
      <c r="A784" s="141"/>
      <c r="B784" s="149"/>
      <c r="C784" s="149"/>
      <c r="D784" s="150"/>
      <c r="E784" s="150"/>
      <c r="F784" s="150"/>
      <c r="G784" s="150"/>
      <c r="I784" s="147"/>
      <c r="J784" s="132"/>
      <c r="K784" s="150"/>
      <c r="L784" s="150"/>
      <c r="M784" s="150"/>
      <c r="N784" s="150"/>
      <c r="O784" s="132"/>
      <c r="P784" s="151"/>
      <c r="Q784" s="145"/>
      <c r="R784" s="144">
        <f t="shared" si="12"/>
        <v>0</v>
      </c>
      <c r="S784" s="150"/>
      <c r="T784" s="141"/>
      <c r="U784" s="150"/>
      <c r="V784" s="146"/>
      <c r="W784" s="136"/>
    </row>
    <row r="785" spans="1:23">
      <c r="A785" s="141"/>
      <c r="B785" s="149"/>
      <c r="C785" s="149"/>
      <c r="D785" s="150"/>
      <c r="E785" s="150"/>
      <c r="F785" s="150"/>
      <c r="G785" s="150"/>
      <c r="I785" s="147"/>
      <c r="J785" s="132"/>
      <c r="K785" s="150"/>
      <c r="L785" s="150"/>
      <c r="M785" s="150"/>
      <c r="N785" s="150"/>
      <c r="O785" s="132"/>
      <c r="P785" s="151"/>
      <c r="Q785" s="145"/>
      <c r="R785" s="144">
        <f t="shared" si="12"/>
        <v>0</v>
      </c>
      <c r="S785" s="150"/>
      <c r="T785" s="141"/>
      <c r="U785" s="150"/>
      <c r="V785" s="146"/>
      <c r="W785" s="136"/>
    </row>
    <row r="786" spans="1:23">
      <c r="A786" s="141"/>
      <c r="B786" s="149"/>
      <c r="C786" s="149"/>
      <c r="D786" s="150"/>
      <c r="E786" s="150"/>
      <c r="F786" s="150"/>
      <c r="G786" s="150"/>
      <c r="I786" s="147"/>
      <c r="J786" s="132"/>
      <c r="K786" s="150"/>
      <c r="L786" s="150"/>
      <c r="M786" s="150"/>
      <c r="N786" s="150"/>
      <c r="O786" s="132"/>
      <c r="P786" s="151"/>
      <c r="Q786" s="145"/>
      <c r="R786" s="144">
        <f t="shared" si="12"/>
        <v>0</v>
      </c>
      <c r="S786" s="150"/>
      <c r="T786" s="141"/>
      <c r="U786" s="150"/>
      <c r="V786" s="146"/>
      <c r="W786" s="136"/>
    </row>
    <row r="787" spans="1:23">
      <c r="A787" s="141"/>
      <c r="B787" s="149"/>
      <c r="C787" s="149"/>
      <c r="D787" s="150"/>
      <c r="E787" s="150"/>
      <c r="F787" s="150"/>
      <c r="G787" s="150"/>
      <c r="I787" s="147"/>
      <c r="J787" s="132"/>
      <c r="K787" s="150"/>
      <c r="L787" s="150"/>
      <c r="M787" s="150"/>
      <c r="N787" s="150"/>
      <c r="O787" s="132"/>
      <c r="P787" s="151"/>
      <c r="Q787" s="145"/>
      <c r="R787" s="144">
        <f t="shared" si="12"/>
        <v>0</v>
      </c>
      <c r="S787" s="150"/>
      <c r="T787" s="141"/>
      <c r="U787" s="150"/>
      <c r="V787" s="146"/>
      <c r="W787" s="136"/>
    </row>
    <row r="788" spans="1:23">
      <c r="A788" s="141"/>
      <c r="B788" s="149"/>
      <c r="C788" s="149"/>
      <c r="D788" s="150"/>
      <c r="E788" s="150"/>
      <c r="F788" s="150"/>
      <c r="G788" s="150"/>
      <c r="I788" s="147"/>
      <c r="J788" s="132"/>
      <c r="K788" s="150"/>
      <c r="L788" s="150"/>
      <c r="M788" s="150"/>
      <c r="N788" s="150"/>
      <c r="O788" s="132"/>
      <c r="P788" s="151"/>
      <c r="Q788" s="145"/>
      <c r="R788" s="144">
        <f t="shared" si="12"/>
        <v>0</v>
      </c>
      <c r="S788" s="150"/>
      <c r="T788" s="141"/>
      <c r="U788" s="150"/>
      <c r="V788" s="146"/>
      <c r="W788" s="136"/>
    </row>
    <row r="789" spans="1:23">
      <c r="A789" s="141"/>
      <c r="B789" s="149"/>
      <c r="C789" s="149"/>
      <c r="D789" s="150"/>
      <c r="E789" s="150"/>
      <c r="F789" s="150"/>
      <c r="G789" s="150"/>
      <c r="I789" s="147"/>
      <c r="J789" s="132"/>
      <c r="K789" s="150"/>
      <c r="L789" s="150"/>
      <c r="M789" s="150"/>
      <c r="N789" s="150"/>
      <c r="O789" s="132"/>
      <c r="P789" s="151"/>
      <c r="Q789" s="145"/>
      <c r="R789" s="144">
        <f t="shared" si="12"/>
        <v>0</v>
      </c>
      <c r="S789" s="150"/>
      <c r="T789" s="141"/>
      <c r="U789" s="150"/>
      <c r="V789" s="146"/>
      <c r="W789" s="136"/>
    </row>
    <row r="790" spans="1:23">
      <c r="A790" s="141"/>
      <c r="B790" s="149"/>
      <c r="C790" s="149"/>
      <c r="D790" s="150"/>
      <c r="E790" s="150"/>
      <c r="F790" s="150"/>
      <c r="G790" s="150"/>
      <c r="I790" s="147"/>
      <c r="J790" s="132"/>
      <c r="K790" s="150"/>
      <c r="L790" s="150"/>
      <c r="M790" s="150"/>
      <c r="N790" s="150"/>
      <c r="O790" s="132"/>
      <c r="P790" s="151"/>
      <c r="Q790" s="145"/>
      <c r="R790" s="144">
        <f t="shared" si="12"/>
        <v>0</v>
      </c>
      <c r="S790" s="150"/>
      <c r="T790" s="141"/>
      <c r="U790" s="150"/>
      <c r="V790" s="146"/>
      <c r="W790" s="136"/>
    </row>
    <row r="791" spans="1:23">
      <c r="A791" s="141"/>
      <c r="B791" s="149"/>
      <c r="C791" s="149"/>
      <c r="D791" s="150"/>
      <c r="E791" s="150"/>
      <c r="F791" s="150"/>
      <c r="G791" s="150"/>
      <c r="I791" s="147"/>
      <c r="J791" s="132"/>
      <c r="K791" s="150"/>
      <c r="L791" s="150"/>
      <c r="M791" s="150"/>
      <c r="N791" s="150"/>
      <c r="O791" s="132"/>
      <c r="P791" s="151"/>
      <c r="Q791" s="145"/>
      <c r="R791" s="144">
        <f t="shared" si="12"/>
        <v>0</v>
      </c>
      <c r="S791" s="150"/>
      <c r="T791" s="141"/>
      <c r="U791" s="150"/>
      <c r="V791" s="146"/>
      <c r="W791" s="136"/>
    </row>
    <row r="792" spans="1:23">
      <c r="A792" s="141"/>
      <c r="B792" s="149"/>
      <c r="C792" s="149"/>
      <c r="D792" s="150"/>
      <c r="E792" s="150"/>
      <c r="F792" s="150"/>
      <c r="G792" s="150"/>
      <c r="I792" s="147"/>
      <c r="J792" s="132"/>
      <c r="K792" s="150"/>
      <c r="L792" s="150"/>
      <c r="M792" s="150"/>
      <c r="N792" s="150"/>
      <c r="O792" s="132"/>
      <c r="P792" s="151"/>
      <c r="Q792" s="145"/>
      <c r="R792" s="144">
        <f t="shared" si="12"/>
        <v>0</v>
      </c>
      <c r="S792" s="150"/>
      <c r="T792" s="141"/>
      <c r="U792" s="150"/>
      <c r="V792" s="146"/>
      <c r="W792" s="136"/>
    </row>
    <row r="793" spans="1:23">
      <c r="A793" s="141"/>
      <c r="B793" s="149"/>
      <c r="C793" s="149"/>
      <c r="D793" s="150"/>
      <c r="E793" s="150"/>
      <c r="F793" s="150"/>
      <c r="G793" s="150"/>
      <c r="I793" s="147"/>
      <c r="J793" s="132"/>
      <c r="K793" s="150"/>
      <c r="L793" s="150"/>
      <c r="M793" s="150"/>
      <c r="N793" s="150"/>
      <c r="O793" s="132"/>
      <c r="P793" s="151"/>
      <c r="Q793" s="145"/>
      <c r="R793" s="144">
        <f t="shared" si="12"/>
        <v>0</v>
      </c>
      <c r="S793" s="150"/>
      <c r="T793" s="141"/>
      <c r="U793" s="150"/>
      <c r="V793" s="146"/>
      <c r="W793" s="136"/>
    </row>
    <row r="794" spans="1:23">
      <c r="A794" s="141"/>
      <c r="B794" s="149"/>
      <c r="C794" s="149"/>
      <c r="D794" s="150"/>
      <c r="E794" s="150"/>
      <c r="F794" s="150"/>
      <c r="G794" s="150"/>
      <c r="I794" s="147"/>
      <c r="J794" s="132"/>
      <c r="K794" s="150"/>
      <c r="L794" s="150"/>
      <c r="M794" s="150"/>
      <c r="N794" s="150"/>
      <c r="O794" s="132"/>
      <c r="P794" s="151"/>
      <c r="Q794" s="145"/>
      <c r="R794" s="144">
        <f t="shared" si="12"/>
        <v>0</v>
      </c>
      <c r="S794" s="150"/>
      <c r="T794" s="141"/>
      <c r="U794" s="150"/>
      <c r="V794" s="146"/>
      <c r="W794" s="136"/>
    </row>
    <row r="795" spans="1:23">
      <c r="B795" s="149"/>
      <c r="C795" s="149"/>
      <c r="D795" s="150"/>
      <c r="E795" s="150"/>
      <c r="F795" s="150"/>
      <c r="G795" s="150"/>
      <c r="I795" s="147"/>
      <c r="J795" s="132"/>
      <c r="K795" s="150"/>
      <c r="L795" s="150"/>
      <c r="M795" s="150"/>
      <c r="N795" s="150"/>
      <c r="O795" s="132"/>
      <c r="P795" s="151"/>
      <c r="Q795" s="145"/>
      <c r="R795" s="144">
        <f t="shared" si="12"/>
        <v>0</v>
      </c>
      <c r="S795" s="150"/>
      <c r="T795" s="141"/>
      <c r="U795" s="150"/>
      <c r="V795" s="146"/>
      <c r="W795" s="136"/>
    </row>
    <row r="796" spans="1:23">
      <c r="B796" s="149"/>
      <c r="C796" s="149"/>
      <c r="D796" s="150"/>
      <c r="E796" s="150"/>
      <c r="F796" s="150"/>
      <c r="G796" s="150"/>
      <c r="I796" s="147"/>
      <c r="J796" s="132"/>
      <c r="K796" s="150"/>
      <c r="L796" s="150"/>
      <c r="M796" s="150"/>
      <c r="N796" s="150"/>
      <c r="O796" s="132"/>
      <c r="P796" s="151"/>
      <c r="Q796" s="145"/>
      <c r="R796" s="144">
        <f t="shared" si="12"/>
        <v>0</v>
      </c>
      <c r="S796" s="150"/>
      <c r="T796" s="141"/>
      <c r="U796" s="150"/>
      <c r="V796" s="146"/>
      <c r="W796" s="136"/>
    </row>
    <row r="797" spans="1:23">
      <c r="B797" s="149"/>
      <c r="C797" s="149"/>
      <c r="D797" s="150"/>
      <c r="E797" s="150"/>
      <c r="F797" s="150"/>
      <c r="G797" s="150"/>
      <c r="I797" s="147"/>
      <c r="J797" s="132"/>
      <c r="K797" s="150"/>
      <c r="L797" s="150"/>
      <c r="M797" s="150"/>
      <c r="N797" s="150"/>
      <c r="O797" s="132"/>
      <c r="P797" s="151"/>
      <c r="Q797" s="145"/>
      <c r="R797" s="144">
        <f t="shared" si="12"/>
        <v>0</v>
      </c>
      <c r="S797" s="150"/>
      <c r="T797" s="141"/>
      <c r="U797" s="150"/>
      <c r="V797" s="146"/>
      <c r="W797" s="136"/>
    </row>
    <row r="798" spans="1:23">
      <c r="B798" s="149"/>
      <c r="C798" s="149"/>
      <c r="D798" s="150"/>
      <c r="E798" s="150"/>
      <c r="F798" s="150"/>
      <c r="G798" s="150"/>
      <c r="I798" s="147"/>
      <c r="J798" s="132"/>
      <c r="K798" s="150"/>
      <c r="L798" s="150"/>
      <c r="M798" s="150"/>
      <c r="N798" s="150"/>
      <c r="O798" s="132"/>
      <c r="P798" s="151"/>
      <c r="Q798" s="145"/>
      <c r="R798" s="144">
        <f t="shared" si="12"/>
        <v>0</v>
      </c>
      <c r="S798" s="150"/>
      <c r="T798" s="141"/>
      <c r="U798" s="150"/>
      <c r="V798" s="146"/>
      <c r="W798" s="136"/>
    </row>
    <row r="799" spans="1:23">
      <c r="B799" s="149"/>
      <c r="C799" s="149"/>
      <c r="D799" s="150"/>
      <c r="E799" s="150"/>
      <c r="F799" s="150"/>
      <c r="G799" s="150"/>
      <c r="I799" s="147"/>
      <c r="J799" s="132"/>
      <c r="K799" s="150"/>
      <c r="L799" s="150"/>
      <c r="M799" s="150"/>
      <c r="N799" s="150"/>
      <c r="O799" s="132"/>
      <c r="P799" s="151"/>
      <c r="Q799" s="145"/>
      <c r="R799" s="144">
        <f t="shared" si="12"/>
        <v>0</v>
      </c>
      <c r="S799" s="150"/>
      <c r="T799" s="141"/>
      <c r="U799" s="150"/>
      <c r="V799" s="146"/>
      <c r="W799" s="136"/>
    </row>
    <row r="800" spans="1:23">
      <c r="B800" s="149"/>
      <c r="C800" s="149"/>
      <c r="D800" s="150"/>
      <c r="E800" s="150"/>
      <c r="F800" s="150"/>
      <c r="G800" s="150"/>
      <c r="I800" s="147"/>
      <c r="J800" s="132"/>
      <c r="K800" s="150"/>
      <c r="L800" s="150"/>
      <c r="M800" s="150"/>
      <c r="N800" s="150"/>
      <c r="O800" s="132"/>
      <c r="P800" s="151"/>
      <c r="Q800" s="145"/>
      <c r="R800" s="144">
        <f t="shared" si="12"/>
        <v>0</v>
      </c>
      <c r="S800" s="150"/>
      <c r="T800" s="141"/>
      <c r="U800" s="150"/>
      <c r="V800" s="146"/>
      <c r="W800" s="136"/>
    </row>
    <row r="801" spans="2:23">
      <c r="B801" s="149"/>
      <c r="C801" s="149"/>
      <c r="D801" s="150"/>
      <c r="E801" s="150"/>
      <c r="F801" s="150"/>
      <c r="G801" s="150"/>
      <c r="I801" s="147"/>
      <c r="J801" s="132"/>
      <c r="K801" s="150"/>
      <c r="L801" s="150"/>
      <c r="M801" s="150"/>
      <c r="N801" s="150"/>
      <c r="O801" s="132"/>
      <c r="P801" s="151"/>
      <c r="Q801" s="145"/>
      <c r="R801" s="144">
        <f t="shared" si="12"/>
        <v>0</v>
      </c>
      <c r="S801" s="150"/>
      <c r="T801" s="141"/>
      <c r="U801" s="150"/>
      <c r="V801" s="146"/>
      <c r="W801" s="136"/>
    </row>
    <row r="802" spans="2:23">
      <c r="B802" s="149"/>
      <c r="C802" s="149"/>
      <c r="D802" s="150"/>
      <c r="E802" s="150"/>
      <c r="F802" s="150"/>
      <c r="G802" s="150"/>
      <c r="I802" s="147"/>
      <c r="J802" s="132"/>
      <c r="K802" s="150"/>
      <c r="L802" s="150"/>
      <c r="M802" s="150"/>
      <c r="N802" s="150"/>
      <c r="O802" s="132"/>
      <c r="P802" s="151"/>
      <c r="Q802" s="145"/>
      <c r="R802" s="144">
        <f t="shared" si="12"/>
        <v>0</v>
      </c>
      <c r="S802" s="150"/>
      <c r="T802" s="141"/>
      <c r="U802" s="150"/>
      <c r="V802" s="146"/>
      <c r="W802" s="136"/>
    </row>
    <row r="803" spans="2:23">
      <c r="B803" s="149"/>
      <c r="C803" s="149"/>
      <c r="D803" s="150"/>
      <c r="E803" s="150"/>
      <c r="F803" s="150"/>
      <c r="G803" s="150"/>
      <c r="I803" s="147"/>
      <c r="J803" s="132"/>
      <c r="K803" s="150"/>
      <c r="L803" s="150"/>
      <c r="M803" s="150"/>
      <c r="N803" s="150"/>
      <c r="O803" s="132"/>
      <c r="P803" s="151"/>
      <c r="Q803" s="145"/>
      <c r="R803" s="144">
        <f t="shared" si="12"/>
        <v>0</v>
      </c>
      <c r="S803" s="150"/>
      <c r="T803" s="141"/>
      <c r="U803" s="150"/>
      <c r="V803" s="146"/>
      <c r="W803" s="136"/>
    </row>
    <row r="804" spans="2:23">
      <c r="B804" s="149"/>
      <c r="C804" s="149"/>
      <c r="D804" s="150"/>
      <c r="E804" s="150"/>
      <c r="F804" s="150"/>
      <c r="G804" s="150"/>
      <c r="I804" s="147"/>
      <c r="J804" s="132"/>
      <c r="K804" s="150"/>
      <c r="L804" s="150"/>
      <c r="M804" s="150"/>
      <c r="N804" s="150"/>
      <c r="O804" s="132"/>
      <c r="P804" s="151"/>
      <c r="Q804" s="145"/>
      <c r="R804" s="144">
        <f t="shared" si="12"/>
        <v>0</v>
      </c>
      <c r="S804" s="150"/>
      <c r="T804" s="141"/>
      <c r="U804" s="150"/>
      <c r="V804" s="146"/>
      <c r="W804" s="136"/>
    </row>
    <row r="805" spans="2:23">
      <c r="B805" s="149"/>
      <c r="C805" s="149"/>
      <c r="D805" s="150"/>
      <c r="E805" s="150"/>
      <c r="F805" s="150"/>
      <c r="G805" s="150"/>
      <c r="I805" s="147"/>
      <c r="J805" s="132"/>
      <c r="K805" s="150"/>
      <c r="L805" s="150"/>
      <c r="M805" s="150"/>
      <c r="N805" s="150"/>
      <c r="O805" s="132"/>
      <c r="P805" s="151"/>
      <c r="Q805" s="145"/>
      <c r="R805" s="144">
        <f t="shared" si="12"/>
        <v>0</v>
      </c>
      <c r="S805" s="150"/>
      <c r="T805" s="141"/>
      <c r="U805" s="150"/>
      <c r="V805" s="146"/>
      <c r="W805" s="136"/>
    </row>
    <row r="806" spans="2:23">
      <c r="B806" s="149"/>
      <c r="C806" s="149"/>
      <c r="D806" s="150"/>
      <c r="E806" s="150"/>
      <c r="F806" s="150"/>
      <c r="G806" s="150"/>
      <c r="I806" s="147"/>
      <c r="J806" s="132"/>
      <c r="K806" s="150"/>
      <c r="L806" s="150"/>
      <c r="M806" s="150"/>
      <c r="N806" s="150"/>
      <c r="O806" s="132"/>
      <c r="P806" s="151"/>
      <c r="Q806" s="145"/>
      <c r="R806" s="144">
        <f t="shared" si="12"/>
        <v>0</v>
      </c>
      <c r="S806" s="150"/>
      <c r="T806" s="141"/>
      <c r="U806" s="150"/>
      <c r="V806" s="146"/>
      <c r="W806" s="136"/>
    </row>
    <row r="807" spans="2:23">
      <c r="B807" s="149"/>
      <c r="C807" s="149"/>
      <c r="D807" s="150"/>
      <c r="E807" s="150"/>
      <c r="F807" s="150"/>
      <c r="G807" s="150"/>
      <c r="I807" s="147"/>
      <c r="J807" s="132"/>
      <c r="K807" s="150"/>
      <c r="L807" s="150"/>
      <c r="M807" s="150"/>
      <c r="N807" s="150"/>
      <c r="O807" s="132"/>
      <c r="P807" s="151"/>
      <c r="Q807" s="145"/>
      <c r="R807" s="144">
        <f t="shared" si="12"/>
        <v>0</v>
      </c>
      <c r="S807" s="150"/>
      <c r="T807" s="141"/>
      <c r="U807" s="150"/>
      <c r="V807" s="146"/>
      <c r="W807" s="136"/>
    </row>
    <row r="808" spans="2:23">
      <c r="B808" s="149"/>
      <c r="C808" s="149"/>
      <c r="D808" s="150"/>
      <c r="E808" s="150"/>
      <c r="F808" s="150"/>
      <c r="G808" s="150"/>
      <c r="I808" s="147"/>
      <c r="J808" s="132"/>
      <c r="K808" s="150"/>
      <c r="L808" s="150"/>
      <c r="M808" s="150"/>
      <c r="N808" s="150"/>
      <c r="O808" s="132"/>
      <c r="P808" s="151"/>
      <c r="Q808" s="145"/>
      <c r="R808" s="144">
        <f t="shared" si="12"/>
        <v>0</v>
      </c>
      <c r="S808" s="150"/>
      <c r="T808" s="141"/>
      <c r="U808" s="150"/>
      <c r="V808" s="146"/>
      <c r="W808" s="136"/>
    </row>
    <row r="809" spans="2:23">
      <c r="B809" s="149"/>
      <c r="C809" s="149"/>
      <c r="D809" s="150"/>
      <c r="E809" s="150"/>
      <c r="F809" s="150"/>
      <c r="G809" s="150"/>
      <c r="I809" s="147"/>
      <c r="J809" s="132"/>
      <c r="K809" s="150"/>
      <c r="L809" s="150"/>
      <c r="M809" s="150"/>
      <c r="N809" s="150"/>
      <c r="O809" s="132"/>
      <c r="P809" s="151"/>
      <c r="Q809" s="145"/>
      <c r="R809" s="144">
        <f t="shared" si="12"/>
        <v>0</v>
      </c>
      <c r="S809" s="150"/>
      <c r="T809" s="141"/>
      <c r="U809" s="150"/>
      <c r="V809" s="146"/>
      <c r="W809" s="136"/>
    </row>
    <row r="810" spans="2:23">
      <c r="B810" s="149"/>
      <c r="C810" s="149"/>
      <c r="D810" s="150"/>
      <c r="E810" s="150"/>
      <c r="F810" s="150"/>
      <c r="G810" s="150"/>
      <c r="I810" s="147"/>
      <c r="J810" s="132"/>
      <c r="K810" s="150"/>
      <c r="L810" s="150"/>
      <c r="M810" s="150"/>
      <c r="N810" s="150"/>
      <c r="O810" s="132"/>
      <c r="P810" s="151"/>
      <c r="Q810" s="145"/>
      <c r="R810" s="144">
        <f t="shared" si="12"/>
        <v>0</v>
      </c>
      <c r="S810" s="150"/>
      <c r="T810" s="141"/>
      <c r="U810" s="150"/>
      <c r="V810" s="146"/>
      <c r="W810" s="136"/>
    </row>
    <row r="811" spans="2:23">
      <c r="B811" s="149"/>
      <c r="C811" s="149"/>
      <c r="D811" s="150"/>
      <c r="E811" s="150"/>
      <c r="F811" s="150"/>
      <c r="G811" s="150"/>
      <c r="I811" s="147"/>
      <c r="J811" s="132"/>
      <c r="K811" s="150"/>
      <c r="L811" s="150"/>
      <c r="M811" s="150"/>
      <c r="N811" s="150"/>
      <c r="O811" s="132"/>
      <c r="P811" s="151"/>
      <c r="Q811" s="145"/>
      <c r="R811" s="144">
        <f t="shared" si="12"/>
        <v>0</v>
      </c>
      <c r="S811" s="150"/>
      <c r="T811" s="141"/>
      <c r="U811" s="150"/>
      <c r="V811" s="146"/>
      <c r="W811" s="136"/>
    </row>
    <row r="812" spans="2:23">
      <c r="B812" s="149"/>
      <c r="C812" s="149"/>
      <c r="D812" s="150"/>
      <c r="E812" s="150"/>
      <c r="F812" s="150"/>
      <c r="G812" s="150"/>
      <c r="I812" s="147"/>
      <c r="J812" s="132"/>
      <c r="K812" s="150"/>
      <c r="L812" s="150"/>
      <c r="M812" s="150"/>
      <c r="N812" s="150"/>
      <c r="O812" s="132"/>
      <c r="P812" s="151"/>
      <c r="Q812" s="145"/>
      <c r="R812" s="144">
        <f t="shared" si="12"/>
        <v>0</v>
      </c>
      <c r="S812" s="150"/>
      <c r="T812" s="141"/>
      <c r="U812" s="150"/>
      <c r="V812" s="146"/>
      <c r="W812" s="136"/>
    </row>
    <row r="813" spans="2:23">
      <c r="B813" s="149"/>
      <c r="C813" s="149"/>
      <c r="D813" s="150"/>
      <c r="E813" s="150"/>
      <c r="F813" s="150"/>
      <c r="G813" s="150"/>
      <c r="I813" s="147"/>
      <c r="J813" s="132"/>
      <c r="K813" s="150"/>
      <c r="L813" s="150"/>
      <c r="M813" s="150"/>
      <c r="N813" s="150"/>
      <c r="O813" s="132"/>
      <c r="P813" s="151"/>
      <c r="Q813" s="145"/>
      <c r="R813" s="144">
        <f t="shared" si="12"/>
        <v>0</v>
      </c>
      <c r="S813" s="150"/>
      <c r="T813" s="141"/>
      <c r="U813" s="150"/>
      <c r="V813" s="146"/>
      <c r="W813" s="136"/>
    </row>
    <row r="814" spans="2:23">
      <c r="B814" s="149"/>
      <c r="C814" s="149"/>
      <c r="D814" s="150"/>
      <c r="E814" s="150"/>
      <c r="F814" s="150"/>
      <c r="G814" s="150"/>
      <c r="I814" s="147"/>
      <c r="J814" s="132"/>
      <c r="K814" s="150"/>
      <c r="L814" s="150"/>
      <c r="M814" s="150"/>
      <c r="N814" s="150"/>
      <c r="O814" s="132"/>
      <c r="P814" s="151"/>
      <c r="Q814" s="145"/>
      <c r="R814" s="144">
        <f t="shared" si="12"/>
        <v>0</v>
      </c>
      <c r="S814" s="150"/>
      <c r="T814" s="141"/>
      <c r="U814" s="150"/>
      <c r="V814" s="146"/>
      <c r="W814" s="136"/>
    </row>
    <row r="815" spans="2:23">
      <c r="B815" s="149"/>
      <c r="C815" s="149"/>
      <c r="D815" s="150"/>
      <c r="E815" s="150"/>
      <c r="F815" s="150"/>
      <c r="G815" s="150"/>
      <c r="I815" s="147"/>
      <c r="J815" s="132"/>
      <c r="K815" s="150"/>
      <c r="L815" s="150"/>
      <c r="M815" s="150"/>
      <c r="N815" s="150"/>
      <c r="O815" s="132"/>
      <c r="P815" s="151"/>
      <c r="Q815" s="145"/>
      <c r="R815" s="144">
        <f t="shared" si="12"/>
        <v>0</v>
      </c>
      <c r="S815" s="150"/>
      <c r="T815" s="141"/>
      <c r="U815" s="150"/>
      <c r="V815" s="146"/>
      <c r="W815" s="136"/>
    </row>
    <row r="816" spans="2:23">
      <c r="B816" s="149"/>
      <c r="C816" s="149"/>
      <c r="D816" s="150"/>
      <c r="E816" s="150"/>
      <c r="F816" s="150"/>
      <c r="G816" s="150"/>
      <c r="I816" s="147"/>
      <c r="J816" s="132"/>
      <c r="K816" s="150"/>
      <c r="L816" s="150"/>
      <c r="M816" s="150"/>
      <c r="N816" s="150"/>
      <c r="O816" s="132"/>
      <c r="P816" s="151"/>
      <c r="Q816" s="145"/>
      <c r="R816" s="144">
        <f t="shared" si="12"/>
        <v>0</v>
      </c>
      <c r="S816" s="150"/>
      <c r="T816" s="141"/>
      <c r="U816" s="150"/>
      <c r="V816" s="146"/>
      <c r="W816" s="136"/>
    </row>
    <row r="817" spans="2:23">
      <c r="B817" s="149"/>
      <c r="C817" s="149"/>
      <c r="D817" s="150"/>
      <c r="E817" s="150"/>
      <c r="F817" s="150"/>
      <c r="G817" s="150"/>
      <c r="I817" s="147"/>
      <c r="J817" s="132"/>
      <c r="K817" s="150"/>
      <c r="L817" s="150"/>
      <c r="M817" s="150"/>
      <c r="N817" s="150"/>
      <c r="O817" s="132"/>
      <c r="P817" s="151"/>
      <c r="Q817" s="145"/>
      <c r="R817" s="144">
        <f t="shared" si="12"/>
        <v>0</v>
      </c>
      <c r="S817" s="150"/>
      <c r="T817" s="141"/>
      <c r="U817" s="150"/>
      <c r="V817" s="146"/>
      <c r="W817" s="136"/>
    </row>
    <row r="818" spans="2:23">
      <c r="B818" s="149"/>
      <c r="C818" s="149"/>
      <c r="D818" s="150"/>
      <c r="E818" s="150"/>
      <c r="F818" s="150"/>
      <c r="G818" s="150"/>
      <c r="I818" s="147"/>
      <c r="J818" s="132"/>
      <c r="K818" s="150"/>
      <c r="L818" s="150"/>
      <c r="M818" s="150"/>
      <c r="N818" s="150"/>
      <c r="O818" s="132"/>
      <c r="P818" s="151"/>
      <c r="Q818" s="145"/>
      <c r="R818" s="144">
        <f t="shared" si="12"/>
        <v>0</v>
      </c>
      <c r="S818" s="150"/>
      <c r="T818" s="141"/>
      <c r="U818" s="150"/>
      <c r="V818" s="146"/>
      <c r="W818" s="136"/>
    </row>
    <row r="819" spans="2:23">
      <c r="B819" s="149"/>
      <c r="C819" s="149"/>
      <c r="D819" s="150"/>
      <c r="E819" s="150"/>
      <c r="F819" s="150"/>
      <c r="G819" s="150"/>
      <c r="I819" s="147"/>
      <c r="J819" s="132"/>
      <c r="K819" s="150"/>
      <c r="L819" s="150"/>
      <c r="M819" s="150"/>
      <c r="N819" s="150"/>
      <c r="O819" s="132"/>
      <c r="P819" s="151"/>
      <c r="Q819" s="145"/>
      <c r="R819" s="144">
        <f t="shared" si="12"/>
        <v>0</v>
      </c>
      <c r="S819" s="150"/>
      <c r="T819" s="141"/>
      <c r="U819" s="150"/>
      <c r="V819" s="146"/>
      <c r="W819" s="136"/>
    </row>
    <row r="820" spans="2:23">
      <c r="B820" s="149"/>
      <c r="C820" s="149"/>
      <c r="D820" s="150"/>
      <c r="E820" s="150"/>
      <c r="F820" s="150"/>
      <c r="G820" s="150"/>
      <c r="I820" s="147"/>
      <c r="J820" s="132"/>
      <c r="K820" s="150"/>
      <c r="L820" s="150"/>
      <c r="M820" s="150"/>
      <c r="N820" s="150"/>
      <c r="O820" s="132"/>
      <c r="P820" s="151"/>
      <c r="Q820" s="145"/>
      <c r="R820" s="144">
        <f t="shared" si="12"/>
        <v>0</v>
      </c>
      <c r="S820" s="150"/>
      <c r="T820" s="141"/>
      <c r="U820" s="150"/>
      <c r="V820" s="146"/>
      <c r="W820" s="136"/>
    </row>
    <row r="821" spans="2:23">
      <c r="B821" s="149"/>
      <c r="C821" s="149"/>
      <c r="D821" s="150"/>
      <c r="E821" s="150"/>
      <c r="F821" s="150"/>
      <c r="G821" s="150"/>
      <c r="I821" s="147"/>
      <c r="J821" s="132"/>
      <c r="K821" s="150"/>
      <c r="L821" s="150"/>
      <c r="M821" s="150"/>
      <c r="N821" s="150"/>
      <c r="O821" s="132"/>
      <c r="P821" s="151"/>
      <c r="Q821" s="145"/>
      <c r="R821" s="144">
        <f t="shared" si="12"/>
        <v>0</v>
      </c>
      <c r="S821" s="150"/>
      <c r="T821" s="141"/>
      <c r="U821" s="150"/>
      <c r="V821" s="146"/>
      <c r="W821" s="136"/>
    </row>
    <row r="822" spans="2:23">
      <c r="B822" s="149"/>
      <c r="C822" s="149"/>
      <c r="D822" s="150"/>
      <c r="E822" s="150"/>
      <c r="F822" s="150"/>
      <c r="G822" s="150"/>
      <c r="I822" s="147"/>
      <c r="J822" s="132"/>
      <c r="K822" s="150"/>
      <c r="L822" s="150"/>
      <c r="M822" s="150"/>
      <c r="N822" s="150"/>
      <c r="O822" s="132"/>
      <c r="P822" s="151"/>
      <c r="Q822" s="145"/>
      <c r="R822" s="144">
        <f t="shared" si="12"/>
        <v>0</v>
      </c>
      <c r="S822" s="150"/>
      <c r="T822" s="141"/>
      <c r="U822" s="150"/>
      <c r="V822" s="146"/>
      <c r="W822" s="136"/>
    </row>
    <row r="823" spans="2:23">
      <c r="B823" s="149"/>
      <c r="C823" s="149"/>
      <c r="D823" s="150"/>
      <c r="E823" s="150"/>
      <c r="F823" s="150"/>
      <c r="G823" s="150"/>
      <c r="I823" s="147"/>
      <c r="J823" s="132"/>
      <c r="K823" s="150"/>
      <c r="L823" s="150"/>
      <c r="M823" s="150"/>
      <c r="N823" s="150"/>
      <c r="O823" s="132"/>
      <c r="P823" s="151"/>
      <c r="Q823" s="145"/>
      <c r="R823" s="144">
        <f t="shared" si="12"/>
        <v>0</v>
      </c>
      <c r="S823" s="150"/>
      <c r="T823" s="141"/>
      <c r="U823" s="150"/>
      <c r="V823" s="146"/>
      <c r="W823" s="136"/>
    </row>
    <row r="824" spans="2:23">
      <c r="B824" s="149"/>
      <c r="C824" s="149"/>
      <c r="D824" s="150"/>
      <c r="E824" s="150"/>
      <c r="F824" s="150"/>
      <c r="G824" s="150"/>
      <c r="I824" s="147"/>
      <c r="J824" s="132"/>
      <c r="K824" s="150"/>
      <c r="L824" s="150"/>
      <c r="M824" s="150"/>
      <c r="N824" s="150"/>
      <c r="O824" s="132"/>
      <c r="P824" s="151"/>
      <c r="Q824" s="145"/>
      <c r="R824" s="144">
        <f t="shared" si="12"/>
        <v>0</v>
      </c>
      <c r="S824" s="150"/>
      <c r="T824" s="141"/>
      <c r="U824" s="150"/>
      <c r="V824" s="146"/>
      <c r="W824" s="136"/>
    </row>
    <row r="825" spans="2:23">
      <c r="B825" s="149"/>
      <c r="C825" s="149"/>
      <c r="D825" s="150"/>
      <c r="E825" s="150"/>
      <c r="F825" s="150"/>
      <c r="G825" s="150"/>
      <c r="I825" s="147"/>
      <c r="J825" s="132"/>
      <c r="K825" s="150"/>
      <c r="L825" s="150"/>
      <c r="M825" s="150"/>
      <c r="N825" s="150"/>
      <c r="O825" s="132"/>
      <c r="P825" s="151"/>
      <c r="Q825" s="145"/>
      <c r="R825" s="144">
        <f t="shared" si="12"/>
        <v>0</v>
      </c>
      <c r="S825" s="150"/>
      <c r="T825" s="141"/>
      <c r="U825" s="150"/>
      <c r="V825" s="146"/>
      <c r="W825" s="136"/>
    </row>
    <row r="826" spans="2:23">
      <c r="B826" s="149"/>
      <c r="C826" s="149"/>
      <c r="D826" s="150"/>
      <c r="E826" s="150"/>
      <c r="F826" s="150"/>
      <c r="G826" s="150"/>
      <c r="I826" s="147"/>
      <c r="J826" s="132"/>
      <c r="K826" s="150"/>
      <c r="L826" s="150"/>
      <c r="M826" s="150"/>
      <c r="N826" s="150"/>
      <c r="O826" s="132"/>
      <c r="P826" s="151"/>
      <c r="Q826" s="145"/>
      <c r="R826" s="144">
        <f t="shared" si="12"/>
        <v>0</v>
      </c>
      <c r="S826" s="150"/>
      <c r="T826" s="141"/>
      <c r="U826" s="150"/>
      <c r="V826" s="146"/>
      <c r="W826" s="136"/>
    </row>
    <row r="827" spans="2:23">
      <c r="B827" s="149"/>
      <c r="C827" s="149"/>
      <c r="D827" s="150"/>
      <c r="E827" s="150"/>
      <c r="F827" s="150"/>
      <c r="G827" s="150"/>
      <c r="I827" s="147"/>
      <c r="J827" s="132"/>
      <c r="K827" s="150"/>
      <c r="L827" s="150"/>
      <c r="M827" s="150"/>
      <c r="N827" s="150"/>
      <c r="O827" s="132"/>
      <c r="P827" s="151"/>
      <c r="Q827" s="145"/>
      <c r="R827" s="144">
        <f t="shared" si="12"/>
        <v>0</v>
      </c>
      <c r="S827" s="150"/>
      <c r="T827" s="141"/>
      <c r="U827" s="150"/>
      <c r="V827" s="146"/>
      <c r="W827" s="136"/>
    </row>
    <row r="828" spans="2:23">
      <c r="B828" s="149"/>
      <c r="C828" s="149"/>
      <c r="D828" s="150"/>
      <c r="E828" s="150"/>
      <c r="F828" s="150"/>
      <c r="G828" s="150"/>
      <c r="I828" s="147"/>
      <c r="J828" s="132"/>
      <c r="K828" s="150"/>
      <c r="L828" s="150"/>
      <c r="M828" s="150"/>
      <c r="N828" s="150"/>
      <c r="O828" s="132"/>
      <c r="P828" s="151"/>
      <c r="Q828" s="145"/>
      <c r="R828" s="144">
        <f t="shared" si="12"/>
        <v>0</v>
      </c>
      <c r="S828" s="150"/>
      <c r="T828" s="141"/>
      <c r="U828" s="150"/>
      <c r="V828" s="146"/>
      <c r="W828" s="136"/>
    </row>
    <row r="829" spans="2:23">
      <c r="B829" s="149"/>
      <c r="C829" s="149"/>
      <c r="D829" s="150"/>
      <c r="E829" s="150"/>
      <c r="F829" s="150"/>
      <c r="G829" s="150"/>
      <c r="I829" s="147"/>
      <c r="J829" s="132"/>
      <c r="K829" s="150"/>
      <c r="L829" s="150"/>
      <c r="M829" s="150"/>
      <c r="N829" s="150"/>
      <c r="O829" s="132"/>
      <c r="P829" s="151"/>
      <c r="Q829" s="145"/>
      <c r="R829" s="144">
        <f t="shared" si="12"/>
        <v>0</v>
      </c>
      <c r="S829" s="150"/>
      <c r="T829" s="141"/>
      <c r="U829" s="150"/>
      <c r="V829" s="146"/>
      <c r="W829" s="136"/>
    </row>
    <row r="830" spans="2:23">
      <c r="B830" s="149"/>
      <c r="C830" s="149"/>
      <c r="D830" s="150"/>
      <c r="E830" s="150"/>
      <c r="F830" s="150"/>
      <c r="G830" s="150"/>
      <c r="I830" s="147"/>
      <c r="J830" s="132"/>
      <c r="K830" s="150"/>
      <c r="L830" s="150"/>
      <c r="M830" s="150"/>
      <c r="N830" s="150"/>
      <c r="O830" s="132"/>
      <c r="P830" s="151"/>
      <c r="Q830" s="145"/>
      <c r="R830" s="144">
        <f t="shared" si="12"/>
        <v>0</v>
      </c>
      <c r="S830" s="150"/>
      <c r="T830" s="141"/>
      <c r="U830" s="150"/>
      <c r="V830" s="146"/>
      <c r="W830" s="136"/>
    </row>
    <row r="831" spans="2:23">
      <c r="B831" s="149"/>
      <c r="C831" s="149"/>
      <c r="D831" s="150"/>
      <c r="E831" s="150"/>
      <c r="F831" s="150"/>
      <c r="G831" s="150"/>
      <c r="I831" s="147"/>
      <c r="J831" s="132"/>
      <c r="K831" s="150"/>
      <c r="L831" s="150"/>
      <c r="M831" s="150"/>
      <c r="N831" s="150"/>
      <c r="O831" s="132"/>
      <c r="P831" s="151"/>
      <c r="Q831" s="145"/>
      <c r="R831" s="144">
        <f t="shared" si="12"/>
        <v>0</v>
      </c>
      <c r="S831" s="150"/>
      <c r="T831" s="141"/>
      <c r="U831" s="150"/>
      <c r="V831" s="146"/>
      <c r="W831" s="136"/>
    </row>
    <row r="832" spans="2:23">
      <c r="B832" s="149"/>
      <c r="C832" s="149"/>
      <c r="D832" s="150"/>
      <c r="E832" s="150"/>
      <c r="F832" s="150"/>
      <c r="G832" s="150"/>
      <c r="I832" s="147"/>
      <c r="J832" s="132"/>
      <c r="K832" s="150"/>
      <c r="L832" s="150"/>
      <c r="M832" s="150"/>
      <c r="N832" s="150"/>
      <c r="O832" s="132"/>
      <c r="P832" s="151"/>
      <c r="Q832" s="145"/>
      <c r="R832" s="144">
        <f t="shared" si="12"/>
        <v>0</v>
      </c>
      <c r="S832" s="150"/>
      <c r="T832" s="141"/>
      <c r="U832" s="150"/>
      <c r="V832" s="146"/>
      <c r="W832" s="136"/>
    </row>
    <row r="833" spans="2:23">
      <c r="B833" s="149"/>
      <c r="C833" s="149"/>
      <c r="D833" s="150"/>
      <c r="E833" s="150"/>
      <c r="F833" s="150"/>
      <c r="G833" s="150"/>
      <c r="I833" s="147"/>
      <c r="J833" s="132"/>
      <c r="K833" s="150"/>
      <c r="L833" s="150"/>
      <c r="M833" s="150"/>
      <c r="N833" s="150"/>
      <c r="O833" s="132"/>
      <c r="P833" s="151"/>
      <c r="Q833" s="145"/>
      <c r="R833" s="144">
        <f t="shared" si="12"/>
        <v>0</v>
      </c>
      <c r="S833" s="150"/>
      <c r="T833" s="141"/>
      <c r="U833" s="150"/>
      <c r="V833" s="146"/>
      <c r="W833" s="136"/>
    </row>
    <row r="834" spans="2:23">
      <c r="B834" s="149"/>
      <c r="C834" s="149"/>
      <c r="D834" s="150"/>
      <c r="E834" s="150"/>
      <c r="F834" s="150"/>
      <c r="G834" s="150"/>
      <c r="I834" s="147"/>
      <c r="J834" s="132"/>
      <c r="K834" s="150"/>
      <c r="L834" s="150"/>
      <c r="M834" s="150"/>
      <c r="N834" s="150"/>
      <c r="O834" s="132"/>
      <c r="P834" s="151"/>
      <c r="Q834" s="145"/>
      <c r="R834" s="144">
        <f t="shared" ref="R834:R897" si="13">P834*(1+Q834)</f>
        <v>0</v>
      </c>
      <c r="S834" s="150"/>
      <c r="T834" s="141"/>
      <c r="U834" s="150"/>
      <c r="V834" s="146"/>
      <c r="W834" s="136"/>
    </row>
    <row r="835" spans="2:23">
      <c r="B835" s="149"/>
      <c r="C835" s="149"/>
      <c r="D835" s="150"/>
      <c r="E835" s="150"/>
      <c r="F835" s="150"/>
      <c r="G835" s="150"/>
      <c r="I835" s="147"/>
      <c r="J835" s="132"/>
      <c r="K835" s="150"/>
      <c r="L835" s="150"/>
      <c r="M835" s="150"/>
      <c r="N835" s="150"/>
      <c r="O835" s="132"/>
      <c r="P835" s="151"/>
      <c r="Q835" s="145"/>
      <c r="R835" s="144">
        <f t="shared" si="13"/>
        <v>0</v>
      </c>
      <c r="S835" s="150"/>
      <c r="T835" s="141"/>
      <c r="U835" s="150"/>
      <c r="V835" s="146"/>
      <c r="W835" s="136"/>
    </row>
    <row r="836" spans="2:23">
      <c r="B836" s="149"/>
      <c r="C836" s="149"/>
      <c r="D836" s="150"/>
      <c r="E836" s="150"/>
      <c r="F836" s="150"/>
      <c r="G836" s="150"/>
      <c r="I836" s="147"/>
      <c r="J836" s="132"/>
      <c r="K836" s="150"/>
      <c r="L836" s="150"/>
      <c r="M836" s="150"/>
      <c r="N836" s="150"/>
      <c r="O836" s="132"/>
      <c r="P836" s="151"/>
      <c r="Q836" s="145"/>
      <c r="R836" s="144">
        <f t="shared" si="13"/>
        <v>0</v>
      </c>
      <c r="S836" s="150"/>
      <c r="T836" s="141"/>
      <c r="U836" s="150"/>
      <c r="V836" s="146"/>
      <c r="W836" s="136"/>
    </row>
    <row r="837" spans="2:23">
      <c r="B837" s="149"/>
      <c r="C837" s="149"/>
      <c r="D837" s="150"/>
      <c r="E837" s="150"/>
      <c r="F837" s="150"/>
      <c r="G837" s="150"/>
      <c r="I837" s="147"/>
      <c r="J837" s="132"/>
      <c r="K837" s="150"/>
      <c r="L837" s="150"/>
      <c r="M837" s="150"/>
      <c r="N837" s="150"/>
      <c r="O837" s="132"/>
      <c r="P837" s="151"/>
      <c r="Q837" s="145"/>
      <c r="R837" s="144">
        <f t="shared" si="13"/>
        <v>0</v>
      </c>
      <c r="S837" s="150"/>
      <c r="T837" s="141"/>
      <c r="U837" s="150"/>
      <c r="V837" s="146"/>
      <c r="W837" s="136"/>
    </row>
    <row r="838" spans="2:23">
      <c r="B838" s="149"/>
      <c r="C838" s="149"/>
      <c r="D838" s="150"/>
      <c r="E838" s="150"/>
      <c r="F838" s="150"/>
      <c r="G838" s="150"/>
      <c r="I838" s="147"/>
      <c r="J838" s="132"/>
      <c r="K838" s="150"/>
      <c r="L838" s="150"/>
      <c r="M838" s="150"/>
      <c r="N838" s="150"/>
      <c r="O838" s="132"/>
      <c r="P838" s="151"/>
      <c r="Q838" s="145"/>
      <c r="R838" s="144">
        <f t="shared" si="13"/>
        <v>0</v>
      </c>
      <c r="S838" s="150"/>
      <c r="T838" s="141"/>
      <c r="U838" s="150"/>
      <c r="V838" s="146"/>
      <c r="W838" s="136"/>
    </row>
    <row r="839" spans="2:23">
      <c r="B839" s="149"/>
      <c r="C839" s="149"/>
      <c r="D839" s="150"/>
      <c r="E839" s="150"/>
      <c r="F839" s="150"/>
      <c r="G839" s="150"/>
      <c r="I839" s="147"/>
      <c r="J839" s="132"/>
      <c r="K839" s="150"/>
      <c r="L839" s="150"/>
      <c r="M839" s="150"/>
      <c r="N839" s="150"/>
      <c r="O839" s="132"/>
      <c r="P839" s="151"/>
      <c r="Q839" s="145"/>
      <c r="R839" s="144">
        <f t="shared" si="13"/>
        <v>0</v>
      </c>
      <c r="S839" s="150"/>
      <c r="T839" s="141"/>
      <c r="U839" s="150"/>
      <c r="V839" s="146"/>
      <c r="W839" s="136"/>
    </row>
    <row r="840" spans="2:23">
      <c r="B840" s="149"/>
      <c r="C840" s="149"/>
      <c r="D840" s="150"/>
      <c r="E840" s="150"/>
      <c r="F840" s="150"/>
      <c r="G840" s="150"/>
      <c r="I840" s="147"/>
      <c r="J840" s="132"/>
      <c r="K840" s="150"/>
      <c r="L840" s="150"/>
      <c r="M840" s="150"/>
      <c r="N840" s="150"/>
      <c r="O840" s="132"/>
      <c r="P840" s="151"/>
      <c r="Q840" s="145"/>
      <c r="R840" s="144">
        <f t="shared" si="13"/>
        <v>0</v>
      </c>
      <c r="S840" s="150"/>
      <c r="T840" s="141"/>
      <c r="U840" s="150"/>
      <c r="V840" s="146"/>
      <c r="W840" s="136"/>
    </row>
    <row r="841" spans="2:23">
      <c r="B841" s="149"/>
      <c r="C841" s="149"/>
      <c r="D841" s="150"/>
      <c r="E841" s="150"/>
      <c r="F841" s="150"/>
      <c r="G841" s="150"/>
      <c r="I841" s="147"/>
      <c r="J841" s="132"/>
      <c r="K841" s="150"/>
      <c r="L841" s="150"/>
      <c r="M841" s="150"/>
      <c r="N841" s="150"/>
      <c r="O841" s="132"/>
      <c r="P841" s="151"/>
      <c r="Q841" s="145"/>
      <c r="R841" s="144">
        <f t="shared" si="13"/>
        <v>0</v>
      </c>
      <c r="S841" s="150"/>
      <c r="T841" s="141"/>
      <c r="U841" s="150"/>
      <c r="V841" s="146"/>
      <c r="W841" s="136"/>
    </row>
    <row r="842" spans="2:23">
      <c r="B842" s="149"/>
      <c r="C842" s="149"/>
      <c r="D842" s="150"/>
      <c r="E842" s="150"/>
      <c r="F842" s="150"/>
      <c r="G842" s="150"/>
      <c r="I842" s="147"/>
      <c r="J842" s="132"/>
      <c r="K842" s="150"/>
      <c r="L842" s="150"/>
      <c r="M842" s="150"/>
      <c r="N842" s="150"/>
      <c r="O842" s="132"/>
      <c r="P842" s="151"/>
      <c r="Q842" s="145"/>
      <c r="R842" s="144">
        <f t="shared" si="13"/>
        <v>0</v>
      </c>
      <c r="S842" s="150"/>
      <c r="T842" s="141"/>
      <c r="U842" s="150"/>
      <c r="V842" s="146"/>
      <c r="W842" s="136"/>
    </row>
    <row r="843" spans="2:23">
      <c r="B843" s="149"/>
      <c r="C843" s="149"/>
      <c r="D843" s="150"/>
      <c r="E843" s="150"/>
      <c r="F843" s="150"/>
      <c r="G843" s="150"/>
      <c r="I843" s="147"/>
      <c r="J843" s="132"/>
      <c r="K843" s="150"/>
      <c r="L843" s="150"/>
      <c r="M843" s="150"/>
      <c r="N843" s="150"/>
      <c r="O843" s="132"/>
      <c r="P843" s="151"/>
      <c r="Q843" s="145"/>
      <c r="R843" s="144">
        <f t="shared" si="13"/>
        <v>0</v>
      </c>
      <c r="S843" s="150"/>
      <c r="T843" s="141"/>
      <c r="U843" s="150"/>
      <c r="V843" s="146"/>
      <c r="W843" s="136"/>
    </row>
    <row r="844" spans="2:23">
      <c r="B844" s="149"/>
      <c r="C844" s="149"/>
      <c r="D844" s="150"/>
      <c r="E844" s="150"/>
      <c r="F844" s="150"/>
      <c r="G844" s="150"/>
      <c r="I844" s="147"/>
      <c r="J844" s="132"/>
      <c r="K844" s="150"/>
      <c r="L844" s="150"/>
      <c r="M844" s="150"/>
      <c r="N844" s="150"/>
      <c r="O844" s="132"/>
      <c r="P844" s="151"/>
      <c r="Q844" s="145"/>
      <c r="R844" s="144">
        <f t="shared" si="13"/>
        <v>0</v>
      </c>
      <c r="S844" s="150"/>
      <c r="T844" s="141"/>
      <c r="U844" s="150"/>
      <c r="V844" s="146"/>
      <c r="W844" s="136"/>
    </row>
    <row r="845" spans="2:23">
      <c r="B845" s="149"/>
      <c r="C845" s="149"/>
      <c r="D845" s="150"/>
      <c r="E845" s="150"/>
      <c r="F845" s="150"/>
      <c r="G845" s="150"/>
      <c r="I845" s="147"/>
      <c r="J845" s="132"/>
      <c r="K845" s="150"/>
      <c r="L845" s="150"/>
      <c r="M845" s="150"/>
      <c r="N845" s="150"/>
      <c r="O845" s="132"/>
      <c r="P845" s="151"/>
      <c r="Q845" s="145"/>
      <c r="R845" s="144">
        <f t="shared" si="13"/>
        <v>0</v>
      </c>
      <c r="S845" s="150"/>
      <c r="T845" s="141"/>
      <c r="U845" s="150"/>
      <c r="V845" s="146"/>
      <c r="W845" s="136"/>
    </row>
    <row r="846" spans="2:23">
      <c r="B846" s="149"/>
      <c r="C846" s="149"/>
      <c r="D846" s="150"/>
      <c r="E846" s="150"/>
      <c r="F846" s="150"/>
      <c r="G846" s="150"/>
      <c r="I846" s="147"/>
      <c r="J846" s="132"/>
      <c r="K846" s="150"/>
      <c r="L846" s="150"/>
      <c r="M846" s="150"/>
      <c r="N846" s="150"/>
      <c r="O846" s="132"/>
      <c r="P846" s="151"/>
      <c r="Q846" s="145"/>
      <c r="R846" s="144">
        <f t="shared" si="13"/>
        <v>0</v>
      </c>
      <c r="S846" s="150"/>
      <c r="T846" s="141"/>
      <c r="U846" s="150"/>
      <c r="V846" s="146"/>
      <c r="W846" s="136"/>
    </row>
    <row r="847" spans="2:23">
      <c r="B847" s="149"/>
      <c r="C847" s="149"/>
      <c r="D847" s="150"/>
      <c r="E847" s="150"/>
      <c r="F847" s="150"/>
      <c r="G847" s="150"/>
      <c r="I847" s="147"/>
      <c r="J847" s="132"/>
      <c r="K847" s="150"/>
      <c r="L847" s="150"/>
      <c r="M847" s="150"/>
      <c r="N847" s="150"/>
      <c r="O847" s="132"/>
      <c r="P847" s="151"/>
      <c r="Q847" s="145"/>
      <c r="R847" s="144">
        <f t="shared" si="13"/>
        <v>0</v>
      </c>
      <c r="S847" s="150"/>
      <c r="T847" s="141"/>
      <c r="U847" s="150"/>
      <c r="V847" s="146"/>
      <c r="W847" s="136"/>
    </row>
    <row r="848" spans="2:23">
      <c r="B848" s="149"/>
      <c r="C848" s="149"/>
      <c r="D848" s="150"/>
      <c r="E848" s="150"/>
      <c r="F848" s="150"/>
      <c r="G848" s="150"/>
      <c r="I848" s="147"/>
      <c r="J848" s="132"/>
      <c r="K848" s="150"/>
      <c r="L848" s="150"/>
      <c r="M848" s="150"/>
      <c r="N848" s="150"/>
      <c r="O848" s="132"/>
      <c r="P848" s="151"/>
      <c r="Q848" s="145"/>
      <c r="R848" s="144">
        <f t="shared" si="13"/>
        <v>0</v>
      </c>
      <c r="S848" s="150"/>
      <c r="T848" s="141"/>
      <c r="U848" s="150"/>
      <c r="V848" s="146"/>
      <c r="W848" s="136"/>
    </row>
    <row r="849" spans="2:23">
      <c r="B849" s="149"/>
      <c r="C849" s="149"/>
      <c r="D849" s="150"/>
      <c r="E849" s="150"/>
      <c r="F849" s="150"/>
      <c r="G849" s="150"/>
      <c r="I849" s="147"/>
      <c r="J849" s="132"/>
      <c r="K849" s="150"/>
      <c r="L849" s="150"/>
      <c r="M849" s="150"/>
      <c r="N849" s="150"/>
      <c r="O849" s="132"/>
      <c r="P849" s="151"/>
      <c r="Q849" s="145"/>
      <c r="R849" s="144">
        <f t="shared" si="13"/>
        <v>0</v>
      </c>
      <c r="S849" s="150"/>
      <c r="T849" s="141"/>
      <c r="U849" s="150"/>
      <c r="V849" s="146"/>
      <c r="W849" s="136"/>
    </row>
    <row r="850" spans="2:23">
      <c r="B850" s="149"/>
      <c r="C850" s="149"/>
      <c r="D850" s="150"/>
      <c r="E850" s="150"/>
      <c r="F850" s="150"/>
      <c r="G850" s="150"/>
      <c r="I850" s="147"/>
      <c r="J850" s="132"/>
      <c r="K850" s="150"/>
      <c r="L850" s="150"/>
      <c r="M850" s="150"/>
      <c r="N850" s="150"/>
      <c r="O850" s="132"/>
      <c r="P850" s="151"/>
      <c r="Q850" s="145"/>
      <c r="R850" s="144">
        <f t="shared" si="13"/>
        <v>0</v>
      </c>
      <c r="S850" s="150"/>
      <c r="T850" s="141"/>
      <c r="U850" s="150"/>
      <c r="V850" s="146"/>
      <c r="W850" s="136"/>
    </row>
    <row r="851" spans="2:23">
      <c r="B851" s="149"/>
      <c r="C851" s="149"/>
      <c r="D851" s="150"/>
      <c r="E851" s="150"/>
      <c r="F851" s="150"/>
      <c r="G851" s="150"/>
      <c r="I851" s="147"/>
      <c r="J851" s="132"/>
      <c r="K851" s="150"/>
      <c r="L851" s="150"/>
      <c r="M851" s="150"/>
      <c r="N851" s="150"/>
      <c r="O851" s="132"/>
      <c r="P851" s="151"/>
      <c r="Q851" s="145"/>
      <c r="R851" s="144">
        <f t="shared" si="13"/>
        <v>0</v>
      </c>
      <c r="S851" s="150"/>
      <c r="T851" s="141"/>
      <c r="U851" s="150"/>
      <c r="V851" s="146"/>
      <c r="W851" s="136"/>
    </row>
    <row r="852" spans="2:23">
      <c r="B852" s="149"/>
      <c r="C852" s="149"/>
      <c r="D852" s="150"/>
      <c r="E852" s="150"/>
      <c r="F852" s="150"/>
      <c r="G852" s="150"/>
      <c r="I852" s="147"/>
      <c r="J852" s="132"/>
      <c r="K852" s="150"/>
      <c r="L852" s="150"/>
      <c r="M852" s="150"/>
      <c r="N852" s="150"/>
      <c r="O852" s="132"/>
      <c r="P852" s="151"/>
      <c r="Q852" s="145"/>
      <c r="R852" s="144">
        <f t="shared" si="13"/>
        <v>0</v>
      </c>
      <c r="S852" s="150"/>
      <c r="T852" s="141"/>
      <c r="U852" s="150"/>
      <c r="V852" s="146"/>
      <c r="W852" s="136"/>
    </row>
    <row r="853" spans="2:23">
      <c r="B853" s="149"/>
      <c r="C853" s="149"/>
      <c r="D853" s="150"/>
      <c r="E853" s="150"/>
      <c r="F853" s="150"/>
      <c r="G853" s="150"/>
      <c r="I853" s="147"/>
      <c r="J853" s="132"/>
      <c r="K853" s="150"/>
      <c r="L853" s="150"/>
      <c r="M853" s="150"/>
      <c r="N853" s="150"/>
      <c r="O853" s="132"/>
      <c r="P853" s="151"/>
      <c r="Q853" s="145"/>
      <c r="R853" s="144">
        <f t="shared" si="13"/>
        <v>0</v>
      </c>
      <c r="S853" s="150"/>
      <c r="T853" s="141"/>
      <c r="U853" s="150"/>
      <c r="V853" s="146"/>
      <c r="W853" s="136"/>
    </row>
    <row r="854" spans="2:23">
      <c r="B854" s="149"/>
      <c r="C854" s="149"/>
      <c r="D854" s="150"/>
      <c r="E854" s="150"/>
      <c r="F854" s="150"/>
      <c r="G854" s="150"/>
      <c r="I854" s="147"/>
      <c r="J854" s="132"/>
      <c r="K854" s="150"/>
      <c r="L854" s="150"/>
      <c r="M854" s="150"/>
      <c r="N854" s="150"/>
      <c r="O854" s="132"/>
      <c r="P854" s="151"/>
      <c r="Q854" s="145"/>
      <c r="R854" s="144">
        <f t="shared" si="13"/>
        <v>0</v>
      </c>
      <c r="S854" s="150"/>
      <c r="T854" s="141"/>
      <c r="U854" s="150"/>
      <c r="V854" s="146"/>
      <c r="W854" s="136"/>
    </row>
    <row r="855" spans="2:23">
      <c r="B855" s="149"/>
      <c r="C855" s="149"/>
      <c r="D855" s="150"/>
      <c r="E855" s="150"/>
      <c r="F855" s="150"/>
      <c r="G855" s="150"/>
      <c r="I855" s="147"/>
      <c r="J855" s="132"/>
      <c r="K855" s="150"/>
      <c r="L855" s="150"/>
      <c r="M855" s="150"/>
      <c r="N855" s="150"/>
      <c r="O855" s="132"/>
      <c r="P855" s="151"/>
      <c r="Q855" s="145"/>
      <c r="R855" s="144">
        <f t="shared" si="13"/>
        <v>0</v>
      </c>
      <c r="S855" s="150"/>
      <c r="T855" s="141"/>
      <c r="U855" s="150"/>
      <c r="V855" s="146"/>
      <c r="W855" s="136"/>
    </row>
    <row r="856" spans="2:23">
      <c r="B856" s="149"/>
      <c r="C856" s="149"/>
      <c r="D856" s="150"/>
      <c r="E856" s="150"/>
      <c r="F856" s="150"/>
      <c r="G856" s="150"/>
      <c r="I856" s="147"/>
      <c r="J856" s="132"/>
      <c r="K856" s="150"/>
      <c r="L856" s="150"/>
      <c r="M856" s="150"/>
      <c r="N856" s="150"/>
      <c r="O856" s="132"/>
      <c r="P856" s="151"/>
      <c r="Q856" s="145"/>
      <c r="R856" s="144">
        <f t="shared" si="13"/>
        <v>0</v>
      </c>
      <c r="S856" s="150"/>
      <c r="T856" s="141"/>
      <c r="U856" s="150"/>
      <c r="V856" s="146"/>
      <c r="W856" s="136"/>
    </row>
    <row r="857" spans="2:23">
      <c r="B857" s="149"/>
      <c r="C857" s="149"/>
      <c r="D857" s="150"/>
      <c r="E857" s="150"/>
      <c r="F857" s="150"/>
      <c r="G857" s="150"/>
      <c r="I857" s="147"/>
      <c r="J857" s="132"/>
      <c r="K857" s="150"/>
      <c r="L857" s="150"/>
      <c r="M857" s="150"/>
      <c r="N857" s="150"/>
      <c r="O857" s="132"/>
      <c r="P857" s="151"/>
      <c r="Q857" s="145"/>
      <c r="R857" s="144">
        <f t="shared" si="13"/>
        <v>0</v>
      </c>
      <c r="S857" s="150"/>
      <c r="T857" s="141"/>
      <c r="U857" s="150"/>
      <c r="V857" s="146"/>
      <c r="W857" s="136"/>
    </row>
    <row r="858" spans="2:23">
      <c r="B858" s="149"/>
      <c r="C858" s="149"/>
      <c r="D858" s="150"/>
      <c r="E858" s="150"/>
      <c r="F858" s="150"/>
      <c r="G858" s="150"/>
      <c r="I858" s="147"/>
      <c r="J858" s="132"/>
      <c r="K858" s="150"/>
      <c r="L858" s="150"/>
      <c r="M858" s="150"/>
      <c r="N858" s="150"/>
      <c r="O858" s="132"/>
      <c r="P858" s="151"/>
      <c r="Q858" s="145"/>
      <c r="R858" s="144">
        <f t="shared" si="13"/>
        <v>0</v>
      </c>
      <c r="S858" s="150"/>
      <c r="T858" s="141"/>
      <c r="U858" s="150"/>
      <c r="V858" s="146"/>
      <c r="W858" s="136"/>
    </row>
    <row r="859" spans="2:23">
      <c r="B859" s="149"/>
      <c r="C859" s="149"/>
      <c r="D859" s="150"/>
      <c r="E859" s="150"/>
      <c r="F859" s="150"/>
      <c r="G859" s="150"/>
      <c r="I859" s="147"/>
      <c r="J859" s="132"/>
      <c r="K859" s="150"/>
      <c r="L859" s="150"/>
      <c r="M859" s="150"/>
      <c r="N859" s="150"/>
      <c r="O859" s="132"/>
      <c r="P859" s="151"/>
      <c r="Q859" s="145"/>
      <c r="R859" s="144">
        <f t="shared" si="13"/>
        <v>0</v>
      </c>
      <c r="S859" s="150"/>
      <c r="T859" s="141"/>
      <c r="U859" s="150"/>
      <c r="V859" s="146"/>
      <c r="W859" s="136"/>
    </row>
    <row r="860" spans="2:23">
      <c r="B860" s="149"/>
      <c r="C860" s="149"/>
      <c r="D860" s="150"/>
      <c r="E860" s="150"/>
      <c r="F860" s="150"/>
      <c r="G860" s="150"/>
      <c r="I860" s="147"/>
      <c r="J860" s="132"/>
      <c r="K860" s="150"/>
      <c r="L860" s="150"/>
      <c r="M860" s="150"/>
      <c r="N860" s="150"/>
      <c r="O860" s="132"/>
      <c r="P860" s="151"/>
      <c r="Q860" s="145"/>
      <c r="R860" s="144">
        <f t="shared" si="13"/>
        <v>0</v>
      </c>
      <c r="S860" s="150"/>
      <c r="T860" s="141"/>
      <c r="U860" s="150"/>
      <c r="V860" s="146"/>
      <c r="W860" s="136"/>
    </row>
    <row r="861" spans="2:23">
      <c r="B861" s="149"/>
      <c r="C861" s="149"/>
      <c r="D861" s="150"/>
      <c r="E861" s="150"/>
      <c r="F861" s="150"/>
      <c r="G861" s="150"/>
      <c r="I861" s="147"/>
      <c r="J861" s="132"/>
      <c r="K861" s="150"/>
      <c r="L861" s="150"/>
      <c r="M861" s="150"/>
      <c r="N861" s="150"/>
      <c r="O861" s="132"/>
      <c r="P861" s="151"/>
      <c r="Q861" s="145"/>
      <c r="R861" s="144">
        <f t="shared" si="13"/>
        <v>0</v>
      </c>
      <c r="S861" s="150"/>
      <c r="T861" s="141"/>
      <c r="U861" s="150"/>
      <c r="V861" s="146"/>
      <c r="W861" s="136"/>
    </row>
    <row r="862" spans="2:23">
      <c r="B862" s="149"/>
      <c r="C862" s="149"/>
      <c r="D862" s="150"/>
      <c r="E862" s="150"/>
      <c r="F862" s="150"/>
      <c r="G862" s="150"/>
      <c r="I862" s="147"/>
      <c r="J862" s="132"/>
      <c r="K862" s="150"/>
      <c r="L862" s="150"/>
      <c r="M862" s="150"/>
      <c r="N862" s="150"/>
      <c r="O862" s="132"/>
      <c r="P862" s="151"/>
      <c r="Q862" s="145"/>
      <c r="R862" s="144">
        <f t="shared" si="13"/>
        <v>0</v>
      </c>
      <c r="S862" s="150"/>
      <c r="T862" s="141"/>
      <c r="U862" s="150"/>
      <c r="V862" s="146"/>
      <c r="W862" s="136"/>
    </row>
    <row r="863" spans="2:23">
      <c r="B863" s="149"/>
      <c r="C863" s="149"/>
      <c r="D863" s="150"/>
      <c r="E863" s="150"/>
      <c r="F863" s="150"/>
      <c r="G863" s="150"/>
      <c r="I863" s="147"/>
      <c r="J863" s="132"/>
      <c r="K863" s="150"/>
      <c r="L863" s="150"/>
      <c r="M863" s="150"/>
      <c r="N863" s="150"/>
      <c r="O863" s="132"/>
      <c r="P863" s="151"/>
      <c r="Q863" s="145"/>
      <c r="R863" s="144">
        <f t="shared" si="13"/>
        <v>0</v>
      </c>
      <c r="S863" s="150"/>
      <c r="T863" s="141"/>
      <c r="U863" s="150"/>
      <c r="V863" s="146"/>
      <c r="W863" s="136"/>
    </row>
    <row r="864" spans="2:23">
      <c r="B864" s="149"/>
      <c r="C864" s="149"/>
      <c r="D864" s="150"/>
      <c r="E864" s="150"/>
      <c r="F864" s="150"/>
      <c r="G864" s="150"/>
      <c r="I864" s="147"/>
      <c r="J864" s="132"/>
      <c r="K864" s="150"/>
      <c r="L864" s="150"/>
      <c r="M864" s="150"/>
      <c r="N864" s="150"/>
      <c r="O864" s="132"/>
      <c r="P864" s="151"/>
      <c r="Q864" s="145"/>
      <c r="R864" s="144">
        <f t="shared" si="13"/>
        <v>0</v>
      </c>
      <c r="S864" s="150"/>
      <c r="T864" s="141"/>
      <c r="U864" s="150"/>
      <c r="V864" s="146"/>
      <c r="W864" s="136"/>
    </row>
    <row r="865" spans="2:23">
      <c r="B865" s="149"/>
      <c r="C865" s="149"/>
      <c r="D865" s="150"/>
      <c r="E865" s="150"/>
      <c r="F865" s="150"/>
      <c r="G865" s="150"/>
      <c r="I865" s="147"/>
      <c r="J865" s="132"/>
      <c r="K865" s="150"/>
      <c r="L865" s="150"/>
      <c r="M865" s="150"/>
      <c r="N865" s="150"/>
      <c r="O865" s="132"/>
      <c r="P865" s="151"/>
      <c r="Q865" s="145"/>
      <c r="R865" s="144">
        <f t="shared" si="13"/>
        <v>0</v>
      </c>
      <c r="S865" s="150"/>
      <c r="T865" s="141"/>
      <c r="U865" s="150"/>
      <c r="V865" s="146"/>
      <c r="W865" s="136"/>
    </row>
    <row r="866" spans="2:23">
      <c r="B866" s="149"/>
      <c r="C866" s="149"/>
      <c r="D866" s="150"/>
      <c r="E866" s="150"/>
      <c r="F866" s="150"/>
      <c r="G866" s="150"/>
      <c r="I866" s="147"/>
      <c r="J866" s="132"/>
      <c r="K866" s="150"/>
      <c r="L866" s="150"/>
      <c r="M866" s="150"/>
      <c r="N866" s="150"/>
      <c r="O866" s="132"/>
      <c r="P866" s="151"/>
      <c r="Q866" s="145"/>
      <c r="R866" s="144">
        <f t="shared" si="13"/>
        <v>0</v>
      </c>
      <c r="S866" s="150"/>
      <c r="T866" s="141"/>
      <c r="U866" s="150"/>
      <c r="V866" s="146"/>
      <c r="W866" s="136"/>
    </row>
    <row r="867" spans="2:23">
      <c r="B867" s="149"/>
      <c r="C867" s="149"/>
      <c r="D867" s="150"/>
      <c r="E867" s="150"/>
      <c r="F867" s="150"/>
      <c r="G867" s="150"/>
      <c r="I867" s="147"/>
      <c r="J867" s="132"/>
      <c r="K867" s="150"/>
      <c r="L867" s="150"/>
      <c r="M867" s="150"/>
      <c r="N867" s="150"/>
      <c r="O867" s="132"/>
      <c r="P867" s="151"/>
      <c r="Q867" s="145"/>
      <c r="R867" s="144">
        <f t="shared" si="13"/>
        <v>0</v>
      </c>
      <c r="S867" s="150"/>
      <c r="T867" s="141"/>
      <c r="U867" s="150"/>
      <c r="V867" s="146"/>
      <c r="W867" s="136"/>
    </row>
    <row r="868" spans="2:23">
      <c r="B868" s="149"/>
      <c r="C868" s="149"/>
      <c r="D868" s="150"/>
      <c r="E868" s="150"/>
      <c r="F868" s="150"/>
      <c r="G868" s="150"/>
      <c r="I868" s="147"/>
      <c r="J868" s="132"/>
      <c r="K868" s="150"/>
      <c r="L868" s="150"/>
      <c r="M868" s="150"/>
      <c r="N868" s="150"/>
      <c r="O868" s="132"/>
      <c r="P868" s="151"/>
      <c r="Q868" s="145"/>
      <c r="R868" s="144">
        <f t="shared" si="13"/>
        <v>0</v>
      </c>
      <c r="S868" s="150"/>
      <c r="T868" s="141"/>
      <c r="U868" s="150"/>
      <c r="V868" s="146"/>
      <c r="W868" s="136"/>
    </row>
    <row r="869" spans="2:23">
      <c r="B869" s="149"/>
      <c r="C869" s="149"/>
      <c r="D869" s="150"/>
      <c r="E869" s="150"/>
      <c r="F869" s="150"/>
      <c r="G869" s="150"/>
      <c r="I869" s="147"/>
      <c r="J869" s="132"/>
      <c r="K869" s="150"/>
      <c r="L869" s="150"/>
      <c r="M869" s="150"/>
      <c r="N869" s="150"/>
      <c r="O869" s="132"/>
      <c r="P869" s="151"/>
      <c r="Q869" s="145"/>
      <c r="R869" s="144">
        <f t="shared" si="13"/>
        <v>0</v>
      </c>
      <c r="S869" s="150"/>
      <c r="T869" s="141"/>
      <c r="U869" s="150"/>
      <c r="V869" s="146"/>
      <c r="W869" s="136"/>
    </row>
    <row r="870" spans="2:23">
      <c r="B870" s="149"/>
      <c r="C870" s="149"/>
      <c r="D870" s="150"/>
      <c r="E870" s="150"/>
      <c r="F870" s="150"/>
      <c r="G870" s="150"/>
      <c r="I870" s="147"/>
      <c r="J870" s="132"/>
      <c r="K870" s="150"/>
      <c r="L870" s="150"/>
      <c r="M870" s="150"/>
      <c r="N870" s="150"/>
      <c r="O870" s="132"/>
      <c r="P870" s="151"/>
      <c r="Q870" s="145"/>
      <c r="R870" s="144">
        <f t="shared" si="13"/>
        <v>0</v>
      </c>
      <c r="S870" s="150"/>
      <c r="T870" s="141"/>
      <c r="U870" s="150"/>
      <c r="V870" s="146"/>
      <c r="W870" s="136"/>
    </row>
    <row r="871" spans="2:23">
      <c r="B871" s="149"/>
      <c r="C871" s="149"/>
      <c r="D871" s="150"/>
      <c r="E871" s="150"/>
      <c r="F871" s="150"/>
      <c r="G871" s="150"/>
      <c r="I871" s="147"/>
      <c r="J871" s="132"/>
      <c r="K871" s="150"/>
      <c r="L871" s="150"/>
      <c r="M871" s="150"/>
      <c r="N871" s="150"/>
      <c r="O871" s="132"/>
      <c r="P871" s="151"/>
      <c r="Q871" s="145"/>
      <c r="R871" s="144">
        <f t="shared" si="13"/>
        <v>0</v>
      </c>
      <c r="S871" s="150"/>
      <c r="T871" s="141"/>
      <c r="U871" s="150"/>
      <c r="V871" s="146"/>
      <c r="W871" s="136"/>
    </row>
    <row r="872" spans="2:23">
      <c r="B872" s="149"/>
      <c r="C872" s="149"/>
      <c r="D872" s="150"/>
      <c r="E872" s="150"/>
      <c r="F872" s="150"/>
      <c r="G872" s="150"/>
      <c r="I872" s="147"/>
      <c r="J872" s="132"/>
      <c r="K872" s="150"/>
      <c r="L872" s="150"/>
      <c r="M872" s="150"/>
      <c r="N872" s="150"/>
      <c r="O872" s="132"/>
      <c r="P872" s="151"/>
      <c r="Q872" s="145"/>
      <c r="R872" s="144">
        <f t="shared" si="13"/>
        <v>0</v>
      </c>
      <c r="S872" s="150"/>
      <c r="T872" s="141"/>
      <c r="U872" s="150"/>
      <c r="V872" s="146"/>
      <c r="W872" s="136"/>
    </row>
    <row r="873" spans="2:23">
      <c r="B873" s="149"/>
      <c r="C873" s="149"/>
      <c r="D873" s="150"/>
      <c r="E873" s="150"/>
      <c r="F873" s="150"/>
      <c r="G873" s="150"/>
      <c r="I873" s="147"/>
      <c r="J873" s="132"/>
      <c r="K873" s="150"/>
      <c r="L873" s="150"/>
      <c r="M873" s="150"/>
      <c r="N873" s="150"/>
      <c r="O873" s="132"/>
      <c r="P873" s="151"/>
      <c r="Q873" s="145"/>
      <c r="R873" s="144">
        <f t="shared" si="13"/>
        <v>0</v>
      </c>
      <c r="S873" s="150"/>
      <c r="T873" s="141"/>
      <c r="U873" s="150"/>
      <c r="V873" s="146"/>
      <c r="W873" s="136"/>
    </row>
    <row r="874" spans="2:23">
      <c r="B874" s="149"/>
      <c r="C874" s="149"/>
      <c r="D874" s="150"/>
      <c r="E874" s="150"/>
      <c r="F874" s="150"/>
      <c r="G874" s="150"/>
      <c r="I874" s="147"/>
      <c r="J874" s="132"/>
      <c r="K874" s="150"/>
      <c r="L874" s="150"/>
      <c r="M874" s="150"/>
      <c r="N874" s="150"/>
      <c r="O874" s="132"/>
      <c r="P874" s="151"/>
      <c r="Q874" s="145"/>
      <c r="R874" s="144">
        <f t="shared" si="13"/>
        <v>0</v>
      </c>
      <c r="S874" s="150"/>
      <c r="T874" s="141"/>
      <c r="U874" s="150"/>
      <c r="V874" s="146"/>
      <c r="W874" s="136"/>
    </row>
    <row r="875" spans="2:23" ht="14.5">
      <c r="B875" s="149"/>
      <c r="C875" s="149"/>
      <c r="D875" s="150"/>
      <c r="E875" s="150"/>
      <c r="F875" s="141"/>
      <c r="G875" s="150"/>
      <c r="I875" s="147"/>
      <c r="J875" s="49"/>
      <c r="K875" s="150"/>
      <c r="L875" s="150"/>
      <c r="M875" s="150"/>
      <c r="N875" s="150"/>
      <c r="O875" s="132"/>
      <c r="P875" s="151"/>
      <c r="Q875" s="145"/>
      <c r="R875" s="144">
        <f t="shared" si="13"/>
        <v>0</v>
      </c>
      <c r="S875" s="150"/>
      <c r="T875" s="141"/>
      <c r="U875" s="150"/>
      <c r="V875" s="146"/>
      <c r="W875" s="136"/>
    </row>
    <row r="876" spans="2:23">
      <c r="B876" s="149"/>
      <c r="C876" s="149"/>
      <c r="D876" s="150"/>
      <c r="E876" s="150"/>
      <c r="F876" s="150"/>
      <c r="G876" s="150"/>
      <c r="I876" s="147"/>
      <c r="J876" s="132"/>
      <c r="K876" s="150"/>
      <c r="L876" s="150"/>
      <c r="M876" s="150"/>
      <c r="N876" s="150"/>
      <c r="O876" s="132"/>
      <c r="P876" s="151"/>
      <c r="Q876" s="145"/>
      <c r="R876" s="144">
        <f t="shared" si="13"/>
        <v>0</v>
      </c>
      <c r="S876" s="150"/>
      <c r="T876" s="141"/>
      <c r="U876" s="150"/>
      <c r="V876" s="146"/>
      <c r="W876" s="136"/>
    </row>
    <row r="877" spans="2:23">
      <c r="B877" s="149"/>
      <c r="C877" s="149"/>
      <c r="D877" s="150"/>
      <c r="E877" s="150"/>
      <c r="F877" s="150"/>
      <c r="G877" s="150"/>
      <c r="I877" s="147"/>
      <c r="J877" s="132"/>
      <c r="K877" s="150"/>
      <c r="L877" s="150"/>
      <c r="M877" s="150"/>
      <c r="N877" s="150"/>
      <c r="O877" s="132"/>
      <c r="P877" s="151"/>
      <c r="Q877" s="145"/>
      <c r="R877" s="144">
        <f t="shared" si="13"/>
        <v>0</v>
      </c>
      <c r="S877" s="150"/>
      <c r="T877" s="141"/>
      <c r="U877" s="150"/>
      <c r="V877" s="146"/>
      <c r="W877" s="136"/>
    </row>
    <row r="878" spans="2:23">
      <c r="B878" s="149"/>
      <c r="C878" s="149"/>
      <c r="D878" s="150"/>
      <c r="E878" s="150"/>
      <c r="F878" s="150"/>
      <c r="G878" s="150"/>
      <c r="I878" s="147"/>
      <c r="J878" s="132"/>
      <c r="K878" s="150"/>
      <c r="L878" s="150"/>
      <c r="M878" s="150"/>
      <c r="N878" s="150"/>
      <c r="O878" s="132"/>
      <c r="P878" s="151"/>
      <c r="Q878" s="145"/>
      <c r="R878" s="144">
        <f t="shared" si="13"/>
        <v>0</v>
      </c>
      <c r="S878" s="150"/>
      <c r="T878" s="141"/>
      <c r="U878" s="150"/>
      <c r="V878" s="146"/>
      <c r="W878" s="136"/>
    </row>
    <row r="879" spans="2:23">
      <c r="B879" s="149"/>
      <c r="C879" s="149"/>
      <c r="D879" s="150"/>
      <c r="E879" s="150"/>
      <c r="F879" s="150"/>
      <c r="G879" s="150"/>
      <c r="I879" s="147"/>
      <c r="J879" s="132"/>
      <c r="K879" s="150"/>
      <c r="L879" s="150"/>
      <c r="M879" s="150"/>
      <c r="N879" s="150"/>
      <c r="O879" s="132"/>
      <c r="P879" s="151"/>
      <c r="Q879" s="145"/>
      <c r="R879" s="144">
        <f t="shared" si="13"/>
        <v>0</v>
      </c>
      <c r="S879" s="150"/>
      <c r="T879" s="141"/>
      <c r="U879" s="150"/>
      <c r="V879" s="146"/>
      <c r="W879" s="136"/>
    </row>
    <row r="880" spans="2:23">
      <c r="B880" s="149"/>
      <c r="C880" s="149"/>
      <c r="D880" s="150"/>
      <c r="E880" s="150"/>
      <c r="F880" s="150"/>
      <c r="G880" s="150"/>
      <c r="I880" s="147"/>
      <c r="J880" s="132"/>
      <c r="K880" s="150"/>
      <c r="L880" s="150"/>
      <c r="M880" s="150"/>
      <c r="N880" s="150"/>
      <c r="O880" s="132"/>
      <c r="P880" s="151"/>
      <c r="Q880" s="145"/>
      <c r="R880" s="144">
        <f t="shared" si="13"/>
        <v>0</v>
      </c>
      <c r="S880" s="150"/>
      <c r="T880" s="141"/>
      <c r="U880" s="150"/>
      <c r="V880" s="146"/>
      <c r="W880" s="136"/>
    </row>
    <row r="881" spans="2:23">
      <c r="B881" s="149"/>
      <c r="C881" s="149"/>
      <c r="D881" s="150"/>
      <c r="E881" s="150"/>
      <c r="F881" s="150"/>
      <c r="G881" s="150"/>
      <c r="I881" s="147"/>
      <c r="J881" s="132"/>
      <c r="K881" s="150"/>
      <c r="L881" s="150"/>
      <c r="M881" s="150"/>
      <c r="N881" s="150"/>
      <c r="O881" s="132"/>
      <c r="P881" s="151"/>
      <c r="Q881" s="145"/>
      <c r="R881" s="144">
        <f t="shared" si="13"/>
        <v>0</v>
      </c>
      <c r="S881" s="150"/>
      <c r="T881" s="141"/>
      <c r="U881" s="150"/>
      <c r="V881" s="146"/>
      <c r="W881" s="136"/>
    </row>
    <row r="882" spans="2:23">
      <c r="B882" s="149"/>
      <c r="C882" s="149"/>
      <c r="D882" s="150"/>
      <c r="E882" s="150"/>
      <c r="F882" s="150"/>
      <c r="G882" s="150"/>
      <c r="I882" s="147"/>
      <c r="J882" s="132"/>
      <c r="K882" s="150"/>
      <c r="L882" s="150"/>
      <c r="M882" s="150"/>
      <c r="N882" s="150"/>
      <c r="O882" s="132"/>
      <c r="P882" s="151"/>
      <c r="Q882" s="145"/>
      <c r="R882" s="144">
        <f t="shared" si="13"/>
        <v>0</v>
      </c>
      <c r="S882" s="150"/>
      <c r="T882" s="141"/>
      <c r="U882" s="150"/>
      <c r="V882" s="146"/>
      <c r="W882" s="136"/>
    </row>
    <row r="883" spans="2:23">
      <c r="B883" s="149"/>
      <c r="C883" s="149"/>
      <c r="D883" s="150"/>
      <c r="E883" s="150"/>
      <c r="F883" s="150"/>
      <c r="G883" s="150"/>
      <c r="I883" s="147"/>
      <c r="J883" s="132"/>
      <c r="K883" s="150"/>
      <c r="L883" s="150"/>
      <c r="M883" s="150"/>
      <c r="N883" s="150"/>
      <c r="O883" s="132"/>
      <c r="P883" s="151"/>
      <c r="Q883" s="145"/>
      <c r="R883" s="144">
        <f t="shared" si="13"/>
        <v>0</v>
      </c>
      <c r="S883" s="150"/>
      <c r="T883" s="141"/>
      <c r="U883" s="150"/>
      <c r="V883" s="146"/>
      <c r="W883" s="136"/>
    </row>
    <row r="884" spans="2:23">
      <c r="B884" s="149"/>
      <c r="C884" s="149"/>
      <c r="D884" s="150"/>
      <c r="E884" s="150"/>
      <c r="F884" s="150"/>
      <c r="G884" s="150"/>
      <c r="I884" s="147"/>
      <c r="J884" s="132"/>
      <c r="K884" s="150"/>
      <c r="L884" s="150"/>
      <c r="M884" s="150"/>
      <c r="N884" s="150"/>
      <c r="O884" s="132"/>
      <c r="P884" s="151"/>
      <c r="Q884" s="145"/>
      <c r="R884" s="144">
        <f t="shared" si="13"/>
        <v>0</v>
      </c>
      <c r="S884" s="150"/>
      <c r="T884" s="141"/>
      <c r="U884" s="150"/>
      <c r="V884" s="146"/>
      <c r="W884" s="136"/>
    </row>
    <row r="885" spans="2:23">
      <c r="B885" s="149"/>
      <c r="C885" s="149"/>
      <c r="D885" s="150"/>
      <c r="E885" s="150"/>
      <c r="F885" s="150"/>
      <c r="G885" s="150"/>
      <c r="I885" s="147"/>
      <c r="J885" s="132"/>
      <c r="K885" s="150"/>
      <c r="L885" s="150"/>
      <c r="M885" s="150"/>
      <c r="N885" s="150"/>
      <c r="O885" s="132"/>
      <c r="P885" s="151"/>
      <c r="Q885" s="145"/>
      <c r="R885" s="144">
        <f t="shared" si="13"/>
        <v>0</v>
      </c>
      <c r="S885" s="150"/>
      <c r="T885" s="141"/>
      <c r="U885" s="150"/>
      <c r="V885" s="146"/>
      <c r="W885" s="136"/>
    </row>
    <row r="886" spans="2:23">
      <c r="B886" s="149"/>
      <c r="C886" s="149"/>
      <c r="D886" s="150"/>
      <c r="E886" s="150"/>
      <c r="F886" s="150"/>
      <c r="G886" s="150"/>
      <c r="I886" s="147"/>
      <c r="J886" s="132"/>
      <c r="K886" s="150"/>
      <c r="L886" s="150"/>
      <c r="M886" s="150"/>
      <c r="N886" s="150"/>
      <c r="O886" s="132"/>
      <c r="P886" s="151"/>
      <c r="Q886" s="145"/>
      <c r="R886" s="144">
        <f t="shared" si="13"/>
        <v>0</v>
      </c>
      <c r="S886" s="150"/>
      <c r="T886" s="141"/>
      <c r="U886" s="150"/>
      <c r="V886" s="146"/>
      <c r="W886" s="136"/>
    </row>
    <row r="887" spans="2:23">
      <c r="B887" s="149"/>
      <c r="C887" s="149"/>
      <c r="D887" s="150"/>
      <c r="E887" s="150"/>
      <c r="F887" s="150"/>
      <c r="G887" s="150"/>
      <c r="I887" s="147"/>
      <c r="J887" s="132"/>
      <c r="K887" s="150"/>
      <c r="L887" s="150"/>
      <c r="M887" s="150"/>
      <c r="N887" s="150"/>
      <c r="O887" s="132"/>
      <c r="P887" s="151"/>
      <c r="Q887" s="145"/>
      <c r="R887" s="144">
        <f t="shared" si="13"/>
        <v>0</v>
      </c>
      <c r="S887" s="150"/>
      <c r="T887" s="141"/>
      <c r="U887" s="150"/>
      <c r="V887" s="146"/>
      <c r="W887" s="136"/>
    </row>
    <row r="888" spans="2:23">
      <c r="B888" s="149"/>
      <c r="C888" s="149"/>
      <c r="D888" s="150"/>
      <c r="E888" s="150"/>
      <c r="F888" s="150"/>
      <c r="G888" s="150"/>
      <c r="I888" s="147"/>
      <c r="J888" s="132"/>
      <c r="K888" s="150"/>
      <c r="L888" s="150"/>
      <c r="M888" s="150"/>
      <c r="N888" s="150"/>
      <c r="O888" s="132"/>
      <c r="P888" s="151"/>
      <c r="Q888" s="145"/>
      <c r="R888" s="144">
        <f t="shared" si="13"/>
        <v>0</v>
      </c>
      <c r="S888" s="150"/>
      <c r="T888" s="141"/>
      <c r="U888" s="150"/>
      <c r="V888" s="146"/>
      <c r="W888" s="136"/>
    </row>
    <row r="889" spans="2:23">
      <c r="B889" s="149"/>
      <c r="C889" s="149"/>
      <c r="D889" s="150"/>
      <c r="E889" s="150"/>
      <c r="F889" s="150"/>
      <c r="G889" s="150"/>
      <c r="I889" s="147"/>
      <c r="J889" s="132"/>
      <c r="K889" s="150"/>
      <c r="L889" s="150"/>
      <c r="M889" s="150"/>
      <c r="N889" s="150"/>
      <c r="O889" s="132"/>
      <c r="P889" s="151"/>
      <c r="Q889" s="145"/>
      <c r="R889" s="144">
        <f t="shared" si="13"/>
        <v>0</v>
      </c>
      <c r="S889" s="150"/>
      <c r="T889" s="141"/>
      <c r="U889" s="150"/>
      <c r="V889" s="146"/>
      <c r="W889" s="136"/>
    </row>
    <row r="890" spans="2:23">
      <c r="B890" s="149"/>
      <c r="C890" s="149"/>
      <c r="D890" s="150"/>
      <c r="E890" s="150"/>
      <c r="F890" s="150"/>
      <c r="G890" s="150"/>
      <c r="I890" s="147"/>
      <c r="J890" s="132"/>
      <c r="K890" s="150"/>
      <c r="L890" s="150"/>
      <c r="M890" s="150"/>
      <c r="N890" s="150"/>
      <c r="O890" s="132"/>
      <c r="P890" s="151"/>
      <c r="Q890" s="145"/>
      <c r="R890" s="144">
        <f t="shared" si="13"/>
        <v>0</v>
      </c>
      <c r="S890" s="150"/>
      <c r="T890" s="141"/>
      <c r="U890" s="150"/>
      <c r="V890" s="146"/>
      <c r="W890" s="136"/>
    </row>
    <row r="891" spans="2:23">
      <c r="B891" s="149"/>
      <c r="C891" s="149"/>
      <c r="D891" s="150"/>
      <c r="E891" s="150"/>
      <c r="F891" s="150"/>
      <c r="G891" s="150"/>
      <c r="I891" s="147"/>
      <c r="J891" s="132"/>
      <c r="K891" s="150"/>
      <c r="L891" s="150"/>
      <c r="M891" s="150"/>
      <c r="N891" s="150"/>
      <c r="O891" s="132"/>
      <c r="P891" s="151"/>
      <c r="Q891" s="145"/>
      <c r="R891" s="144">
        <f t="shared" si="13"/>
        <v>0</v>
      </c>
      <c r="S891" s="150"/>
      <c r="T891" s="141"/>
      <c r="U891" s="150"/>
      <c r="V891" s="146"/>
      <c r="W891" s="136"/>
    </row>
    <row r="892" spans="2:23">
      <c r="B892" s="149"/>
      <c r="C892" s="149"/>
      <c r="D892" s="150"/>
      <c r="E892" s="150"/>
      <c r="F892" s="150"/>
      <c r="G892" s="150"/>
      <c r="I892" s="147"/>
      <c r="J892" s="132"/>
      <c r="K892" s="150"/>
      <c r="L892" s="150"/>
      <c r="M892" s="150"/>
      <c r="N892" s="150"/>
      <c r="O892" s="132"/>
      <c r="P892" s="151"/>
      <c r="Q892" s="145"/>
      <c r="R892" s="144">
        <f t="shared" si="13"/>
        <v>0</v>
      </c>
      <c r="S892" s="150"/>
      <c r="T892" s="141"/>
      <c r="U892" s="150"/>
      <c r="V892" s="146"/>
      <c r="W892" s="136"/>
    </row>
    <row r="893" spans="2:23">
      <c r="B893" s="149"/>
      <c r="C893" s="149"/>
      <c r="D893" s="150"/>
      <c r="E893" s="150"/>
      <c r="F893" s="150"/>
      <c r="G893" s="150"/>
      <c r="I893" s="147"/>
      <c r="J893" s="132"/>
      <c r="K893" s="150"/>
      <c r="L893" s="150"/>
      <c r="M893" s="150"/>
      <c r="N893" s="150"/>
      <c r="O893" s="132"/>
      <c r="P893" s="151"/>
      <c r="Q893" s="145"/>
      <c r="R893" s="144">
        <f t="shared" si="13"/>
        <v>0</v>
      </c>
      <c r="S893" s="150"/>
      <c r="T893" s="141"/>
      <c r="U893" s="150"/>
      <c r="V893" s="146"/>
      <c r="W893" s="136"/>
    </row>
    <row r="894" spans="2:23">
      <c r="B894" s="149"/>
      <c r="C894" s="149"/>
      <c r="D894" s="150"/>
      <c r="E894" s="150"/>
      <c r="F894" s="150"/>
      <c r="G894" s="150"/>
      <c r="I894" s="147"/>
      <c r="J894" s="132"/>
      <c r="K894" s="150"/>
      <c r="L894" s="150"/>
      <c r="M894" s="150"/>
      <c r="N894" s="150"/>
      <c r="O894" s="132"/>
      <c r="P894" s="151"/>
      <c r="Q894" s="145"/>
      <c r="R894" s="144">
        <f t="shared" si="13"/>
        <v>0</v>
      </c>
      <c r="S894" s="150"/>
      <c r="T894" s="141"/>
      <c r="U894" s="150"/>
      <c r="V894" s="146"/>
      <c r="W894" s="136"/>
    </row>
    <row r="895" spans="2:23">
      <c r="B895" s="149"/>
      <c r="C895" s="149"/>
      <c r="D895" s="150"/>
      <c r="E895" s="150"/>
      <c r="F895" s="150"/>
      <c r="G895" s="150"/>
      <c r="I895" s="147"/>
      <c r="J895" s="132"/>
      <c r="K895" s="150"/>
      <c r="L895" s="150"/>
      <c r="M895" s="150"/>
      <c r="N895" s="150"/>
      <c r="O895" s="132"/>
      <c r="P895" s="151"/>
      <c r="Q895" s="145"/>
      <c r="R895" s="144">
        <f t="shared" si="13"/>
        <v>0</v>
      </c>
      <c r="S895" s="150"/>
      <c r="T895" s="141"/>
      <c r="U895" s="150"/>
      <c r="V895" s="146"/>
      <c r="W895" s="136"/>
    </row>
    <row r="896" spans="2:23">
      <c r="B896" s="149"/>
      <c r="C896" s="149"/>
      <c r="D896" s="150"/>
      <c r="E896" s="150"/>
      <c r="F896" s="150"/>
      <c r="G896" s="150"/>
      <c r="I896" s="147"/>
      <c r="J896" s="132"/>
      <c r="K896" s="150"/>
      <c r="L896" s="150"/>
      <c r="M896" s="150"/>
      <c r="N896" s="150"/>
      <c r="O896" s="132"/>
      <c r="P896" s="151"/>
      <c r="Q896" s="145"/>
      <c r="R896" s="144">
        <f t="shared" si="13"/>
        <v>0</v>
      </c>
      <c r="S896" s="150"/>
      <c r="T896" s="141"/>
      <c r="U896" s="150"/>
      <c r="V896" s="146"/>
      <c r="W896" s="136"/>
    </row>
    <row r="897" spans="2:23">
      <c r="B897" s="149"/>
      <c r="C897" s="149"/>
      <c r="D897" s="150"/>
      <c r="E897" s="150"/>
      <c r="F897" s="150"/>
      <c r="G897" s="150"/>
      <c r="I897" s="147"/>
      <c r="J897" s="132"/>
      <c r="K897" s="150"/>
      <c r="L897" s="150"/>
      <c r="M897" s="150"/>
      <c r="N897" s="150"/>
      <c r="O897" s="132"/>
      <c r="P897" s="151"/>
      <c r="Q897" s="145"/>
      <c r="R897" s="144">
        <f t="shared" si="13"/>
        <v>0</v>
      </c>
      <c r="S897" s="150"/>
      <c r="T897" s="141"/>
      <c r="U897" s="150"/>
      <c r="V897" s="146"/>
      <c r="W897" s="136"/>
    </row>
    <row r="898" spans="2:23">
      <c r="B898" s="149"/>
      <c r="C898" s="149"/>
      <c r="D898" s="150"/>
      <c r="E898" s="150"/>
      <c r="F898" s="150"/>
      <c r="G898" s="150"/>
      <c r="I898" s="147"/>
      <c r="J898" s="132"/>
      <c r="K898" s="150"/>
      <c r="L898" s="150"/>
      <c r="M898" s="150"/>
      <c r="N898" s="150"/>
      <c r="O898" s="132"/>
      <c r="P898" s="151"/>
      <c r="Q898" s="145"/>
      <c r="R898" s="144">
        <f t="shared" ref="R898:R961" si="14">P898*(1+Q898)</f>
        <v>0</v>
      </c>
      <c r="S898" s="150"/>
      <c r="T898" s="141"/>
      <c r="U898" s="150"/>
      <c r="V898" s="146"/>
      <c r="W898" s="136"/>
    </row>
    <row r="899" spans="2:23">
      <c r="B899" s="149"/>
      <c r="C899" s="149"/>
      <c r="D899" s="150"/>
      <c r="E899" s="150"/>
      <c r="F899" s="150"/>
      <c r="G899" s="150"/>
      <c r="I899" s="147"/>
      <c r="J899" s="132"/>
      <c r="K899" s="150"/>
      <c r="L899" s="150"/>
      <c r="M899" s="150"/>
      <c r="N899" s="150"/>
      <c r="O899" s="132"/>
      <c r="P899" s="151"/>
      <c r="Q899" s="145"/>
      <c r="R899" s="144">
        <f t="shared" si="14"/>
        <v>0</v>
      </c>
      <c r="S899" s="150"/>
      <c r="T899" s="141"/>
      <c r="U899" s="150"/>
      <c r="V899" s="146"/>
      <c r="W899" s="136"/>
    </row>
    <row r="900" spans="2:23">
      <c r="B900" s="149"/>
      <c r="C900" s="149"/>
      <c r="D900" s="150"/>
      <c r="E900" s="150"/>
      <c r="F900" s="150"/>
      <c r="G900" s="150"/>
      <c r="I900" s="147"/>
      <c r="J900" s="132"/>
      <c r="K900" s="150"/>
      <c r="L900" s="150"/>
      <c r="M900" s="150"/>
      <c r="N900" s="150"/>
      <c r="O900" s="132"/>
      <c r="P900" s="151"/>
      <c r="Q900" s="145"/>
      <c r="R900" s="144">
        <f t="shared" si="14"/>
        <v>0</v>
      </c>
      <c r="S900" s="150"/>
      <c r="T900" s="141"/>
      <c r="U900" s="150"/>
      <c r="V900" s="146"/>
      <c r="W900" s="136"/>
    </row>
    <row r="901" spans="2:23">
      <c r="B901" s="149"/>
      <c r="C901" s="149"/>
      <c r="D901" s="150"/>
      <c r="E901" s="150"/>
      <c r="F901" s="150"/>
      <c r="G901" s="150"/>
      <c r="I901" s="147"/>
      <c r="J901" s="132"/>
      <c r="K901" s="150"/>
      <c r="L901" s="150"/>
      <c r="M901" s="150"/>
      <c r="N901" s="150"/>
      <c r="O901" s="132"/>
      <c r="P901" s="151"/>
      <c r="Q901" s="145"/>
      <c r="R901" s="144">
        <f t="shared" si="14"/>
        <v>0</v>
      </c>
      <c r="S901" s="150"/>
      <c r="T901" s="141"/>
      <c r="U901" s="150"/>
      <c r="V901" s="146"/>
      <c r="W901" s="136"/>
    </row>
    <row r="902" spans="2:23">
      <c r="B902" s="149"/>
      <c r="C902" s="149"/>
      <c r="D902" s="150"/>
      <c r="E902" s="150"/>
      <c r="F902" s="150"/>
      <c r="G902" s="150"/>
      <c r="I902" s="147"/>
      <c r="J902" s="132"/>
      <c r="K902" s="150"/>
      <c r="L902" s="150"/>
      <c r="M902" s="150"/>
      <c r="N902" s="150"/>
      <c r="O902" s="132"/>
      <c r="P902" s="151"/>
      <c r="Q902" s="145"/>
      <c r="R902" s="144">
        <f t="shared" si="14"/>
        <v>0</v>
      </c>
      <c r="S902" s="150"/>
      <c r="T902" s="141"/>
      <c r="U902" s="150"/>
      <c r="V902" s="146"/>
      <c r="W902" s="136"/>
    </row>
    <row r="903" spans="2:23">
      <c r="B903" s="149"/>
      <c r="C903" s="149"/>
      <c r="D903" s="150"/>
      <c r="E903" s="150"/>
      <c r="F903" s="150"/>
      <c r="G903" s="150"/>
      <c r="I903" s="147"/>
      <c r="J903" s="132"/>
      <c r="K903" s="150"/>
      <c r="L903" s="150"/>
      <c r="M903" s="150"/>
      <c r="N903" s="150"/>
      <c r="O903" s="132"/>
      <c r="P903" s="151"/>
      <c r="Q903" s="145"/>
      <c r="R903" s="144">
        <f t="shared" si="14"/>
        <v>0</v>
      </c>
      <c r="S903" s="150"/>
      <c r="T903" s="141"/>
      <c r="U903" s="150"/>
      <c r="V903" s="146"/>
      <c r="W903" s="136"/>
    </row>
    <row r="904" spans="2:23">
      <c r="B904" s="149"/>
      <c r="C904" s="149"/>
      <c r="D904" s="150"/>
      <c r="E904" s="150"/>
      <c r="F904" s="150"/>
      <c r="G904" s="150"/>
      <c r="I904" s="147"/>
      <c r="J904" s="132"/>
      <c r="K904" s="150"/>
      <c r="L904" s="150"/>
      <c r="M904" s="150"/>
      <c r="N904" s="150"/>
      <c r="O904" s="132"/>
      <c r="P904" s="151"/>
      <c r="Q904" s="145"/>
      <c r="R904" s="144">
        <f t="shared" si="14"/>
        <v>0</v>
      </c>
      <c r="S904" s="150"/>
      <c r="T904" s="141"/>
      <c r="U904" s="150"/>
      <c r="V904" s="146"/>
      <c r="W904" s="136"/>
    </row>
    <row r="905" spans="2:23">
      <c r="B905" s="149"/>
      <c r="C905" s="149"/>
      <c r="D905" s="150"/>
      <c r="E905" s="150"/>
      <c r="F905" s="150"/>
      <c r="G905" s="150"/>
      <c r="I905" s="147"/>
      <c r="J905" s="132"/>
      <c r="K905" s="150"/>
      <c r="L905" s="150"/>
      <c r="M905" s="150"/>
      <c r="N905" s="150"/>
      <c r="O905" s="132"/>
      <c r="P905" s="151"/>
      <c r="Q905" s="145"/>
      <c r="R905" s="144">
        <f t="shared" si="14"/>
        <v>0</v>
      </c>
      <c r="S905" s="150"/>
      <c r="T905" s="141"/>
      <c r="U905" s="150"/>
      <c r="V905" s="146"/>
      <c r="W905" s="136"/>
    </row>
    <row r="906" spans="2:23">
      <c r="B906" s="149"/>
      <c r="C906" s="149"/>
      <c r="D906" s="150"/>
      <c r="E906" s="150"/>
      <c r="F906" s="150"/>
      <c r="G906" s="150"/>
      <c r="I906" s="147"/>
      <c r="J906" s="132"/>
      <c r="K906" s="150"/>
      <c r="L906" s="150"/>
      <c r="M906" s="150"/>
      <c r="N906" s="150"/>
      <c r="O906" s="132"/>
      <c r="P906" s="151"/>
      <c r="Q906" s="145"/>
      <c r="R906" s="144">
        <f t="shared" si="14"/>
        <v>0</v>
      </c>
      <c r="S906" s="150"/>
      <c r="T906" s="141"/>
      <c r="U906" s="150"/>
      <c r="V906" s="146"/>
      <c r="W906" s="136"/>
    </row>
    <row r="907" spans="2:23">
      <c r="B907" s="149"/>
      <c r="C907" s="149"/>
      <c r="D907" s="150"/>
      <c r="E907" s="150"/>
      <c r="F907" s="150"/>
      <c r="G907" s="150"/>
      <c r="I907" s="147"/>
      <c r="J907" s="132"/>
      <c r="K907" s="150"/>
      <c r="L907" s="150"/>
      <c r="M907" s="150"/>
      <c r="N907" s="150"/>
      <c r="O907" s="132"/>
      <c r="P907" s="151"/>
      <c r="Q907" s="145"/>
      <c r="R907" s="144">
        <f t="shared" si="14"/>
        <v>0</v>
      </c>
      <c r="S907" s="150"/>
      <c r="T907" s="141"/>
      <c r="U907" s="150"/>
      <c r="V907" s="146"/>
      <c r="W907" s="136"/>
    </row>
    <row r="908" spans="2:23">
      <c r="B908" s="149"/>
      <c r="C908" s="149"/>
      <c r="D908" s="150"/>
      <c r="E908" s="150"/>
      <c r="F908" s="150"/>
      <c r="G908" s="150"/>
      <c r="I908" s="147"/>
      <c r="J908" s="132"/>
      <c r="K908" s="150"/>
      <c r="L908" s="150"/>
      <c r="M908" s="150"/>
      <c r="N908" s="150"/>
      <c r="O908" s="132"/>
      <c r="P908" s="151"/>
      <c r="Q908" s="145"/>
      <c r="R908" s="144">
        <f t="shared" si="14"/>
        <v>0</v>
      </c>
      <c r="S908" s="150"/>
      <c r="T908" s="141"/>
      <c r="U908" s="150"/>
      <c r="V908" s="146"/>
      <c r="W908" s="136"/>
    </row>
    <row r="909" spans="2:23">
      <c r="B909" s="149"/>
      <c r="C909" s="149"/>
      <c r="D909" s="150"/>
      <c r="E909" s="150"/>
      <c r="F909" s="150"/>
      <c r="G909" s="150"/>
      <c r="I909" s="147"/>
      <c r="J909" s="132"/>
      <c r="K909" s="150"/>
      <c r="L909" s="150"/>
      <c r="M909" s="150"/>
      <c r="N909" s="150"/>
      <c r="O909" s="132"/>
      <c r="P909" s="151"/>
      <c r="Q909" s="145"/>
      <c r="R909" s="144">
        <f t="shared" si="14"/>
        <v>0</v>
      </c>
      <c r="S909" s="150"/>
      <c r="T909" s="141"/>
      <c r="U909" s="150"/>
      <c r="V909" s="146"/>
      <c r="W909" s="136"/>
    </row>
    <row r="910" spans="2:23">
      <c r="B910" s="149"/>
      <c r="C910" s="149"/>
      <c r="D910" s="150"/>
      <c r="E910" s="150"/>
      <c r="F910" s="150"/>
      <c r="G910" s="150"/>
      <c r="I910" s="147"/>
      <c r="J910" s="132"/>
      <c r="K910" s="150"/>
      <c r="L910" s="150"/>
      <c r="M910" s="150"/>
      <c r="N910" s="150"/>
      <c r="O910" s="132"/>
      <c r="P910" s="151"/>
      <c r="Q910" s="145"/>
      <c r="R910" s="144">
        <f t="shared" si="14"/>
        <v>0</v>
      </c>
      <c r="S910" s="150"/>
      <c r="T910" s="141"/>
      <c r="U910" s="150"/>
      <c r="V910" s="146"/>
      <c r="W910" s="136"/>
    </row>
    <row r="911" spans="2:23">
      <c r="B911" s="149"/>
      <c r="C911" s="149"/>
      <c r="D911" s="150"/>
      <c r="E911" s="150"/>
      <c r="F911" s="150"/>
      <c r="G911" s="150"/>
      <c r="I911" s="147"/>
      <c r="J911" s="132"/>
      <c r="K911" s="150"/>
      <c r="L911" s="150"/>
      <c r="M911" s="150"/>
      <c r="N911" s="150"/>
      <c r="O911" s="132"/>
      <c r="P911" s="151"/>
      <c r="Q911" s="145"/>
      <c r="R911" s="144">
        <f t="shared" si="14"/>
        <v>0</v>
      </c>
      <c r="S911" s="150"/>
      <c r="T911" s="141"/>
      <c r="U911" s="150"/>
      <c r="V911" s="146"/>
      <c r="W911" s="136"/>
    </row>
    <row r="912" spans="2:23">
      <c r="B912" s="149"/>
      <c r="C912" s="149"/>
      <c r="D912" s="150"/>
      <c r="E912" s="150"/>
      <c r="F912" s="150"/>
      <c r="G912" s="150"/>
      <c r="I912" s="147"/>
      <c r="J912" s="132"/>
      <c r="K912" s="150"/>
      <c r="L912" s="150"/>
      <c r="M912" s="150"/>
      <c r="N912" s="150"/>
      <c r="O912" s="132"/>
      <c r="P912" s="151"/>
      <c r="Q912" s="145"/>
      <c r="R912" s="144">
        <f t="shared" si="14"/>
        <v>0</v>
      </c>
      <c r="S912" s="150"/>
      <c r="T912" s="141"/>
      <c r="U912" s="150"/>
      <c r="V912" s="146"/>
      <c r="W912" s="136"/>
    </row>
    <row r="913" spans="2:23">
      <c r="B913" s="149"/>
      <c r="C913" s="149"/>
      <c r="D913" s="150"/>
      <c r="E913" s="150"/>
      <c r="F913" s="150"/>
      <c r="G913" s="150"/>
      <c r="I913" s="147"/>
      <c r="J913" s="132"/>
      <c r="K913" s="150"/>
      <c r="L913" s="150"/>
      <c r="M913" s="150"/>
      <c r="N913" s="150"/>
      <c r="O913" s="132"/>
      <c r="P913" s="151"/>
      <c r="Q913" s="145"/>
      <c r="R913" s="144">
        <f t="shared" si="14"/>
        <v>0</v>
      </c>
      <c r="S913" s="150"/>
      <c r="T913" s="141"/>
      <c r="U913" s="150"/>
      <c r="V913" s="146"/>
      <c r="W913" s="136"/>
    </row>
    <row r="914" spans="2:23">
      <c r="B914" s="149"/>
      <c r="C914" s="149"/>
      <c r="D914" s="150"/>
      <c r="E914" s="150"/>
      <c r="F914" s="150"/>
      <c r="G914" s="150"/>
      <c r="I914" s="147"/>
      <c r="J914" s="132"/>
      <c r="K914" s="150"/>
      <c r="L914" s="150"/>
      <c r="M914" s="150"/>
      <c r="N914" s="150"/>
      <c r="O914" s="132"/>
      <c r="P914" s="151"/>
      <c r="Q914" s="145"/>
      <c r="R914" s="144">
        <f t="shared" si="14"/>
        <v>0</v>
      </c>
      <c r="S914" s="150"/>
      <c r="T914" s="141"/>
      <c r="U914" s="150"/>
      <c r="V914" s="146"/>
      <c r="W914" s="136"/>
    </row>
    <row r="915" spans="2:23">
      <c r="B915" s="149"/>
      <c r="C915" s="149"/>
      <c r="D915" s="150"/>
      <c r="E915" s="150"/>
      <c r="F915" s="150"/>
      <c r="G915" s="150"/>
      <c r="I915" s="147"/>
      <c r="J915" s="132"/>
      <c r="K915" s="150"/>
      <c r="L915" s="150"/>
      <c r="M915" s="150"/>
      <c r="N915" s="150"/>
      <c r="O915" s="132"/>
      <c r="P915" s="151"/>
      <c r="Q915" s="145"/>
      <c r="R915" s="144">
        <f t="shared" si="14"/>
        <v>0</v>
      </c>
      <c r="S915" s="150"/>
      <c r="T915" s="141"/>
      <c r="U915" s="150"/>
      <c r="V915" s="146"/>
      <c r="W915" s="136"/>
    </row>
    <row r="916" spans="2:23">
      <c r="B916" s="149"/>
      <c r="C916" s="149"/>
      <c r="D916" s="150"/>
      <c r="E916" s="150"/>
      <c r="F916" s="150"/>
      <c r="G916" s="150"/>
      <c r="I916" s="147"/>
      <c r="J916" s="132"/>
      <c r="K916" s="150"/>
      <c r="L916" s="150"/>
      <c r="M916" s="150"/>
      <c r="N916" s="150"/>
      <c r="O916" s="132"/>
      <c r="P916" s="151"/>
      <c r="Q916" s="145"/>
      <c r="R916" s="144">
        <f t="shared" si="14"/>
        <v>0</v>
      </c>
      <c r="S916" s="150"/>
      <c r="T916" s="141"/>
      <c r="U916" s="150"/>
      <c r="V916" s="146"/>
      <c r="W916" s="136"/>
    </row>
    <row r="917" spans="2:23">
      <c r="B917" s="149"/>
      <c r="C917" s="149"/>
      <c r="D917" s="150"/>
      <c r="E917" s="150"/>
      <c r="F917" s="150"/>
      <c r="G917" s="150"/>
      <c r="I917" s="147"/>
      <c r="J917" s="132"/>
      <c r="K917" s="150"/>
      <c r="L917" s="150"/>
      <c r="M917" s="150"/>
      <c r="N917" s="150"/>
      <c r="O917" s="132"/>
      <c r="P917" s="151"/>
      <c r="Q917" s="145"/>
      <c r="R917" s="144">
        <f t="shared" si="14"/>
        <v>0</v>
      </c>
      <c r="S917" s="150"/>
      <c r="T917" s="141"/>
      <c r="U917" s="150"/>
      <c r="V917" s="146"/>
      <c r="W917" s="136"/>
    </row>
    <row r="918" spans="2:23">
      <c r="B918" s="149"/>
      <c r="C918" s="149"/>
      <c r="D918" s="150"/>
      <c r="E918" s="150"/>
      <c r="F918" s="150"/>
      <c r="G918" s="150"/>
      <c r="I918" s="147"/>
      <c r="J918" s="132"/>
      <c r="K918" s="150"/>
      <c r="L918" s="150"/>
      <c r="M918" s="150"/>
      <c r="N918" s="150"/>
      <c r="O918" s="132"/>
      <c r="P918" s="151"/>
      <c r="Q918" s="145"/>
      <c r="R918" s="144">
        <f t="shared" si="14"/>
        <v>0</v>
      </c>
      <c r="S918" s="150"/>
      <c r="T918" s="141"/>
      <c r="U918" s="150"/>
      <c r="V918" s="146"/>
      <c r="W918" s="136"/>
    </row>
    <row r="919" spans="2:23">
      <c r="B919" s="149"/>
      <c r="C919" s="149"/>
      <c r="D919" s="150"/>
      <c r="E919" s="150"/>
      <c r="F919" s="150"/>
      <c r="G919" s="150"/>
      <c r="I919" s="147"/>
      <c r="J919" s="132"/>
      <c r="K919" s="150"/>
      <c r="L919" s="150"/>
      <c r="M919" s="150"/>
      <c r="N919" s="150"/>
      <c r="O919" s="132"/>
      <c r="P919" s="151"/>
      <c r="Q919" s="145"/>
      <c r="R919" s="144">
        <f t="shared" si="14"/>
        <v>0</v>
      </c>
      <c r="S919" s="150"/>
      <c r="T919" s="141"/>
      <c r="U919" s="150"/>
      <c r="V919" s="146"/>
      <c r="W919" s="136"/>
    </row>
    <row r="920" spans="2:23">
      <c r="B920" s="149"/>
      <c r="C920" s="149"/>
      <c r="D920" s="150"/>
      <c r="E920" s="150"/>
      <c r="F920" s="150"/>
      <c r="G920" s="150"/>
      <c r="I920" s="147"/>
      <c r="J920" s="132"/>
      <c r="K920" s="150"/>
      <c r="L920" s="150"/>
      <c r="M920" s="150"/>
      <c r="N920" s="150"/>
      <c r="O920" s="132"/>
      <c r="P920" s="151"/>
      <c r="Q920" s="145"/>
      <c r="R920" s="144">
        <f t="shared" si="14"/>
        <v>0</v>
      </c>
      <c r="S920" s="150"/>
      <c r="T920" s="141"/>
      <c r="U920" s="150"/>
      <c r="V920" s="146"/>
      <c r="W920" s="136"/>
    </row>
    <row r="921" spans="2:23">
      <c r="B921" s="149"/>
      <c r="C921" s="149"/>
      <c r="D921" s="150"/>
      <c r="E921" s="150"/>
      <c r="F921" s="150"/>
      <c r="G921" s="150"/>
      <c r="I921" s="147"/>
      <c r="J921" s="132"/>
      <c r="K921" s="150"/>
      <c r="L921" s="150"/>
      <c r="M921" s="150"/>
      <c r="N921" s="150"/>
      <c r="O921" s="132"/>
      <c r="P921" s="151"/>
      <c r="Q921" s="145"/>
      <c r="R921" s="144">
        <f t="shared" si="14"/>
        <v>0</v>
      </c>
      <c r="S921" s="150"/>
      <c r="T921" s="141"/>
      <c r="U921" s="150"/>
      <c r="V921" s="146"/>
      <c r="W921" s="136"/>
    </row>
    <row r="922" spans="2:23">
      <c r="B922" s="149"/>
      <c r="C922" s="149"/>
      <c r="D922" s="150"/>
      <c r="E922" s="150"/>
      <c r="F922" s="150"/>
      <c r="G922" s="150"/>
      <c r="I922" s="147"/>
      <c r="J922" s="132"/>
      <c r="K922" s="150"/>
      <c r="L922" s="150"/>
      <c r="M922" s="150"/>
      <c r="N922" s="150"/>
      <c r="O922" s="132"/>
      <c r="P922" s="151"/>
      <c r="Q922" s="145"/>
      <c r="R922" s="144">
        <f t="shared" si="14"/>
        <v>0</v>
      </c>
      <c r="S922" s="150"/>
      <c r="T922" s="141"/>
      <c r="U922" s="150"/>
      <c r="V922" s="146"/>
      <c r="W922" s="136"/>
    </row>
    <row r="923" spans="2:23">
      <c r="B923" s="149"/>
      <c r="C923" s="149"/>
      <c r="D923" s="150"/>
      <c r="E923" s="150"/>
      <c r="F923" s="150"/>
      <c r="G923" s="150"/>
      <c r="I923" s="147"/>
      <c r="J923" s="132"/>
      <c r="K923" s="150"/>
      <c r="L923" s="150"/>
      <c r="M923" s="150"/>
      <c r="N923" s="150"/>
      <c r="O923" s="132"/>
      <c r="P923" s="151"/>
      <c r="Q923" s="145"/>
      <c r="R923" s="144">
        <f t="shared" si="14"/>
        <v>0</v>
      </c>
      <c r="S923" s="150"/>
      <c r="T923" s="141"/>
      <c r="U923" s="150"/>
      <c r="V923" s="146"/>
      <c r="W923" s="136"/>
    </row>
    <row r="924" spans="2:23">
      <c r="B924" s="149"/>
      <c r="C924" s="149"/>
      <c r="D924" s="150"/>
      <c r="E924" s="150"/>
      <c r="F924" s="150"/>
      <c r="G924" s="150"/>
      <c r="I924" s="147"/>
      <c r="J924" s="132"/>
      <c r="K924" s="150"/>
      <c r="L924" s="150"/>
      <c r="M924" s="150"/>
      <c r="N924" s="150"/>
      <c r="O924" s="132"/>
      <c r="P924" s="151"/>
      <c r="Q924" s="145"/>
      <c r="R924" s="144">
        <f t="shared" si="14"/>
        <v>0</v>
      </c>
      <c r="S924" s="150"/>
      <c r="T924" s="141"/>
      <c r="U924" s="150"/>
      <c r="V924" s="146"/>
      <c r="W924" s="136"/>
    </row>
    <row r="925" spans="2:23">
      <c r="B925" s="149"/>
      <c r="C925" s="149"/>
      <c r="D925" s="150"/>
      <c r="E925" s="150"/>
      <c r="F925" s="150"/>
      <c r="G925" s="150"/>
      <c r="I925" s="147"/>
      <c r="J925" s="132"/>
      <c r="K925" s="150"/>
      <c r="L925" s="150"/>
      <c r="M925" s="150"/>
      <c r="N925" s="150"/>
      <c r="O925" s="132"/>
      <c r="P925" s="151"/>
      <c r="Q925" s="145"/>
      <c r="R925" s="144">
        <f t="shared" si="14"/>
        <v>0</v>
      </c>
      <c r="S925" s="150"/>
      <c r="T925" s="141"/>
      <c r="U925" s="150"/>
      <c r="V925" s="146"/>
      <c r="W925" s="136"/>
    </row>
    <row r="926" spans="2:23">
      <c r="B926" s="149"/>
      <c r="C926" s="149"/>
      <c r="D926" s="150"/>
      <c r="E926" s="150"/>
      <c r="F926" s="150"/>
      <c r="G926" s="150"/>
      <c r="I926" s="147"/>
      <c r="J926" s="132"/>
      <c r="K926" s="150"/>
      <c r="L926" s="150"/>
      <c r="M926" s="150"/>
      <c r="N926" s="150"/>
      <c r="O926" s="132"/>
      <c r="P926" s="151"/>
      <c r="Q926" s="145"/>
      <c r="R926" s="144">
        <f t="shared" si="14"/>
        <v>0</v>
      </c>
      <c r="S926" s="150"/>
      <c r="T926" s="141"/>
      <c r="U926" s="150"/>
      <c r="V926" s="146"/>
      <c r="W926" s="136"/>
    </row>
    <row r="927" spans="2:23">
      <c r="B927" s="149"/>
      <c r="C927" s="149"/>
      <c r="D927" s="150"/>
      <c r="E927" s="150"/>
      <c r="F927" s="150"/>
      <c r="G927" s="150"/>
      <c r="I927" s="147"/>
      <c r="J927" s="132"/>
      <c r="K927" s="150"/>
      <c r="L927" s="150"/>
      <c r="M927" s="150"/>
      <c r="N927" s="150"/>
      <c r="O927" s="132"/>
      <c r="P927" s="151"/>
      <c r="Q927" s="145"/>
      <c r="R927" s="144">
        <f t="shared" si="14"/>
        <v>0</v>
      </c>
      <c r="S927" s="150"/>
      <c r="T927" s="141"/>
      <c r="U927" s="150"/>
      <c r="V927" s="146"/>
      <c r="W927" s="136"/>
    </row>
    <row r="928" spans="2:23">
      <c r="B928" s="149"/>
      <c r="C928" s="149"/>
      <c r="D928" s="150"/>
      <c r="E928" s="150"/>
      <c r="F928" s="150"/>
      <c r="G928" s="150"/>
      <c r="I928" s="147"/>
      <c r="J928" s="132"/>
      <c r="K928" s="150"/>
      <c r="L928" s="150"/>
      <c r="M928" s="150"/>
      <c r="N928" s="150"/>
      <c r="O928" s="132"/>
      <c r="P928" s="151"/>
      <c r="Q928" s="145"/>
      <c r="R928" s="144">
        <f t="shared" si="14"/>
        <v>0</v>
      </c>
      <c r="S928" s="150"/>
      <c r="T928" s="141"/>
      <c r="U928" s="150"/>
      <c r="V928" s="146"/>
      <c r="W928" s="136"/>
    </row>
    <row r="929" spans="2:23">
      <c r="B929" s="149"/>
      <c r="C929" s="149"/>
      <c r="D929" s="150"/>
      <c r="E929" s="150"/>
      <c r="F929" s="150"/>
      <c r="G929" s="150"/>
      <c r="I929" s="147"/>
      <c r="J929" s="132"/>
      <c r="K929" s="150"/>
      <c r="L929" s="150"/>
      <c r="M929" s="150"/>
      <c r="N929" s="150"/>
      <c r="O929" s="132"/>
      <c r="P929" s="151"/>
      <c r="Q929" s="145"/>
      <c r="R929" s="144">
        <f t="shared" si="14"/>
        <v>0</v>
      </c>
      <c r="S929" s="150"/>
      <c r="T929" s="141"/>
      <c r="U929" s="150"/>
      <c r="V929" s="146"/>
      <c r="W929" s="136"/>
    </row>
    <row r="930" spans="2:23">
      <c r="B930" s="149"/>
      <c r="C930" s="149"/>
      <c r="D930" s="150"/>
      <c r="E930" s="150"/>
      <c r="F930" s="150"/>
      <c r="G930" s="150"/>
      <c r="I930" s="147"/>
      <c r="J930" s="132"/>
      <c r="K930" s="150"/>
      <c r="L930" s="150"/>
      <c r="M930" s="150"/>
      <c r="N930" s="150"/>
      <c r="O930" s="132"/>
      <c r="P930" s="151"/>
      <c r="Q930" s="145"/>
      <c r="R930" s="144">
        <f t="shared" si="14"/>
        <v>0</v>
      </c>
      <c r="S930" s="150"/>
      <c r="T930" s="141"/>
      <c r="U930" s="150"/>
      <c r="V930" s="146"/>
      <c r="W930" s="136"/>
    </row>
    <row r="931" spans="2:23">
      <c r="B931" s="149"/>
      <c r="C931" s="149"/>
      <c r="D931" s="150"/>
      <c r="E931" s="150"/>
      <c r="F931" s="150"/>
      <c r="G931" s="150"/>
      <c r="I931" s="147"/>
      <c r="J931" s="132"/>
      <c r="K931" s="150"/>
      <c r="L931" s="150"/>
      <c r="M931" s="150"/>
      <c r="N931" s="150"/>
      <c r="O931" s="132"/>
      <c r="P931" s="151"/>
      <c r="Q931" s="145"/>
      <c r="R931" s="144">
        <f t="shared" si="14"/>
        <v>0</v>
      </c>
      <c r="S931" s="150"/>
      <c r="T931" s="141"/>
      <c r="U931" s="150"/>
      <c r="V931" s="146"/>
      <c r="W931" s="136"/>
    </row>
    <row r="932" spans="2:23">
      <c r="B932" s="149"/>
      <c r="C932" s="149"/>
      <c r="D932" s="150"/>
      <c r="E932" s="150"/>
      <c r="F932" s="150"/>
      <c r="G932" s="150"/>
      <c r="I932" s="147"/>
      <c r="J932" s="132"/>
      <c r="K932" s="150"/>
      <c r="L932" s="150"/>
      <c r="M932" s="150"/>
      <c r="N932" s="150"/>
      <c r="O932" s="132"/>
      <c r="P932" s="151"/>
      <c r="Q932" s="145"/>
      <c r="R932" s="144">
        <f t="shared" si="14"/>
        <v>0</v>
      </c>
      <c r="S932" s="150"/>
      <c r="T932" s="141"/>
      <c r="U932" s="150"/>
      <c r="V932" s="146"/>
      <c r="W932" s="136"/>
    </row>
    <row r="933" spans="2:23">
      <c r="B933" s="149"/>
      <c r="C933" s="149"/>
      <c r="D933" s="150"/>
      <c r="E933" s="150"/>
      <c r="F933" s="150"/>
      <c r="G933" s="150"/>
      <c r="I933" s="147"/>
      <c r="J933" s="132"/>
      <c r="K933" s="150"/>
      <c r="L933" s="150"/>
      <c r="M933" s="150"/>
      <c r="N933" s="150"/>
      <c r="O933" s="132"/>
      <c r="P933" s="151"/>
      <c r="Q933" s="145"/>
      <c r="R933" s="144">
        <f t="shared" si="14"/>
        <v>0</v>
      </c>
      <c r="S933" s="150"/>
      <c r="T933" s="141"/>
      <c r="U933" s="150"/>
      <c r="V933" s="146"/>
      <c r="W933" s="136"/>
    </row>
    <row r="934" spans="2:23">
      <c r="B934" s="149"/>
      <c r="C934" s="149"/>
      <c r="D934" s="150"/>
      <c r="E934" s="150"/>
      <c r="F934" s="150"/>
      <c r="G934" s="150"/>
      <c r="I934" s="147"/>
      <c r="J934" s="132"/>
      <c r="K934" s="150"/>
      <c r="L934" s="150"/>
      <c r="M934" s="150"/>
      <c r="N934" s="150"/>
      <c r="O934" s="132"/>
      <c r="P934" s="151"/>
      <c r="Q934" s="145"/>
      <c r="R934" s="144">
        <f t="shared" si="14"/>
        <v>0</v>
      </c>
      <c r="S934" s="150"/>
      <c r="T934" s="141"/>
      <c r="U934" s="150"/>
      <c r="V934" s="146"/>
      <c r="W934" s="136"/>
    </row>
    <row r="935" spans="2:23">
      <c r="B935" s="149"/>
      <c r="C935" s="149"/>
      <c r="D935" s="150"/>
      <c r="E935" s="150"/>
      <c r="F935" s="150"/>
      <c r="G935" s="150"/>
      <c r="I935" s="147"/>
      <c r="J935" s="132"/>
      <c r="K935" s="150"/>
      <c r="L935" s="150"/>
      <c r="M935" s="150"/>
      <c r="N935" s="150"/>
      <c r="O935" s="132"/>
      <c r="P935" s="151"/>
      <c r="Q935" s="145"/>
      <c r="R935" s="144">
        <f t="shared" si="14"/>
        <v>0</v>
      </c>
      <c r="S935" s="150"/>
      <c r="T935" s="141"/>
      <c r="U935" s="150"/>
      <c r="V935" s="146"/>
      <c r="W935" s="136"/>
    </row>
    <row r="936" spans="2:23">
      <c r="B936" s="149"/>
      <c r="C936" s="149"/>
      <c r="D936" s="150"/>
      <c r="E936" s="150"/>
      <c r="F936" s="150"/>
      <c r="G936" s="150"/>
      <c r="I936" s="147"/>
      <c r="J936" s="132"/>
      <c r="K936" s="150"/>
      <c r="L936" s="150"/>
      <c r="M936" s="150"/>
      <c r="N936" s="150"/>
      <c r="O936" s="132"/>
      <c r="P936" s="151"/>
      <c r="Q936" s="145"/>
      <c r="R936" s="144">
        <f t="shared" si="14"/>
        <v>0</v>
      </c>
      <c r="S936" s="150"/>
      <c r="T936" s="141"/>
      <c r="U936" s="150"/>
      <c r="V936" s="146"/>
      <c r="W936" s="136"/>
    </row>
    <row r="937" spans="2:23">
      <c r="B937" s="149"/>
      <c r="C937" s="149"/>
      <c r="D937" s="150"/>
      <c r="E937" s="150"/>
      <c r="F937" s="150"/>
      <c r="G937" s="150"/>
      <c r="I937" s="147"/>
      <c r="J937" s="132"/>
      <c r="K937" s="150"/>
      <c r="L937" s="150"/>
      <c r="M937" s="150"/>
      <c r="N937" s="150"/>
      <c r="O937" s="132"/>
      <c r="P937" s="151"/>
      <c r="Q937" s="145"/>
      <c r="R937" s="144">
        <f t="shared" si="14"/>
        <v>0</v>
      </c>
      <c r="S937" s="150"/>
      <c r="T937" s="141"/>
      <c r="U937" s="150"/>
      <c r="V937" s="146"/>
      <c r="W937" s="136"/>
    </row>
    <row r="938" spans="2:23">
      <c r="B938" s="149"/>
      <c r="C938" s="149"/>
      <c r="D938" s="150"/>
      <c r="E938" s="150"/>
      <c r="F938" s="150"/>
      <c r="G938" s="150"/>
      <c r="I938" s="147"/>
      <c r="J938" s="132"/>
      <c r="K938" s="150"/>
      <c r="L938" s="150"/>
      <c r="M938" s="150"/>
      <c r="N938" s="150"/>
      <c r="O938" s="132"/>
      <c r="P938" s="151"/>
      <c r="Q938" s="145"/>
      <c r="R938" s="144">
        <f t="shared" si="14"/>
        <v>0</v>
      </c>
      <c r="S938" s="150"/>
      <c r="T938" s="141"/>
      <c r="U938" s="150"/>
      <c r="V938" s="146"/>
      <c r="W938" s="136"/>
    </row>
    <row r="939" spans="2:23">
      <c r="B939" s="149"/>
      <c r="C939" s="149"/>
      <c r="D939" s="150"/>
      <c r="E939" s="150"/>
      <c r="F939" s="150"/>
      <c r="G939" s="150"/>
      <c r="I939" s="147"/>
      <c r="J939" s="132"/>
      <c r="K939" s="150"/>
      <c r="L939" s="150"/>
      <c r="M939" s="150"/>
      <c r="N939" s="150"/>
      <c r="O939" s="132"/>
      <c r="P939" s="151"/>
      <c r="Q939" s="145"/>
      <c r="R939" s="144">
        <f t="shared" si="14"/>
        <v>0</v>
      </c>
      <c r="S939" s="150"/>
      <c r="T939" s="141"/>
      <c r="U939" s="150"/>
      <c r="V939" s="146"/>
      <c r="W939" s="136"/>
    </row>
    <row r="940" spans="2:23">
      <c r="B940" s="149"/>
      <c r="C940" s="149"/>
      <c r="D940" s="150"/>
      <c r="E940" s="150"/>
      <c r="F940" s="150"/>
      <c r="G940" s="150"/>
      <c r="I940" s="147"/>
      <c r="J940" s="132"/>
      <c r="K940" s="150"/>
      <c r="L940" s="150"/>
      <c r="M940" s="150"/>
      <c r="N940" s="150"/>
      <c r="O940" s="132"/>
      <c r="P940" s="151"/>
      <c r="Q940" s="145"/>
      <c r="R940" s="144">
        <f t="shared" si="14"/>
        <v>0</v>
      </c>
      <c r="S940" s="150"/>
      <c r="T940" s="141"/>
      <c r="U940" s="150"/>
      <c r="V940" s="146"/>
      <c r="W940" s="136"/>
    </row>
    <row r="941" spans="2:23">
      <c r="B941" s="149"/>
      <c r="C941" s="149"/>
      <c r="D941" s="150"/>
      <c r="E941" s="150"/>
      <c r="F941" s="150"/>
      <c r="G941" s="150"/>
      <c r="I941" s="147"/>
      <c r="J941" s="132"/>
      <c r="K941" s="150"/>
      <c r="L941" s="150"/>
      <c r="M941" s="150"/>
      <c r="N941" s="150"/>
      <c r="O941" s="132"/>
      <c r="P941" s="151"/>
      <c r="Q941" s="145"/>
      <c r="R941" s="144">
        <f t="shared" si="14"/>
        <v>0</v>
      </c>
      <c r="S941" s="150"/>
      <c r="T941" s="141"/>
      <c r="U941" s="150"/>
      <c r="V941" s="146"/>
      <c r="W941" s="136"/>
    </row>
    <row r="942" spans="2:23">
      <c r="B942" s="149"/>
      <c r="C942" s="149"/>
      <c r="D942" s="150"/>
      <c r="E942" s="150"/>
      <c r="F942" s="150"/>
      <c r="G942" s="150"/>
      <c r="I942" s="147"/>
      <c r="J942" s="132"/>
      <c r="K942" s="150"/>
      <c r="L942" s="150"/>
      <c r="M942" s="150"/>
      <c r="N942" s="150"/>
      <c r="O942" s="132"/>
      <c r="P942" s="151"/>
      <c r="Q942" s="145"/>
      <c r="R942" s="144">
        <f t="shared" si="14"/>
        <v>0</v>
      </c>
      <c r="S942" s="150"/>
      <c r="T942" s="141"/>
      <c r="U942" s="150"/>
      <c r="V942" s="146"/>
      <c r="W942" s="136"/>
    </row>
    <row r="943" spans="2:23">
      <c r="B943" s="149"/>
      <c r="C943" s="149"/>
      <c r="D943" s="150"/>
      <c r="E943" s="150"/>
      <c r="F943" s="150"/>
      <c r="G943" s="150"/>
      <c r="I943" s="147"/>
      <c r="J943" s="132"/>
      <c r="K943" s="150"/>
      <c r="L943" s="150"/>
      <c r="M943" s="150"/>
      <c r="N943" s="150"/>
      <c r="O943" s="132"/>
      <c r="P943" s="151"/>
      <c r="Q943" s="145"/>
      <c r="R943" s="144">
        <f t="shared" si="14"/>
        <v>0</v>
      </c>
      <c r="S943" s="150"/>
      <c r="T943" s="141"/>
      <c r="U943" s="150"/>
      <c r="V943" s="146"/>
      <c r="W943" s="136"/>
    </row>
    <row r="944" spans="2:23">
      <c r="B944" s="149"/>
      <c r="C944" s="149"/>
      <c r="D944" s="150"/>
      <c r="E944" s="150"/>
      <c r="F944" s="150"/>
      <c r="G944" s="150"/>
      <c r="I944" s="147"/>
      <c r="J944" s="132"/>
      <c r="K944" s="150"/>
      <c r="L944" s="150"/>
      <c r="M944" s="150"/>
      <c r="N944" s="150"/>
      <c r="O944" s="132"/>
      <c r="P944" s="151"/>
      <c r="Q944" s="145"/>
      <c r="R944" s="144">
        <f t="shared" si="14"/>
        <v>0</v>
      </c>
      <c r="S944" s="150"/>
      <c r="T944" s="141"/>
      <c r="U944" s="150"/>
      <c r="V944" s="146"/>
      <c r="W944" s="136"/>
    </row>
    <row r="945" spans="2:23">
      <c r="B945" s="149"/>
      <c r="C945" s="149"/>
      <c r="D945" s="150"/>
      <c r="E945" s="150"/>
      <c r="F945" s="150"/>
      <c r="G945" s="150"/>
      <c r="I945" s="147"/>
      <c r="J945" s="132"/>
      <c r="K945" s="150"/>
      <c r="L945" s="150"/>
      <c r="M945" s="150"/>
      <c r="N945" s="150"/>
      <c r="O945" s="132"/>
      <c r="P945" s="151"/>
      <c r="Q945" s="145"/>
      <c r="R945" s="144">
        <f t="shared" si="14"/>
        <v>0</v>
      </c>
      <c r="S945" s="150"/>
      <c r="T945" s="141"/>
      <c r="U945" s="150"/>
      <c r="V945" s="146"/>
      <c r="W945" s="136"/>
    </row>
    <row r="946" spans="2:23">
      <c r="B946" s="149"/>
      <c r="C946" s="149"/>
      <c r="D946" s="150"/>
      <c r="E946" s="150"/>
      <c r="F946" s="150"/>
      <c r="G946" s="150"/>
      <c r="I946" s="147"/>
      <c r="J946" s="132"/>
      <c r="K946" s="150"/>
      <c r="L946" s="150"/>
      <c r="M946" s="150"/>
      <c r="N946" s="150"/>
      <c r="O946" s="132"/>
      <c r="P946" s="151"/>
      <c r="Q946" s="145"/>
      <c r="R946" s="144">
        <f t="shared" si="14"/>
        <v>0</v>
      </c>
      <c r="S946" s="150"/>
      <c r="T946" s="141"/>
      <c r="U946" s="150"/>
      <c r="V946" s="146"/>
      <c r="W946" s="136"/>
    </row>
    <row r="947" spans="2:23">
      <c r="B947" s="149"/>
      <c r="C947" s="149"/>
      <c r="D947" s="150"/>
      <c r="E947" s="150"/>
      <c r="F947" s="150"/>
      <c r="G947" s="150"/>
      <c r="I947" s="147"/>
      <c r="J947" s="132"/>
      <c r="K947" s="150"/>
      <c r="L947" s="150"/>
      <c r="M947" s="150"/>
      <c r="N947" s="150"/>
      <c r="O947" s="132"/>
      <c r="P947" s="151"/>
      <c r="Q947" s="145"/>
      <c r="R947" s="144">
        <f t="shared" si="14"/>
        <v>0</v>
      </c>
      <c r="S947" s="150"/>
      <c r="T947" s="141"/>
      <c r="U947" s="150"/>
      <c r="V947" s="146"/>
      <c r="W947" s="136"/>
    </row>
    <row r="948" spans="2:23">
      <c r="B948" s="149"/>
      <c r="C948" s="149"/>
      <c r="D948" s="150"/>
      <c r="E948" s="150"/>
      <c r="F948" s="150"/>
      <c r="G948" s="150"/>
      <c r="I948" s="147"/>
      <c r="J948" s="132"/>
      <c r="K948" s="150"/>
      <c r="L948" s="150"/>
      <c r="M948" s="150"/>
      <c r="N948" s="150"/>
      <c r="O948" s="132"/>
      <c r="P948" s="151"/>
      <c r="Q948" s="145"/>
      <c r="R948" s="144">
        <f t="shared" si="14"/>
        <v>0</v>
      </c>
      <c r="S948" s="150"/>
      <c r="T948" s="141"/>
      <c r="U948" s="150"/>
      <c r="V948" s="146"/>
      <c r="W948" s="136"/>
    </row>
    <row r="949" spans="2:23">
      <c r="B949" s="149"/>
      <c r="C949" s="149"/>
      <c r="D949" s="150"/>
      <c r="E949" s="150"/>
      <c r="F949" s="150"/>
      <c r="G949" s="150"/>
      <c r="I949" s="147"/>
      <c r="J949" s="132"/>
      <c r="K949" s="150"/>
      <c r="L949" s="150"/>
      <c r="M949" s="150"/>
      <c r="N949" s="150"/>
      <c r="O949" s="132"/>
      <c r="P949" s="151"/>
      <c r="Q949" s="145"/>
      <c r="R949" s="144">
        <f t="shared" si="14"/>
        <v>0</v>
      </c>
      <c r="S949" s="150"/>
      <c r="T949" s="141"/>
      <c r="U949" s="150"/>
      <c r="V949" s="146"/>
      <c r="W949" s="136"/>
    </row>
    <row r="950" spans="2:23">
      <c r="B950" s="149"/>
      <c r="C950" s="149"/>
      <c r="D950" s="150"/>
      <c r="E950" s="150"/>
      <c r="F950" s="150"/>
      <c r="G950" s="150"/>
      <c r="I950" s="147"/>
      <c r="J950" s="132"/>
      <c r="K950" s="150"/>
      <c r="L950" s="150"/>
      <c r="M950" s="150"/>
      <c r="N950" s="150"/>
      <c r="O950" s="132"/>
      <c r="P950" s="151"/>
      <c r="Q950" s="145"/>
      <c r="R950" s="144">
        <f t="shared" si="14"/>
        <v>0</v>
      </c>
      <c r="S950" s="150"/>
      <c r="T950" s="141"/>
      <c r="U950" s="150"/>
      <c r="V950" s="146"/>
      <c r="W950" s="136"/>
    </row>
    <row r="951" spans="2:23">
      <c r="B951" s="149"/>
      <c r="C951" s="149"/>
      <c r="D951" s="150"/>
      <c r="E951" s="150"/>
      <c r="F951" s="150"/>
      <c r="G951" s="150"/>
      <c r="I951" s="147"/>
      <c r="J951" s="132"/>
      <c r="K951" s="150"/>
      <c r="L951" s="150"/>
      <c r="M951" s="150"/>
      <c r="N951" s="150"/>
      <c r="O951" s="132"/>
      <c r="P951" s="151"/>
      <c r="Q951" s="145"/>
      <c r="R951" s="144">
        <f t="shared" si="14"/>
        <v>0</v>
      </c>
      <c r="S951" s="150"/>
      <c r="T951" s="141"/>
      <c r="U951" s="150"/>
      <c r="V951" s="146"/>
      <c r="W951" s="136"/>
    </row>
    <row r="952" spans="2:23">
      <c r="B952" s="149"/>
      <c r="C952" s="149"/>
      <c r="D952" s="150"/>
      <c r="E952" s="150"/>
      <c r="F952" s="150"/>
      <c r="G952" s="150"/>
      <c r="I952" s="147"/>
      <c r="J952" s="132"/>
      <c r="K952" s="150"/>
      <c r="L952" s="150"/>
      <c r="M952" s="150"/>
      <c r="N952" s="150"/>
      <c r="O952" s="132"/>
      <c r="P952" s="151"/>
      <c r="Q952" s="145"/>
      <c r="R952" s="144">
        <f t="shared" si="14"/>
        <v>0</v>
      </c>
      <c r="S952" s="150"/>
      <c r="T952" s="141"/>
      <c r="U952" s="150"/>
      <c r="V952" s="146"/>
      <c r="W952" s="136"/>
    </row>
    <row r="953" spans="2:23">
      <c r="B953" s="149"/>
      <c r="C953" s="149"/>
      <c r="D953" s="150"/>
      <c r="E953" s="150"/>
      <c r="F953" s="150"/>
      <c r="G953" s="150"/>
      <c r="I953" s="147"/>
      <c r="J953" s="132"/>
      <c r="K953" s="150"/>
      <c r="L953" s="150"/>
      <c r="M953" s="150"/>
      <c r="N953" s="150"/>
      <c r="O953" s="132"/>
      <c r="P953" s="151"/>
      <c r="Q953" s="145"/>
      <c r="R953" s="144">
        <f t="shared" si="14"/>
        <v>0</v>
      </c>
      <c r="S953" s="150"/>
      <c r="T953" s="141"/>
      <c r="U953" s="150"/>
      <c r="V953" s="146"/>
      <c r="W953" s="136"/>
    </row>
    <row r="954" spans="2:23">
      <c r="B954" s="149"/>
      <c r="C954" s="149"/>
      <c r="D954" s="150"/>
      <c r="E954" s="150"/>
      <c r="F954" s="150"/>
      <c r="G954" s="150"/>
      <c r="I954" s="147"/>
      <c r="J954" s="132"/>
      <c r="K954" s="150"/>
      <c r="L954" s="150"/>
      <c r="M954" s="150"/>
      <c r="N954" s="150"/>
      <c r="O954" s="132"/>
      <c r="P954" s="151"/>
      <c r="Q954" s="145"/>
      <c r="R954" s="144">
        <f t="shared" si="14"/>
        <v>0</v>
      </c>
      <c r="S954" s="150"/>
      <c r="T954" s="141"/>
      <c r="U954" s="150"/>
      <c r="V954" s="146"/>
      <c r="W954" s="136"/>
    </row>
    <row r="955" spans="2:23">
      <c r="B955" s="149"/>
      <c r="C955" s="149"/>
      <c r="D955" s="150"/>
      <c r="E955" s="150"/>
      <c r="F955" s="150"/>
      <c r="G955" s="150"/>
      <c r="I955" s="147"/>
      <c r="J955" s="132"/>
      <c r="K955" s="150"/>
      <c r="L955" s="150"/>
      <c r="M955" s="150"/>
      <c r="N955" s="150"/>
      <c r="O955" s="132"/>
      <c r="P955" s="151"/>
      <c r="Q955" s="145"/>
      <c r="R955" s="144">
        <f t="shared" si="14"/>
        <v>0</v>
      </c>
      <c r="S955" s="150"/>
      <c r="T955" s="141"/>
      <c r="U955" s="150"/>
      <c r="V955" s="146"/>
      <c r="W955" s="136"/>
    </row>
    <row r="956" spans="2:23">
      <c r="B956" s="149"/>
      <c r="C956" s="149"/>
      <c r="D956" s="150"/>
      <c r="E956" s="150"/>
      <c r="F956" s="150"/>
      <c r="G956" s="150"/>
      <c r="I956" s="147"/>
      <c r="J956" s="132"/>
      <c r="K956" s="150"/>
      <c r="L956" s="150"/>
      <c r="M956" s="150"/>
      <c r="N956" s="150"/>
      <c r="O956" s="132"/>
      <c r="P956" s="151"/>
      <c r="Q956" s="145"/>
      <c r="R956" s="144">
        <f t="shared" si="14"/>
        <v>0</v>
      </c>
      <c r="S956" s="150"/>
      <c r="T956" s="141"/>
      <c r="U956" s="150"/>
      <c r="V956" s="146"/>
      <c r="W956" s="136"/>
    </row>
    <row r="957" spans="2:23">
      <c r="B957" s="149"/>
      <c r="C957" s="149"/>
      <c r="D957" s="150"/>
      <c r="E957" s="150"/>
      <c r="F957" s="150"/>
      <c r="G957" s="150"/>
      <c r="I957" s="147"/>
      <c r="J957" s="132"/>
      <c r="K957" s="150"/>
      <c r="L957" s="150"/>
      <c r="M957" s="150"/>
      <c r="N957" s="150"/>
      <c r="O957" s="132"/>
      <c r="P957" s="151"/>
      <c r="Q957" s="145"/>
      <c r="R957" s="144">
        <f t="shared" si="14"/>
        <v>0</v>
      </c>
      <c r="S957" s="150"/>
      <c r="T957" s="141"/>
      <c r="U957" s="150"/>
      <c r="V957" s="146"/>
      <c r="W957" s="136"/>
    </row>
    <row r="958" spans="2:23">
      <c r="B958" s="149"/>
      <c r="C958" s="149"/>
      <c r="D958" s="150"/>
      <c r="E958" s="150"/>
      <c r="F958" s="150"/>
      <c r="G958" s="150"/>
      <c r="I958" s="147"/>
      <c r="J958" s="132"/>
      <c r="K958" s="150"/>
      <c r="L958" s="150"/>
      <c r="M958" s="150"/>
      <c r="N958" s="150"/>
      <c r="O958" s="132"/>
      <c r="P958" s="151"/>
      <c r="Q958" s="145"/>
      <c r="R958" s="144">
        <f t="shared" si="14"/>
        <v>0</v>
      </c>
      <c r="S958" s="150"/>
      <c r="T958" s="141"/>
      <c r="U958" s="150"/>
      <c r="V958" s="146"/>
      <c r="W958" s="136"/>
    </row>
    <row r="959" spans="2:23">
      <c r="B959" s="149"/>
      <c r="C959" s="149"/>
      <c r="D959" s="150"/>
      <c r="E959" s="150"/>
      <c r="F959" s="150"/>
      <c r="G959" s="150"/>
      <c r="I959" s="147"/>
      <c r="J959" s="132"/>
      <c r="K959" s="150"/>
      <c r="L959" s="150"/>
      <c r="M959" s="150"/>
      <c r="N959" s="150"/>
      <c r="O959" s="132"/>
      <c r="P959" s="151"/>
      <c r="Q959" s="145"/>
      <c r="R959" s="144">
        <f t="shared" si="14"/>
        <v>0</v>
      </c>
      <c r="S959" s="150"/>
      <c r="T959" s="141"/>
      <c r="U959" s="150"/>
      <c r="V959" s="146"/>
      <c r="W959" s="136"/>
    </row>
    <row r="960" spans="2:23">
      <c r="B960" s="149"/>
      <c r="C960" s="149"/>
      <c r="D960" s="150"/>
      <c r="E960" s="150"/>
      <c r="F960" s="150"/>
      <c r="G960" s="150"/>
      <c r="I960" s="147"/>
      <c r="J960" s="132"/>
      <c r="K960" s="150"/>
      <c r="L960" s="150"/>
      <c r="M960" s="150"/>
      <c r="N960" s="150"/>
      <c r="O960" s="132"/>
      <c r="P960" s="151"/>
      <c r="Q960" s="145"/>
      <c r="R960" s="144">
        <f t="shared" si="14"/>
        <v>0</v>
      </c>
      <c r="S960" s="150"/>
      <c r="T960" s="141"/>
      <c r="U960" s="150"/>
      <c r="V960" s="146"/>
      <c r="W960" s="136"/>
    </row>
    <row r="961" spans="2:23">
      <c r="B961" s="149"/>
      <c r="C961" s="149"/>
      <c r="D961" s="150"/>
      <c r="E961" s="150"/>
      <c r="F961" s="150"/>
      <c r="G961" s="150"/>
      <c r="I961" s="147"/>
      <c r="J961" s="132"/>
      <c r="K961" s="150"/>
      <c r="L961" s="150"/>
      <c r="M961" s="150"/>
      <c r="N961" s="150"/>
      <c r="O961" s="132"/>
      <c r="P961" s="151"/>
      <c r="Q961" s="145"/>
      <c r="R961" s="144">
        <f t="shared" si="14"/>
        <v>0</v>
      </c>
      <c r="S961" s="150"/>
      <c r="T961" s="141"/>
      <c r="U961" s="150"/>
      <c r="V961" s="146"/>
      <c r="W961" s="136"/>
    </row>
    <row r="962" spans="2:23">
      <c r="B962" s="149"/>
      <c r="C962" s="149"/>
      <c r="D962" s="150"/>
      <c r="E962" s="150"/>
      <c r="F962" s="150"/>
      <c r="G962" s="150"/>
      <c r="I962" s="147"/>
      <c r="J962" s="132"/>
      <c r="K962" s="150"/>
      <c r="L962" s="150"/>
      <c r="M962" s="150"/>
      <c r="N962" s="150"/>
      <c r="O962" s="132"/>
      <c r="P962" s="151"/>
      <c r="Q962" s="145"/>
      <c r="R962" s="144">
        <f t="shared" ref="R962:R1025" si="15">P962*(1+Q962)</f>
        <v>0</v>
      </c>
      <c r="S962" s="150"/>
      <c r="T962" s="141"/>
      <c r="U962" s="150"/>
      <c r="V962" s="146"/>
      <c r="W962" s="136"/>
    </row>
    <row r="963" spans="2:23">
      <c r="B963" s="149"/>
      <c r="C963" s="149"/>
      <c r="D963" s="150"/>
      <c r="E963" s="150"/>
      <c r="F963" s="150"/>
      <c r="G963" s="150"/>
      <c r="I963" s="147"/>
      <c r="J963" s="132"/>
      <c r="K963" s="150"/>
      <c r="L963" s="150"/>
      <c r="M963" s="150"/>
      <c r="N963" s="150"/>
      <c r="O963" s="132"/>
      <c r="P963" s="151"/>
      <c r="Q963" s="145"/>
      <c r="R963" s="144">
        <f t="shared" si="15"/>
        <v>0</v>
      </c>
      <c r="S963" s="150"/>
      <c r="T963" s="141"/>
      <c r="U963" s="150"/>
      <c r="V963" s="146"/>
      <c r="W963" s="136"/>
    </row>
    <row r="964" spans="2:23">
      <c r="B964" s="149"/>
      <c r="C964" s="149"/>
      <c r="D964" s="150"/>
      <c r="E964" s="150"/>
      <c r="F964" s="150"/>
      <c r="G964" s="150"/>
      <c r="I964" s="147"/>
      <c r="J964" s="132"/>
      <c r="K964" s="150"/>
      <c r="L964" s="150"/>
      <c r="M964" s="150"/>
      <c r="N964" s="150"/>
      <c r="O964" s="132"/>
      <c r="P964" s="151"/>
      <c r="Q964" s="145"/>
      <c r="R964" s="144">
        <f t="shared" si="15"/>
        <v>0</v>
      </c>
      <c r="S964" s="150"/>
      <c r="T964" s="141"/>
      <c r="U964" s="150"/>
      <c r="V964" s="146"/>
      <c r="W964" s="136"/>
    </row>
    <row r="965" spans="2:23">
      <c r="B965" s="149"/>
      <c r="C965" s="149"/>
      <c r="D965" s="150"/>
      <c r="E965" s="150"/>
      <c r="F965" s="150"/>
      <c r="G965" s="150"/>
      <c r="I965" s="147"/>
      <c r="J965" s="132"/>
      <c r="K965" s="150"/>
      <c r="L965" s="150"/>
      <c r="M965" s="150"/>
      <c r="N965" s="150"/>
      <c r="O965" s="132"/>
      <c r="P965" s="151"/>
      <c r="Q965" s="145"/>
      <c r="R965" s="144">
        <f t="shared" si="15"/>
        <v>0</v>
      </c>
      <c r="S965" s="150"/>
      <c r="T965" s="141"/>
      <c r="U965" s="150"/>
      <c r="V965" s="146"/>
      <c r="W965" s="136"/>
    </row>
    <row r="966" spans="2:23">
      <c r="B966" s="149"/>
      <c r="C966" s="149"/>
      <c r="D966" s="150"/>
      <c r="E966" s="150"/>
      <c r="F966" s="150"/>
      <c r="G966" s="150"/>
      <c r="I966" s="147"/>
      <c r="J966" s="132"/>
      <c r="K966" s="150"/>
      <c r="L966" s="150"/>
      <c r="M966" s="150"/>
      <c r="N966" s="150"/>
      <c r="O966" s="132"/>
      <c r="P966" s="151"/>
      <c r="Q966" s="145"/>
      <c r="R966" s="144">
        <f t="shared" si="15"/>
        <v>0</v>
      </c>
      <c r="S966" s="150"/>
      <c r="T966" s="141"/>
      <c r="U966" s="150"/>
      <c r="V966" s="146"/>
      <c r="W966" s="136"/>
    </row>
    <row r="967" spans="2:23">
      <c r="B967" s="149"/>
      <c r="C967" s="149"/>
      <c r="D967" s="150"/>
      <c r="E967" s="150"/>
      <c r="F967" s="150"/>
      <c r="G967" s="150"/>
      <c r="I967" s="147"/>
      <c r="J967" s="132"/>
      <c r="K967" s="150"/>
      <c r="L967" s="150"/>
      <c r="M967" s="150"/>
      <c r="N967" s="150"/>
      <c r="O967" s="132"/>
      <c r="P967" s="151"/>
      <c r="Q967" s="145"/>
      <c r="R967" s="144">
        <f t="shared" si="15"/>
        <v>0</v>
      </c>
      <c r="S967" s="150"/>
      <c r="T967" s="141"/>
      <c r="U967" s="150"/>
      <c r="V967" s="146"/>
      <c r="W967" s="136"/>
    </row>
    <row r="968" spans="2:23">
      <c r="B968" s="149"/>
      <c r="C968" s="149"/>
      <c r="D968" s="150"/>
      <c r="E968" s="150"/>
      <c r="F968" s="150"/>
      <c r="G968" s="150"/>
      <c r="I968" s="147"/>
      <c r="J968" s="132"/>
      <c r="K968" s="150"/>
      <c r="L968" s="150"/>
      <c r="M968" s="150"/>
      <c r="N968" s="150"/>
      <c r="O968" s="132"/>
      <c r="P968" s="151"/>
      <c r="Q968" s="145"/>
      <c r="R968" s="144">
        <f t="shared" si="15"/>
        <v>0</v>
      </c>
      <c r="S968" s="150"/>
      <c r="T968" s="141"/>
      <c r="U968" s="150"/>
      <c r="V968" s="146"/>
      <c r="W968" s="136"/>
    </row>
    <row r="969" spans="2:23">
      <c r="B969" s="149"/>
      <c r="C969" s="149"/>
      <c r="D969" s="150"/>
      <c r="E969" s="150"/>
      <c r="F969" s="150"/>
      <c r="G969" s="150"/>
      <c r="I969" s="147"/>
      <c r="J969" s="132"/>
      <c r="K969" s="150"/>
      <c r="L969" s="150"/>
      <c r="M969" s="150"/>
      <c r="N969" s="150"/>
      <c r="O969" s="132"/>
      <c r="P969" s="151"/>
      <c r="Q969" s="145"/>
      <c r="R969" s="144">
        <f t="shared" si="15"/>
        <v>0</v>
      </c>
      <c r="S969" s="150"/>
      <c r="T969" s="141"/>
      <c r="U969" s="150"/>
      <c r="V969" s="146"/>
      <c r="W969" s="136"/>
    </row>
    <row r="970" spans="2:23">
      <c r="B970" s="149"/>
      <c r="C970" s="149"/>
      <c r="D970" s="150"/>
      <c r="E970" s="150"/>
      <c r="F970" s="150"/>
      <c r="G970" s="150"/>
      <c r="I970" s="147"/>
      <c r="J970" s="132"/>
      <c r="K970" s="150"/>
      <c r="L970" s="150"/>
      <c r="M970" s="150"/>
      <c r="N970" s="150"/>
      <c r="O970" s="132"/>
      <c r="P970" s="151"/>
      <c r="Q970" s="145"/>
      <c r="R970" s="144">
        <f t="shared" si="15"/>
        <v>0</v>
      </c>
      <c r="S970" s="150"/>
      <c r="T970" s="141"/>
      <c r="U970" s="150"/>
      <c r="V970" s="146"/>
      <c r="W970" s="136"/>
    </row>
    <row r="971" spans="2:23">
      <c r="B971" s="149"/>
      <c r="C971" s="149"/>
      <c r="D971" s="150"/>
      <c r="E971" s="150"/>
      <c r="F971" s="150"/>
      <c r="G971" s="150"/>
      <c r="I971" s="147"/>
      <c r="J971" s="132"/>
      <c r="K971" s="150"/>
      <c r="L971" s="150"/>
      <c r="M971" s="150"/>
      <c r="N971" s="150"/>
      <c r="O971" s="132"/>
      <c r="P971" s="151"/>
      <c r="Q971" s="145"/>
      <c r="R971" s="144">
        <f t="shared" si="15"/>
        <v>0</v>
      </c>
      <c r="S971" s="150"/>
      <c r="T971" s="141"/>
      <c r="U971" s="150"/>
      <c r="V971" s="146"/>
      <c r="W971" s="136"/>
    </row>
    <row r="972" spans="2:23">
      <c r="B972" s="149"/>
      <c r="C972" s="149"/>
      <c r="D972" s="150"/>
      <c r="E972" s="150"/>
      <c r="F972" s="150"/>
      <c r="G972" s="150"/>
      <c r="I972" s="147"/>
      <c r="J972" s="132"/>
      <c r="K972" s="150"/>
      <c r="L972" s="150"/>
      <c r="M972" s="150"/>
      <c r="N972" s="150"/>
      <c r="O972" s="132"/>
      <c r="P972" s="151"/>
      <c r="Q972" s="145"/>
      <c r="R972" s="144">
        <f t="shared" si="15"/>
        <v>0</v>
      </c>
      <c r="S972" s="150"/>
      <c r="T972" s="141"/>
      <c r="U972" s="150"/>
      <c r="V972" s="146"/>
      <c r="W972" s="136"/>
    </row>
    <row r="973" spans="2:23">
      <c r="B973" s="149"/>
      <c r="C973" s="149"/>
      <c r="D973" s="150"/>
      <c r="E973" s="150"/>
      <c r="F973" s="150"/>
      <c r="G973" s="150"/>
      <c r="I973" s="147"/>
      <c r="J973" s="132"/>
      <c r="K973" s="150"/>
      <c r="L973" s="150"/>
      <c r="M973" s="150"/>
      <c r="N973" s="150"/>
      <c r="O973" s="132"/>
      <c r="P973" s="151"/>
      <c r="Q973" s="145"/>
      <c r="R973" s="144">
        <f t="shared" si="15"/>
        <v>0</v>
      </c>
      <c r="S973" s="150"/>
      <c r="T973" s="141"/>
      <c r="U973" s="150"/>
      <c r="V973" s="146"/>
      <c r="W973" s="136"/>
    </row>
    <row r="974" spans="2:23">
      <c r="B974" s="149"/>
      <c r="C974" s="149"/>
      <c r="D974" s="150"/>
      <c r="E974" s="150"/>
      <c r="F974" s="150"/>
      <c r="G974" s="150"/>
      <c r="I974" s="147"/>
      <c r="J974" s="132"/>
      <c r="K974" s="150"/>
      <c r="L974" s="150"/>
      <c r="M974" s="150"/>
      <c r="N974" s="150"/>
      <c r="O974" s="132"/>
      <c r="P974" s="151"/>
      <c r="Q974" s="145"/>
      <c r="R974" s="144">
        <f t="shared" si="15"/>
        <v>0</v>
      </c>
      <c r="S974" s="150"/>
      <c r="T974" s="141"/>
      <c r="U974" s="150"/>
      <c r="V974" s="146"/>
      <c r="W974" s="136"/>
    </row>
    <row r="975" spans="2:23">
      <c r="B975" s="149"/>
      <c r="C975" s="149"/>
      <c r="D975" s="150"/>
      <c r="E975" s="150"/>
      <c r="F975" s="150"/>
      <c r="G975" s="150"/>
      <c r="I975" s="147"/>
      <c r="J975" s="154"/>
      <c r="K975" s="150"/>
      <c r="L975" s="150"/>
      <c r="M975" s="150"/>
      <c r="N975" s="150"/>
      <c r="O975" s="132"/>
      <c r="P975" s="151"/>
      <c r="Q975" s="145"/>
      <c r="R975" s="144">
        <f t="shared" si="15"/>
        <v>0</v>
      </c>
      <c r="S975" s="150"/>
      <c r="T975" s="141"/>
      <c r="U975" s="150"/>
      <c r="V975" s="146"/>
      <c r="W975" s="136"/>
    </row>
    <row r="976" spans="2:23">
      <c r="B976" s="149"/>
      <c r="C976" s="149"/>
      <c r="D976" s="150"/>
      <c r="E976" s="150"/>
      <c r="F976" s="150"/>
      <c r="G976" s="150"/>
      <c r="I976" s="147"/>
      <c r="J976" s="154"/>
      <c r="K976" s="150"/>
      <c r="L976" s="150"/>
      <c r="M976" s="150"/>
      <c r="N976" s="150"/>
      <c r="O976" s="132"/>
      <c r="P976" s="151"/>
      <c r="Q976" s="145"/>
      <c r="R976" s="144">
        <f t="shared" si="15"/>
        <v>0</v>
      </c>
      <c r="S976" s="150"/>
      <c r="T976" s="141"/>
      <c r="U976" s="150"/>
      <c r="V976" s="146"/>
      <c r="W976" s="136"/>
    </row>
    <row r="977" spans="2:23">
      <c r="B977" s="149"/>
      <c r="C977" s="149"/>
      <c r="D977" s="150"/>
      <c r="E977" s="150"/>
      <c r="F977" s="150"/>
      <c r="G977" s="150"/>
      <c r="I977" s="147"/>
      <c r="J977" s="154"/>
      <c r="K977" s="150"/>
      <c r="L977" s="150"/>
      <c r="M977" s="150"/>
      <c r="N977" s="150"/>
      <c r="O977" s="132"/>
      <c r="P977" s="151"/>
      <c r="Q977" s="145"/>
      <c r="R977" s="144">
        <f t="shared" si="15"/>
        <v>0</v>
      </c>
      <c r="S977" s="150"/>
      <c r="T977" s="141"/>
      <c r="U977" s="150"/>
      <c r="V977" s="146"/>
      <c r="W977" s="136"/>
    </row>
    <row r="978" spans="2:23">
      <c r="B978" s="149"/>
      <c r="C978" s="149"/>
      <c r="D978" s="150"/>
      <c r="E978" s="150"/>
      <c r="F978" s="150"/>
      <c r="G978" s="150"/>
      <c r="I978" s="147"/>
      <c r="J978" s="154"/>
      <c r="K978" s="150"/>
      <c r="L978" s="150"/>
      <c r="M978" s="150"/>
      <c r="N978" s="150"/>
      <c r="O978" s="132"/>
      <c r="P978" s="151"/>
      <c r="Q978" s="145"/>
      <c r="R978" s="144">
        <f t="shared" si="15"/>
        <v>0</v>
      </c>
      <c r="S978" s="150"/>
      <c r="T978" s="141"/>
      <c r="U978" s="150"/>
      <c r="V978" s="146"/>
      <c r="W978" s="136"/>
    </row>
    <row r="979" spans="2:23">
      <c r="B979" s="149"/>
      <c r="C979" s="149"/>
      <c r="D979" s="150"/>
      <c r="E979" s="150"/>
      <c r="F979" s="150"/>
      <c r="G979" s="150"/>
      <c r="I979" s="147"/>
      <c r="J979" s="154"/>
      <c r="K979" s="150"/>
      <c r="L979" s="150"/>
      <c r="M979" s="150"/>
      <c r="N979" s="150"/>
      <c r="O979" s="132"/>
      <c r="P979" s="151"/>
      <c r="Q979" s="145"/>
      <c r="R979" s="144">
        <f t="shared" si="15"/>
        <v>0</v>
      </c>
      <c r="S979" s="150"/>
      <c r="T979" s="141"/>
      <c r="U979" s="150"/>
      <c r="V979" s="146"/>
      <c r="W979" s="136"/>
    </row>
    <row r="980" spans="2:23">
      <c r="B980" s="149"/>
      <c r="C980" s="149"/>
      <c r="D980" s="150"/>
      <c r="E980" s="150"/>
      <c r="F980" s="150"/>
      <c r="G980" s="150"/>
      <c r="I980" s="147"/>
      <c r="J980" s="132"/>
      <c r="K980" s="150"/>
      <c r="L980" s="150"/>
      <c r="M980" s="150"/>
      <c r="N980" s="150"/>
      <c r="O980" s="132"/>
      <c r="P980" s="151"/>
      <c r="Q980" s="145"/>
      <c r="R980" s="144">
        <f t="shared" si="15"/>
        <v>0</v>
      </c>
      <c r="S980" s="150"/>
      <c r="T980" s="141"/>
      <c r="U980" s="150"/>
      <c r="V980" s="146"/>
      <c r="W980" s="136"/>
    </row>
    <row r="981" spans="2:23">
      <c r="B981" s="149"/>
      <c r="C981" s="149"/>
      <c r="D981" s="150"/>
      <c r="E981" s="150"/>
      <c r="F981" s="150"/>
      <c r="G981" s="150"/>
      <c r="I981" s="147"/>
      <c r="J981" s="132"/>
      <c r="K981" s="150"/>
      <c r="L981" s="150"/>
      <c r="M981" s="150"/>
      <c r="N981" s="150"/>
      <c r="O981" s="132"/>
      <c r="P981" s="151"/>
      <c r="Q981" s="145"/>
      <c r="R981" s="144">
        <f t="shared" si="15"/>
        <v>0</v>
      </c>
      <c r="S981" s="150"/>
      <c r="T981" s="141"/>
      <c r="U981" s="150"/>
      <c r="V981" s="146"/>
      <c r="W981" s="136"/>
    </row>
    <row r="982" spans="2:23">
      <c r="B982" s="149"/>
      <c r="C982" s="149"/>
      <c r="D982" s="150"/>
      <c r="E982" s="150"/>
      <c r="F982" s="150"/>
      <c r="G982" s="150"/>
      <c r="I982" s="147"/>
      <c r="J982" s="132"/>
      <c r="K982" s="150"/>
      <c r="L982" s="150"/>
      <c r="M982" s="150"/>
      <c r="N982" s="150"/>
      <c r="O982" s="132"/>
      <c r="P982" s="151"/>
      <c r="Q982" s="145"/>
      <c r="R982" s="144">
        <f t="shared" si="15"/>
        <v>0</v>
      </c>
      <c r="S982" s="150"/>
      <c r="T982" s="141"/>
      <c r="U982" s="150"/>
      <c r="V982" s="146"/>
      <c r="W982" s="136"/>
    </row>
    <row r="983" spans="2:23">
      <c r="B983" s="149"/>
      <c r="C983" s="149"/>
      <c r="D983" s="150"/>
      <c r="E983" s="150"/>
      <c r="F983" s="150"/>
      <c r="G983" s="150"/>
      <c r="I983" s="147"/>
      <c r="J983" s="132"/>
      <c r="K983" s="150"/>
      <c r="L983" s="150"/>
      <c r="M983" s="150"/>
      <c r="N983" s="150"/>
      <c r="O983" s="132"/>
      <c r="P983" s="151"/>
      <c r="Q983" s="145"/>
      <c r="R983" s="144">
        <f t="shared" si="15"/>
        <v>0</v>
      </c>
      <c r="S983" s="150"/>
      <c r="T983" s="141"/>
      <c r="U983" s="150"/>
      <c r="V983" s="146"/>
      <c r="W983" s="136"/>
    </row>
    <row r="984" spans="2:23">
      <c r="B984" s="149"/>
      <c r="C984" s="149"/>
      <c r="D984" s="150"/>
      <c r="E984" s="150"/>
      <c r="F984" s="150"/>
      <c r="G984" s="150"/>
      <c r="I984" s="147"/>
      <c r="J984" s="132"/>
      <c r="K984" s="150"/>
      <c r="L984" s="150"/>
      <c r="M984" s="150"/>
      <c r="N984" s="150"/>
      <c r="O984" s="132"/>
      <c r="P984" s="151"/>
      <c r="Q984" s="145"/>
      <c r="R984" s="144">
        <f t="shared" si="15"/>
        <v>0</v>
      </c>
      <c r="S984" s="150"/>
      <c r="T984" s="141"/>
      <c r="U984" s="150"/>
      <c r="V984" s="146"/>
      <c r="W984" s="136"/>
    </row>
    <row r="985" spans="2:23">
      <c r="B985" s="149"/>
      <c r="C985" s="149"/>
      <c r="D985" s="150"/>
      <c r="E985" s="150"/>
      <c r="F985" s="150"/>
      <c r="G985" s="150"/>
      <c r="I985" s="147"/>
      <c r="J985" s="132"/>
      <c r="K985" s="150"/>
      <c r="L985" s="150"/>
      <c r="M985" s="150"/>
      <c r="N985" s="150"/>
      <c r="O985" s="132"/>
      <c r="P985" s="151"/>
      <c r="Q985" s="145"/>
      <c r="R985" s="144">
        <f t="shared" si="15"/>
        <v>0</v>
      </c>
      <c r="S985" s="150"/>
      <c r="T985" s="141"/>
      <c r="U985" s="150"/>
      <c r="V985" s="146"/>
      <c r="W985" s="136"/>
    </row>
    <row r="986" spans="2:23">
      <c r="B986" s="149"/>
      <c r="C986" s="149"/>
      <c r="D986" s="150"/>
      <c r="E986" s="150"/>
      <c r="F986" s="150"/>
      <c r="G986" s="150"/>
      <c r="I986" s="147"/>
      <c r="J986" s="132"/>
      <c r="K986" s="150"/>
      <c r="L986" s="150"/>
      <c r="M986" s="150"/>
      <c r="N986" s="150"/>
      <c r="O986" s="132"/>
      <c r="P986" s="151"/>
      <c r="Q986" s="145"/>
      <c r="R986" s="144">
        <f t="shared" si="15"/>
        <v>0</v>
      </c>
      <c r="S986" s="150"/>
      <c r="T986" s="141"/>
      <c r="U986" s="150"/>
      <c r="V986" s="146"/>
      <c r="W986" s="136"/>
    </row>
    <row r="987" spans="2:23">
      <c r="B987" s="149"/>
      <c r="C987" s="149"/>
      <c r="D987" s="150"/>
      <c r="E987" s="150"/>
      <c r="F987" s="150"/>
      <c r="G987" s="150"/>
      <c r="I987" s="147"/>
      <c r="J987" s="132"/>
      <c r="K987" s="150"/>
      <c r="L987" s="150"/>
      <c r="M987" s="150"/>
      <c r="N987" s="150"/>
      <c r="O987" s="132"/>
      <c r="P987" s="151"/>
      <c r="Q987" s="145"/>
      <c r="R987" s="144">
        <f t="shared" si="15"/>
        <v>0</v>
      </c>
      <c r="S987" s="150"/>
      <c r="T987" s="141"/>
      <c r="U987" s="150"/>
      <c r="V987" s="146"/>
      <c r="W987" s="136"/>
    </row>
    <row r="988" spans="2:23">
      <c r="B988" s="149"/>
      <c r="C988" s="149"/>
      <c r="D988" s="150"/>
      <c r="E988" s="150"/>
      <c r="F988" s="150"/>
      <c r="G988" s="150"/>
      <c r="I988" s="147"/>
      <c r="J988" s="132"/>
      <c r="K988" s="150"/>
      <c r="L988" s="150"/>
      <c r="M988" s="150"/>
      <c r="N988" s="150"/>
      <c r="O988" s="132"/>
      <c r="P988" s="151"/>
      <c r="Q988" s="145"/>
      <c r="R988" s="144">
        <f t="shared" si="15"/>
        <v>0</v>
      </c>
      <c r="S988" s="150"/>
      <c r="T988" s="141"/>
      <c r="U988" s="150"/>
      <c r="V988" s="146"/>
      <c r="W988" s="136"/>
    </row>
    <row r="989" spans="2:23">
      <c r="B989" s="149"/>
      <c r="C989" s="149"/>
      <c r="D989" s="150"/>
      <c r="E989" s="150"/>
      <c r="F989" s="150"/>
      <c r="G989" s="150"/>
      <c r="I989" s="147"/>
      <c r="J989" s="132"/>
      <c r="K989" s="150"/>
      <c r="L989" s="150"/>
      <c r="M989" s="150"/>
      <c r="N989" s="150"/>
      <c r="O989" s="132"/>
      <c r="P989" s="151"/>
      <c r="Q989" s="145"/>
      <c r="R989" s="144">
        <f t="shared" si="15"/>
        <v>0</v>
      </c>
      <c r="S989" s="150"/>
      <c r="T989" s="141"/>
      <c r="U989" s="150"/>
      <c r="V989" s="146"/>
      <c r="W989" s="136"/>
    </row>
    <row r="990" spans="2:23">
      <c r="B990" s="149"/>
      <c r="C990" s="149"/>
      <c r="D990" s="150"/>
      <c r="E990" s="150"/>
      <c r="F990" s="150"/>
      <c r="G990" s="150"/>
      <c r="I990" s="147"/>
      <c r="J990" s="132"/>
      <c r="K990" s="150"/>
      <c r="L990" s="150"/>
      <c r="M990" s="150"/>
      <c r="N990" s="150"/>
      <c r="O990" s="132"/>
      <c r="P990" s="151"/>
      <c r="Q990" s="145"/>
      <c r="R990" s="144">
        <f t="shared" si="15"/>
        <v>0</v>
      </c>
      <c r="S990" s="150"/>
      <c r="T990" s="141"/>
      <c r="U990" s="150"/>
      <c r="V990" s="146"/>
      <c r="W990" s="136"/>
    </row>
    <row r="991" spans="2:23">
      <c r="B991" s="149"/>
      <c r="C991" s="149"/>
      <c r="D991" s="150"/>
      <c r="E991" s="150"/>
      <c r="F991" s="150"/>
      <c r="G991" s="150"/>
      <c r="I991" s="147"/>
      <c r="J991" s="132"/>
      <c r="K991" s="150"/>
      <c r="L991" s="150"/>
      <c r="M991" s="150"/>
      <c r="N991" s="150"/>
      <c r="O991" s="132"/>
      <c r="P991" s="151"/>
      <c r="Q991" s="145"/>
      <c r="R991" s="144">
        <f t="shared" si="15"/>
        <v>0</v>
      </c>
      <c r="S991" s="150"/>
      <c r="T991" s="141"/>
      <c r="U991" s="150"/>
      <c r="V991" s="146"/>
      <c r="W991" s="136"/>
    </row>
    <row r="992" spans="2:23">
      <c r="B992" s="149"/>
      <c r="C992" s="149"/>
      <c r="D992" s="150"/>
      <c r="E992" s="150"/>
      <c r="F992" s="150"/>
      <c r="G992" s="150"/>
      <c r="I992" s="147"/>
      <c r="J992" s="132"/>
      <c r="K992" s="150"/>
      <c r="L992" s="150"/>
      <c r="M992" s="150"/>
      <c r="N992" s="150"/>
      <c r="O992" s="132"/>
      <c r="P992" s="151"/>
      <c r="Q992" s="145"/>
      <c r="R992" s="144">
        <f t="shared" si="15"/>
        <v>0</v>
      </c>
      <c r="S992" s="150"/>
      <c r="T992" s="141"/>
      <c r="U992" s="150"/>
      <c r="V992" s="146"/>
      <c r="W992" s="136"/>
    </row>
    <row r="993" spans="2:23">
      <c r="B993" s="149"/>
      <c r="C993" s="149"/>
      <c r="D993" s="150"/>
      <c r="E993" s="150"/>
      <c r="F993" s="150"/>
      <c r="G993" s="150"/>
      <c r="I993" s="147"/>
      <c r="J993" s="132"/>
      <c r="K993" s="150"/>
      <c r="L993" s="150"/>
      <c r="M993" s="150"/>
      <c r="N993" s="150"/>
      <c r="O993" s="132"/>
      <c r="P993" s="151"/>
      <c r="Q993" s="145"/>
      <c r="R993" s="144">
        <f t="shared" si="15"/>
        <v>0</v>
      </c>
      <c r="S993" s="150"/>
      <c r="T993" s="141"/>
      <c r="U993" s="150"/>
      <c r="V993" s="146"/>
      <c r="W993" s="136"/>
    </row>
    <row r="994" spans="2:23">
      <c r="B994" s="149"/>
      <c r="C994" s="149"/>
      <c r="D994" s="150"/>
      <c r="E994" s="150"/>
      <c r="F994" s="150"/>
      <c r="G994" s="150"/>
      <c r="I994" s="147"/>
      <c r="J994" s="132"/>
      <c r="K994" s="150"/>
      <c r="L994" s="150"/>
      <c r="M994" s="150"/>
      <c r="N994" s="150"/>
      <c r="O994" s="132"/>
      <c r="P994" s="151"/>
      <c r="Q994" s="145"/>
      <c r="R994" s="144">
        <f t="shared" si="15"/>
        <v>0</v>
      </c>
      <c r="S994" s="150"/>
      <c r="T994" s="141"/>
      <c r="U994" s="150"/>
      <c r="V994" s="146"/>
      <c r="W994" s="136"/>
    </row>
    <row r="995" spans="2:23">
      <c r="B995" s="149"/>
      <c r="C995" s="149"/>
      <c r="D995" s="150"/>
      <c r="E995" s="150"/>
      <c r="F995" s="150"/>
      <c r="G995" s="150"/>
      <c r="I995" s="147"/>
      <c r="J995" s="132"/>
      <c r="K995" s="150"/>
      <c r="L995" s="150"/>
      <c r="M995" s="150"/>
      <c r="N995" s="150"/>
      <c r="O995" s="132"/>
      <c r="P995" s="151"/>
      <c r="Q995" s="145"/>
      <c r="R995" s="144">
        <f t="shared" si="15"/>
        <v>0</v>
      </c>
      <c r="S995" s="150"/>
      <c r="T995" s="141"/>
      <c r="U995" s="150"/>
      <c r="V995" s="146"/>
      <c r="W995" s="136"/>
    </row>
    <row r="996" spans="2:23">
      <c r="B996" s="149"/>
      <c r="C996" s="149"/>
      <c r="D996" s="150"/>
      <c r="E996" s="150"/>
      <c r="F996" s="150"/>
      <c r="G996" s="150"/>
      <c r="I996" s="147"/>
      <c r="J996" s="132"/>
      <c r="K996" s="150"/>
      <c r="L996" s="150"/>
      <c r="M996" s="150"/>
      <c r="N996" s="150"/>
      <c r="O996" s="132"/>
      <c r="P996" s="151"/>
      <c r="Q996" s="145"/>
      <c r="R996" s="144">
        <f t="shared" si="15"/>
        <v>0</v>
      </c>
      <c r="S996" s="150"/>
      <c r="T996" s="141"/>
      <c r="U996" s="150"/>
      <c r="V996" s="146"/>
      <c r="W996" s="136"/>
    </row>
    <row r="997" spans="2:23">
      <c r="B997" s="149"/>
      <c r="C997" s="149"/>
      <c r="D997" s="150"/>
      <c r="E997" s="150"/>
      <c r="F997" s="150"/>
      <c r="G997" s="150"/>
      <c r="I997" s="147"/>
      <c r="J997" s="132"/>
      <c r="K997" s="150"/>
      <c r="L997" s="150"/>
      <c r="M997" s="150"/>
      <c r="N997" s="150"/>
      <c r="O997" s="132"/>
      <c r="P997" s="151"/>
      <c r="Q997" s="145"/>
      <c r="R997" s="144">
        <f t="shared" si="15"/>
        <v>0</v>
      </c>
      <c r="S997" s="150"/>
      <c r="T997" s="141"/>
      <c r="U997" s="150"/>
      <c r="V997" s="146"/>
      <c r="W997" s="136"/>
    </row>
    <row r="998" spans="2:23">
      <c r="B998" s="149"/>
      <c r="C998" s="149"/>
      <c r="D998" s="150"/>
      <c r="E998" s="150"/>
      <c r="F998" s="150"/>
      <c r="G998" s="150"/>
      <c r="I998" s="147"/>
      <c r="J998" s="132"/>
      <c r="K998" s="150"/>
      <c r="L998" s="150"/>
      <c r="M998" s="150"/>
      <c r="N998" s="150"/>
      <c r="O998" s="132"/>
      <c r="P998" s="151"/>
      <c r="Q998" s="145"/>
      <c r="R998" s="144">
        <f t="shared" si="15"/>
        <v>0</v>
      </c>
      <c r="S998" s="150"/>
      <c r="T998" s="141"/>
      <c r="U998" s="150"/>
      <c r="V998" s="146"/>
      <c r="W998" s="136"/>
    </row>
    <row r="999" spans="2:23">
      <c r="B999" s="149"/>
      <c r="C999" s="149"/>
      <c r="D999" s="150"/>
      <c r="E999" s="150"/>
      <c r="F999" s="150"/>
      <c r="G999" s="150"/>
      <c r="I999" s="147"/>
      <c r="J999" s="132"/>
      <c r="K999" s="150"/>
      <c r="L999" s="150"/>
      <c r="M999" s="150"/>
      <c r="N999" s="150"/>
      <c r="O999" s="132"/>
      <c r="P999" s="151"/>
      <c r="Q999" s="145"/>
      <c r="R999" s="144">
        <f t="shared" si="15"/>
        <v>0</v>
      </c>
      <c r="S999" s="150"/>
      <c r="T999" s="141"/>
      <c r="U999" s="150"/>
      <c r="V999" s="146"/>
      <c r="W999" s="136"/>
    </row>
    <row r="1000" spans="2:23">
      <c r="B1000" s="149"/>
      <c r="C1000" s="149"/>
      <c r="D1000" s="150"/>
      <c r="E1000" s="150"/>
      <c r="F1000" s="150"/>
      <c r="G1000" s="150"/>
      <c r="I1000" s="147"/>
      <c r="J1000" s="132"/>
      <c r="K1000" s="150"/>
      <c r="L1000" s="150"/>
      <c r="M1000" s="150"/>
      <c r="N1000" s="150"/>
      <c r="O1000" s="132"/>
      <c r="P1000" s="151"/>
      <c r="Q1000" s="145"/>
      <c r="R1000" s="144">
        <f t="shared" si="15"/>
        <v>0</v>
      </c>
      <c r="S1000" s="150"/>
      <c r="T1000" s="141"/>
      <c r="U1000" s="150"/>
      <c r="V1000" s="146"/>
      <c r="W1000" s="136"/>
    </row>
    <row r="1001" spans="2:23">
      <c r="B1001" s="149"/>
      <c r="C1001" s="149"/>
      <c r="D1001" s="150"/>
      <c r="E1001" s="150"/>
      <c r="F1001" s="150"/>
      <c r="G1001" s="150"/>
      <c r="I1001" s="147"/>
      <c r="J1001" s="132"/>
      <c r="K1001" s="150"/>
      <c r="L1001" s="150"/>
      <c r="M1001" s="150"/>
      <c r="N1001" s="150"/>
      <c r="O1001" s="132"/>
      <c r="P1001" s="151"/>
      <c r="Q1001" s="145"/>
      <c r="R1001" s="144">
        <f t="shared" si="15"/>
        <v>0</v>
      </c>
      <c r="S1001" s="150"/>
      <c r="T1001" s="141"/>
      <c r="U1001" s="150"/>
      <c r="V1001" s="146"/>
      <c r="W1001" s="136"/>
    </row>
    <row r="1002" spans="2:23">
      <c r="B1002" s="149"/>
      <c r="C1002" s="149"/>
      <c r="D1002" s="150"/>
      <c r="E1002" s="150"/>
      <c r="F1002" s="150"/>
      <c r="G1002" s="150"/>
      <c r="I1002" s="147"/>
      <c r="J1002" s="132"/>
      <c r="K1002" s="150"/>
      <c r="L1002" s="150"/>
      <c r="M1002" s="150"/>
      <c r="N1002" s="150"/>
      <c r="O1002" s="132"/>
      <c r="P1002" s="151"/>
      <c r="Q1002" s="145"/>
      <c r="R1002" s="144">
        <f t="shared" si="15"/>
        <v>0</v>
      </c>
      <c r="S1002" s="150"/>
      <c r="T1002" s="141"/>
      <c r="U1002" s="150"/>
      <c r="V1002" s="146"/>
      <c r="W1002" s="136"/>
    </row>
    <row r="1003" spans="2:23">
      <c r="B1003" s="149"/>
      <c r="C1003" s="149"/>
      <c r="D1003" s="150"/>
      <c r="E1003" s="150"/>
      <c r="F1003" s="150"/>
      <c r="G1003" s="150"/>
      <c r="I1003" s="147"/>
      <c r="J1003" s="132"/>
      <c r="K1003" s="150"/>
      <c r="L1003" s="150"/>
      <c r="M1003" s="150"/>
      <c r="N1003" s="150"/>
      <c r="O1003" s="132"/>
      <c r="P1003" s="151"/>
      <c r="Q1003" s="145"/>
      <c r="R1003" s="144">
        <f t="shared" si="15"/>
        <v>0</v>
      </c>
      <c r="S1003" s="150"/>
      <c r="T1003" s="141"/>
      <c r="U1003" s="150"/>
      <c r="V1003" s="146"/>
      <c r="W1003" s="136"/>
    </row>
    <row r="1004" spans="2:23">
      <c r="B1004" s="149"/>
      <c r="C1004" s="149"/>
      <c r="D1004" s="150"/>
      <c r="E1004" s="150"/>
      <c r="F1004" s="150"/>
      <c r="G1004" s="150"/>
      <c r="I1004" s="147"/>
      <c r="J1004" s="132"/>
      <c r="K1004" s="150"/>
      <c r="L1004" s="150"/>
      <c r="M1004" s="150"/>
      <c r="N1004" s="150"/>
      <c r="O1004" s="132"/>
      <c r="P1004" s="151"/>
      <c r="Q1004" s="145"/>
      <c r="R1004" s="144">
        <f t="shared" si="15"/>
        <v>0</v>
      </c>
      <c r="S1004" s="150"/>
      <c r="T1004" s="141"/>
      <c r="U1004" s="150"/>
      <c r="V1004" s="146"/>
      <c r="W1004" s="136"/>
    </row>
    <row r="1005" spans="2:23">
      <c r="B1005" s="149"/>
      <c r="C1005" s="149"/>
      <c r="D1005" s="150"/>
      <c r="E1005" s="150"/>
      <c r="F1005" s="150"/>
      <c r="G1005" s="150"/>
      <c r="I1005" s="147"/>
      <c r="J1005" s="132"/>
      <c r="K1005" s="150"/>
      <c r="L1005" s="150"/>
      <c r="M1005" s="150"/>
      <c r="N1005" s="150"/>
      <c r="O1005" s="132"/>
      <c r="P1005" s="151"/>
      <c r="Q1005" s="145"/>
      <c r="R1005" s="144">
        <f t="shared" si="15"/>
        <v>0</v>
      </c>
      <c r="S1005" s="150"/>
      <c r="T1005" s="141"/>
      <c r="U1005" s="150"/>
      <c r="V1005" s="146"/>
      <c r="W1005" s="136"/>
    </row>
    <row r="1006" spans="2:23">
      <c r="B1006" s="149"/>
      <c r="C1006" s="149"/>
      <c r="D1006" s="150"/>
      <c r="E1006" s="150"/>
      <c r="F1006" s="150"/>
      <c r="G1006" s="150"/>
      <c r="I1006" s="147"/>
      <c r="J1006" s="132"/>
      <c r="K1006" s="150"/>
      <c r="L1006" s="150"/>
      <c r="M1006" s="150"/>
      <c r="N1006" s="150"/>
      <c r="O1006" s="132"/>
      <c r="P1006" s="151"/>
      <c r="Q1006" s="145"/>
      <c r="R1006" s="144">
        <f t="shared" si="15"/>
        <v>0</v>
      </c>
      <c r="S1006" s="150"/>
      <c r="T1006" s="141"/>
      <c r="U1006" s="150"/>
      <c r="V1006" s="146"/>
      <c r="W1006" s="136"/>
    </row>
    <row r="1007" spans="2:23">
      <c r="B1007" s="149"/>
      <c r="C1007" s="149"/>
      <c r="D1007" s="150"/>
      <c r="E1007" s="150"/>
      <c r="F1007" s="150"/>
      <c r="G1007" s="150"/>
      <c r="I1007" s="147"/>
      <c r="J1007" s="132"/>
      <c r="K1007" s="150"/>
      <c r="L1007" s="150"/>
      <c r="M1007" s="150"/>
      <c r="N1007" s="150"/>
      <c r="O1007" s="132"/>
      <c r="P1007" s="151"/>
      <c r="Q1007" s="145"/>
      <c r="R1007" s="144">
        <f t="shared" si="15"/>
        <v>0</v>
      </c>
      <c r="S1007" s="150"/>
      <c r="T1007" s="141"/>
      <c r="U1007" s="150"/>
      <c r="V1007" s="146"/>
      <c r="W1007" s="136"/>
    </row>
    <row r="1008" spans="2:23">
      <c r="B1008" s="149"/>
      <c r="C1008" s="149"/>
      <c r="D1008" s="150"/>
      <c r="E1008" s="150"/>
      <c r="F1008" s="150"/>
      <c r="G1008" s="150"/>
      <c r="I1008" s="147"/>
      <c r="J1008" s="132"/>
      <c r="K1008" s="150"/>
      <c r="L1008" s="150"/>
      <c r="M1008" s="150"/>
      <c r="N1008" s="150"/>
      <c r="O1008" s="132"/>
      <c r="P1008" s="151"/>
      <c r="Q1008" s="145"/>
      <c r="R1008" s="144">
        <f t="shared" si="15"/>
        <v>0</v>
      </c>
      <c r="S1008" s="150"/>
      <c r="T1008" s="141"/>
      <c r="U1008" s="150"/>
      <c r="V1008" s="146"/>
      <c r="W1008" s="136"/>
    </row>
    <row r="1009" spans="2:23">
      <c r="B1009" s="149"/>
      <c r="C1009" s="149"/>
      <c r="D1009" s="150"/>
      <c r="E1009" s="150"/>
      <c r="F1009" s="150"/>
      <c r="G1009" s="150"/>
      <c r="I1009" s="147"/>
      <c r="J1009" s="132"/>
      <c r="K1009" s="150"/>
      <c r="L1009" s="150"/>
      <c r="M1009" s="150"/>
      <c r="N1009" s="150"/>
      <c r="O1009" s="132"/>
      <c r="P1009" s="151"/>
      <c r="Q1009" s="145"/>
      <c r="R1009" s="144">
        <f t="shared" si="15"/>
        <v>0</v>
      </c>
      <c r="S1009" s="150"/>
      <c r="T1009" s="141"/>
      <c r="U1009" s="150"/>
      <c r="V1009" s="146"/>
      <c r="W1009" s="136"/>
    </row>
    <row r="1010" spans="2:23">
      <c r="B1010" s="149"/>
      <c r="C1010" s="149"/>
      <c r="D1010" s="150"/>
      <c r="E1010" s="150"/>
      <c r="F1010" s="150"/>
      <c r="G1010" s="150"/>
      <c r="I1010" s="147"/>
      <c r="J1010" s="132"/>
      <c r="K1010" s="150"/>
      <c r="L1010" s="150"/>
      <c r="M1010" s="150"/>
      <c r="N1010" s="150"/>
      <c r="O1010" s="132"/>
      <c r="P1010" s="151"/>
      <c r="Q1010" s="145"/>
      <c r="R1010" s="144">
        <f t="shared" si="15"/>
        <v>0</v>
      </c>
      <c r="S1010" s="150"/>
      <c r="T1010" s="141"/>
      <c r="U1010" s="150"/>
      <c r="V1010" s="146"/>
      <c r="W1010" s="136"/>
    </row>
    <row r="1011" spans="2:23">
      <c r="B1011" s="149"/>
      <c r="C1011" s="149"/>
      <c r="D1011" s="150"/>
      <c r="E1011" s="150"/>
      <c r="F1011" s="150"/>
      <c r="G1011" s="150"/>
      <c r="I1011" s="147"/>
      <c r="J1011" s="132"/>
      <c r="K1011" s="150"/>
      <c r="L1011" s="150"/>
      <c r="M1011" s="150"/>
      <c r="N1011" s="150"/>
      <c r="O1011" s="132"/>
      <c r="P1011" s="151"/>
      <c r="Q1011" s="145"/>
      <c r="R1011" s="144">
        <f t="shared" si="15"/>
        <v>0</v>
      </c>
      <c r="S1011" s="150"/>
      <c r="T1011" s="141"/>
      <c r="U1011" s="150"/>
      <c r="V1011" s="146"/>
      <c r="W1011" s="136"/>
    </row>
    <row r="1012" spans="2:23">
      <c r="B1012" s="149"/>
      <c r="C1012" s="149"/>
      <c r="D1012" s="150"/>
      <c r="E1012" s="150"/>
      <c r="F1012" s="150"/>
      <c r="G1012" s="150"/>
      <c r="I1012" s="147"/>
      <c r="J1012" s="132"/>
      <c r="K1012" s="150"/>
      <c r="L1012" s="150"/>
      <c r="M1012" s="150"/>
      <c r="N1012" s="150"/>
      <c r="O1012" s="132"/>
      <c r="P1012" s="151"/>
      <c r="Q1012" s="145"/>
      <c r="R1012" s="144">
        <f t="shared" si="15"/>
        <v>0</v>
      </c>
      <c r="S1012" s="150"/>
      <c r="T1012" s="141"/>
      <c r="U1012" s="150"/>
      <c r="V1012" s="146"/>
      <c r="W1012" s="136"/>
    </row>
    <row r="1013" spans="2:23">
      <c r="B1013" s="149"/>
      <c r="C1013" s="149"/>
      <c r="D1013" s="150"/>
      <c r="E1013" s="150"/>
      <c r="F1013" s="150"/>
      <c r="G1013" s="150"/>
      <c r="I1013" s="147"/>
      <c r="J1013" s="132"/>
      <c r="K1013" s="150"/>
      <c r="L1013" s="150"/>
      <c r="M1013" s="150"/>
      <c r="N1013" s="150"/>
      <c r="O1013" s="132"/>
      <c r="P1013" s="151"/>
      <c r="Q1013" s="145"/>
      <c r="R1013" s="144">
        <f t="shared" si="15"/>
        <v>0</v>
      </c>
      <c r="S1013" s="150"/>
      <c r="T1013" s="141"/>
      <c r="U1013" s="150"/>
      <c r="V1013" s="146"/>
      <c r="W1013" s="136"/>
    </row>
    <row r="1014" spans="2:23">
      <c r="B1014" s="149"/>
      <c r="C1014" s="149"/>
      <c r="D1014" s="150"/>
      <c r="E1014" s="150"/>
      <c r="F1014" s="150"/>
      <c r="G1014" s="150"/>
      <c r="I1014" s="147"/>
      <c r="J1014" s="132"/>
      <c r="K1014" s="150"/>
      <c r="L1014" s="150"/>
      <c r="M1014" s="150"/>
      <c r="N1014" s="150"/>
      <c r="O1014" s="132"/>
      <c r="P1014" s="151"/>
      <c r="Q1014" s="145"/>
      <c r="R1014" s="144">
        <f t="shared" si="15"/>
        <v>0</v>
      </c>
      <c r="S1014" s="150"/>
      <c r="T1014" s="141"/>
      <c r="U1014" s="150"/>
      <c r="V1014" s="146"/>
      <c r="W1014" s="136"/>
    </row>
    <row r="1015" spans="2:23">
      <c r="B1015" s="149"/>
      <c r="C1015" s="149"/>
      <c r="D1015" s="150"/>
      <c r="E1015" s="150"/>
      <c r="F1015" s="150"/>
      <c r="G1015" s="150"/>
      <c r="I1015" s="147"/>
      <c r="J1015" s="132"/>
      <c r="K1015" s="150"/>
      <c r="L1015" s="150"/>
      <c r="M1015" s="150"/>
      <c r="N1015" s="150"/>
      <c r="O1015" s="132"/>
      <c r="P1015" s="151"/>
      <c r="Q1015" s="145"/>
      <c r="R1015" s="144">
        <f t="shared" si="15"/>
        <v>0</v>
      </c>
      <c r="S1015" s="150"/>
      <c r="T1015" s="141"/>
      <c r="U1015" s="150"/>
      <c r="V1015" s="146"/>
      <c r="W1015" s="136"/>
    </row>
    <row r="1016" spans="2:23">
      <c r="B1016" s="149"/>
      <c r="C1016" s="149"/>
      <c r="D1016" s="150"/>
      <c r="E1016" s="150"/>
      <c r="F1016" s="150"/>
      <c r="G1016" s="150"/>
      <c r="I1016" s="147"/>
      <c r="J1016" s="132"/>
      <c r="K1016" s="150"/>
      <c r="L1016" s="150"/>
      <c r="M1016" s="150"/>
      <c r="N1016" s="150"/>
      <c r="O1016" s="132"/>
      <c r="P1016" s="151"/>
      <c r="Q1016" s="145"/>
      <c r="R1016" s="144">
        <f t="shared" si="15"/>
        <v>0</v>
      </c>
      <c r="S1016" s="150"/>
      <c r="T1016" s="141"/>
      <c r="U1016" s="150"/>
      <c r="V1016" s="146"/>
      <c r="W1016" s="136"/>
    </row>
    <row r="1017" spans="2:23">
      <c r="B1017" s="149"/>
      <c r="C1017" s="149"/>
      <c r="D1017" s="150"/>
      <c r="E1017" s="150"/>
      <c r="F1017" s="150"/>
      <c r="G1017" s="150"/>
      <c r="I1017" s="147"/>
      <c r="J1017" s="132"/>
      <c r="K1017" s="150"/>
      <c r="L1017" s="150"/>
      <c r="M1017" s="150"/>
      <c r="N1017" s="150"/>
      <c r="O1017" s="132"/>
      <c r="P1017" s="151"/>
      <c r="Q1017" s="145"/>
      <c r="R1017" s="144">
        <f t="shared" si="15"/>
        <v>0</v>
      </c>
      <c r="S1017" s="150"/>
      <c r="T1017" s="141"/>
      <c r="U1017" s="150"/>
      <c r="V1017" s="146"/>
      <c r="W1017" s="136"/>
    </row>
    <row r="1018" spans="2:23">
      <c r="B1018" s="149"/>
      <c r="C1018" s="149"/>
      <c r="D1018" s="150"/>
      <c r="E1018" s="150"/>
      <c r="F1018" s="150"/>
      <c r="G1018" s="150"/>
      <c r="I1018" s="147"/>
      <c r="J1018" s="132"/>
      <c r="K1018" s="150"/>
      <c r="L1018" s="150"/>
      <c r="M1018" s="150"/>
      <c r="N1018" s="150"/>
      <c r="O1018" s="132"/>
      <c r="P1018" s="151"/>
      <c r="Q1018" s="145"/>
      <c r="R1018" s="144">
        <f t="shared" si="15"/>
        <v>0</v>
      </c>
      <c r="S1018" s="150"/>
      <c r="T1018" s="141"/>
      <c r="U1018" s="150"/>
      <c r="V1018" s="146"/>
      <c r="W1018" s="136"/>
    </row>
    <row r="1019" spans="2:23">
      <c r="B1019" s="149"/>
      <c r="C1019" s="149"/>
      <c r="D1019" s="150"/>
      <c r="E1019" s="150"/>
      <c r="F1019" s="150"/>
      <c r="G1019" s="150"/>
      <c r="I1019" s="147"/>
      <c r="J1019" s="132"/>
      <c r="K1019" s="150"/>
      <c r="L1019" s="150"/>
      <c r="M1019" s="150"/>
      <c r="N1019" s="150"/>
      <c r="O1019" s="132"/>
      <c r="P1019" s="151"/>
      <c r="Q1019" s="145"/>
      <c r="R1019" s="144">
        <f t="shared" si="15"/>
        <v>0</v>
      </c>
      <c r="S1019" s="150"/>
      <c r="T1019" s="141"/>
      <c r="U1019" s="150"/>
      <c r="V1019" s="146"/>
      <c r="W1019" s="136"/>
    </row>
    <row r="1020" spans="2:23">
      <c r="B1020" s="149"/>
      <c r="C1020" s="149"/>
      <c r="D1020" s="150"/>
      <c r="E1020" s="150"/>
      <c r="F1020" s="150"/>
      <c r="G1020" s="150"/>
      <c r="I1020" s="147"/>
      <c r="J1020" s="132"/>
      <c r="K1020" s="150"/>
      <c r="L1020" s="150"/>
      <c r="M1020" s="150"/>
      <c r="N1020" s="150"/>
      <c r="O1020" s="132"/>
      <c r="P1020" s="151"/>
      <c r="Q1020" s="145"/>
      <c r="R1020" s="144">
        <f t="shared" si="15"/>
        <v>0</v>
      </c>
      <c r="S1020" s="150"/>
      <c r="T1020" s="141"/>
      <c r="U1020" s="150"/>
      <c r="V1020" s="146"/>
      <c r="W1020" s="136"/>
    </row>
    <row r="1021" spans="2:23">
      <c r="B1021" s="149"/>
      <c r="C1021" s="149"/>
      <c r="D1021" s="150"/>
      <c r="E1021" s="150"/>
      <c r="F1021" s="150"/>
      <c r="G1021" s="150"/>
      <c r="I1021" s="147"/>
      <c r="J1021" s="132"/>
      <c r="K1021" s="150"/>
      <c r="L1021" s="150"/>
      <c r="M1021" s="150"/>
      <c r="N1021" s="150"/>
      <c r="O1021" s="132"/>
      <c r="P1021" s="151"/>
      <c r="Q1021" s="145"/>
      <c r="R1021" s="144">
        <f t="shared" si="15"/>
        <v>0</v>
      </c>
      <c r="S1021" s="150"/>
      <c r="T1021" s="141"/>
      <c r="U1021" s="150"/>
      <c r="V1021" s="146"/>
      <c r="W1021" s="136"/>
    </row>
    <row r="1022" spans="2:23">
      <c r="B1022" s="149"/>
      <c r="C1022" s="149"/>
      <c r="D1022" s="150"/>
      <c r="E1022" s="150"/>
      <c r="F1022" s="150"/>
      <c r="G1022" s="150"/>
      <c r="I1022" s="147"/>
      <c r="J1022" s="132"/>
      <c r="K1022" s="150"/>
      <c r="L1022" s="150"/>
      <c r="M1022" s="150"/>
      <c r="N1022" s="150"/>
      <c r="O1022" s="132"/>
      <c r="P1022" s="151"/>
      <c r="Q1022" s="145"/>
      <c r="R1022" s="144">
        <f t="shared" si="15"/>
        <v>0</v>
      </c>
      <c r="S1022" s="150"/>
      <c r="T1022" s="141"/>
      <c r="U1022" s="150"/>
      <c r="V1022" s="146"/>
      <c r="W1022" s="136"/>
    </row>
    <row r="1023" spans="2:23">
      <c r="B1023" s="149"/>
      <c r="C1023" s="149"/>
      <c r="D1023" s="150"/>
      <c r="E1023" s="150"/>
      <c r="F1023" s="150"/>
      <c r="G1023" s="150"/>
      <c r="I1023" s="147"/>
      <c r="J1023" s="132"/>
      <c r="K1023" s="150"/>
      <c r="L1023" s="150"/>
      <c r="M1023" s="150"/>
      <c r="N1023" s="150"/>
      <c r="O1023" s="132"/>
      <c r="P1023" s="151"/>
      <c r="Q1023" s="145"/>
      <c r="R1023" s="144">
        <f t="shared" si="15"/>
        <v>0</v>
      </c>
      <c r="S1023" s="150"/>
      <c r="T1023" s="141"/>
      <c r="U1023" s="150"/>
      <c r="V1023" s="146"/>
      <c r="W1023" s="136"/>
    </row>
    <row r="1024" spans="2:23">
      <c r="B1024" s="149"/>
      <c r="C1024" s="149"/>
      <c r="D1024" s="150"/>
      <c r="E1024" s="150"/>
      <c r="F1024" s="150"/>
      <c r="G1024" s="150"/>
      <c r="I1024" s="147"/>
      <c r="J1024" s="132"/>
      <c r="K1024" s="150"/>
      <c r="L1024" s="150"/>
      <c r="M1024" s="150"/>
      <c r="N1024" s="150"/>
      <c r="O1024" s="132"/>
      <c r="P1024" s="151"/>
      <c r="Q1024" s="145"/>
      <c r="R1024" s="144">
        <f t="shared" si="15"/>
        <v>0</v>
      </c>
      <c r="S1024" s="150"/>
      <c r="T1024" s="141"/>
      <c r="U1024" s="150"/>
      <c r="V1024" s="146"/>
      <c r="W1024" s="136"/>
    </row>
    <row r="1025" spans="2:23">
      <c r="B1025" s="149"/>
      <c r="C1025" s="149"/>
      <c r="D1025" s="150"/>
      <c r="E1025" s="150"/>
      <c r="F1025" s="150"/>
      <c r="G1025" s="150"/>
      <c r="I1025" s="147"/>
      <c r="J1025" s="132"/>
      <c r="K1025" s="150"/>
      <c r="L1025" s="150"/>
      <c r="M1025" s="150"/>
      <c r="N1025" s="150"/>
      <c r="O1025" s="132"/>
      <c r="P1025" s="151"/>
      <c r="Q1025" s="145"/>
      <c r="R1025" s="144">
        <f t="shared" si="15"/>
        <v>0</v>
      </c>
      <c r="S1025" s="150"/>
      <c r="T1025" s="141"/>
      <c r="U1025" s="150"/>
      <c r="V1025" s="146"/>
      <c r="W1025" s="136"/>
    </row>
    <row r="1026" spans="2:23">
      <c r="B1026" s="149"/>
      <c r="C1026" s="149"/>
      <c r="D1026" s="150"/>
      <c r="E1026" s="150"/>
      <c r="F1026" s="150"/>
      <c r="G1026" s="150"/>
      <c r="I1026" s="147"/>
      <c r="J1026" s="132"/>
      <c r="K1026" s="150"/>
      <c r="L1026" s="150"/>
      <c r="M1026" s="150"/>
      <c r="N1026" s="150"/>
      <c r="O1026" s="132"/>
      <c r="P1026" s="151"/>
      <c r="Q1026" s="145"/>
      <c r="R1026" s="144">
        <f t="shared" ref="R1026:R1089" si="16">P1026*(1+Q1026)</f>
        <v>0</v>
      </c>
      <c r="S1026" s="150"/>
      <c r="T1026" s="141"/>
      <c r="U1026" s="150"/>
      <c r="V1026" s="146"/>
      <c r="W1026" s="136"/>
    </row>
    <row r="1027" spans="2:23">
      <c r="B1027" s="149"/>
      <c r="C1027" s="149"/>
      <c r="D1027" s="150"/>
      <c r="E1027" s="150"/>
      <c r="F1027" s="150"/>
      <c r="G1027" s="150"/>
      <c r="I1027" s="147"/>
      <c r="J1027" s="132"/>
      <c r="K1027" s="150"/>
      <c r="L1027" s="150"/>
      <c r="M1027" s="150"/>
      <c r="N1027" s="150"/>
      <c r="O1027" s="132"/>
      <c r="P1027" s="151"/>
      <c r="Q1027" s="145"/>
      <c r="R1027" s="144">
        <f t="shared" si="16"/>
        <v>0</v>
      </c>
      <c r="S1027" s="150"/>
      <c r="T1027" s="141"/>
      <c r="U1027" s="150"/>
      <c r="V1027" s="146"/>
      <c r="W1027" s="136"/>
    </row>
    <row r="1028" spans="2:23">
      <c r="B1028" s="149"/>
      <c r="C1028" s="149"/>
      <c r="D1028" s="150"/>
      <c r="E1028" s="150"/>
      <c r="F1028" s="150"/>
      <c r="G1028" s="150"/>
      <c r="I1028" s="147"/>
      <c r="J1028" s="132"/>
      <c r="K1028" s="150"/>
      <c r="L1028" s="150"/>
      <c r="M1028" s="150"/>
      <c r="N1028" s="150"/>
      <c r="O1028" s="132"/>
      <c r="P1028" s="151"/>
      <c r="Q1028" s="145"/>
      <c r="R1028" s="144">
        <f t="shared" si="16"/>
        <v>0</v>
      </c>
      <c r="S1028" s="150"/>
      <c r="T1028" s="141"/>
      <c r="U1028" s="150"/>
      <c r="V1028" s="146"/>
      <c r="W1028" s="136"/>
    </row>
    <row r="1029" spans="2:23">
      <c r="B1029" s="149"/>
      <c r="C1029" s="149"/>
      <c r="D1029" s="150"/>
      <c r="E1029" s="150"/>
      <c r="F1029" s="150"/>
      <c r="G1029" s="150"/>
      <c r="I1029" s="147"/>
      <c r="J1029" s="132"/>
      <c r="K1029" s="150"/>
      <c r="L1029" s="150"/>
      <c r="M1029" s="150"/>
      <c r="N1029" s="150"/>
      <c r="O1029" s="132"/>
      <c r="P1029" s="151"/>
      <c r="Q1029" s="145"/>
      <c r="R1029" s="144">
        <f t="shared" si="16"/>
        <v>0</v>
      </c>
      <c r="S1029" s="150"/>
      <c r="T1029" s="141"/>
      <c r="U1029" s="150"/>
      <c r="V1029" s="146"/>
      <c r="W1029" s="136"/>
    </row>
    <row r="1030" spans="2:23">
      <c r="B1030" s="149"/>
      <c r="C1030" s="149"/>
      <c r="D1030" s="150"/>
      <c r="E1030" s="150"/>
      <c r="F1030" s="150"/>
      <c r="G1030" s="150"/>
      <c r="I1030" s="147"/>
      <c r="J1030" s="132"/>
      <c r="K1030" s="150"/>
      <c r="L1030" s="150"/>
      <c r="M1030" s="150"/>
      <c r="N1030" s="150"/>
      <c r="O1030" s="132"/>
      <c r="P1030" s="151"/>
      <c r="Q1030" s="145"/>
      <c r="R1030" s="144">
        <f t="shared" si="16"/>
        <v>0</v>
      </c>
      <c r="S1030" s="150"/>
      <c r="T1030" s="141"/>
      <c r="U1030" s="150"/>
      <c r="V1030" s="146"/>
      <c r="W1030" s="136"/>
    </row>
    <row r="1031" spans="2:23">
      <c r="B1031" s="149"/>
      <c r="C1031" s="149"/>
      <c r="D1031" s="150"/>
      <c r="E1031" s="150"/>
      <c r="F1031" s="150"/>
      <c r="G1031" s="150"/>
      <c r="I1031" s="147"/>
      <c r="J1031" s="132"/>
      <c r="K1031" s="150"/>
      <c r="L1031" s="150"/>
      <c r="M1031" s="150"/>
      <c r="N1031" s="150"/>
      <c r="O1031" s="132"/>
      <c r="P1031" s="151"/>
      <c r="Q1031" s="145"/>
      <c r="R1031" s="144">
        <f t="shared" si="16"/>
        <v>0</v>
      </c>
      <c r="S1031" s="150"/>
      <c r="T1031" s="141"/>
      <c r="U1031" s="150"/>
      <c r="V1031" s="146"/>
      <c r="W1031" s="136"/>
    </row>
    <row r="1032" spans="2:23">
      <c r="B1032" s="149"/>
      <c r="C1032" s="149"/>
      <c r="D1032" s="150"/>
      <c r="E1032" s="150"/>
      <c r="F1032" s="150"/>
      <c r="G1032" s="150"/>
      <c r="I1032" s="147"/>
      <c r="J1032" s="132"/>
      <c r="K1032" s="150"/>
      <c r="L1032" s="150"/>
      <c r="M1032" s="150"/>
      <c r="N1032" s="150"/>
      <c r="O1032" s="132"/>
      <c r="P1032" s="151"/>
      <c r="Q1032" s="145"/>
      <c r="R1032" s="144">
        <f t="shared" si="16"/>
        <v>0</v>
      </c>
      <c r="S1032" s="150"/>
      <c r="T1032" s="141"/>
      <c r="U1032" s="150"/>
      <c r="V1032" s="146"/>
      <c r="W1032" s="136"/>
    </row>
    <row r="1033" spans="2:23">
      <c r="B1033" s="149"/>
      <c r="C1033" s="149"/>
      <c r="D1033" s="150"/>
      <c r="E1033" s="150"/>
      <c r="F1033" s="150"/>
      <c r="G1033" s="150"/>
      <c r="I1033" s="147"/>
      <c r="J1033" s="132"/>
      <c r="K1033" s="150"/>
      <c r="L1033" s="150"/>
      <c r="M1033" s="150"/>
      <c r="N1033" s="150"/>
      <c r="O1033" s="132"/>
      <c r="P1033" s="151"/>
      <c r="Q1033" s="145"/>
      <c r="R1033" s="144">
        <f t="shared" si="16"/>
        <v>0</v>
      </c>
      <c r="S1033" s="150"/>
      <c r="T1033" s="141"/>
      <c r="U1033" s="150"/>
      <c r="V1033" s="146"/>
      <c r="W1033" s="136"/>
    </row>
    <row r="1034" spans="2:23">
      <c r="B1034" s="149"/>
      <c r="C1034" s="149"/>
      <c r="D1034" s="150"/>
      <c r="E1034" s="150"/>
      <c r="F1034" s="150"/>
      <c r="G1034" s="150"/>
      <c r="I1034" s="147"/>
      <c r="J1034" s="132"/>
      <c r="K1034" s="150"/>
      <c r="L1034" s="150"/>
      <c r="M1034" s="150"/>
      <c r="N1034" s="150"/>
      <c r="O1034" s="132"/>
      <c r="P1034" s="151"/>
      <c r="Q1034" s="145"/>
      <c r="R1034" s="144">
        <f t="shared" si="16"/>
        <v>0</v>
      </c>
      <c r="S1034" s="150"/>
      <c r="T1034" s="141"/>
      <c r="U1034" s="150"/>
      <c r="V1034" s="146"/>
      <c r="W1034" s="136"/>
    </row>
    <row r="1035" spans="2:23">
      <c r="B1035" s="149"/>
      <c r="C1035" s="149"/>
      <c r="D1035" s="150"/>
      <c r="E1035" s="150"/>
      <c r="F1035" s="150"/>
      <c r="G1035" s="150"/>
      <c r="I1035" s="147"/>
      <c r="J1035" s="132"/>
      <c r="K1035" s="150"/>
      <c r="L1035" s="150"/>
      <c r="M1035" s="150"/>
      <c r="N1035" s="150"/>
      <c r="O1035" s="132"/>
      <c r="P1035" s="151"/>
      <c r="Q1035" s="145"/>
      <c r="R1035" s="144">
        <f t="shared" si="16"/>
        <v>0</v>
      </c>
      <c r="S1035" s="150"/>
      <c r="T1035" s="141"/>
      <c r="U1035" s="150"/>
      <c r="V1035" s="146"/>
      <c r="W1035" s="136"/>
    </row>
    <row r="1036" spans="2:23">
      <c r="B1036" s="149"/>
      <c r="C1036" s="149"/>
      <c r="D1036" s="150"/>
      <c r="E1036" s="150"/>
      <c r="F1036" s="150"/>
      <c r="G1036" s="150"/>
      <c r="I1036" s="147"/>
      <c r="J1036" s="132"/>
      <c r="K1036" s="150"/>
      <c r="L1036" s="150"/>
      <c r="M1036" s="150"/>
      <c r="N1036" s="150"/>
      <c r="O1036" s="132"/>
      <c r="P1036" s="151"/>
      <c r="Q1036" s="145"/>
      <c r="R1036" s="144">
        <f t="shared" si="16"/>
        <v>0</v>
      </c>
      <c r="S1036" s="150"/>
      <c r="T1036" s="141"/>
      <c r="U1036" s="150"/>
      <c r="V1036" s="146"/>
      <c r="W1036" s="136"/>
    </row>
    <row r="1037" spans="2:23">
      <c r="B1037" s="149"/>
      <c r="C1037" s="149"/>
      <c r="D1037" s="150"/>
      <c r="E1037" s="150"/>
      <c r="F1037" s="150"/>
      <c r="G1037" s="150"/>
      <c r="I1037" s="147"/>
      <c r="J1037" s="132"/>
      <c r="K1037" s="150"/>
      <c r="L1037" s="150"/>
      <c r="M1037" s="150"/>
      <c r="N1037" s="150"/>
      <c r="O1037" s="132"/>
      <c r="P1037" s="151"/>
      <c r="Q1037" s="145"/>
      <c r="R1037" s="144">
        <f t="shared" si="16"/>
        <v>0</v>
      </c>
      <c r="S1037" s="150"/>
      <c r="T1037" s="141"/>
      <c r="U1037" s="150"/>
      <c r="V1037" s="146"/>
      <c r="W1037" s="136"/>
    </row>
    <row r="1038" spans="2:23">
      <c r="B1038" s="149"/>
      <c r="C1038" s="149"/>
      <c r="D1038" s="150"/>
      <c r="E1038" s="150"/>
      <c r="F1038" s="150"/>
      <c r="G1038" s="150"/>
      <c r="I1038" s="147"/>
      <c r="J1038" s="132"/>
      <c r="K1038" s="150"/>
      <c r="L1038" s="150"/>
      <c r="M1038" s="150"/>
      <c r="N1038" s="150"/>
      <c r="O1038" s="132"/>
      <c r="P1038" s="151"/>
      <c r="Q1038" s="145"/>
      <c r="R1038" s="144">
        <f t="shared" si="16"/>
        <v>0</v>
      </c>
      <c r="S1038" s="150"/>
      <c r="T1038" s="141"/>
      <c r="U1038" s="150"/>
      <c r="V1038" s="146"/>
      <c r="W1038" s="136"/>
    </row>
    <row r="1039" spans="2:23">
      <c r="B1039" s="149"/>
      <c r="C1039" s="149"/>
      <c r="D1039" s="150"/>
      <c r="E1039" s="150"/>
      <c r="F1039" s="150"/>
      <c r="G1039" s="150"/>
      <c r="I1039" s="147"/>
      <c r="J1039" s="132"/>
      <c r="K1039" s="150"/>
      <c r="L1039" s="150"/>
      <c r="M1039" s="150"/>
      <c r="N1039" s="150"/>
      <c r="O1039" s="132"/>
      <c r="P1039" s="151"/>
      <c r="Q1039" s="145"/>
      <c r="R1039" s="144">
        <f t="shared" si="16"/>
        <v>0</v>
      </c>
      <c r="S1039" s="150"/>
      <c r="T1039" s="141"/>
      <c r="U1039" s="150"/>
      <c r="V1039" s="146"/>
      <c r="W1039" s="136"/>
    </row>
    <row r="1040" spans="2:23">
      <c r="B1040" s="149"/>
      <c r="C1040" s="149"/>
      <c r="D1040" s="150"/>
      <c r="E1040" s="150"/>
      <c r="F1040" s="150"/>
      <c r="G1040" s="150"/>
      <c r="I1040" s="147"/>
      <c r="J1040" s="132"/>
      <c r="K1040" s="150"/>
      <c r="L1040" s="150"/>
      <c r="M1040" s="150"/>
      <c r="N1040" s="150"/>
      <c r="O1040" s="132"/>
      <c r="P1040" s="151"/>
      <c r="Q1040" s="145"/>
      <c r="R1040" s="144">
        <f t="shared" si="16"/>
        <v>0</v>
      </c>
      <c r="S1040" s="150"/>
      <c r="T1040" s="141"/>
      <c r="U1040" s="150"/>
      <c r="V1040" s="146"/>
      <c r="W1040" s="136"/>
    </row>
    <row r="1041" spans="2:23">
      <c r="B1041" s="149"/>
      <c r="C1041" s="149"/>
      <c r="D1041" s="150"/>
      <c r="E1041" s="150"/>
      <c r="F1041" s="150"/>
      <c r="G1041" s="150"/>
      <c r="I1041" s="147"/>
      <c r="J1041" s="132"/>
      <c r="K1041" s="150"/>
      <c r="L1041" s="150"/>
      <c r="M1041" s="150"/>
      <c r="N1041" s="150"/>
      <c r="O1041" s="132"/>
      <c r="P1041" s="151"/>
      <c r="Q1041" s="145"/>
      <c r="R1041" s="144">
        <f t="shared" si="16"/>
        <v>0</v>
      </c>
      <c r="S1041" s="150"/>
      <c r="T1041" s="141"/>
      <c r="U1041" s="150"/>
      <c r="V1041" s="146"/>
      <c r="W1041" s="136"/>
    </row>
    <row r="1042" spans="2:23">
      <c r="B1042" s="149"/>
      <c r="C1042" s="149"/>
      <c r="D1042" s="150"/>
      <c r="E1042" s="150"/>
      <c r="F1042" s="150"/>
      <c r="G1042" s="150"/>
      <c r="I1042" s="147"/>
      <c r="J1042" s="132"/>
      <c r="K1042" s="150"/>
      <c r="L1042" s="150"/>
      <c r="M1042" s="150"/>
      <c r="N1042" s="150"/>
      <c r="O1042" s="132"/>
      <c r="P1042" s="151"/>
      <c r="Q1042" s="145"/>
      <c r="R1042" s="144">
        <f t="shared" si="16"/>
        <v>0</v>
      </c>
      <c r="S1042" s="150"/>
      <c r="T1042" s="141"/>
      <c r="U1042" s="150"/>
      <c r="V1042" s="146"/>
      <c r="W1042" s="136"/>
    </row>
    <row r="1043" spans="2:23">
      <c r="B1043" s="149"/>
      <c r="C1043" s="149"/>
      <c r="D1043" s="150"/>
      <c r="E1043" s="150"/>
      <c r="F1043" s="150"/>
      <c r="G1043" s="150"/>
      <c r="I1043" s="147"/>
      <c r="J1043" s="132"/>
      <c r="K1043" s="150"/>
      <c r="L1043" s="150"/>
      <c r="M1043" s="150"/>
      <c r="N1043" s="150"/>
      <c r="O1043" s="132"/>
      <c r="P1043" s="151"/>
      <c r="Q1043" s="145"/>
      <c r="R1043" s="144">
        <f t="shared" si="16"/>
        <v>0</v>
      </c>
      <c r="S1043" s="150"/>
      <c r="T1043" s="141"/>
      <c r="U1043" s="150"/>
      <c r="V1043" s="146"/>
      <c r="W1043" s="136"/>
    </row>
    <row r="1044" spans="2:23">
      <c r="B1044" s="149"/>
      <c r="C1044" s="149"/>
      <c r="D1044" s="150"/>
      <c r="E1044" s="150"/>
      <c r="F1044" s="150"/>
      <c r="G1044" s="150"/>
      <c r="I1044" s="147"/>
      <c r="J1044" s="132"/>
      <c r="K1044" s="150"/>
      <c r="L1044" s="150"/>
      <c r="M1044" s="150"/>
      <c r="N1044" s="150"/>
      <c r="O1044" s="132"/>
      <c r="P1044" s="151"/>
      <c r="Q1044" s="145"/>
      <c r="R1044" s="144">
        <f t="shared" si="16"/>
        <v>0</v>
      </c>
      <c r="S1044" s="150"/>
      <c r="T1044" s="141"/>
      <c r="U1044" s="150"/>
      <c r="V1044" s="146"/>
      <c r="W1044" s="136"/>
    </row>
    <row r="1045" spans="2:23">
      <c r="B1045" s="149"/>
      <c r="C1045" s="149"/>
      <c r="D1045" s="150"/>
      <c r="E1045" s="150"/>
      <c r="F1045" s="150"/>
      <c r="G1045" s="150"/>
      <c r="I1045" s="147"/>
      <c r="J1045" s="132"/>
      <c r="K1045" s="150"/>
      <c r="L1045" s="150"/>
      <c r="M1045" s="150"/>
      <c r="N1045" s="150"/>
      <c r="O1045" s="132"/>
      <c r="P1045" s="151"/>
      <c r="Q1045" s="145"/>
      <c r="R1045" s="144">
        <f t="shared" si="16"/>
        <v>0</v>
      </c>
      <c r="S1045" s="150"/>
      <c r="T1045" s="141"/>
      <c r="U1045" s="150"/>
      <c r="V1045" s="146"/>
      <c r="W1045" s="136"/>
    </row>
    <row r="1046" spans="2:23">
      <c r="B1046" s="149"/>
      <c r="C1046" s="149"/>
      <c r="D1046" s="150"/>
      <c r="E1046" s="150"/>
      <c r="F1046" s="150"/>
      <c r="G1046" s="150"/>
      <c r="I1046" s="147"/>
      <c r="J1046" s="132"/>
      <c r="K1046" s="150"/>
      <c r="L1046" s="150"/>
      <c r="M1046" s="150"/>
      <c r="N1046" s="150"/>
      <c r="O1046" s="132"/>
      <c r="P1046" s="151"/>
      <c r="Q1046" s="145"/>
      <c r="R1046" s="144">
        <f t="shared" si="16"/>
        <v>0</v>
      </c>
      <c r="S1046" s="150"/>
      <c r="T1046" s="141"/>
      <c r="U1046" s="150"/>
      <c r="V1046" s="146"/>
      <c r="W1046" s="136"/>
    </row>
    <row r="1047" spans="2:23">
      <c r="B1047" s="149"/>
      <c r="C1047" s="149"/>
      <c r="D1047" s="150"/>
      <c r="E1047" s="150"/>
      <c r="F1047" s="150"/>
      <c r="G1047" s="150"/>
      <c r="I1047" s="147"/>
      <c r="J1047" s="132"/>
      <c r="K1047" s="150"/>
      <c r="L1047" s="150"/>
      <c r="M1047" s="150"/>
      <c r="N1047" s="150"/>
      <c r="O1047" s="132"/>
      <c r="P1047" s="151"/>
      <c r="Q1047" s="145"/>
      <c r="R1047" s="144">
        <f t="shared" si="16"/>
        <v>0</v>
      </c>
      <c r="S1047" s="150"/>
      <c r="T1047" s="141"/>
      <c r="U1047" s="150"/>
      <c r="V1047" s="146"/>
      <c r="W1047" s="136"/>
    </row>
    <row r="1048" spans="2:23">
      <c r="B1048" s="149"/>
      <c r="C1048" s="149"/>
      <c r="D1048" s="150"/>
      <c r="E1048" s="150"/>
      <c r="F1048" s="150"/>
      <c r="G1048" s="150"/>
      <c r="I1048" s="147"/>
      <c r="J1048" s="132"/>
      <c r="K1048" s="150"/>
      <c r="L1048" s="150"/>
      <c r="M1048" s="150"/>
      <c r="N1048" s="150"/>
      <c r="O1048" s="132"/>
      <c r="P1048" s="151"/>
      <c r="Q1048" s="145"/>
      <c r="R1048" s="144">
        <f t="shared" si="16"/>
        <v>0</v>
      </c>
      <c r="S1048" s="150"/>
      <c r="T1048" s="141"/>
      <c r="U1048" s="150"/>
      <c r="V1048" s="146"/>
      <c r="W1048" s="136"/>
    </row>
    <row r="1049" spans="2:23">
      <c r="B1049" s="149"/>
      <c r="C1049" s="149"/>
      <c r="D1049" s="150"/>
      <c r="E1049" s="150"/>
      <c r="F1049" s="150"/>
      <c r="G1049" s="150"/>
      <c r="I1049" s="147"/>
      <c r="J1049" s="132"/>
      <c r="K1049" s="150"/>
      <c r="L1049" s="150"/>
      <c r="M1049" s="150"/>
      <c r="N1049" s="150"/>
      <c r="O1049" s="132"/>
      <c r="P1049" s="151"/>
      <c r="Q1049" s="145"/>
      <c r="R1049" s="144">
        <f t="shared" si="16"/>
        <v>0</v>
      </c>
      <c r="S1049" s="150"/>
      <c r="T1049" s="141"/>
      <c r="U1049" s="150"/>
      <c r="V1049" s="146"/>
      <c r="W1049" s="136"/>
    </row>
    <row r="1050" spans="2:23">
      <c r="B1050" s="149"/>
      <c r="C1050" s="149"/>
      <c r="D1050" s="150"/>
      <c r="E1050" s="150"/>
      <c r="F1050" s="150"/>
      <c r="G1050" s="150"/>
      <c r="I1050" s="147"/>
      <c r="J1050" s="132"/>
      <c r="K1050" s="150"/>
      <c r="L1050" s="150"/>
      <c r="M1050" s="150"/>
      <c r="N1050" s="150"/>
      <c r="O1050" s="132"/>
      <c r="P1050" s="151"/>
      <c r="Q1050" s="145"/>
      <c r="R1050" s="144">
        <f t="shared" si="16"/>
        <v>0</v>
      </c>
      <c r="S1050" s="150"/>
      <c r="T1050" s="141"/>
      <c r="U1050" s="150"/>
      <c r="V1050" s="146"/>
      <c r="W1050" s="136"/>
    </row>
    <row r="1051" spans="2:23">
      <c r="B1051" s="149"/>
      <c r="C1051" s="149"/>
      <c r="D1051" s="150"/>
      <c r="E1051" s="150"/>
      <c r="F1051" s="150"/>
      <c r="G1051" s="150"/>
      <c r="I1051" s="147"/>
      <c r="J1051" s="132"/>
      <c r="K1051" s="150"/>
      <c r="L1051" s="150"/>
      <c r="M1051" s="150"/>
      <c r="N1051" s="150"/>
      <c r="O1051" s="132"/>
      <c r="P1051" s="151"/>
      <c r="Q1051" s="145"/>
      <c r="R1051" s="144">
        <f t="shared" si="16"/>
        <v>0</v>
      </c>
      <c r="S1051" s="150"/>
      <c r="T1051" s="141"/>
      <c r="U1051" s="150"/>
      <c r="V1051" s="146"/>
      <c r="W1051" s="136"/>
    </row>
    <row r="1052" spans="2:23">
      <c r="B1052" s="149"/>
      <c r="C1052" s="149"/>
      <c r="D1052" s="150"/>
      <c r="E1052" s="150"/>
      <c r="F1052" s="150"/>
      <c r="G1052" s="150"/>
      <c r="I1052" s="147"/>
      <c r="J1052" s="132"/>
      <c r="K1052" s="150"/>
      <c r="L1052" s="150"/>
      <c r="M1052" s="150"/>
      <c r="N1052" s="150"/>
      <c r="O1052" s="132"/>
      <c r="P1052" s="151"/>
      <c r="Q1052" s="145"/>
      <c r="R1052" s="144">
        <f t="shared" si="16"/>
        <v>0</v>
      </c>
      <c r="S1052" s="150"/>
      <c r="T1052" s="141"/>
      <c r="U1052" s="150"/>
      <c r="V1052" s="146"/>
      <c r="W1052" s="136"/>
    </row>
    <row r="1053" spans="2:23">
      <c r="B1053" s="149"/>
      <c r="C1053" s="149"/>
      <c r="D1053" s="150"/>
      <c r="E1053" s="150"/>
      <c r="F1053" s="150"/>
      <c r="G1053" s="150"/>
      <c r="I1053" s="147"/>
      <c r="J1053" s="132"/>
      <c r="K1053" s="150"/>
      <c r="L1053" s="150"/>
      <c r="M1053" s="150"/>
      <c r="N1053" s="150"/>
      <c r="O1053" s="132"/>
      <c r="P1053" s="151"/>
      <c r="Q1053" s="145"/>
      <c r="R1053" s="144">
        <f t="shared" si="16"/>
        <v>0</v>
      </c>
      <c r="S1053" s="150"/>
      <c r="T1053" s="141"/>
      <c r="U1053" s="150"/>
      <c r="V1053" s="146"/>
      <c r="W1053" s="136"/>
    </row>
    <row r="1054" spans="2:23">
      <c r="B1054" s="149"/>
      <c r="C1054" s="149"/>
      <c r="D1054" s="150"/>
      <c r="E1054" s="150"/>
      <c r="F1054" s="150"/>
      <c r="G1054" s="150"/>
      <c r="I1054" s="147"/>
      <c r="J1054" s="132"/>
      <c r="K1054" s="150"/>
      <c r="L1054" s="150"/>
      <c r="M1054" s="150"/>
      <c r="N1054" s="150"/>
      <c r="O1054" s="132"/>
      <c r="P1054" s="151"/>
      <c r="Q1054" s="145"/>
      <c r="R1054" s="144">
        <f t="shared" si="16"/>
        <v>0</v>
      </c>
      <c r="S1054" s="150"/>
      <c r="T1054" s="141"/>
      <c r="U1054" s="150"/>
      <c r="V1054" s="146"/>
      <c r="W1054" s="136"/>
    </row>
    <row r="1055" spans="2:23">
      <c r="B1055" s="149"/>
      <c r="C1055" s="149"/>
      <c r="D1055" s="150"/>
      <c r="E1055" s="150"/>
      <c r="F1055" s="150"/>
      <c r="G1055" s="150"/>
      <c r="I1055" s="147"/>
      <c r="J1055" s="132"/>
      <c r="K1055" s="150"/>
      <c r="L1055" s="150"/>
      <c r="M1055" s="150"/>
      <c r="N1055" s="150"/>
      <c r="O1055" s="132"/>
      <c r="P1055" s="151"/>
      <c r="Q1055" s="145"/>
      <c r="R1055" s="144">
        <f t="shared" si="16"/>
        <v>0</v>
      </c>
      <c r="S1055" s="150"/>
      <c r="T1055" s="141"/>
      <c r="U1055" s="150"/>
      <c r="V1055" s="146"/>
      <c r="W1055" s="136"/>
    </row>
    <row r="1056" spans="2:23">
      <c r="B1056" s="149"/>
      <c r="C1056" s="149"/>
      <c r="D1056" s="150"/>
      <c r="E1056" s="150"/>
      <c r="F1056" s="150"/>
      <c r="G1056" s="150"/>
      <c r="I1056" s="147"/>
      <c r="J1056" s="132"/>
      <c r="K1056" s="150"/>
      <c r="L1056" s="150"/>
      <c r="M1056" s="150"/>
      <c r="N1056" s="150"/>
      <c r="O1056" s="132"/>
      <c r="P1056" s="151"/>
      <c r="Q1056" s="145"/>
      <c r="R1056" s="144">
        <f t="shared" si="16"/>
        <v>0</v>
      </c>
      <c r="S1056" s="150"/>
      <c r="T1056" s="141"/>
      <c r="U1056" s="150"/>
      <c r="V1056" s="146"/>
      <c r="W1056" s="136"/>
    </row>
    <row r="1057" spans="2:23">
      <c r="B1057" s="149"/>
      <c r="C1057" s="149"/>
      <c r="D1057" s="150"/>
      <c r="E1057" s="150"/>
      <c r="F1057" s="150"/>
      <c r="G1057" s="150"/>
      <c r="I1057" s="147"/>
      <c r="J1057" s="132"/>
      <c r="K1057" s="150"/>
      <c r="L1057" s="150"/>
      <c r="M1057" s="150"/>
      <c r="N1057" s="150"/>
      <c r="O1057" s="132"/>
      <c r="P1057" s="151"/>
      <c r="Q1057" s="145"/>
      <c r="R1057" s="144">
        <f t="shared" si="16"/>
        <v>0</v>
      </c>
      <c r="S1057" s="150"/>
      <c r="T1057" s="141"/>
      <c r="U1057" s="150"/>
      <c r="V1057" s="146"/>
      <c r="W1057" s="136"/>
    </row>
    <row r="1058" spans="2:23">
      <c r="B1058" s="149"/>
      <c r="C1058" s="149"/>
      <c r="D1058" s="150"/>
      <c r="E1058" s="150"/>
      <c r="F1058" s="150"/>
      <c r="G1058" s="150"/>
      <c r="I1058" s="147"/>
      <c r="J1058" s="132"/>
      <c r="K1058" s="150"/>
      <c r="L1058" s="150"/>
      <c r="M1058" s="150"/>
      <c r="N1058" s="150"/>
      <c r="O1058" s="132"/>
      <c r="P1058" s="151"/>
      <c r="Q1058" s="145"/>
      <c r="R1058" s="144">
        <f t="shared" si="16"/>
        <v>0</v>
      </c>
      <c r="S1058" s="150"/>
      <c r="T1058" s="141"/>
      <c r="U1058" s="150"/>
      <c r="V1058" s="146"/>
      <c r="W1058" s="136"/>
    </row>
    <row r="1059" spans="2:23">
      <c r="B1059" s="149"/>
      <c r="C1059" s="149"/>
      <c r="D1059" s="150"/>
      <c r="E1059" s="150"/>
      <c r="F1059" s="150"/>
      <c r="G1059" s="150"/>
      <c r="I1059" s="147"/>
      <c r="J1059" s="132"/>
      <c r="K1059" s="150"/>
      <c r="L1059" s="150"/>
      <c r="M1059" s="150"/>
      <c r="N1059" s="150"/>
      <c r="O1059" s="132"/>
      <c r="P1059" s="151"/>
      <c r="Q1059" s="145"/>
      <c r="R1059" s="144">
        <f t="shared" si="16"/>
        <v>0</v>
      </c>
      <c r="S1059" s="150"/>
      <c r="T1059" s="141"/>
      <c r="U1059" s="150"/>
      <c r="V1059" s="146"/>
      <c r="W1059" s="136"/>
    </row>
    <row r="1060" spans="2:23">
      <c r="B1060" s="149"/>
      <c r="C1060" s="149"/>
      <c r="D1060" s="150"/>
      <c r="E1060" s="150"/>
      <c r="F1060" s="150"/>
      <c r="G1060" s="150"/>
      <c r="I1060" s="147"/>
      <c r="J1060" s="132"/>
      <c r="K1060" s="150"/>
      <c r="L1060" s="150"/>
      <c r="M1060" s="150"/>
      <c r="N1060" s="150"/>
      <c r="O1060" s="132"/>
      <c r="P1060" s="151"/>
      <c r="Q1060" s="145"/>
      <c r="R1060" s="144">
        <f t="shared" si="16"/>
        <v>0</v>
      </c>
      <c r="S1060" s="150"/>
      <c r="T1060" s="141"/>
      <c r="U1060" s="150"/>
      <c r="V1060" s="146"/>
      <c r="W1060" s="136"/>
    </row>
    <row r="1061" spans="2:23">
      <c r="B1061" s="149"/>
      <c r="C1061" s="149"/>
      <c r="D1061" s="150"/>
      <c r="E1061" s="150"/>
      <c r="F1061" s="150"/>
      <c r="G1061" s="150"/>
      <c r="I1061" s="147"/>
      <c r="J1061" s="132"/>
      <c r="K1061" s="150"/>
      <c r="L1061" s="150"/>
      <c r="M1061" s="150"/>
      <c r="N1061" s="150"/>
      <c r="O1061" s="132"/>
      <c r="P1061" s="151"/>
      <c r="Q1061" s="145"/>
      <c r="R1061" s="144">
        <f t="shared" si="16"/>
        <v>0</v>
      </c>
      <c r="S1061" s="150"/>
      <c r="T1061" s="141"/>
      <c r="U1061" s="150"/>
      <c r="V1061" s="146"/>
      <c r="W1061" s="136"/>
    </row>
    <row r="1062" spans="2:23">
      <c r="B1062" s="149"/>
      <c r="C1062" s="149"/>
      <c r="D1062" s="150"/>
      <c r="E1062" s="150"/>
      <c r="F1062" s="150"/>
      <c r="G1062" s="150"/>
      <c r="I1062" s="147"/>
      <c r="J1062" s="132"/>
      <c r="K1062" s="150"/>
      <c r="L1062" s="150"/>
      <c r="M1062" s="150"/>
      <c r="N1062" s="150"/>
      <c r="O1062" s="132"/>
      <c r="P1062" s="151"/>
      <c r="Q1062" s="145"/>
      <c r="R1062" s="144">
        <f t="shared" si="16"/>
        <v>0</v>
      </c>
      <c r="S1062" s="150"/>
      <c r="T1062" s="141"/>
      <c r="U1062" s="150"/>
      <c r="V1062" s="146"/>
      <c r="W1062" s="136"/>
    </row>
    <row r="1063" spans="2:23">
      <c r="B1063" s="149"/>
      <c r="C1063" s="149"/>
      <c r="D1063" s="150"/>
      <c r="E1063" s="150"/>
      <c r="F1063" s="150"/>
      <c r="G1063" s="150"/>
      <c r="I1063" s="147"/>
      <c r="J1063" s="132"/>
      <c r="K1063" s="150"/>
      <c r="L1063" s="150"/>
      <c r="M1063" s="150"/>
      <c r="N1063" s="150"/>
      <c r="O1063" s="132"/>
      <c r="P1063" s="151"/>
      <c r="Q1063" s="145"/>
      <c r="R1063" s="144">
        <f t="shared" si="16"/>
        <v>0</v>
      </c>
      <c r="S1063" s="150"/>
      <c r="T1063" s="141"/>
      <c r="U1063" s="150"/>
      <c r="V1063" s="146"/>
      <c r="W1063" s="136"/>
    </row>
    <row r="1064" spans="2:23">
      <c r="B1064" s="149"/>
      <c r="C1064" s="149"/>
      <c r="D1064" s="150"/>
      <c r="E1064" s="150"/>
      <c r="F1064" s="150"/>
      <c r="G1064" s="150"/>
      <c r="I1064" s="147"/>
      <c r="J1064" s="132"/>
      <c r="K1064" s="150"/>
      <c r="L1064" s="150"/>
      <c r="M1064" s="150"/>
      <c r="N1064" s="150"/>
      <c r="O1064" s="132"/>
      <c r="P1064" s="151"/>
      <c r="Q1064" s="145"/>
      <c r="R1064" s="144">
        <f t="shared" si="16"/>
        <v>0</v>
      </c>
      <c r="S1064" s="150"/>
      <c r="T1064" s="141"/>
      <c r="U1064" s="150"/>
      <c r="V1064" s="146"/>
      <c r="W1064" s="136"/>
    </row>
    <row r="1065" spans="2:23">
      <c r="B1065" s="149"/>
      <c r="C1065" s="149"/>
      <c r="D1065" s="150"/>
      <c r="E1065" s="150"/>
      <c r="F1065" s="150"/>
      <c r="G1065" s="150"/>
      <c r="I1065" s="147"/>
      <c r="J1065" s="132"/>
      <c r="K1065" s="150"/>
      <c r="L1065" s="150"/>
      <c r="M1065" s="150"/>
      <c r="N1065" s="150"/>
      <c r="O1065" s="132"/>
      <c r="P1065" s="151"/>
      <c r="Q1065" s="145"/>
      <c r="R1065" s="144">
        <f t="shared" si="16"/>
        <v>0</v>
      </c>
      <c r="S1065" s="150"/>
      <c r="T1065" s="141"/>
      <c r="U1065" s="150"/>
      <c r="V1065" s="146"/>
      <c r="W1065" s="136"/>
    </row>
    <row r="1066" spans="2:23">
      <c r="B1066" s="149"/>
      <c r="C1066" s="149"/>
      <c r="D1066" s="150"/>
      <c r="E1066" s="150"/>
      <c r="F1066" s="150"/>
      <c r="G1066" s="150"/>
      <c r="I1066" s="147"/>
      <c r="J1066" s="132"/>
      <c r="K1066" s="150"/>
      <c r="L1066" s="150"/>
      <c r="M1066" s="150"/>
      <c r="N1066" s="150"/>
      <c r="O1066" s="132"/>
      <c r="P1066" s="151"/>
      <c r="Q1066" s="145"/>
      <c r="R1066" s="144">
        <f t="shared" si="16"/>
        <v>0</v>
      </c>
      <c r="S1066" s="150"/>
      <c r="T1066" s="141"/>
      <c r="U1066" s="150"/>
      <c r="V1066" s="146"/>
      <c r="W1066" s="136"/>
    </row>
    <row r="1067" spans="2:23">
      <c r="B1067" s="149"/>
      <c r="C1067" s="149"/>
      <c r="D1067" s="150"/>
      <c r="E1067" s="150"/>
      <c r="F1067" s="150"/>
      <c r="G1067" s="150"/>
      <c r="I1067" s="147"/>
      <c r="J1067" s="132"/>
      <c r="K1067" s="150"/>
      <c r="L1067" s="150"/>
      <c r="M1067" s="150"/>
      <c r="N1067" s="150"/>
      <c r="O1067" s="132"/>
      <c r="P1067" s="151"/>
      <c r="Q1067" s="145"/>
      <c r="R1067" s="144">
        <f t="shared" si="16"/>
        <v>0</v>
      </c>
      <c r="S1067" s="150"/>
      <c r="T1067" s="141"/>
      <c r="U1067" s="150"/>
      <c r="V1067" s="146"/>
      <c r="W1067" s="136"/>
    </row>
    <row r="1068" spans="2:23">
      <c r="B1068" s="149"/>
      <c r="C1068" s="149"/>
      <c r="D1068" s="150"/>
      <c r="E1068" s="150"/>
      <c r="F1068" s="150"/>
      <c r="G1068" s="150"/>
      <c r="I1068" s="147"/>
      <c r="J1068" s="132"/>
      <c r="K1068" s="150"/>
      <c r="L1068" s="150"/>
      <c r="M1068" s="150"/>
      <c r="N1068" s="150"/>
      <c r="O1068" s="132"/>
      <c r="P1068" s="151"/>
      <c r="Q1068" s="145"/>
      <c r="R1068" s="144">
        <f t="shared" si="16"/>
        <v>0</v>
      </c>
      <c r="S1068" s="150"/>
      <c r="T1068" s="141"/>
      <c r="U1068" s="150"/>
      <c r="V1068" s="146"/>
      <c r="W1068" s="136"/>
    </row>
    <row r="1069" spans="2:23">
      <c r="B1069" s="149"/>
      <c r="C1069" s="149"/>
      <c r="D1069" s="150"/>
      <c r="E1069" s="150"/>
      <c r="F1069" s="150"/>
      <c r="G1069" s="150"/>
      <c r="I1069" s="147"/>
      <c r="J1069" s="132"/>
      <c r="K1069" s="150"/>
      <c r="L1069" s="150"/>
      <c r="M1069" s="150"/>
      <c r="N1069" s="150"/>
      <c r="O1069" s="132"/>
      <c r="P1069" s="151"/>
      <c r="Q1069" s="145"/>
      <c r="R1069" s="144">
        <f t="shared" si="16"/>
        <v>0</v>
      </c>
      <c r="S1069" s="150"/>
      <c r="T1069" s="141"/>
      <c r="U1069" s="150"/>
      <c r="V1069" s="146"/>
      <c r="W1069" s="136"/>
    </row>
    <row r="1070" spans="2:23">
      <c r="B1070" s="149"/>
      <c r="C1070" s="149"/>
      <c r="D1070" s="150"/>
      <c r="E1070" s="150"/>
      <c r="F1070" s="150"/>
      <c r="G1070" s="150"/>
      <c r="I1070" s="147"/>
      <c r="J1070" s="132"/>
      <c r="K1070" s="150"/>
      <c r="L1070" s="150"/>
      <c r="M1070" s="150"/>
      <c r="N1070" s="150"/>
      <c r="O1070" s="132"/>
      <c r="P1070" s="151"/>
      <c r="Q1070" s="145"/>
      <c r="R1070" s="144">
        <f t="shared" si="16"/>
        <v>0</v>
      </c>
      <c r="S1070" s="150"/>
      <c r="T1070" s="141"/>
      <c r="U1070" s="150"/>
      <c r="V1070" s="146"/>
      <c r="W1070" s="136"/>
    </row>
    <row r="1071" spans="2:23">
      <c r="B1071" s="149"/>
      <c r="C1071" s="149"/>
      <c r="D1071" s="150"/>
      <c r="E1071" s="150"/>
      <c r="F1071" s="150"/>
      <c r="G1071" s="150"/>
      <c r="I1071" s="147"/>
      <c r="J1071" s="132"/>
      <c r="K1071" s="150"/>
      <c r="L1071" s="150"/>
      <c r="M1071" s="150"/>
      <c r="N1071" s="150"/>
      <c r="O1071" s="132"/>
      <c r="P1071" s="151"/>
      <c r="Q1071" s="145"/>
      <c r="R1071" s="144">
        <f t="shared" si="16"/>
        <v>0</v>
      </c>
      <c r="S1071" s="150"/>
      <c r="T1071" s="141"/>
      <c r="U1071" s="150"/>
      <c r="V1071" s="146"/>
      <c r="W1071" s="136"/>
    </row>
    <row r="1072" spans="2:23">
      <c r="B1072" s="149"/>
      <c r="C1072" s="149"/>
      <c r="D1072" s="150"/>
      <c r="E1072" s="150"/>
      <c r="F1072" s="150"/>
      <c r="G1072" s="150"/>
      <c r="I1072" s="147"/>
      <c r="J1072" s="132"/>
      <c r="K1072" s="150"/>
      <c r="L1072" s="150"/>
      <c r="M1072" s="150"/>
      <c r="N1072" s="150"/>
      <c r="O1072" s="132"/>
      <c r="P1072" s="151"/>
      <c r="Q1072" s="145"/>
      <c r="R1072" s="144">
        <f t="shared" si="16"/>
        <v>0</v>
      </c>
      <c r="S1072" s="150"/>
      <c r="T1072" s="141"/>
      <c r="U1072" s="150"/>
      <c r="V1072" s="146"/>
      <c r="W1072" s="136"/>
    </row>
    <row r="1073" spans="2:23">
      <c r="B1073" s="149"/>
      <c r="C1073" s="149"/>
      <c r="D1073" s="150"/>
      <c r="E1073" s="150"/>
      <c r="F1073" s="150"/>
      <c r="G1073" s="150"/>
      <c r="I1073" s="147"/>
      <c r="J1073" s="132"/>
      <c r="K1073" s="150"/>
      <c r="L1073" s="150"/>
      <c r="M1073" s="150"/>
      <c r="N1073" s="150"/>
      <c r="O1073" s="132"/>
      <c r="P1073" s="151"/>
      <c r="Q1073" s="145"/>
      <c r="R1073" s="144">
        <f t="shared" si="16"/>
        <v>0</v>
      </c>
      <c r="S1073" s="150"/>
      <c r="T1073" s="141"/>
      <c r="U1073" s="150"/>
      <c r="V1073" s="146"/>
      <c r="W1073" s="136"/>
    </row>
    <row r="1074" spans="2:23">
      <c r="B1074" s="149"/>
      <c r="C1074" s="149"/>
      <c r="D1074" s="150"/>
      <c r="E1074" s="150"/>
      <c r="F1074" s="150"/>
      <c r="G1074" s="150"/>
      <c r="I1074" s="147"/>
      <c r="J1074" s="132"/>
      <c r="K1074" s="150"/>
      <c r="L1074" s="150"/>
      <c r="M1074" s="150"/>
      <c r="N1074" s="150"/>
      <c r="O1074" s="132"/>
      <c r="P1074" s="151"/>
      <c r="Q1074" s="145"/>
      <c r="R1074" s="144">
        <f t="shared" si="16"/>
        <v>0</v>
      </c>
      <c r="S1074" s="150"/>
      <c r="T1074" s="141"/>
      <c r="U1074" s="150"/>
      <c r="V1074" s="146"/>
      <c r="W1074" s="136"/>
    </row>
    <row r="1075" spans="2:23">
      <c r="B1075" s="149"/>
      <c r="C1075" s="149"/>
      <c r="D1075" s="150"/>
      <c r="E1075" s="150"/>
      <c r="F1075" s="150"/>
      <c r="G1075" s="150"/>
      <c r="I1075" s="147"/>
      <c r="J1075" s="132"/>
      <c r="K1075" s="150"/>
      <c r="L1075" s="150"/>
      <c r="M1075" s="150"/>
      <c r="N1075" s="150"/>
      <c r="O1075" s="132"/>
      <c r="P1075" s="151"/>
      <c r="Q1075" s="145"/>
      <c r="R1075" s="144">
        <f t="shared" si="16"/>
        <v>0</v>
      </c>
      <c r="S1075" s="150"/>
      <c r="T1075" s="141"/>
      <c r="U1075" s="150"/>
      <c r="V1075" s="146"/>
      <c r="W1075" s="136"/>
    </row>
    <row r="1076" spans="2:23">
      <c r="B1076" s="149"/>
      <c r="C1076" s="149"/>
      <c r="D1076" s="150"/>
      <c r="E1076" s="150"/>
      <c r="F1076" s="150"/>
      <c r="G1076" s="150"/>
      <c r="I1076" s="147"/>
      <c r="J1076" s="132"/>
      <c r="K1076" s="150"/>
      <c r="L1076" s="150"/>
      <c r="M1076" s="150"/>
      <c r="N1076" s="150"/>
      <c r="O1076" s="132"/>
      <c r="P1076" s="151"/>
      <c r="Q1076" s="145"/>
      <c r="R1076" s="144">
        <f t="shared" si="16"/>
        <v>0</v>
      </c>
      <c r="S1076" s="150"/>
      <c r="T1076" s="141"/>
      <c r="U1076" s="150"/>
      <c r="V1076" s="146"/>
      <c r="W1076" s="136"/>
    </row>
    <row r="1077" spans="2:23">
      <c r="B1077" s="149"/>
      <c r="C1077" s="149"/>
      <c r="D1077" s="150"/>
      <c r="E1077" s="150"/>
      <c r="F1077" s="150"/>
      <c r="G1077" s="150"/>
      <c r="I1077" s="147"/>
      <c r="J1077" s="132"/>
      <c r="K1077" s="150"/>
      <c r="L1077" s="150"/>
      <c r="M1077" s="150"/>
      <c r="N1077" s="150"/>
      <c r="O1077" s="132"/>
      <c r="P1077" s="151"/>
      <c r="Q1077" s="145"/>
      <c r="R1077" s="144">
        <f t="shared" si="16"/>
        <v>0</v>
      </c>
      <c r="S1077" s="150"/>
      <c r="T1077" s="141"/>
      <c r="U1077" s="150"/>
      <c r="V1077" s="146"/>
      <c r="W1077" s="136"/>
    </row>
    <row r="1078" spans="2:23">
      <c r="B1078" s="149"/>
      <c r="C1078" s="149"/>
      <c r="D1078" s="150"/>
      <c r="E1078" s="150"/>
      <c r="F1078" s="150"/>
      <c r="G1078" s="150"/>
      <c r="I1078" s="147"/>
      <c r="J1078" s="132"/>
      <c r="K1078" s="150"/>
      <c r="L1078" s="150"/>
      <c r="M1078" s="150"/>
      <c r="N1078" s="150"/>
      <c r="O1078" s="132"/>
      <c r="P1078" s="151"/>
      <c r="Q1078" s="145"/>
      <c r="R1078" s="144">
        <f t="shared" si="16"/>
        <v>0</v>
      </c>
      <c r="S1078" s="150"/>
      <c r="T1078" s="141"/>
      <c r="U1078" s="150"/>
      <c r="V1078" s="146"/>
      <c r="W1078" s="136"/>
    </row>
    <row r="1079" spans="2:23">
      <c r="B1079" s="149"/>
      <c r="C1079" s="149"/>
      <c r="D1079" s="150"/>
      <c r="E1079" s="150"/>
      <c r="F1079" s="150"/>
      <c r="G1079" s="150"/>
      <c r="I1079" s="147"/>
      <c r="J1079" s="132"/>
      <c r="K1079" s="150"/>
      <c r="L1079" s="150"/>
      <c r="M1079" s="150"/>
      <c r="N1079" s="150"/>
      <c r="O1079" s="132"/>
      <c r="P1079" s="151"/>
      <c r="Q1079" s="145"/>
      <c r="R1079" s="144">
        <f t="shared" si="16"/>
        <v>0</v>
      </c>
      <c r="S1079" s="150"/>
      <c r="T1079" s="141"/>
      <c r="U1079" s="150"/>
      <c r="V1079" s="146"/>
      <c r="W1079" s="136"/>
    </row>
    <row r="1080" spans="2:23">
      <c r="B1080" s="149"/>
      <c r="C1080" s="149"/>
      <c r="D1080" s="150"/>
      <c r="E1080" s="150"/>
      <c r="F1080" s="150"/>
      <c r="G1080" s="150"/>
      <c r="I1080" s="147"/>
      <c r="J1080" s="132"/>
      <c r="K1080" s="150"/>
      <c r="L1080" s="150"/>
      <c r="M1080" s="150"/>
      <c r="N1080" s="150"/>
      <c r="O1080" s="132"/>
      <c r="P1080" s="151"/>
      <c r="Q1080" s="145"/>
      <c r="R1080" s="144">
        <f t="shared" si="16"/>
        <v>0</v>
      </c>
      <c r="S1080" s="150"/>
      <c r="T1080" s="141"/>
      <c r="U1080" s="150"/>
      <c r="V1080" s="146"/>
      <c r="W1080" s="136"/>
    </row>
    <row r="1081" spans="2:23">
      <c r="B1081" s="149"/>
      <c r="C1081" s="149"/>
      <c r="D1081" s="150"/>
      <c r="E1081" s="150"/>
      <c r="F1081" s="150"/>
      <c r="G1081" s="150"/>
      <c r="I1081" s="147"/>
      <c r="J1081" s="132"/>
      <c r="K1081" s="150"/>
      <c r="L1081" s="150"/>
      <c r="M1081" s="150"/>
      <c r="N1081" s="150"/>
      <c r="O1081" s="132"/>
      <c r="P1081" s="151"/>
      <c r="Q1081" s="145"/>
      <c r="R1081" s="144">
        <f t="shared" si="16"/>
        <v>0</v>
      </c>
      <c r="S1081" s="150"/>
      <c r="T1081" s="141"/>
      <c r="U1081" s="150"/>
      <c r="V1081" s="146"/>
      <c r="W1081" s="136"/>
    </row>
    <row r="1082" spans="2:23">
      <c r="B1082" s="149"/>
      <c r="C1082" s="149"/>
      <c r="D1082" s="150"/>
      <c r="E1082" s="150"/>
      <c r="F1082" s="150"/>
      <c r="G1082" s="150"/>
      <c r="I1082" s="147"/>
      <c r="J1082" s="132"/>
      <c r="K1082" s="150"/>
      <c r="L1082" s="150"/>
      <c r="M1082" s="150"/>
      <c r="N1082" s="150"/>
      <c r="O1082" s="132"/>
      <c r="P1082" s="151"/>
      <c r="Q1082" s="145"/>
      <c r="R1082" s="144">
        <f t="shared" si="16"/>
        <v>0</v>
      </c>
      <c r="S1082" s="150"/>
      <c r="T1082" s="141"/>
      <c r="U1082" s="150"/>
      <c r="V1082" s="146"/>
      <c r="W1082" s="136"/>
    </row>
    <row r="1083" spans="2:23">
      <c r="B1083" s="149"/>
      <c r="C1083" s="149"/>
      <c r="D1083" s="150"/>
      <c r="E1083" s="150"/>
      <c r="F1083" s="150"/>
      <c r="G1083" s="150"/>
      <c r="I1083" s="147"/>
      <c r="J1083" s="132"/>
      <c r="K1083" s="150"/>
      <c r="L1083" s="150"/>
      <c r="M1083" s="150"/>
      <c r="N1083" s="150"/>
      <c r="O1083" s="132"/>
      <c r="P1083" s="151"/>
      <c r="Q1083" s="145"/>
      <c r="R1083" s="144">
        <f t="shared" si="16"/>
        <v>0</v>
      </c>
      <c r="S1083" s="150"/>
      <c r="T1083" s="141"/>
      <c r="U1083" s="150"/>
      <c r="V1083" s="146"/>
      <c r="W1083" s="136"/>
    </row>
    <row r="1084" spans="2:23">
      <c r="B1084" s="149"/>
      <c r="C1084" s="149"/>
      <c r="D1084" s="150"/>
      <c r="E1084" s="150"/>
      <c r="F1084" s="150"/>
      <c r="G1084" s="150"/>
      <c r="I1084" s="147"/>
      <c r="J1084" s="132"/>
      <c r="K1084" s="150"/>
      <c r="L1084" s="150"/>
      <c r="M1084" s="150"/>
      <c r="N1084" s="150"/>
      <c r="O1084" s="132"/>
      <c r="P1084" s="151"/>
      <c r="Q1084" s="145"/>
      <c r="R1084" s="144">
        <f t="shared" si="16"/>
        <v>0</v>
      </c>
      <c r="S1084" s="150"/>
      <c r="T1084" s="141"/>
      <c r="U1084" s="150"/>
      <c r="V1084" s="146"/>
      <c r="W1084" s="136"/>
    </row>
    <row r="1085" spans="2:23">
      <c r="B1085" s="149"/>
      <c r="C1085" s="149"/>
      <c r="D1085" s="150"/>
      <c r="E1085" s="150"/>
      <c r="F1085" s="150"/>
      <c r="G1085" s="150"/>
      <c r="I1085" s="147"/>
      <c r="J1085" s="132"/>
      <c r="K1085" s="150"/>
      <c r="L1085" s="150"/>
      <c r="M1085" s="150"/>
      <c r="N1085" s="150"/>
      <c r="O1085" s="132"/>
      <c r="P1085" s="151"/>
      <c r="Q1085" s="145"/>
      <c r="R1085" s="144">
        <f t="shared" si="16"/>
        <v>0</v>
      </c>
      <c r="S1085" s="150"/>
      <c r="T1085" s="141"/>
      <c r="U1085" s="150"/>
      <c r="V1085" s="146"/>
      <c r="W1085" s="136"/>
    </row>
    <row r="1086" spans="2:23">
      <c r="B1086" s="149"/>
      <c r="C1086" s="149"/>
      <c r="D1086" s="150"/>
      <c r="E1086" s="150"/>
      <c r="F1086" s="150"/>
      <c r="G1086" s="150"/>
      <c r="I1086" s="147"/>
      <c r="J1086" s="132"/>
      <c r="K1086" s="150"/>
      <c r="L1086" s="150"/>
      <c r="M1086" s="150"/>
      <c r="N1086" s="150"/>
      <c r="O1086" s="132"/>
      <c r="P1086" s="151"/>
      <c r="Q1086" s="145"/>
      <c r="R1086" s="144">
        <f t="shared" si="16"/>
        <v>0</v>
      </c>
      <c r="S1086" s="150"/>
      <c r="T1086" s="141"/>
      <c r="U1086" s="150"/>
      <c r="V1086" s="146"/>
      <c r="W1086" s="136"/>
    </row>
    <row r="1087" spans="2:23">
      <c r="B1087" s="149"/>
      <c r="C1087" s="149"/>
      <c r="D1087" s="150"/>
      <c r="E1087" s="150"/>
      <c r="F1087" s="150"/>
      <c r="G1087" s="150"/>
      <c r="I1087" s="147"/>
      <c r="J1087" s="132"/>
      <c r="K1087" s="150"/>
      <c r="L1087" s="150"/>
      <c r="M1087" s="150"/>
      <c r="N1087" s="150"/>
      <c r="O1087" s="132"/>
      <c r="P1087" s="151"/>
      <c r="Q1087" s="145"/>
      <c r="R1087" s="144">
        <f t="shared" si="16"/>
        <v>0</v>
      </c>
      <c r="S1087" s="150"/>
      <c r="T1087" s="141"/>
      <c r="U1087" s="150"/>
      <c r="V1087" s="146"/>
      <c r="W1087" s="136"/>
    </row>
    <row r="1088" spans="2:23">
      <c r="B1088" s="149"/>
      <c r="C1088" s="149"/>
      <c r="D1088" s="150"/>
      <c r="E1088" s="150"/>
      <c r="F1088" s="150"/>
      <c r="G1088" s="150"/>
      <c r="I1088" s="147"/>
      <c r="J1088" s="132"/>
      <c r="K1088" s="150"/>
      <c r="L1088" s="150"/>
      <c r="M1088" s="150"/>
      <c r="N1088" s="150"/>
      <c r="O1088" s="132"/>
      <c r="P1088" s="151"/>
      <c r="Q1088" s="145"/>
      <c r="R1088" s="144">
        <f t="shared" si="16"/>
        <v>0</v>
      </c>
      <c r="S1088" s="150"/>
      <c r="T1088" s="141"/>
      <c r="U1088" s="150"/>
      <c r="V1088" s="146"/>
      <c r="W1088" s="136"/>
    </row>
    <row r="1089" spans="2:23">
      <c r="B1089" s="149"/>
      <c r="C1089" s="149"/>
      <c r="D1089" s="150"/>
      <c r="E1089" s="150"/>
      <c r="F1089" s="150"/>
      <c r="G1089" s="150"/>
      <c r="I1089" s="147"/>
      <c r="J1089" s="132"/>
      <c r="K1089" s="150"/>
      <c r="L1089" s="150"/>
      <c r="M1089" s="150"/>
      <c r="N1089" s="150"/>
      <c r="O1089" s="132"/>
      <c r="P1089" s="151"/>
      <c r="Q1089" s="145"/>
      <c r="R1089" s="144">
        <f t="shared" si="16"/>
        <v>0</v>
      </c>
      <c r="S1089" s="150"/>
      <c r="T1089" s="141"/>
      <c r="U1089" s="150"/>
      <c r="V1089" s="146"/>
      <c r="W1089" s="136"/>
    </row>
    <row r="1090" spans="2:23">
      <c r="B1090" s="149"/>
      <c r="C1090" s="149"/>
      <c r="D1090" s="150"/>
      <c r="E1090" s="150"/>
      <c r="F1090" s="150"/>
      <c r="G1090" s="150"/>
      <c r="I1090" s="147"/>
      <c r="J1090" s="132"/>
      <c r="K1090" s="150"/>
      <c r="L1090" s="150"/>
      <c r="M1090" s="150"/>
      <c r="N1090" s="150"/>
      <c r="O1090" s="132"/>
      <c r="P1090" s="151"/>
      <c r="Q1090" s="145"/>
      <c r="R1090" s="144">
        <f t="shared" ref="R1090:R1153" si="17">P1090*(1+Q1090)</f>
        <v>0</v>
      </c>
      <c r="S1090" s="150"/>
      <c r="T1090" s="141"/>
      <c r="U1090" s="150"/>
      <c r="V1090" s="146"/>
      <c r="W1090" s="136"/>
    </row>
    <row r="1091" spans="2:23">
      <c r="B1091" s="149"/>
      <c r="C1091" s="149"/>
      <c r="D1091" s="150"/>
      <c r="E1091" s="150"/>
      <c r="F1091" s="150"/>
      <c r="G1091" s="150"/>
      <c r="I1091" s="147"/>
      <c r="J1091" s="132"/>
      <c r="K1091" s="150"/>
      <c r="L1091" s="150"/>
      <c r="M1091" s="150"/>
      <c r="N1091" s="150"/>
      <c r="O1091" s="132"/>
      <c r="P1091" s="151"/>
      <c r="Q1091" s="145"/>
      <c r="R1091" s="144">
        <f t="shared" si="17"/>
        <v>0</v>
      </c>
      <c r="S1091" s="150"/>
      <c r="T1091" s="141"/>
      <c r="U1091" s="150"/>
      <c r="V1091" s="146"/>
      <c r="W1091" s="136"/>
    </row>
    <row r="1092" spans="2:23">
      <c r="B1092" s="149"/>
      <c r="C1092" s="149"/>
      <c r="D1092" s="150"/>
      <c r="E1092" s="150"/>
      <c r="F1092" s="150"/>
      <c r="G1092" s="150"/>
      <c r="I1092" s="147"/>
      <c r="J1092" s="132"/>
      <c r="K1092" s="150"/>
      <c r="L1092" s="150"/>
      <c r="M1092" s="150"/>
      <c r="N1092" s="150"/>
      <c r="O1092" s="132"/>
      <c r="P1092" s="151"/>
      <c r="Q1092" s="145"/>
      <c r="R1092" s="144">
        <f t="shared" si="17"/>
        <v>0</v>
      </c>
      <c r="S1092" s="150"/>
      <c r="T1092" s="141"/>
      <c r="U1092" s="150"/>
      <c r="V1092" s="146"/>
      <c r="W1092" s="136"/>
    </row>
    <row r="1093" spans="2:23">
      <c r="B1093" s="149"/>
      <c r="C1093" s="149"/>
      <c r="D1093" s="150"/>
      <c r="E1093" s="150"/>
      <c r="F1093" s="150"/>
      <c r="G1093" s="150"/>
      <c r="I1093" s="147"/>
      <c r="J1093" s="132"/>
      <c r="K1093" s="150"/>
      <c r="L1093" s="150"/>
      <c r="M1093" s="150"/>
      <c r="N1093" s="150"/>
      <c r="O1093" s="132"/>
      <c r="P1093" s="151"/>
      <c r="Q1093" s="145"/>
      <c r="R1093" s="144">
        <f t="shared" si="17"/>
        <v>0</v>
      </c>
      <c r="S1093" s="150"/>
      <c r="T1093" s="141"/>
      <c r="U1093" s="150"/>
      <c r="V1093" s="146"/>
      <c r="W1093" s="136"/>
    </row>
    <row r="1094" spans="2:23">
      <c r="B1094" s="149"/>
      <c r="C1094" s="149"/>
      <c r="D1094" s="150"/>
      <c r="E1094" s="150"/>
      <c r="F1094" s="150"/>
      <c r="G1094" s="150"/>
      <c r="I1094" s="147"/>
      <c r="J1094" s="132"/>
      <c r="K1094" s="150"/>
      <c r="L1094" s="150"/>
      <c r="M1094" s="150"/>
      <c r="N1094" s="150"/>
      <c r="O1094" s="132"/>
      <c r="P1094" s="151"/>
      <c r="Q1094" s="145"/>
      <c r="R1094" s="144">
        <f t="shared" si="17"/>
        <v>0</v>
      </c>
      <c r="S1094" s="150"/>
      <c r="T1094" s="141"/>
      <c r="U1094" s="150"/>
      <c r="V1094" s="146"/>
      <c r="W1094" s="136"/>
    </row>
    <row r="1095" spans="2:23">
      <c r="B1095" s="149"/>
      <c r="C1095" s="149"/>
      <c r="D1095" s="150"/>
      <c r="E1095" s="150"/>
      <c r="F1095" s="150"/>
      <c r="G1095" s="150"/>
      <c r="I1095" s="147"/>
      <c r="J1095" s="132"/>
      <c r="K1095" s="150"/>
      <c r="L1095" s="150"/>
      <c r="M1095" s="150"/>
      <c r="N1095" s="150"/>
      <c r="O1095" s="132"/>
      <c r="P1095" s="151"/>
      <c r="Q1095" s="145"/>
      <c r="R1095" s="144">
        <f t="shared" si="17"/>
        <v>0</v>
      </c>
      <c r="S1095" s="150"/>
      <c r="T1095" s="141"/>
      <c r="U1095" s="150"/>
      <c r="V1095" s="146"/>
      <c r="W1095" s="136"/>
    </row>
    <row r="1096" spans="2:23">
      <c r="B1096" s="149"/>
      <c r="C1096" s="149"/>
      <c r="D1096" s="150"/>
      <c r="E1096" s="150"/>
      <c r="F1096" s="150"/>
      <c r="G1096" s="150"/>
      <c r="I1096" s="147"/>
      <c r="J1096" s="132"/>
      <c r="K1096" s="150"/>
      <c r="L1096" s="150"/>
      <c r="M1096" s="150"/>
      <c r="N1096" s="150"/>
      <c r="O1096" s="132"/>
      <c r="P1096" s="151"/>
      <c r="Q1096" s="145"/>
      <c r="R1096" s="144">
        <f t="shared" si="17"/>
        <v>0</v>
      </c>
      <c r="S1096" s="150"/>
      <c r="T1096" s="141"/>
      <c r="U1096" s="150"/>
      <c r="V1096" s="146"/>
      <c r="W1096" s="136"/>
    </row>
    <row r="1097" spans="2:23">
      <c r="B1097" s="149"/>
      <c r="C1097" s="149"/>
      <c r="D1097" s="150"/>
      <c r="E1097" s="150"/>
      <c r="F1097" s="150"/>
      <c r="G1097" s="150"/>
      <c r="I1097" s="147"/>
      <c r="J1097" s="132"/>
      <c r="K1097" s="150"/>
      <c r="L1097" s="150"/>
      <c r="M1097" s="150"/>
      <c r="N1097" s="150"/>
      <c r="O1097" s="132"/>
      <c r="P1097" s="151"/>
      <c r="Q1097" s="145"/>
      <c r="R1097" s="144">
        <f t="shared" si="17"/>
        <v>0</v>
      </c>
      <c r="S1097" s="150"/>
      <c r="T1097" s="141"/>
      <c r="U1097" s="150"/>
      <c r="V1097" s="146"/>
      <c r="W1097" s="136"/>
    </row>
    <row r="1098" spans="2:23">
      <c r="B1098" s="149"/>
      <c r="C1098" s="149"/>
      <c r="D1098" s="150"/>
      <c r="E1098" s="150"/>
      <c r="F1098" s="150"/>
      <c r="G1098" s="150"/>
      <c r="I1098" s="147"/>
      <c r="J1098" s="132"/>
      <c r="K1098" s="150"/>
      <c r="L1098" s="150"/>
      <c r="M1098" s="150"/>
      <c r="N1098" s="150"/>
      <c r="O1098" s="132"/>
      <c r="P1098" s="151"/>
      <c r="Q1098" s="145"/>
      <c r="R1098" s="144">
        <f t="shared" si="17"/>
        <v>0</v>
      </c>
      <c r="S1098" s="150"/>
      <c r="T1098" s="141"/>
      <c r="U1098" s="150"/>
      <c r="V1098" s="146"/>
      <c r="W1098" s="136"/>
    </row>
    <row r="1099" spans="2:23">
      <c r="B1099" s="149"/>
      <c r="C1099" s="149"/>
      <c r="D1099" s="150"/>
      <c r="E1099" s="150"/>
      <c r="F1099" s="150"/>
      <c r="G1099" s="150"/>
      <c r="I1099" s="147"/>
      <c r="J1099" s="132"/>
      <c r="K1099" s="150"/>
      <c r="L1099" s="150"/>
      <c r="M1099" s="150"/>
      <c r="N1099" s="150"/>
      <c r="O1099" s="132"/>
      <c r="P1099" s="151"/>
      <c r="Q1099" s="145"/>
      <c r="R1099" s="144">
        <f t="shared" si="17"/>
        <v>0</v>
      </c>
      <c r="S1099" s="150"/>
      <c r="T1099" s="141"/>
      <c r="U1099" s="150"/>
      <c r="V1099" s="146"/>
      <c r="W1099" s="136"/>
    </row>
    <row r="1100" spans="2:23">
      <c r="B1100" s="149"/>
      <c r="C1100" s="149"/>
      <c r="D1100" s="150"/>
      <c r="E1100" s="150"/>
      <c r="F1100" s="150"/>
      <c r="G1100" s="150"/>
      <c r="I1100" s="147"/>
      <c r="J1100" s="132"/>
      <c r="K1100" s="150"/>
      <c r="L1100" s="150"/>
      <c r="M1100" s="150"/>
      <c r="N1100" s="150"/>
      <c r="O1100" s="132"/>
      <c r="P1100" s="151"/>
      <c r="Q1100" s="145"/>
      <c r="R1100" s="144">
        <f t="shared" si="17"/>
        <v>0</v>
      </c>
      <c r="S1100" s="150"/>
      <c r="T1100" s="141"/>
      <c r="U1100" s="150"/>
      <c r="V1100" s="146"/>
      <c r="W1100" s="136"/>
    </row>
    <row r="1101" spans="2:23">
      <c r="B1101" s="149"/>
      <c r="C1101" s="149"/>
      <c r="D1101" s="150"/>
      <c r="E1101" s="150"/>
      <c r="F1101" s="150"/>
      <c r="G1101" s="150"/>
      <c r="I1101" s="147"/>
      <c r="J1101" s="132"/>
      <c r="K1101" s="150"/>
      <c r="L1101" s="150"/>
      <c r="M1101" s="150"/>
      <c r="N1101" s="150"/>
      <c r="O1101" s="132"/>
      <c r="P1101" s="151"/>
      <c r="Q1101" s="145"/>
      <c r="R1101" s="144">
        <f t="shared" si="17"/>
        <v>0</v>
      </c>
      <c r="S1101" s="150"/>
      <c r="T1101" s="141"/>
      <c r="U1101" s="150"/>
      <c r="V1101" s="146"/>
      <c r="W1101" s="136"/>
    </row>
    <row r="1102" spans="2:23">
      <c r="B1102" s="149"/>
      <c r="C1102" s="149"/>
      <c r="D1102" s="150"/>
      <c r="E1102" s="150"/>
      <c r="F1102" s="150"/>
      <c r="G1102" s="150"/>
      <c r="I1102" s="147"/>
      <c r="J1102" s="132"/>
      <c r="K1102" s="150"/>
      <c r="L1102" s="150"/>
      <c r="M1102" s="150"/>
      <c r="N1102" s="150"/>
      <c r="O1102" s="132"/>
      <c r="P1102" s="151"/>
      <c r="Q1102" s="145"/>
      <c r="R1102" s="144">
        <f t="shared" si="17"/>
        <v>0</v>
      </c>
      <c r="S1102" s="150"/>
      <c r="T1102" s="141"/>
      <c r="U1102" s="150"/>
      <c r="V1102" s="146"/>
      <c r="W1102" s="136"/>
    </row>
    <row r="1103" spans="2:23">
      <c r="B1103" s="149"/>
      <c r="C1103" s="149"/>
      <c r="D1103" s="150"/>
      <c r="E1103" s="150"/>
      <c r="F1103" s="150"/>
      <c r="G1103" s="150"/>
      <c r="I1103" s="147"/>
      <c r="J1103" s="132"/>
      <c r="K1103" s="150"/>
      <c r="L1103" s="150"/>
      <c r="M1103" s="150"/>
      <c r="N1103" s="150"/>
      <c r="O1103" s="132"/>
      <c r="P1103" s="151"/>
      <c r="Q1103" s="145"/>
      <c r="R1103" s="144">
        <f t="shared" si="17"/>
        <v>0</v>
      </c>
      <c r="S1103" s="150"/>
      <c r="T1103" s="141"/>
      <c r="U1103" s="150"/>
      <c r="V1103" s="146"/>
      <c r="W1103" s="136"/>
    </row>
    <row r="1104" spans="2:23">
      <c r="B1104" s="149"/>
      <c r="C1104" s="149"/>
      <c r="D1104" s="150"/>
      <c r="E1104" s="150"/>
      <c r="F1104" s="150"/>
      <c r="G1104" s="150"/>
      <c r="I1104" s="147"/>
      <c r="J1104" s="132"/>
      <c r="K1104" s="150"/>
      <c r="L1104" s="150"/>
      <c r="M1104" s="150"/>
      <c r="N1104" s="150"/>
      <c r="O1104" s="132"/>
      <c r="P1104" s="151"/>
      <c r="Q1104" s="145"/>
      <c r="R1104" s="144">
        <f t="shared" si="17"/>
        <v>0</v>
      </c>
      <c r="S1104" s="150"/>
      <c r="T1104" s="141"/>
      <c r="U1104" s="150"/>
      <c r="V1104" s="146"/>
      <c r="W1104" s="136"/>
    </row>
    <row r="1105" spans="2:23">
      <c r="B1105" s="149"/>
      <c r="C1105" s="149"/>
      <c r="D1105" s="150"/>
      <c r="E1105" s="150"/>
      <c r="F1105" s="150"/>
      <c r="G1105" s="150"/>
      <c r="I1105" s="147"/>
      <c r="J1105" s="132"/>
      <c r="K1105" s="150"/>
      <c r="L1105" s="150"/>
      <c r="M1105" s="150"/>
      <c r="N1105" s="150"/>
      <c r="O1105" s="132"/>
      <c r="P1105" s="151"/>
      <c r="Q1105" s="145"/>
      <c r="R1105" s="144">
        <f t="shared" si="17"/>
        <v>0</v>
      </c>
      <c r="S1105" s="150"/>
      <c r="T1105" s="141"/>
      <c r="U1105" s="150"/>
      <c r="V1105" s="146"/>
      <c r="W1105" s="136"/>
    </row>
    <row r="1106" spans="2:23">
      <c r="B1106" s="149"/>
      <c r="C1106" s="149"/>
      <c r="D1106" s="150"/>
      <c r="E1106" s="150"/>
      <c r="F1106" s="150"/>
      <c r="G1106" s="150"/>
      <c r="I1106" s="147"/>
      <c r="J1106" s="132"/>
      <c r="K1106" s="150"/>
      <c r="L1106" s="150"/>
      <c r="M1106" s="150"/>
      <c r="N1106" s="150"/>
      <c r="O1106" s="132"/>
      <c r="P1106" s="151"/>
      <c r="Q1106" s="145"/>
      <c r="R1106" s="144">
        <f t="shared" si="17"/>
        <v>0</v>
      </c>
      <c r="S1106" s="150"/>
      <c r="T1106" s="141"/>
      <c r="U1106" s="150"/>
      <c r="V1106" s="146"/>
      <c r="W1106" s="136"/>
    </row>
    <row r="1107" spans="2:23">
      <c r="B1107" s="149"/>
      <c r="C1107" s="149"/>
      <c r="D1107" s="150"/>
      <c r="E1107" s="150"/>
      <c r="F1107" s="150"/>
      <c r="G1107" s="150"/>
      <c r="I1107" s="147"/>
      <c r="J1107" s="132"/>
      <c r="K1107" s="150"/>
      <c r="L1107" s="150"/>
      <c r="M1107" s="150"/>
      <c r="N1107" s="150"/>
      <c r="O1107" s="132"/>
      <c r="P1107" s="151"/>
      <c r="Q1107" s="145"/>
      <c r="R1107" s="144">
        <f t="shared" si="17"/>
        <v>0</v>
      </c>
      <c r="S1107" s="150"/>
      <c r="T1107" s="141"/>
      <c r="U1107" s="150"/>
      <c r="V1107" s="146"/>
      <c r="W1107" s="136"/>
    </row>
    <row r="1108" spans="2:23">
      <c r="B1108" s="149"/>
      <c r="C1108" s="149"/>
      <c r="D1108" s="150"/>
      <c r="E1108" s="150"/>
      <c r="F1108" s="150"/>
      <c r="G1108" s="150"/>
      <c r="I1108" s="147"/>
      <c r="J1108" s="132"/>
      <c r="K1108" s="150"/>
      <c r="L1108" s="150"/>
      <c r="M1108" s="150"/>
      <c r="N1108" s="150"/>
      <c r="O1108" s="132"/>
      <c r="P1108" s="151"/>
      <c r="Q1108" s="145"/>
      <c r="R1108" s="144">
        <f t="shared" si="17"/>
        <v>0</v>
      </c>
      <c r="S1108" s="150"/>
      <c r="T1108" s="141"/>
      <c r="U1108" s="150"/>
      <c r="V1108" s="146"/>
      <c r="W1108" s="136"/>
    </row>
    <row r="1109" spans="2:23">
      <c r="B1109" s="149"/>
      <c r="C1109" s="149"/>
      <c r="D1109" s="150"/>
      <c r="E1109" s="150"/>
      <c r="F1109" s="150"/>
      <c r="G1109" s="150"/>
      <c r="I1109" s="147"/>
      <c r="J1109" s="132"/>
      <c r="K1109" s="150"/>
      <c r="L1109" s="150"/>
      <c r="M1109" s="150"/>
      <c r="N1109" s="150"/>
      <c r="O1109" s="132"/>
      <c r="P1109" s="151"/>
      <c r="Q1109" s="145"/>
      <c r="R1109" s="144">
        <f t="shared" si="17"/>
        <v>0</v>
      </c>
      <c r="S1109" s="150"/>
      <c r="T1109" s="141"/>
      <c r="U1109" s="150"/>
      <c r="V1109" s="146"/>
      <c r="W1109" s="136"/>
    </row>
    <row r="1110" spans="2:23">
      <c r="B1110" s="149"/>
      <c r="C1110" s="149"/>
      <c r="D1110" s="150"/>
      <c r="E1110" s="150"/>
      <c r="F1110" s="150"/>
      <c r="G1110" s="150"/>
      <c r="I1110" s="147"/>
      <c r="J1110" s="132"/>
      <c r="K1110" s="150"/>
      <c r="L1110" s="150"/>
      <c r="M1110" s="150"/>
      <c r="N1110" s="150"/>
      <c r="O1110" s="132"/>
      <c r="P1110" s="151"/>
      <c r="Q1110" s="145"/>
      <c r="R1110" s="144">
        <f t="shared" si="17"/>
        <v>0</v>
      </c>
      <c r="S1110" s="150"/>
      <c r="T1110" s="141"/>
      <c r="U1110" s="150"/>
      <c r="V1110" s="146"/>
      <c r="W1110" s="136"/>
    </row>
    <row r="1111" spans="2:23">
      <c r="B1111" s="149"/>
      <c r="C1111" s="149"/>
      <c r="D1111" s="150"/>
      <c r="E1111" s="150"/>
      <c r="F1111" s="150"/>
      <c r="G1111" s="150"/>
      <c r="I1111" s="147"/>
      <c r="J1111" s="132"/>
      <c r="K1111" s="150"/>
      <c r="L1111" s="150"/>
      <c r="M1111" s="150"/>
      <c r="N1111" s="150"/>
      <c r="O1111" s="132"/>
      <c r="P1111" s="151"/>
      <c r="Q1111" s="145"/>
      <c r="R1111" s="144">
        <f t="shared" si="17"/>
        <v>0</v>
      </c>
      <c r="S1111" s="150"/>
      <c r="T1111" s="141"/>
      <c r="U1111" s="150"/>
      <c r="V1111" s="146"/>
      <c r="W1111" s="136"/>
    </row>
    <row r="1112" spans="2:23">
      <c r="B1112" s="149"/>
      <c r="C1112" s="149"/>
      <c r="D1112" s="150"/>
      <c r="E1112" s="150"/>
      <c r="F1112" s="150"/>
      <c r="G1112" s="150"/>
      <c r="I1112" s="147"/>
      <c r="J1112" s="132"/>
      <c r="K1112" s="150"/>
      <c r="L1112" s="150"/>
      <c r="M1112" s="150"/>
      <c r="N1112" s="150"/>
      <c r="O1112" s="132"/>
      <c r="P1112" s="151"/>
      <c r="Q1112" s="145"/>
      <c r="R1112" s="144">
        <f t="shared" si="17"/>
        <v>0</v>
      </c>
      <c r="S1112" s="150"/>
      <c r="T1112" s="141"/>
      <c r="U1112" s="150"/>
      <c r="V1112" s="146"/>
      <c r="W1112" s="136"/>
    </row>
    <row r="1113" spans="2:23">
      <c r="B1113" s="149"/>
      <c r="C1113" s="149"/>
      <c r="D1113" s="150"/>
      <c r="E1113" s="150"/>
      <c r="F1113" s="150"/>
      <c r="G1113" s="150"/>
      <c r="I1113" s="147"/>
      <c r="J1113" s="132"/>
      <c r="K1113" s="150"/>
      <c r="L1113" s="150"/>
      <c r="M1113" s="150"/>
      <c r="N1113" s="150"/>
      <c r="O1113" s="132"/>
      <c r="P1113" s="151"/>
      <c r="Q1113" s="145"/>
      <c r="R1113" s="144">
        <f t="shared" si="17"/>
        <v>0</v>
      </c>
      <c r="S1113" s="150"/>
      <c r="T1113" s="141"/>
      <c r="U1113" s="150"/>
      <c r="V1113" s="146"/>
      <c r="W1113" s="136"/>
    </row>
    <row r="1114" spans="2:23">
      <c r="B1114" s="149"/>
      <c r="C1114" s="149"/>
      <c r="D1114" s="150"/>
      <c r="E1114" s="150"/>
      <c r="F1114" s="150"/>
      <c r="G1114" s="150"/>
      <c r="I1114" s="147"/>
      <c r="J1114" s="132"/>
      <c r="K1114" s="150"/>
      <c r="L1114" s="150"/>
      <c r="M1114" s="150"/>
      <c r="N1114" s="150"/>
      <c r="O1114" s="132"/>
      <c r="P1114" s="151"/>
      <c r="Q1114" s="145"/>
      <c r="R1114" s="144">
        <f t="shared" si="17"/>
        <v>0</v>
      </c>
      <c r="S1114" s="150"/>
      <c r="T1114" s="141"/>
      <c r="U1114" s="150"/>
      <c r="V1114" s="146"/>
      <c r="W1114" s="136"/>
    </row>
    <row r="1115" spans="2:23">
      <c r="B1115" s="149"/>
      <c r="C1115" s="149"/>
      <c r="D1115" s="150"/>
      <c r="E1115" s="150"/>
      <c r="F1115" s="150"/>
      <c r="G1115" s="150"/>
      <c r="I1115" s="147"/>
      <c r="J1115" s="132"/>
      <c r="K1115" s="150"/>
      <c r="L1115" s="150"/>
      <c r="M1115" s="150"/>
      <c r="N1115" s="150"/>
      <c r="O1115" s="132"/>
      <c r="P1115" s="151"/>
      <c r="Q1115" s="145"/>
      <c r="R1115" s="144">
        <f t="shared" si="17"/>
        <v>0</v>
      </c>
      <c r="S1115" s="150"/>
      <c r="T1115" s="141"/>
      <c r="U1115" s="150"/>
      <c r="V1115" s="146"/>
      <c r="W1115" s="136"/>
    </row>
    <row r="1116" spans="2:23">
      <c r="B1116" s="149"/>
      <c r="C1116" s="149"/>
      <c r="D1116" s="150"/>
      <c r="E1116" s="150"/>
      <c r="F1116" s="150"/>
      <c r="G1116" s="150"/>
      <c r="I1116" s="147"/>
      <c r="J1116" s="132"/>
      <c r="K1116" s="150"/>
      <c r="L1116" s="150"/>
      <c r="M1116" s="150"/>
      <c r="N1116" s="150"/>
      <c r="O1116" s="132"/>
      <c r="P1116" s="151"/>
      <c r="Q1116" s="145"/>
      <c r="R1116" s="144">
        <f t="shared" si="17"/>
        <v>0</v>
      </c>
      <c r="S1116" s="150"/>
      <c r="T1116" s="141"/>
      <c r="U1116" s="150"/>
      <c r="V1116" s="146"/>
      <c r="W1116" s="136"/>
    </row>
    <row r="1117" spans="2:23">
      <c r="B1117" s="149"/>
      <c r="C1117" s="149"/>
      <c r="D1117" s="150"/>
      <c r="E1117" s="150"/>
      <c r="F1117" s="150"/>
      <c r="G1117" s="150"/>
      <c r="I1117" s="147"/>
      <c r="J1117" s="132"/>
      <c r="K1117" s="150"/>
      <c r="L1117" s="150"/>
      <c r="M1117" s="150"/>
      <c r="N1117" s="150"/>
      <c r="O1117" s="132"/>
      <c r="P1117" s="151"/>
      <c r="Q1117" s="145"/>
      <c r="R1117" s="144">
        <f t="shared" si="17"/>
        <v>0</v>
      </c>
      <c r="S1117" s="150"/>
      <c r="T1117" s="141"/>
      <c r="U1117" s="150"/>
      <c r="V1117" s="146"/>
      <c r="W1117" s="136"/>
    </row>
    <row r="1118" spans="2:23">
      <c r="B1118" s="149"/>
      <c r="C1118" s="149"/>
      <c r="D1118" s="150"/>
      <c r="E1118" s="150"/>
      <c r="F1118" s="150"/>
      <c r="G1118" s="150"/>
      <c r="I1118" s="147"/>
      <c r="J1118" s="132"/>
      <c r="K1118" s="150"/>
      <c r="L1118" s="150"/>
      <c r="M1118" s="150"/>
      <c r="N1118" s="150"/>
      <c r="O1118" s="132"/>
      <c r="P1118" s="151"/>
      <c r="Q1118" s="145"/>
      <c r="R1118" s="144">
        <f t="shared" si="17"/>
        <v>0</v>
      </c>
      <c r="S1118" s="150"/>
      <c r="T1118" s="141"/>
      <c r="U1118" s="150"/>
      <c r="V1118" s="146"/>
      <c r="W1118" s="136"/>
    </row>
    <row r="1119" spans="2:23">
      <c r="B1119" s="149"/>
      <c r="C1119" s="149"/>
      <c r="D1119" s="150"/>
      <c r="E1119" s="150"/>
      <c r="F1119" s="150"/>
      <c r="G1119" s="150"/>
      <c r="I1119" s="147"/>
      <c r="J1119" s="132"/>
      <c r="K1119" s="150"/>
      <c r="L1119" s="150"/>
      <c r="M1119" s="150"/>
      <c r="N1119" s="150"/>
      <c r="O1119" s="132"/>
      <c r="P1119" s="151"/>
      <c r="Q1119" s="145"/>
      <c r="R1119" s="144">
        <f t="shared" si="17"/>
        <v>0</v>
      </c>
      <c r="S1119" s="150"/>
      <c r="T1119" s="141"/>
      <c r="U1119" s="150"/>
      <c r="V1119" s="146"/>
      <c r="W1119" s="136"/>
    </row>
    <row r="1120" spans="2:23">
      <c r="B1120" s="149"/>
      <c r="C1120" s="149"/>
      <c r="D1120" s="150"/>
      <c r="E1120" s="150"/>
      <c r="F1120" s="150"/>
      <c r="G1120" s="150"/>
      <c r="I1120" s="147"/>
      <c r="J1120" s="132"/>
      <c r="K1120" s="150"/>
      <c r="L1120" s="150"/>
      <c r="M1120" s="150"/>
      <c r="N1120" s="150"/>
      <c r="O1120" s="132"/>
      <c r="P1120" s="151"/>
      <c r="Q1120" s="145"/>
      <c r="R1120" s="144">
        <f t="shared" si="17"/>
        <v>0</v>
      </c>
      <c r="S1120" s="150"/>
      <c r="T1120" s="141"/>
      <c r="U1120" s="150"/>
      <c r="V1120" s="146"/>
      <c r="W1120" s="136"/>
    </row>
    <row r="1121" spans="2:23">
      <c r="B1121" s="149"/>
      <c r="C1121" s="149"/>
      <c r="D1121" s="150"/>
      <c r="E1121" s="150"/>
      <c r="F1121" s="150"/>
      <c r="G1121" s="150"/>
      <c r="I1121" s="147"/>
      <c r="J1121" s="132"/>
      <c r="K1121" s="150"/>
      <c r="L1121" s="150"/>
      <c r="M1121" s="150"/>
      <c r="N1121" s="150"/>
      <c r="O1121" s="132"/>
      <c r="P1121" s="151"/>
      <c r="Q1121" s="145"/>
      <c r="R1121" s="144">
        <f t="shared" si="17"/>
        <v>0</v>
      </c>
      <c r="S1121" s="150"/>
      <c r="T1121" s="141"/>
      <c r="U1121" s="150"/>
      <c r="V1121" s="146"/>
      <c r="W1121" s="136"/>
    </row>
    <row r="1122" spans="2:23">
      <c r="B1122" s="149"/>
      <c r="C1122" s="149"/>
      <c r="D1122" s="150"/>
      <c r="E1122" s="150"/>
      <c r="F1122" s="150"/>
      <c r="G1122" s="150"/>
      <c r="I1122" s="147"/>
      <c r="J1122" s="132"/>
      <c r="K1122" s="150"/>
      <c r="L1122" s="150"/>
      <c r="M1122" s="150"/>
      <c r="N1122" s="150"/>
      <c r="O1122" s="132"/>
      <c r="P1122" s="151"/>
      <c r="Q1122" s="145"/>
      <c r="R1122" s="144">
        <f t="shared" si="17"/>
        <v>0</v>
      </c>
      <c r="S1122" s="150"/>
      <c r="T1122" s="141"/>
      <c r="U1122" s="150"/>
      <c r="V1122" s="146"/>
      <c r="W1122" s="136"/>
    </row>
    <row r="1123" spans="2:23">
      <c r="B1123" s="149"/>
      <c r="C1123" s="149"/>
      <c r="D1123" s="150"/>
      <c r="E1123" s="150"/>
      <c r="F1123" s="150"/>
      <c r="G1123" s="150"/>
      <c r="I1123" s="147"/>
      <c r="J1123" s="132"/>
      <c r="K1123" s="150"/>
      <c r="L1123" s="150"/>
      <c r="M1123" s="150"/>
      <c r="N1123" s="150"/>
      <c r="O1123" s="132"/>
      <c r="P1123" s="151"/>
      <c r="Q1123" s="145"/>
      <c r="R1123" s="144">
        <f t="shared" si="17"/>
        <v>0</v>
      </c>
      <c r="S1123" s="150"/>
      <c r="T1123" s="141"/>
      <c r="U1123" s="150"/>
      <c r="V1123" s="146"/>
      <c r="W1123" s="136"/>
    </row>
    <row r="1124" spans="2:23">
      <c r="B1124" s="149"/>
      <c r="C1124" s="149"/>
      <c r="D1124" s="150"/>
      <c r="E1124" s="150"/>
      <c r="F1124" s="150"/>
      <c r="G1124" s="150"/>
      <c r="I1124" s="147"/>
      <c r="J1124" s="132"/>
      <c r="K1124" s="150"/>
      <c r="L1124" s="150"/>
      <c r="M1124" s="150"/>
      <c r="N1124" s="150"/>
      <c r="O1124" s="132"/>
      <c r="P1124" s="151"/>
      <c r="Q1124" s="145"/>
      <c r="R1124" s="144">
        <f t="shared" si="17"/>
        <v>0</v>
      </c>
      <c r="S1124" s="150"/>
      <c r="T1124" s="141"/>
      <c r="U1124" s="150"/>
      <c r="V1124" s="146"/>
      <c r="W1124" s="136"/>
    </row>
    <row r="1125" spans="2:23">
      <c r="B1125" s="149"/>
      <c r="C1125" s="149"/>
      <c r="D1125" s="150"/>
      <c r="E1125" s="150"/>
      <c r="F1125" s="150"/>
      <c r="G1125" s="150"/>
      <c r="I1125" s="147"/>
      <c r="J1125" s="132"/>
      <c r="K1125" s="150"/>
      <c r="L1125" s="150"/>
      <c r="M1125" s="150"/>
      <c r="N1125" s="150"/>
      <c r="O1125" s="132"/>
      <c r="P1125" s="151"/>
      <c r="Q1125" s="145"/>
      <c r="R1125" s="144">
        <f t="shared" si="17"/>
        <v>0</v>
      </c>
      <c r="S1125" s="150"/>
      <c r="T1125" s="141"/>
      <c r="U1125" s="150"/>
      <c r="V1125" s="146"/>
      <c r="W1125" s="136"/>
    </row>
    <row r="1126" spans="2:23">
      <c r="B1126" s="149"/>
      <c r="C1126" s="149"/>
      <c r="D1126" s="150"/>
      <c r="E1126" s="150"/>
      <c r="F1126" s="150"/>
      <c r="G1126" s="150"/>
      <c r="I1126" s="147"/>
      <c r="J1126" s="132"/>
      <c r="K1126" s="150"/>
      <c r="L1126" s="150"/>
      <c r="M1126" s="150"/>
      <c r="N1126" s="150"/>
      <c r="O1126" s="132"/>
      <c r="P1126" s="151"/>
      <c r="Q1126" s="145"/>
      <c r="R1126" s="144">
        <f t="shared" si="17"/>
        <v>0</v>
      </c>
      <c r="S1126" s="150"/>
      <c r="T1126" s="141"/>
      <c r="U1126" s="150"/>
      <c r="V1126" s="146"/>
      <c r="W1126" s="136"/>
    </row>
    <row r="1127" spans="2:23">
      <c r="B1127" s="149"/>
      <c r="C1127" s="149"/>
      <c r="D1127" s="150"/>
      <c r="E1127" s="150"/>
      <c r="F1127" s="150"/>
      <c r="G1127" s="150"/>
      <c r="I1127" s="147"/>
      <c r="J1127" s="132"/>
      <c r="K1127" s="150"/>
      <c r="L1127" s="150"/>
      <c r="M1127" s="150"/>
      <c r="N1127" s="150"/>
      <c r="O1127" s="132"/>
      <c r="P1127" s="151"/>
      <c r="Q1127" s="145"/>
      <c r="R1127" s="144">
        <f t="shared" si="17"/>
        <v>0</v>
      </c>
      <c r="S1127" s="150"/>
      <c r="T1127" s="141"/>
      <c r="U1127" s="150"/>
      <c r="V1127" s="146"/>
      <c r="W1127" s="136"/>
    </row>
    <row r="1128" spans="2:23">
      <c r="B1128" s="149"/>
      <c r="C1128" s="149"/>
      <c r="D1128" s="150"/>
      <c r="E1128" s="150"/>
      <c r="F1128" s="150"/>
      <c r="G1128" s="150"/>
      <c r="I1128" s="147"/>
      <c r="J1128" s="132"/>
      <c r="K1128" s="150"/>
      <c r="L1128" s="150"/>
      <c r="M1128" s="150"/>
      <c r="N1128" s="150"/>
      <c r="O1128" s="132"/>
      <c r="P1128" s="151"/>
      <c r="Q1128" s="145"/>
      <c r="R1128" s="144">
        <f t="shared" si="17"/>
        <v>0</v>
      </c>
      <c r="S1128" s="150"/>
      <c r="T1128" s="141"/>
      <c r="U1128" s="150"/>
      <c r="V1128" s="146"/>
      <c r="W1128" s="136"/>
    </row>
    <row r="1129" spans="2:23">
      <c r="B1129" s="149"/>
      <c r="C1129" s="149"/>
      <c r="D1129" s="150"/>
      <c r="E1129" s="150"/>
      <c r="F1129" s="150"/>
      <c r="G1129" s="150"/>
      <c r="I1129" s="147"/>
      <c r="J1129" s="132"/>
      <c r="K1129" s="150"/>
      <c r="L1129" s="150"/>
      <c r="M1129" s="150"/>
      <c r="N1129" s="150"/>
      <c r="O1129" s="132"/>
      <c r="P1129" s="151"/>
      <c r="Q1129" s="145"/>
      <c r="R1129" s="144">
        <f t="shared" si="17"/>
        <v>0</v>
      </c>
      <c r="S1129" s="150"/>
      <c r="T1129" s="141"/>
      <c r="U1129" s="150"/>
      <c r="V1129" s="146"/>
      <c r="W1129" s="136"/>
    </row>
    <row r="1130" spans="2:23">
      <c r="B1130" s="149"/>
      <c r="C1130" s="149"/>
      <c r="D1130" s="150"/>
      <c r="E1130" s="150"/>
      <c r="F1130" s="150"/>
      <c r="G1130" s="150"/>
      <c r="I1130" s="147"/>
      <c r="J1130" s="132"/>
      <c r="K1130" s="150"/>
      <c r="L1130" s="150"/>
      <c r="M1130" s="150"/>
      <c r="N1130" s="150"/>
      <c r="O1130" s="132"/>
      <c r="P1130" s="151"/>
      <c r="Q1130" s="145"/>
      <c r="R1130" s="144">
        <f t="shared" si="17"/>
        <v>0</v>
      </c>
      <c r="S1130" s="150"/>
      <c r="T1130" s="141"/>
      <c r="U1130" s="150"/>
      <c r="V1130" s="146"/>
      <c r="W1130" s="136"/>
    </row>
    <row r="1131" spans="2:23">
      <c r="B1131" s="149"/>
      <c r="C1131" s="149"/>
      <c r="D1131" s="150"/>
      <c r="E1131" s="150"/>
      <c r="F1131" s="150"/>
      <c r="G1131" s="150"/>
      <c r="I1131" s="147"/>
      <c r="J1131" s="132"/>
      <c r="K1131" s="150"/>
      <c r="L1131" s="150"/>
      <c r="M1131" s="150"/>
      <c r="N1131" s="150"/>
      <c r="O1131" s="132"/>
      <c r="P1131" s="151"/>
      <c r="Q1131" s="145"/>
      <c r="R1131" s="144">
        <f t="shared" si="17"/>
        <v>0</v>
      </c>
      <c r="S1131" s="150"/>
      <c r="T1131" s="141"/>
      <c r="U1131" s="150"/>
      <c r="V1131" s="146"/>
      <c r="W1131" s="136"/>
    </row>
    <row r="1132" spans="2:23">
      <c r="B1132" s="149"/>
      <c r="C1132" s="149"/>
      <c r="D1132" s="150"/>
      <c r="E1132" s="150"/>
      <c r="F1132" s="150"/>
      <c r="G1132" s="150"/>
      <c r="I1132" s="147"/>
      <c r="J1132" s="132"/>
      <c r="K1132" s="150"/>
      <c r="L1132" s="150"/>
      <c r="M1132" s="150"/>
      <c r="N1132" s="150"/>
      <c r="O1132" s="132"/>
      <c r="P1132" s="151"/>
      <c r="Q1132" s="145"/>
      <c r="R1132" s="144">
        <f t="shared" si="17"/>
        <v>0</v>
      </c>
      <c r="S1132" s="150"/>
      <c r="T1132" s="141"/>
      <c r="U1132" s="150"/>
      <c r="V1132" s="146"/>
      <c r="W1132" s="136"/>
    </row>
    <row r="1133" spans="2:23">
      <c r="B1133" s="149"/>
      <c r="C1133" s="149"/>
      <c r="D1133" s="150"/>
      <c r="E1133" s="150"/>
      <c r="F1133" s="150"/>
      <c r="G1133" s="150"/>
      <c r="I1133" s="147"/>
      <c r="J1133" s="132"/>
      <c r="K1133" s="150"/>
      <c r="L1133" s="150"/>
      <c r="M1133" s="150"/>
      <c r="N1133" s="150"/>
      <c r="O1133" s="132"/>
      <c r="P1133" s="151"/>
      <c r="Q1133" s="145"/>
      <c r="R1133" s="144">
        <f t="shared" si="17"/>
        <v>0</v>
      </c>
      <c r="S1133" s="150"/>
      <c r="T1133" s="141"/>
      <c r="U1133" s="150"/>
      <c r="V1133" s="146"/>
      <c r="W1133" s="136"/>
    </row>
    <row r="1134" spans="2:23">
      <c r="B1134" s="149"/>
      <c r="C1134" s="149"/>
      <c r="D1134" s="150"/>
      <c r="E1134" s="150"/>
      <c r="F1134" s="150"/>
      <c r="G1134" s="150"/>
      <c r="I1134" s="147"/>
      <c r="J1134" s="132"/>
      <c r="K1134" s="150"/>
      <c r="L1134" s="150"/>
      <c r="M1134" s="150"/>
      <c r="N1134" s="150"/>
      <c r="O1134" s="132"/>
      <c r="P1134" s="151"/>
      <c r="Q1134" s="145"/>
      <c r="R1134" s="144">
        <f t="shared" si="17"/>
        <v>0</v>
      </c>
      <c r="S1134" s="150"/>
      <c r="T1134" s="141"/>
      <c r="U1134" s="150"/>
      <c r="V1134" s="146"/>
      <c r="W1134" s="136"/>
    </row>
    <row r="1135" spans="2:23">
      <c r="B1135" s="149"/>
      <c r="C1135" s="149"/>
      <c r="D1135" s="150"/>
      <c r="E1135" s="150"/>
      <c r="F1135" s="150"/>
      <c r="G1135" s="150"/>
      <c r="I1135" s="147"/>
      <c r="J1135" s="132"/>
      <c r="K1135" s="150"/>
      <c r="L1135" s="150"/>
      <c r="M1135" s="150"/>
      <c r="N1135" s="150"/>
      <c r="O1135" s="132"/>
      <c r="P1135" s="151"/>
      <c r="Q1135" s="145"/>
      <c r="R1135" s="144">
        <f t="shared" si="17"/>
        <v>0</v>
      </c>
      <c r="S1135" s="150"/>
      <c r="T1135" s="141"/>
      <c r="U1135" s="150"/>
      <c r="V1135" s="146"/>
      <c r="W1135" s="136"/>
    </row>
    <row r="1136" spans="2:23">
      <c r="B1136" s="149"/>
      <c r="C1136" s="149"/>
      <c r="D1136" s="150"/>
      <c r="E1136" s="150"/>
      <c r="F1136" s="150"/>
      <c r="G1136" s="150"/>
      <c r="I1136" s="147"/>
      <c r="J1136" s="132"/>
      <c r="K1136" s="150"/>
      <c r="L1136" s="150"/>
      <c r="M1136" s="150"/>
      <c r="N1136" s="150"/>
      <c r="O1136" s="132"/>
      <c r="P1136" s="151"/>
      <c r="Q1136" s="145"/>
      <c r="R1136" s="144">
        <f t="shared" si="17"/>
        <v>0</v>
      </c>
      <c r="S1136" s="150"/>
      <c r="T1136" s="141"/>
      <c r="U1136" s="150"/>
      <c r="V1136" s="146"/>
      <c r="W1136" s="136"/>
    </row>
    <row r="1137" spans="2:23">
      <c r="B1137" s="149"/>
      <c r="C1137" s="149"/>
      <c r="D1137" s="150"/>
      <c r="E1137" s="150"/>
      <c r="F1137" s="150"/>
      <c r="G1137" s="150"/>
      <c r="I1137" s="147"/>
      <c r="J1137" s="132"/>
      <c r="K1137" s="150"/>
      <c r="L1137" s="150"/>
      <c r="M1137" s="150"/>
      <c r="N1137" s="150"/>
      <c r="O1137" s="132"/>
      <c r="P1137" s="151"/>
      <c r="Q1137" s="145"/>
      <c r="R1137" s="144">
        <f t="shared" si="17"/>
        <v>0</v>
      </c>
      <c r="S1137" s="150"/>
      <c r="T1137" s="141"/>
      <c r="U1137" s="150"/>
      <c r="V1137" s="146"/>
      <c r="W1137" s="136"/>
    </row>
    <row r="1138" spans="2:23">
      <c r="B1138" s="149"/>
      <c r="C1138" s="149"/>
      <c r="D1138" s="150"/>
      <c r="E1138" s="150"/>
      <c r="F1138" s="150"/>
      <c r="G1138" s="150"/>
      <c r="I1138" s="147"/>
      <c r="J1138" s="132"/>
      <c r="K1138" s="150"/>
      <c r="L1138" s="150"/>
      <c r="M1138" s="150"/>
      <c r="N1138" s="150"/>
      <c r="O1138" s="132"/>
      <c r="P1138" s="151"/>
      <c r="Q1138" s="145"/>
      <c r="R1138" s="144">
        <f t="shared" si="17"/>
        <v>0</v>
      </c>
      <c r="S1138" s="150"/>
      <c r="T1138" s="141"/>
      <c r="U1138" s="150"/>
      <c r="V1138" s="146"/>
      <c r="W1138" s="136"/>
    </row>
    <row r="1139" spans="2:23">
      <c r="B1139" s="149"/>
      <c r="C1139" s="149"/>
      <c r="D1139" s="150"/>
      <c r="E1139" s="150"/>
      <c r="F1139" s="150"/>
      <c r="G1139" s="150"/>
      <c r="I1139" s="147"/>
      <c r="J1139" s="132"/>
      <c r="K1139" s="150"/>
      <c r="L1139" s="150"/>
      <c r="M1139" s="150"/>
      <c r="N1139" s="150"/>
      <c r="O1139" s="132"/>
      <c r="P1139" s="151"/>
      <c r="Q1139" s="145"/>
      <c r="R1139" s="144">
        <f t="shared" si="17"/>
        <v>0</v>
      </c>
      <c r="S1139" s="150"/>
      <c r="T1139" s="141"/>
      <c r="U1139" s="150"/>
      <c r="V1139" s="146"/>
      <c r="W1139" s="136"/>
    </row>
    <row r="1140" spans="2:23">
      <c r="B1140" s="149"/>
      <c r="C1140" s="149"/>
      <c r="D1140" s="150"/>
      <c r="E1140" s="150"/>
      <c r="F1140" s="150"/>
      <c r="G1140" s="150"/>
      <c r="I1140" s="147"/>
      <c r="J1140" s="132"/>
      <c r="K1140" s="150"/>
      <c r="L1140" s="150"/>
      <c r="M1140" s="150"/>
      <c r="N1140" s="150"/>
      <c r="O1140" s="132"/>
      <c r="P1140" s="151"/>
      <c r="Q1140" s="145"/>
      <c r="R1140" s="144">
        <f t="shared" si="17"/>
        <v>0</v>
      </c>
      <c r="S1140" s="150"/>
      <c r="T1140" s="141"/>
      <c r="U1140" s="150"/>
      <c r="V1140" s="146"/>
      <c r="W1140" s="136"/>
    </row>
    <row r="1141" spans="2:23">
      <c r="B1141" s="149"/>
      <c r="C1141" s="149"/>
      <c r="D1141" s="150"/>
      <c r="E1141" s="150"/>
      <c r="F1141" s="150"/>
      <c r="G1141" s="150"/>
      <c r="I1141" s="147"/>
      <c r="J1141" s="132"/>
      <c r="K1141" s="150"/>
      <c r="L1141" s="150"/>
      <c r="M1141" s="150"/>
      <c r="N1141" s="150"/>
      <c r="O1141" s="132"/>
      <c r="P1141" s="151"/>
      <c r="Q1141" s="145"/>
      <c r="R1141" s="144">
        <f t="shared" si="17"/>
        <v>0</v>
      </c>
      <c r="S1141" s="150"/>
      <c r="T1141" s="141"/>
      <c r="U1141" s="150"/>
      <c r="V1141" s="146"/>
      <c r="W1141" s="136"/>
    </row>
    <row r="1142" spans="2:23">
      <c r="B1142" s="149"/>
      <c r="C1142" s="149"/>
      <c r="D1142" s="150"/>
      <c r="E1142" s="150"/>
      <c r="F1142" s="150"/>
      <c r="G1142" s="150"/>
      <c r="I1142" s="147"/>
      <c r="J1142" s="132"/>
      <c r="K1142" s="150"/>
      <c r="L1142" s="150"/>
      <c r="M1142" s="150"/>
      <c r="N1142" s="150"/>
      <c r="O1142" s="132"/>
      <c r="P1142" s="151"/>
      <c r="Q1142" s="145"/>
      <c r="R1142" s="144">
        <f t="shared" si="17"/>
        <v>0</v>
      </c>
      <c r="S1142" s="150"/>
      <c r="T1142" s="141"/>
      <c r="U1142" s="150"/>
      <c r="V1142" s="146"/>
      <c r="W1142" s="136"/>
    </row>
    <row r="1143" spans="2:23">
      <c r="B1143" s="149"/>
      <c r="C1143" s="149"/>
      <c r="D1143" s="150"/>
      <c r="E1143" s="150"/>
      <c r="F1143" s="150"/>
      <c r="G1143" s="150"/>
      <c r="I1143" s="147"/>
      <c r="J1143" s="132"/>
      <c r="K1143" s="150"/>
      <c r="L1143" s="150"/>
      <c r="M1143" s="150"/>
      <c r="N1143" s="150"/>
      <c r="O1143" s="132"/>
      <c r="P1143" s="151"/>
      <c r="Q1143" s="145"/>
      <c r="R1143" s="144">
        <f t="shared" si="17"/>
        <v>0</v>
      </c>
      <c r="S1143" s="150"/>
      <c r="T1143" s="141"/>
      <c r="U1143" s="150"/>
      <c r="V1143" s="146"/>
      <c r="W1143" s="136"/>
    </row>
    <row r="1144" spans="2:23">
      <c r="B1144" s="149"/>
      <c r="C1144" s="149"/>
      <c r="D1144" s="150"/>
      <c r="E1144" s="150"/>
      <c r="F1144" s="150"/>
      <c r="G1144" s="150"/>
      <c r="I1144" s="147"/>
      <c r="J1144" s="132"/>
      <c r="K1144" s="150"/>
      <c r="L1144" s="150"/>
      <c r="M1144" s="150"/>
      <c r="N1144" s="150"/>
      <c r="O1144" s="132"/>
      <c r="P1144" s="151"/>
      <c r="Q1144" s="145"/>
      <c r="R1144" s="144">
        <f t="shared" si="17"/>
        <v>0</v>
      </c>
      <c r="S1144" s="150"/>
      <c r="T1144" s="141"/>
      <c r="U1144" s="150"/>
      <c r="V1144" s="146"/>
      <c r="W1144" s="136"/>
    </row>
    <row r="1145" spans="2:23">
      <c r="B1145" s="149"/>
      <c r="C1145" s="149"/>
      <c r="D1145" s="150"/>
      <c r="E1145" s="150"/>
      <c r="F1145" s="150"/>
      <c r="G1145" s="150"/>
      <c r="I1145" s="147"/>
      <c r="J1145" s="132"/>
      <c r="K1145" s="150"/>
      <c r="L1145" s="150"/>
      <c r="M1145" s="150"/>
      <c r="N1145" s="150"/>
      <c r="O1145" s="132"/>
      <c r="P1145" s="151"/>
      <c r="Q1145" s="145"/>
      <c r="R1145" s="144">
        <f t="shared" si="17"/>
        <v>0</v>
      </c>
      <c r="S1145" s="150"/>
      <c r="T1145" s="141"/>
      <c r="U1145" s="150"/>
      <c r="V1145" s="146"/>
      <c r="W1145" s="136"/>
    </row>
    <row r="1146" spans="2:23">
      <c r="B1146" s="149"/>
      <c r="C1146" s="149"/>
      <c r="D1146" s="150"/>
      <c r="E1146" s="150"/>
      <c r="F1146" s="150"/>
      <c r="G1146" s="150"/>
      <c r="I1146" s="147"/>
      <c r="J1146" s="132"/>
      <c r="K1146" s="150"/>
      <c r="L1146" s="150"/>
      <c r="M1146" s="150"/>
      <c r="N1146" s="150"/>
      <c r="O1146" s="132"/>
      <c r="P1146" s="151"/>
      <c r="Q1146" s="145"/>
      <c r="R1146" s="144">
        <f t="shared" si="17"/>
        <v>0</v>
      </c>
      <c r="S1146" s="150"/>
      <c r="T1146" s="141"/>
      <c r="U1146" s="150"/>
      <c r="V1146" s="146"/>
      <c r="W1146" s="136"/>
    </row>
    <row r="1147" spans="2:23">
      <c r="B1147" s="149"/>
      <c r="C1147" s="149"/>
      <c r="D1147" s="150"/>
      <c r="E1147" s="150"/>
      <c r="F1147" s="150"/>
      <c r="G1147" s="150"/>
      <c r="I1147" s="147"/>
      <c r="J1147" s="132"/>
      <c r="K1147" s="150"/>
      <c r="L1147" s="150"/>
      <c r="M1147" s="150"/>
      <c r="N1147" s="150"/>
      <c r="O1147" s="132"/>
      <c r="P1147" s="151"/>
      <c r="Q1147" s="145"/>
      <c r="R1147" s="144">
        <f t="shared" si="17"/>
        <v>0</v>
      </c>
      <c r="S1147" s="150"/>
      <c r="T1147" s="141"/>
      <c r="U1147" s="150"/>
      <c r="V1147" s="146"/>
      <c r="W1147" s="136"/>
    </row>
    <row r="1148" spans="2:23">
      <c r="B1148" s="149"/>
      <c r="C1148" s="149"/>
      <c r="D1148" s="150"/>
      <c r="E1148" s="150"/>
      <c r="F1148" s="150"/>
      <c r="G1148" s="150"/>
      <c r="I1148" s="147"/>
      <c r="J1148" s="132"/>
      <c r="K1148" s="150"/>
      <c r="L1148" s="150"/>
      <c r="M1148" s="150"/>
      <c r="N1148" s="150"/>
      <c r="O1148" s="132"/>
      <c r="P1148" s="151"/>
      <c r="Q1148" s="145"/>
      <c r="R1148" s="144">
        <f t="shared" si="17"/>
        <v>0</v>
      </c>
      <c r="S1148" s="150"/>
      <c r="T1148" s="141"/>
      <c r="U1148" s="150"/>
      <c r="V1148" s="146"/>
      <c r="W1148" s="136"/>
    </row>
    <row r="1149" spans="2:23">
      <c r="B1149" s="149"/>
      <c r="C1149" s="149"/>
      <c r="D1149" s="150"/>
      <c r="E1149" s="150"/>
      <c r="F1149" s="150"/>
      <c r="G1149" s="150"/>
      <c r="I1149" s="147"/>
      <c r="J1149" s="132"/>
      <c r="K1149" s="150"/>
      <c r="L1149" s="150"/>
      <c r="M1149" s="150"/>
      <c r="N1149" s="150"/>
      <c r="O1149" s="132"/>
      <c r="P1149" s="151"/>
      <c r="Q1149" s="145"/>
      <c r="R1149" s="144">
        <f t="shared" si="17"/>
        <v>0</v>
      </c>
      <c r="S1149" s="150"/>
      <c r="T1149" s="141"/>
      <c r="U1149" s="150"/>
      <c r="V1149" s="146"/>
      <c r="W1149" s="136"/>
    </row>
    <row r="1150" spans="2:23">
      <c r="B1150" s="149"/>
      <c r="C1150" s="149"/>
      <c r="D1150" s="150"/>
      <c r="E1150" s="150"/>
      <c r="F1150" s="150"/>
      <c r="G1150" s="150"/>
      <c r="I1150" s="147"/>
      <c r="J1150" s="132"/>
      <c r="K1150" s="150"/>
      <c r="L1150" s="150"/>
      <c r="M1150" s="150"/>
      <c r="N1150" s="150"/>
      <c r="O1150" s="132"/>
      <c r="P1150" s="151"/>
      <c r="Q1150" s="145"/>
      <c r="R1150" s="144">
        <f t="shared" si="17"/>
        <v>0</v>
      </c>
      <c r="S1150" s="150"/>
      <c r="T1150" s="141"/>
      <c r="U1150" s="150"/>
      <c r="V1150" s="146"/>
      <c r="W1150" s="136"/>
    </row>
    <row r="1151" spans="2:23">
      <c r="B1151" s="149"/>
      <c r="C1151" s="149"/>
      <c r="D1151" s="150"/>
      <c r="E1151" s="150"/>
      <c r="F1151" s="150"/>
      <c r="G1151" s="150"/>
      <c r="I1151" s="147"/>
      <c r="J1151" s="132"/>
      <c r="K1151" s="150"/>
      <c r="L1151" s="150"/>
      <c r="M1151" s="150"/>
      <c r="N1151" s="150"/>
      <c r="O1151" s="132"/>
      <c r="P1151" s="151"/>
      <c r="Q1151" s="145"/>
      <c r="R1151" s="144">
        <f t="shared" si="17"/>
        <v>0</v>
      </c>
      <c r="S1151" s="150"/>
      <c r="T1151" s="141"/>
      <c r="U1151" s="150"/>
      <c r="V1151" s="146"/>
      <c r="W1151" s="136"/>
    </row>
    <row r="1152" spans="2:23">
      <c r="B1152" s="149"/>
      <c r="C1152" s="149"/>
      <c r="D1152" s="150"/>
      <c r="E1152" s="150"/>
      <c r="F1152" s="150"/>
      <c r="G1152" s="150"/>
      <c r="I1152" s="147"/>
      <c r="J1152" s="132"/>
      <c r="K1152" s="150"/>
      <c r="L1152" s="150"/>
      <c r="M1152" s="150"/>
      <c r="N1152" s="150"/>
      <c r="O1152" s="132"/>
      <c r="P1152" s="151"/>
      <c r="Q1152" s="145"/>
      <c r="R1152" s="144">
        <f t="shared" si="17"/>
        <v>0</v>
      </c>
      <c r="S1152" s="150"/>
      <c r="T1152" s="141"/>
      <c r="U1152" s="150"/>
      <c r="V1152" s="146"/>
      <c r="W1152" s="136"/>
    </row>
    <row r="1153" spans="2:23">
      <c r="B1153" s="149"/>
      <c r="C1153" s="149"/>
      <c r="D1153" s="150"/>
      <c r="E1153" s="150"/>
      <c r="F1153" s="150"/>
      <c r="G1153" s="150"/>
      <c r="I1153" s="147"/>
      <c r="J1153" s="132"/>
      <c r="K1153" s="150"/>
      <c r="L1153" s="150"/>
      <c r="M1153" s="150"/>
      <c r="N1153" s="150"/>
      <c r="O1153" s="132"/>
      <c r="P1153" s="151"/>
      <c r="Q1153" s="145"/>
      <c r="R1153" s="144">
        <f t="shared" si="17"/>
        <v>0</v>
      </c>
      <c r="S1153" s="150"/>
      <c r="T1153" s="141"/>
      <c r="U1153" s="150"/>
      <c r="V1153" s="146"/>
      <c r="W1153" s="136"/>
    </row>
    <row r="1154" spans="2:23">
      <c r="B1154" s="149"/>
      <c r="C1154" s="149"/>
      <c r="D1154" s="150"/>
      <c r="E1154" s="150"/>
      <c r="F1154" s="150"/>
      <c r="G1154" s="150"/>
      <c r="I1154" s="147"/>
      <c r="J1154" s="132"/>
      <c r="K1154" s="150"/>
      <c r="L1154" s="150"/>
      <c r="M1154" s="150"/>
      <c r="N1154" s="150"/>
      <c r="O1154" s="132"/>
      <c r="P1154" s="151"/>
      <c r="Q1154" s="145"/>
      <c r="R1154" s="144">
        <f t="shared" ref="R1154:R1217" si="18">P1154*(1+Q1154)</f>
        <v>0</v>
      </c>
      <c r="S1154" s="150"/>
      <c r="T1154" s="141"/>
      <c r="U1154" s="150"/>
      <c r="V1154" s="146"/>
      <c r="W1154" s="136"/>
    </row>
    <row r="1155" spans="2:23">
      <c r="B1155" s="149"/>
      <c r="C1155" s="149"/>
      <c r="D1155" s="150"/>
      <c r="E1155" s="150"/>
      <c r="F1155" s="150"/>
      <c r="G1155" s="150"/>
      <c r="I1155" s="147"/>
      <c r="J1155" s="132"/>
      <c r="K1155" s="150"/>
      <c r="L1155" s="150"/>
      <c r="M1155" s="150"/>
      <c r="N1155" s="150"/>
      <c r="O1155" s="132"/>
      <c r="P1155" s="151"/>
      <c r="Q1155" s="145"/>
      <c r="R1155" s="144">
        <f t="shared" si="18"/>
        <v>0</v>
      </c>
      <c r="S1155" s="150"/>
      <c r="T1155" s="141"/>
      <c r="U1155" s="150"/>
      <c r="V1155" s="146"/>
      <c r="W1155" s="136"/>
    </row>
    <row r="1156" spans="2:23">
      <c r="B1156" s="149"/>
      <c r="C1156" s="149"/>
      <c r="D1156" s="150"/>
      <c r="E1156" s="150"/>
      <c r="F1156" s="150"/>
      <c r="G1156" s="150"/>
      <c r="I1156" s="147"/>
      <c r="J1156" s="132"/>
      <c r="K1156" s="150"/>
      <c r="L1156" s="150"/>
      <c r="M1156" s="150"/>
      <c r="N1156" s="150"/>
      <c r="O1156" s="132"/>
      <c r="P1156" s="151"/>
      <c r="Q1156" s="145"/>
      <c r="R1156" s="144">
        <f t="shared" si="18"/>
        <v>0</v>
      </c>
      <c r="S1156" s="150"/>
      <c r="T1156" s="141"/>
      <c r="U1156" s="150"/>
      <c r="V1156" s="146"/>
      <c r="W1156" s="136"/>
    </row>
    <row r="1157" spans="2:23">
      <c r="B1157" s="149"/>
      <c r="C1157" s="149"/>
      <c r="D1157" s="150"/>
      <c r="E1157" s="150"/>
      <c r="F1157" s="150"/>
      <c r="G1157" s="150"/>
      <c r="I1157" s="147"/>
      <c r="J1157" s="132"/>
      <c r="K1157" s="150"/>
      <c r="L1157" s="150"/>
      <c r="M1157" s="150"/>
      <c r="N1157" s="150"/>
      <c r="O1157" s="132"/>
      <c r="P1157" s="151"/>
      <c r="Q1157" s="145"/>
      <c r="R1157" s="144">
        <f t="shared" si="18"/>
        <v>0</v>
      </c>
      <c r="S1157" s="150"/>
      <c r="T1157" s="141"/>
      <c r="U1157" s="150"/>
      <c r="V1157" s="146"/>
      <c r="W1157" s="136"/>
    </row>
    <row r="1158" spans="2:23">
      <c r="B1158" s="149"/>
      <c r="C1158" s="149"/>
      <c r="D1158" s="150"/>
      <c r="E1158" s="150"/>
      <c r="F1158" s="150"/>
      <c r="G1158" s="150"/>
      <c r="I1158" s="147"/>
      <c r="J1158" s="132"/>
      <c r="K1158" s="150"/>
      <c r="L1158" s="150"/>
      <c r="M1158" s="150"/>
      <c r="N1158" s="150"/>
      <c r="O1158" s="132"/>
      <c r="P1158" s="151"/>
      <c r="Q1158" s="145"/>
      <c r="R1158" s="144">
        <f t="shared" si="18"/>
        <v>0</v>
      </c>
      <c r="S1158" s="150"/>
      <c r="T1158" s="141"/>
      <c r="U1158" s="150"/>
      <c r="V1158" s="146"/>
      <c r="W1158" s="136"/>
    </row>
    <row r="1159" spans="2:23">
      <c r="B1159" s="149"/>
      <c r="C1159" s="149"/>
      <c r="D1159" s="150"/>
      <c r="E1159" s="150"/>
      <c r="F1159" s="150"/>
      <c r="G1159" s="150"/>
      <c r="I1159" s="147"/>
      <c r="J1159" s="132"/>
      <c r="K1159" s="150"/>
      <c r="L1159" s="150"/>
      <c r="M1159" s="150"/>
      <c r="N1159" s="150"/>
      <c r="O1159" s="132"/>
      <c r="P1159" s="151"/>
      <c r="Q1159" s="145"/>
      <c r="R1159" s="144">
        <f t="shared" si="18"/>
        <v>0</v>
      </c>
      <c r="S1159" s="150"/>
      <c r="T1159" s="141"/>
      <c r="U1159" s="150"/>
      <c r="V1159" s="146"/>
      <c r="W1159" s="136"/>
    </row>
    <row r="1160" spans="2:23">
      <c r="B1160" s="149"/>
      <c r="C1160" s="149"/>
      <c r="D1160" s="150"/>
      <c r="E1160" s="150"/>
      <c r="F1160" s="150"/>
      <c r="G1160" s="150"/>
      <c r="I1160" s="147"/>
      <c r="J1160" s="132"/>
      <c r="K1160" s="150"/>
      <c r="L1160" s="150"/>
      <c r="M1160" s="150"/>
      <c r="N1160" s="150"/>
      <c r="O1160" s="132"/>
      <c r="P1160" s="151"/>
      <c r="Q1160" s="145"/>
      <c r="R1160" s="144">
        <f t="shared" si="18"/>
        <v>0</v>
      </c>
      <c r="S1160" s="150"/>
      <c r="T1160" s="141"/>
      <c r="U1160" s="150"/>
      <c r="V1160" s="146"/>
      <c r="W1160" s="136"/>
    </row>
    <row r="1161" spans="2:23">
      <c r="B1161" s="149"/>
      <c r="C1161" s="149"/>
      <c r="D1161" s="150"/>
      <c r="E1161" s="150"/>
      <c r="F1161" s="150"/>
      <c r="G1161" s="150"/>
      <c r="I1161" s="147"/>
      <c r="J1161" s="132"/>
      <c r="K1161" s="150"/>
      <c r="L1161" s="150"/>
      <c r="M1161" s="150"/>
      <c r="N1161" s="150"/>
      <c r="O1161" s="132"/>
      <c r="P1161" s="151"/>
      <c r="Q1161" s="145"/>
      <c r="R1161" s="144">
        <f t="shared" si="18"/>
        <v>0</v>
      </c>
      <c r="S1161" s="150"/>
      <c r="T1161" s="141"/>
      <c r="U1161" s="150"/>
      <c r="V1161" s="146"/>
      <c r="W1161" s="136"/>
    </row>
    <row r="1162" spans="2:23">
      <c r="B1162" s="149"/>
      <c r="C1162" s="149"/>
      <c r="D1162" s="150"/>
      <c r="E1162" s="150"/>
      <c r="F1162" s="150"/>
      <c r="G1162" s="150"/>
      <c r="I1162" s="147"/>
      <c r="J1162" s="132"/>
      <c r="K1162" s="150"/>
      <c r="L1162" s="150"/>
      <c r="M1162" s="150"/>
      <c r="N1162" s="150"/>
      <c r="O1162" s="132"/>
      <c r="P1162" s="151"/>
      <c r="Q1162" s="145"/>
      <c r="R1162" s="144">
        <f t="shared" si="18"/>
        <v>0</v>
      </c>
      <c r="S1162" s="150"/>
      <c r="T1162" s="141"/>
      <c r="U1162" s="150"/>
      <c r="V1162" s="146"/>
      <c r="W1162" s="136"/>
    </row>
    <row r="1163" spans="2:23">
      <c r="B1163" s="149"/>
      <c r="C1163" s="149"/>
      <c r="D1163" s="150"/>
      <c r="E1163" s="150"/>
      <c r="F1163" s="150"/>
      <c r="G1163" s="150"/>
      <c r="I1163" s="147"/>
      <c r="J1163" s="132"/>
      <c r="K1163" s="150"/>
      <c r="L1163" s="150"/>
      <c r="M1163" s="150"/>
      <c r="N1163" s="150"/>
      <c r="O1163" s="132"/>
      <c r="P1163" s="151"/>
      <c r="Q1163" s="145"/>
      <c r="R1163" s="144">
        <f t="shared" si="18"/>
        <v>0</v>
      </c>
      <c r="S1163" s="150"/>
      <c r="T1163" s="141"/>
      <c r="U1163" s="150"/>
      <c r="V1163" s="146"/>
      <c r="W1163" s="136"/>
    </row>
    <row r="1164" spans="2:23">
      <c r="B1164" s="149"/>
      <c r="C1164" s="149"/>
      <c r="D1164" s="150"/>
      <c r="E1164" s="150"/>
      <c r="F1164" s="150"/>
      <c r="G1164" s="150"/>
      <c r="I1164" s="147"/>
      <c r="J1164" s="132"/>
      <c r="K1164" s="150"/>
      <c r="L1164" s="150"/>
      <c r="M1164" s="150"/>
      <c r="N1164" s="150"/>
      <c r="O1164" s="132"/>
      <c r="P1164" s="151"/>
      <c r="Q1164" s="145"/>
      <c r="R1164" s="144">
        <f t="shared" si="18"/>
        <v>0</v>
      </c>
      <c r="S1164" s="150"/>
      <c r="T1164" s="141"/>
      <c r="U1164" s="150"/>
      <c r="V1164" s="146"/>
      <c r="W1164" s="136"/>
    </row>
    <row r="1165" spans="2:23">
      <c r="B1165" s="149"/>
      <c r="C1165" s="149"/>
      <c r="D1165" s="150"/>
      <c r="E1165" s="150"/>
      <c r="F1165" s="150"/>
      <c r="G1165" s="150"/>
      <c r="I1165" s="147"/>
      <c r="J1165" s="132"/>
      <c r="K1165" s="150"/>
      <c r="L1165" s="150"/>
      <c r="M1165" s="150"/>
      <c r="N1165" s="150"/>
      <c r="O1165" s="132"/>
      <c r="P1165" s="151"/>
      <c r="Q1165" s="145"/>
      <c r="R1165" s="144">
        <f t="shared" si="18"/>
        <v>0</v>
      </c>
      <c r="S1165" s="150"/>
      <c r="T1165" s="141"/>
      <c r="U1165" s="150"/>
      <c r="V1165" s="146"/>
      <c r="W1165" s="136"/>
    </row>
    <row r="1166" spans="2:23">
      <c r="B1166" s="149"/>
      <c r="C1166" s="149"/>
      <c r="D1166" s="150"/>
      <c r="E1166" s="150"/>
      <c r="F1166" s="150"/>
      <c r="G1166" s="150"/>
      <c r="I1166" s="147"/>
      <c r="J1166" s="132"/>
      <c r="K1166" s="150"/>
      <c r="L1166" s="150"/>
      <c r="M1166" s="150"/>
      <c r="N1166" s="150"/>
      <c r="O1166" s="132"/>
      <c r="P1166" s="151"/>
      <c r="Q1166" s="145"/>
      <c r="R1166" s="144">
        <f t="shared" si="18"/>
        <v>0</v>
      </c>
      <c r="S1166" s="150"/>
      <c r="T1166" s="141"/>
      <c r="U1166" s="150"/>
      <c r="V1166" s="146"/>
      <c r="W1166" s="136"/>
    </row>
    <row r="1167" spans="2:23">
      <c r="B1167" s="149"/>
      <c r="C1167" s="149"/>
      <c r="D1167" s="150"/>
      <c r="E1167" s="150"/>
      <c r="F1167" s="150"/>
      <c r="G1167" s="150"/>
      <c r="I1167" s="147"/>
      <c r="J1167" s="132"/>
      <c r="K1167" s="150"/>
      <c r="L1167" s="150"/>
      <c r="M1167" s="150"/>
      <c r="N1167" s="150"/>
      <c r="O1167" s="132"/>
      <c r="P1167" s="151"/>
      <c r="Q1167" s="145"/>
      <c r="R1167" s="144">
        <f t="shared" si="18"/>
        <v>0</v>
      </c>
      <c r="S1167" s="150"/>
      <c r="T1167" s="141"/>
      <c r="U1167" s="150"/>
      <c r="V1167" s="146"/>
      <c r="W1167" s="136"/>
    </row>
    <row r="1168" spans="2:23">
      <c r="B1168" s="149"/>
      <c r="C1168" s="149"/>
      <c r="D1168" s="150"/>
      <c r="E1168" s="150"/>
      <c r="F1168" s="150"/>
      <c r="G1168" s="150"/>
      <c r="I1168" s="147"/>
      <c r="J1168" s="132"/>
      <c r="K1168" s="150"/>
      <c r="L1168" s="150"/>
      <c r="M1168" s="150"/>
      <c r="N1168" s="150"/>
      <c r="O1168" s="132"/>
      <c r="P1168" s="151"/>
      <c r="Q1168" s="145"/>
      <c r="R1168" s="144">
        <f t="shared" si="18"/>
        <v>0</v>
      </c>
      <c r="S1168" s="150"/>
      <c r="T1168" s="141"/>
      <c r="U1168" s="150"/>
      <c r="V1168" s="146"/>
      <c r="W1168" s="136"/>
    </row>
    <row r="1169" spans="2:23">
      <c r="B1169" s="149"/>
      <c r="C1169" s="149"/>
      <c r="D1169" s="150"/>
      <c r="E1169" s="150"/>
      <c r="F1169" s="150"/>
      <c r="G1169" s="150"/>
      <c r="I1169" s="147"/>
      <c r="J1169" s="132"/>
      <c r="K1169" s="150"/>
      <c r="L1169" s="150"/>
      <c r="M1169" s="150"/>
      <c r="N1169" s="150"/>
      <c r="O1169" s="132"/>
      <c r="P1169" s="151"/>
      <c r="Q1169" s="145"/>
      <c r="R1169" s="144">
        <f t="shared" si="18"/>
        <v>0</v>
      </c>
      <c r="S1169" s="150"/>
      <c r="T1169" s="141"/>
      <c r="U1169" s="150"/>
      <c r="V1169" s="146"/>
      <c r="W1169" s="136"/>
    </row>
    <row r="1170" spans="2:23">
      <c r="B1170" s="149"/>
      <c r="C1170" s="149"/>
      <c r="D1170" s="150"/>
      <c r="E1170" s="150"/>
      <c r="F1170" s="150"/>
      <c r="G1170" s="150"/>
      <c r="I1170" s="147"/>
      <c r="J1170" s="132"/>
      <c r="K1170" s="150"/>
      <c r="L1170" s="150"/>
      <c r="M1170" s="150"/>
      <c r="N1170" s="150"/>
      <c r="O1170" s="132"/>
      <c r="P1170" s="151"/>
      <c r="Q1170" s="145"/>
      <c r="R1170" s="144">
        <f t="shared" si="18"/>
        <v>0</v>
      </c>
      <c r="S1170" s="150"/>
      <c r="T1170" s="141"/>
      <c r="U1170" s="150"/>
      <c r="V1170" s="146"/>
      <c r="W1170" s="136"/>
    </row>
    <row r="1171" spans="2:23">
      <c r="B1171" s="149"/>
      <c r="C1171" s="149"/>
      <c r="D1171" s="150"/>
      <c r="E1171" s="150"/>
      <c r="F1171" s="150"/>
      <c r="G1171" s="150"/>
      <c r="I1171" s="147"/>
      <c r="J1171" s="132"/>
      <c r="K1171" s="150"/>
      <c r="L1171" s="150"/>
      <c r="M1171" s="150"/>
      <c r="N1171" s="150"/>
      <c r="O1171" s="132"/>
      <c r="P1171" s="151"/>
      <c r="Q1171" s="145"/>
      <c r="R1171" s="144">
        <f t="shared" si="18"/>
        <v>0</v>
      </c>
      <c r="S1171" s="150"/>
      <c r="T1171" s="141"/>
      <c r="U1171" s="150"/>
      <c r="V1171" s="146"/>
      <c r="W1171" s="136"/>
    </row>
    <row r="1172" spans="2:23">
      <c r="B1172" s="149"/>
      <c r="C1172" s="149"/>
      <c r="D1172" s="150"/>
      <c r="E1172" s="150"/>
      <c r="F1172" s="150"/>
      <c r="G1172" s="150"/>
      <c r="I1172" s="147"/>
      <c r="J1172" s="132"/>
      <c r="K1172" s="150"/>
      <c r="L1172" s="150"/>
      <c r="M1172" s="150"/>
      <c r="N1172" s="150"/>
      <c r="O1172" s="132"/>
      <c r="P1172" s="151"/>
      <c r="Q1172" s="145"/>
      <c r="R1172" s="144">
        <f t="shared" si="18"/>
        <v>0</v>
      </c>
      <c r="S1172" s="150"/>
      <c r="T1172" s="141"/>
      <c r="U1172" s="150"/>
      <c r="V1172" s="146"/>
      <c r="W1172" s="136"/>
    </row>
    <row r="1173" spans="2:23">
      <c r="B1173" s="149"/>
      <c r="C1173" s="149"/>
      <c r="D1173" s="150"/>
      <c r="E1173" s="150"/>
      <c r="F1173" s="150"/>
      <c r="G1173" s="150"/>
      <c r="I1173" s="147"/>
      <c r="J1173" s="132"/>
      <c r="K1173" s="150"/>
      <c r="L1173" s="150"/>
      <c r="M1173" s="150"/>
      <c r="N1173" s="150"/>
      <c r="O1173" s="132"/>
      <c r="P1173" s="151"/>
      <c r="Q1173" s="145"/>
      <c r="R1173" s="144">
        <f t="shared" si="18"/>
        <v>0</v>
      </c>
      <c r="S1173" s="150"/>
      <c r="T1173" s="141"/>
      <c r="U1173" s="150"/>
      <c r="V1173" s="146"/>
      <c r="W1173" s="136"/>
    </row>
    <row r="1174" spans="2:23">
      <c r="B1174" s="149"/>
      <c r="C1174" s="149"/>
      <c r="D1174" s="150"/>
      <c r="E1174" s="150"/>
      <c r="F1174" s="150"/>
      <c r="G1174" s="150"/>
      <c r="I1174" s="147"/>
      <c r="J1174" s="132"/>
      <c r="K1174" s="150"/>
      <c r="L1174" s="150"/>
      <c r="M1174" s="150"/>
      <c r="N1174" s="150"/>
      <c r="O1174" s="132"/>
      <c r="P1174" s="151"/>
      <c r="Q1174" s="145"/>
      <c r="R1174" s="144">
        <f t="shared" si="18"/>
        <v>0</v>
      </c>
      <c r="S1174" s="150"/>
      <c r="T1174" s="141"/>
      <c r="U1174" s="150"/>
      <c r="V1174" s="146"/>
      <c r="W1174" s="136"/>
    </row>
    <row r="1175" spans="2:23">
      <c r="B1175" s="149"/>
      <c r="C1175" s="149"/>
      <c r="D1175" s="150"/>
      <c r="E1175" s="150"/>
      <c r="F1175" s="150"/>
      <c r="G1175" s="150"/>
      <c r="I1175" s="147"/>
      <c r="J1175" s="132"/>
      <c r="K1175" s="150"/>
      <c r="L1175" s="150"/>
      <c r="M1175" s="150"/>
      <c r="N1175" s="150"/>
      <c r="O1175" s="132"/>
      <c r="P1175" s="151"/>
      <c r="Q1175" s="145"/>
      <c r="R1175" s="144">
        <f t="shared" si="18"/>
        <v>0</v>
      </c>
      <c r="S1175" s="150"/>
      <c r="T1175" s="141"/>
      <c r="U1175" s="150"/>
      <c r="V1175" s="146"/>
      <c r="W1175" s="136"/>
    </row>
    <row r="1176" spans="2:23">
      <c r="B1176" s="149"/>
      <c r="C1176" s="149"/>
      <c r="D1176" s="150"/>
      <c r="E1176" s="150"/>
      <c r="F1176" s="150"/>
      <c r="G1176" s="150"/>
      <c r="I1176" s="147"/>
      <c r="J1176" s="132"/>
      <c r="K1176" s="150"/>
      <c r="L1176" s="150"/>
      <c r="M1176" s="150"/>
      <c r="N1176" s="150"/>
      <c r="O1176" s="132"/>
      <c r="P1176" s="151"/>
      <c r="Q1176" s="145"/>
      <c r="R1176" s="144">
        <f t="shared" si="18"/>
        <v>0</v>
      </c>
      <c r="S1176" s="150"/>
      <c r="T1176" s="141"/>
      <c r="U1176" s="150"/>
      <c r="V1176" s="146"/>
      <c r="W1176" s="136"/>
    </row>
    <row r="1177" spans="2:23">
      <c r="B1177" s="149"/>
      <c r="C1177" s="149"/>
      <c r="D1177" s="150"/>
      <c r="E1177" s="150"/>
      <c r="F1177" s="150"/>
      <c r="G1177" s="150"/>
      <c r="I1177" s="147"/>
      <c r="J1177" s="132"/>
      <c r="K1177" s="150"/>
      <c r="L1177" s="150"/>
      <c r="M1177" s="150"/>
      <c r="N1177" s="150"/>
      <c r="O1177" s="132"/>
      <c r="P1177" s="151"/>
      <c r="Q1177" s="145"/>
      <c r="R1177" s="144">
        <f t="shared" si="18"/>
        <v>0</v>
      </c>
      <c r="S1177" s="150"/>
      <c r="T1177" s="141"/>
      <c r="U1177" s="150"/>
      <c r="V1177" s="146"/>
      <c r="W1177" s="136"/>
    </row>
    <row r="1178" spans="2:23">
      <c r="B1178" s="149"/>
      <c r="C1178" s="149"/>
      <c r="D1178" s="150"/>
      <c r="E1178" s="150"/>
      <c r="F1178" s="150"/>
      <c r="G1178" s="150"/>
      <c r="I1178" s="147"/>
      <c r="J1178" s="132"/>
      <c r="K1178" s="150"/>
      <c r="L1178" s="150"/>
      <c r="M1178" s="150"/>
      <c r="N1178" s="150"/>
      <c r="O1178" s="132"/>
      <c r="P1178" s="151"/>
      <c r="Q1178" s="145"/>
      <c r="R1178" s="144">
        <f t="shared" si="18"/>
        <v>0</v>
      </c>
      <c r="S1178" s="150"/>
      <c r="T1178" s="141"/>
      <c r="U1178" s="150"/>
      <c r="V1178" s="146"/>
      <c r="W1178" s="136"/>
    </row>
    <row r="1179" spans="2:23">
      <c r="B1179" s="149"/>
      <c r="C1179" s="149"/>
      <c r="D1179" s="150"/>
      <c r="E1179" s="150"/>
      <c r="F1179" s="150"/>
      <c r="G1179" s="150"/>
      <c r="I1179" s="147"/>
      <c r="J1179" s="132"/>
      <c r="K1179" s="150"/>
      <c r="L1179" s="150"/>
      <c r="M1179" s="150"/>
      <c r="N1179" s="150"/>
      <c r="O1179" s="132"/>
      <c r="P1179" s="151"/>
      <c r="Q1179" s="145"/>
      <c r="R1179" s="144">
        <f t="shared" si="18"/>
        <v>0</v>
      </c>
      <c r="S1179" s="150"/>
      <c r="T1179" s="141"/>
      <c r="U1179" s="150"/>
      <c r="V1179" s="146"/>
      <c r="W1179" s="136"/>
    </row>
    <row r="1180" spans="2:23">
      <c r="B1180" s="149"/>
      <c r="C1180" s="149"/>
      <c r="D1180" s="150"/>
      <c r="E1180" s="150"/>
      <c r="F1180" s="150"/>
      <c r="G1180" s="150"/>
      <c r="I1180" s="147"/>
      <c r="J1180" s="132"/>
      <c r="K1180" s="150"/>
      <c r="L1180" s="150"/>
      <c r="M1180" s="150"/>
      <c r="N1180" s="150"/>
      <c r="O1180" s="132"/>
      <c r="P1180" s="151"/>
      <c r="Q1180" s="145"/>
      <c r="R1180" s="144">
        <f t="shared" si="18"/>
        <v>0</v>
      </c>
      <c r="S1180" s="150"/>
      <c r="T1180" s="141"/>
      <c r="U1180" s="150"/>
      <c r="V1180" s="146"/>
      <c r="W1180" s="136"/>
    </row>
    <row r="1181" spans="2:23">
      <c r="B1181" s="149"/>
      <c r="C1181" s="149"/>
      <c r="D1181" s="150"/>
      <c r="E1181" s="150"/>
      <c r="F1181" s="150"/>
      <c r="G1181" s="150"/>
      <c r="I1181" s="147"/>
      <c r="J1181" s="132"/>
      <c r="K1181" s="150"/>
      <c r="L1181" s="150"/>
      <c r="M1181" s="150"/>
      <c r="N1181" s="150"/>
      <c r="O1181" s="132"/>
      <c r="P1181" s="151"/>
      <c r="Q1181" s="145"/>
      <c r="R1181" s="144">
        <f t="shared" si="18"/>
        <v>0</v>
      </c>
      <c r="S1181" s="150"/>
      <c r="T1181" s="141"/>
      <c r="U1181" s="150"/>
      <c r="V1181" s="146"/>
      <c r="W1181" s="136"/>
    </row>
    <row r="1182" spans="2:23">
      <c r="B1182" s="149"/>
      <c r="C1182" s="149"/>
      <c r="D1182" s="150"/>
      <c r="E1182" s="150"/>
      <c r="F1182" s="150"/>
      <c r="G1182" s="150"/>
      <c r="I1182" s="147"/>
      <c r="J1182" s="132"/>
      <c r="K1182" s="150"/>
      <c r="L1182" s="150"/>
      <c r="M1182" s="150"/>
      <c r="N1182" s="150"/>
      <c r="O1182" s="132"/>
      <c r="P1182" s="151"/>
      <c r="Q1182" s="145"/>
      <c r="R1182" s="144">
        <f t="shared" si="18"/>
        <v>0</v>
      </c>
      <c r="S1182" s="150"/>
      <c r="T1182" s="141"/>
      <c r="U1182" s="150"/>
      <c r="V1182" s="146"/>
      <c r="W1182" s="136"/>
    </row>
    <row r="1183" spans="2:23">
      <c r="B1183" s="149"/>
      <c r="C1183" s="149"/>
      <c r="D1183" s="150"/>
      <c r="E1183" s="150"/>
      <c r="F1183" s="150"/>
      <c r="G1183" s="150"/>
      <c r="I1183" s="147"/>
      <c r="J1183" s="132"/>
      <c r="K1183" s="150"/>
      <c r="L1183" s="150"/>
      <c r="M1183" s="150"/>
      <c r="N1183" s="150"/>
      <c r="O1183" s="132"/>
      <c r="P1183" s="151"/>
      <c r="Q1183" s="145"/>
      <c r="R1183" s="144">
        <f t="shared" si="18"/>
        <v>0</v>
      </c>
      <c r="S1183" s="150"/>
      <c r="T1183" s="141"/>
      <c r="U1183" s="150"/>
      <c r="V1183" s="146"/>
      <c r="W1183" s="136"/>
    </row>
    <row r="1184" spans="2:23">
      <c r="B1184" s="149"/>
      <c r="C1184" s="149"/>
      <c r="D1184" s="150"/>
      <c r="E1184" s="150"/>
      <c r="F1184" s="150"/>
      <c r="G1184" s="150"/>
      <c r="I1184" s="147"/>
      <c r="J1184" s="132"/>
      <c r="K1184" s="150"/>
      <c r="L1184" s="150"/>
      <c r="M1184" s="150"/>
      <c r="N1184" s="150"/>
      <c r="O1184" s="132"/>
      <c r="P1184" s="151"/>
      <c r="Q1184" s="145"/>
      <c r="R1184" s="144">
        <f t="shared" si="18"/>
        <v>0</v>
      </c>
      <c r="S1184" s="150"/>
      <c r="T1184" s="141"/>
      <c r="U1184" s="150"/>
      <c r="V1184" s="146"/>
      <c r="W1184" s="136"/>
    </row>
    <row r="1185" spans="2:23">
      <c r="B1185" s="149"/>
      <c r="C1185" s="149"/>
      <c r="D1185" s="150"/>
      <c r="E1185" s="150"/>
      <c r="F1185" s="150"/>
      <c r="G1185" s="150"/>
      <c r="I1185" s="147"/>
      <c r="J1185" s="132"/>
      <c r="K1185" s="150"/>
      <c r="L1185" s="150"/>
      <c r="M1185" s="150"/>
      <c r="N1185" s="150"/>
      <c r="O1185" s="132"/>
      <c r="P1185" s="151"/>
      <c r="Q1185" s="145"/>
      <c r="R1185" s="144">
        <f t="shared" si="18"/>
        <v>0</v>
      </c>
      <c r="S1185" s="150"/>
      <c r="T1185" s="141"/>
      <c r="U1185" s="150"/>
      <c r="V1185" s="146"/>
      <c r="W1185" s="136"/>
    </row>
    <row r="1186" spans="2:23">
      <c r="B1186" s="149"/>
      <c r="C1186" s="149"/>
      <c r="D1186" s="150"/>
      <c r="E1186" s="150"/>
      <c r="F1186" s="150"/>
      <c r="G1186" s="150"/>
      <c r="I1186" s="147"/>
      <c r="J1186" s="132"/>
      <c r="K1186" s="150"/>
      <c r="L1186" s="150"/>
      <c r="M1186" s="150"/>
      <c r="N1186" s="150"/>
      <c r="O1186" s="132"/>
      <c r="P1186" s="151"/>
      <c r="Q1186" s="145"/>
      <c r="R1186" s="144">
        <f t="shared" si="18"/>
        <v>0</v>
      </c>
      <c r="S1186" s="150"/>
      <c r="T1186" s="141"/>
      <c r="U1186" s="150"/>
      <c r="V1186" s="146"/>
      <c r="W1186" s="136"/>
    </row>
    <row r="1187" spans="2:23">
      <c r="B1187" s="149"/>
      <c r="C1187" s="149"/>
      <c r="D1187" s="150"/>
      <c r="E1187" s="150"/>
      <c r="F1187" s="150"/>
      <c r="G1187" s="150"/>
      <c r="I1187" s="147"/>
      <c r="J1187" s="132"/>
      <c r="K1187" s="150"/>
      <c r="L1187" s="150"/>
      <c r="M1187" s="150"/>
      <c r="N1187" s="150"/>
      <c r="O1187" s="132"/>
      <c r="P1187" s="151"/>
      <c r="Q1187" s="145"/>
      <c r="R1187" s="144">
        <f t="shared" si="18"/>
        <v>0</v>
      </c>
      <c r="S1187" s="150"/>
      <c r="T1187" s="141"/>
      <c r="U1187" s="150"/>
      <c r="V1187" s="146"/>
      <c r="W1187" s="136"/>
    </row>
    <row r="1188" spans="2:23">
      <c r="B1188" s="149"/>
      <c r="C1188" s="149"/>
      <c r="D1188" s="150"/>
      <c r="E1188" s="150"/>
      <c r="F1188" s="150"/>
      <c r="G1188" s="150"/>
      <c r="I1188" s="147"/>
      <c r="J1188" s="132"/>
      <c r="K1188" s="150"/>
      <c r="L1188" s="150"/>
      <c r="M1188" s="150"/>
      <c r="N1188" s="150"/>
      <c r="O1188" s="132"/>
      <c r="P1188" s="151"/>
      <c r="Q1188" s="145"/>
      <c r="R1188" s="144">
        <f t="shared" si="18"/>
        <v>0</v>
      </c>
      <c r="S1188" s="150"/>
      <c r="T1188" s="141"/>
      <c r="U1188" s="150"/>
      <c r="V1188" s="146"/>
      <c r="W1188" s="136"/>
    </row>
    <row r="1189" spans="2:23">
      <c r="B1189" s="149"/>
      <c r="C1189" s="149"/>
      <c r="D1189" s="150"/>
      <c r="E1189" s="150"/>
      <c r="F1189" s="150"/>
      <c r="G1189" s="150"/>
      <c r="I1189" s="147"/>
      <c r="J1189" s="132"/>
      <c r="K1189" s="150"/>
      <c r="L1189" s="150"/>
      <c r="M1189" s="150"/>
      <c r="N1189" s="150"/>
      <c r="O1189" s="132"/>
      <c r="P1189" s="151"/>
      <c r="Q1189" s="145"/>
      <c r="R1189" s="144">
        <f t="shared" si="18"/>
        <v>0</v>
      </c>
      <c r="S1189" s="150"/>
      <c r="T1189" s="141"/>
      <c r="U1189" s="150"/>
      <c r="V1189" s="146"/>
      <c r="W1189" s="136"/>
    </row>
    <row r="1190" spans="2:23">
      <c r="B1190" s="149"/>
      <c r="C1190" s="149"/>
      <c r="D1190" s="150"/>
      <c r="E1190" s="150"/>
      <c r="F1190" s="150"/>
      <c r="G1190" s="150"/>
      <c r="I1190" s="147"/>
      <c r="J1190" s="132"/>
      <c r="K1190" s="150"/>
      <c r="L1190" s="150"/>
      <c r="M1190" s="150"/>
      <c r="N1190" s="150"/>
      <c r="O1190" s="132"/>
      <c r="P1190" s="151"/>
      <c r="Q1190" s="145"/>
      <c r="R1190" s="144">
        <f t="shared" si="18"/>
        <v>0</v>
      </c>
      <c r="S1190" s="150"/>
      <c r="T1190" s="141"/>
      <c r="U1190" s="150"/>
      <c r="V1190" s="146"/>
      <c r="W1190" s="136"/>
    </row>
    <row r="1191" spans="2:23">
      <c r="B1191" s="149"/>
      <c r="C1191" s="149"/>
      <c r="D1191" s="150"/>
      <c r="E1191" s="150"/>
      <c r="F1191" s="150"/>
      <c r="G1191" s="150"/>
      <c r="I1191" s="147"/>
      <c r="J1191" s="132"/>
      <c r="K1191" s="150"/>
      <c r="L1191" s="150"/>
      <c r="M1191" s="150"/>
      <c r="N1191" s="150"/>
      <c r="O1191" s="132"/>
      <c r="P1191" s="151"/>
      <c r="Q1191" s="145"/>
      <c r="R1191" s="144">
        <f t="shared" si="18"/>
        <v>0</v>
      </c>
      <c r="S1191" s="150"/>
      <c r="T1191" s="141"/>
      <c r="U1191" s="150"/>
      <c r="V1191" s="146"/>
      <c r="W1191" s="136"/>
    </row>
    <row r="1192" spans="2:23">
      <c r="B1192" s="149"/>
      <c r="C1192" s="149"/>
      <c r="D1192" s="150"/>
      <c r="E1192" s="150"/>
      <c r="F1192" s="150"/>
      <c r="G1192" s="150"/>
      <c r="I1192" s="147"/>
      <c r="J1192" s="132"/>
      <c r="K1192" s="150"/>
      <c r="L1192" s="150"/>
      <c r="M1192" s="150"/>
      <c r="N1192" s="150"/>
      <c r="O1192" s="132"/>
      <c r="P1192" s="151"/>
      <c r="Q1192" s="145"/>
      <c r="R1192" s="144">
        <f t="shared" si="18"/>
        <v>0</v>
      </c>
      <c r="S1192" s="150"/>
      <c r="T1192" s="141"/>
      <c r="U1192" s="150"/>
      <c r="V1192" s="146"/>
      <c r="W1192" s="136"/>
    </row>
    <row r="1193" spans="2:23">
      <c r="B1193" s="149"/>
      <c r="C1193" s="149"/>
      <c r="D1193" s="150"/>
      <c r="E1193" s="150"/>
      <c r="F1193" s="150"/>
      <c r="G1193" s="150"/>
      <c r="I1193" s="147"/>
      <c r="J1193" s="132"/>
      <c r="K1193" s="150"/>
      <c r="L1193" s="150"/>
      <c r="M1193" s="150"/>
      <c r="N1193" s="150"/>
      <c r="O1193" s="132"/>
      <c r="P1193" s="151"/>
      <c r="Q1193" s="145"/>
      <c r="R1193" s="144">
        <f t="shared" si="18"/>
        <v>0</v>
      </c>
      <c r="S1193" s="150"/>
      <c r="T1193" s="141"/>
      <c r="U1193" s="150"/>
      <c r="V1193" s="146"/>
      <c r="W1193" s="136"/>
    </row>
    <row r="1194" spans="2:23">
      <c r="B1194" s="149"/>
      <c r="C1194" s="149"/>
      <c r="D1194" s="150"/>
      <c r="E1194" s="150"/>
      <c r="F1194" s="150"/>
      <c r="G1194" s="150"/>
      <c r="I1194" s="147"/>
      <c r="J1194" s="132"/>
      <c r="K1194" s="150"/>
      <c r="L1194" s="150"/>
      <c r="M1194" s="150"/>
      <c r="N1194" s="150"/>
      <c r="O1194" s="132"/>
      <c r="P1194" s="151"/>
      <c r="Q1194" s="145"/>
      <c r="R1194" s="144">
        <f t="shared" si="18"/>
        <v>0</v>
      </c>
      <c r="S1194" s="150"/>
      <c r="T1194" s="141"/>
      <c r="U1194" s="150"/>
      <c r="V1194" s="146"/>
      <c r="W1194" s="136"/>
    </row>
    <row r="1195" spans="2:23">
      <c r="B1195" s="149"/>
      <c r="C1195" s="149"/>
      <c r="D1195" s="150"/>
      <c r="E1195" s="150"/>
      <c r="F1195" s="150"/>
      <c r="G1195" s="150"/>
      <c r="I1195" s="147"/>
      <c r="J1195" s="132"/>
      <c r="K1195" s="150"/>
      <c r="L1195" s="150"/>
      <c r="M1195" s="150"/>
      <c r="N1195" s="150"/>
      <c r="O1195" s="132"/>
      <c r="P1195" s="151"/>
      <c r="Q1195" s="145"/>
      <c r="R1195" s="144">
        <f t="shared" si="18"/>
        <v>0</v>
      </c>
      <c r="S1195" s="150"/>
      <c r="T1195" s="141"/>
      <c r="U1195" s="150"/>
      <c r="V1195" s="146"/>
      <c r="W1195" s="136"/>
    </row>
    <row r="1196" spans="2:23">
      <c r="B1196" s="149"/>
      <c r="C1196" s="149"/>
      <c r="D1196" s="150"/>
      <c r="E1196" s="150"/>
      <c r="F1196" s="150"/>
      <c r="G1196" s="150"/>
      <c r="I1196" s="147"/>
      <c r="J1196" s="132"/>
      <c r="K1196" s="150"/>
      <c r="L1196" s="150"/>
      <c r="M1196" s="150"/>
      <c r="N1196" s="150"/>
      <c r="O1196" s="132"/>
      <c r="P1196" s="151"/>
      <c r="Q1196" s="145"/>
      <c r="R1196" s="144">
        <f t="shared" si="18"/>
        <v>0</v>
      </c>
      <c r="S1196" s="150"/>
      <c r="T1196" s="141"/>
      <c r="U1196" s="150"/>
      <c r="V1196" s="146"/>
      <c r="W1196" s="136"/>
    </row>
    <row r="1197" spans="2:23">
      <c r="B1197" s="149"/>
      <c r="C1197" s="149"/>
      <c r="D1197" s="150"/>
      <c r="E1197" s="150"/>
      <c r="F1197" s="150"/>
      <c r="G1197" s="150"/>
      <c r="I1197" s="147"/>
      <c r="J1197" s="132"/>
      <c r="K1197" s="150"/>
      <c r="L1197" s="150"/>
      <c r="M1197" s="150"/>
      <c r="N1197" s="150"/>
      <c r="O1197" s="132"/>
      <c r="P1197" s="151"/>
      <c r="Q1197" s="145"/>
      <c r="R1197" s="144">
        <f t="shared" si="18"/>
        <v>0</v>
      </c>
      <c r="S1197" s="150"/>
      <c r="T1197" s="141"/>
      <c r="U1197" s="150"/>
      <c r="V1197" s="146"/>
      <c r="W1197" s="136"/>
    </row>
    <row r="1198" spans="2:23">
      <c r="B1198" s="149"/>
      <c r="C1198" s="149"/>
      <c r="D1198" s="150"/>
      <c r="E1198" s="150"/>
      <c r="F1198" s="150"/>
      <c r="G1198" s="150"/>
      <c r="I1198" s="147"/>
      <c r="J1198" s="132"/>
      <c r="K1198" s="150"/>
      <c r="L1198" s="150"/>
      <c r="M1198" s="150"/>
      <c r="N1198" s="150"/>
      <c r="O1198" s="132"/>
      <c r="P1198" s="151"/>
      <c r="Q1198" s="145"/>
      <c r="R1198" s="144">
        <f t="shared" si="18"/>
        <v>0</v>
      </c>
      <c r="S1198" s="150"/>
      <c r="T1198" s="141"/>
      <c r="U1198" s="150"/>
      <c r="V1198" s="146"/>
      <c r="W1198" s="136"/>
    </row>
    <row r="1199" spans="2:23">
      <c r="B1199" s="149"/>
      <c r="C1199" s="149"/>
      <c r="D1199" s="150"/>
      <c r="E1199" s="150"/>
      <c r="F1199" s="150"/>
      <c r="G1199" s="150"/>
      <c r="I1199" s="147"/>
      <c r="J1199" s="132"/>
      <c r="K1199" s="150"/>
      <c r="L1199" s="150"/>
      <c r="M1199" s="150"/>
      <c r="N1199" s="150"/>
      <c r="O1199" s="132"/>
      <c r="P1199" s="151"/>
      <c r="Q1199" s="145"/>
      <c r="R1199" s="144">
        <f t="shared" si="18"/>
        <v>0</v>
      </c>
      <c r="S1199" s="150"/>
      <c r="T1199" s="141"/>
      <c r="U1199" s="150"/>
      <c r="V1199" s="146"/>
      <c r="W1199" s="136"/>
    </row>
    <row r="1200" spans="2:23">
      <c r="B1200" s="149"/>
      <c r="C1200" s="149"/>
      <c r="D1200" s="150"/>
      <c r="E1200" s="150"/>
      <c r="F1200" s="150"/>
      <c r="G1200" s="150"/>
      <c r="I1200" s="147"/>
      <c r="J1200" s="132"/>
      <c r="K1200" s="150"/>
      <c r="L1200" s="150"/>
      <c r="M1200" s="150"/>
      <c r="N1200" s="150"/>
      <c r="O1200" s="132"/>
      <c r="P1200" s="151"/>
      <c r="Q1200" s="145"/>
      <c r="R1200" s="144">
        <f t="shared" si="18"/>
        <v>0</v>
      </c>
      <c r="S1200" s="150"/>
      <c r="T1200" s="141"/>
      <c r="U1200" s="150"/>
      <c r="V1200" s="146"/>
      <c r="W1200" s="136"/>
    </row>
    <row r="1201" spans="2:23">
      <c r="B1201" s="149"/>
      <c r="C1201" s="149"/>
      <c r="D1201" s="150"/>
      <c r="E1201" s="150"/>
      <c r="F1201" s="150"/>
      <c r="G1201" s="150"/>
      <c r="I1201" s="147"/>
      <c r="J1201" s="132"/>
      <c r="K1201" s="150"/>
      <c r="L1201" s="150"/>
      <c r="M1201" s="150"/>
      <c r="N1201" s="150"/>
      <c r="O1201" s="132"/>
      <c r="P1201" s="151"/>
      <c r="Q1201" s="145"/>
      <c r="R1201" s="144">
        <f t="shared" si="18"/>
        <v>0</v>
      </c>
      <c r="S1201" s="150"/>
      <c r="T1201" s="141"/>
      <c r="U1201" s="150"/>
      <c r="V1201" s="146"/>
      <c r="W1201" s="136"/>
    </row>
    <row r="1202" spans="2:23">
      <c r="B1202" s="149"/>
      <c r="C1202" s="149"/>
      <c r="D1202" s="150"/>
      <c r="E1202" s="150"/>
      <c r="F1202" s="150"/>
      <c r="G1202" s="150"/>
      <c r="I1202" s="147"/>
      <c r="J1202" s="132"/>
      <c r="K1202" s="150"/>
      <c r="L1202" s="150"/>
      <c r="M1202" s="150"/>
      <c r="N1202" s="150"/>
      <c r="O1202" s="132"/>
      <c r="P1202" s="151"/>
      <c r="Q1202" s="145"/>
      <c r="R1202" s="144">
        <f t="shared" si="18"/>
        <v>0</v>
      </c>
      <c r="S1202" s="150"/>
      <c r="T1202" s="141"/>
      <c r="U1202" s="150"/>
      <c r="V1202" s="146"/>
      <c r="W1202" s="136"/>
    </row>
    <row r="1203" spans="2:23">
      <c r="B1203" s="149"/>
      <c r="C1203" s="149"/>
      <c r="D1203" s="150"/>
      <c r="E1203" s="150"/>
      <c r="F1203" s="150"/>
      <c r="G1203" s="150"/>
      <c r="I1203" s="147"/>
      <c r="J1203" s="132"/>
      <c r="K1203" s="150"/>
      <c r="L1203" s="150"/>
      <c r="M1203" s="150"/>
      <c r="N1203" s="150"/>
      <c r="O1203" s="132"/>
      <c r="P1203" s="151"/>
      <c r="Q1203" s="145"/>
      <c r="R1203" s="144">
        <f t="shared" si="18"/>
        <v>0</v>
      </c>
      <c r="S1203" s="150"/>
      <c r="T1203" s="141"/>
      <c r="U1203" s="150"/>
      <c r="V1203" s="146"/>
      <c r="W1203" s="136"/>
    </row>
    <row r="1204" spans="2:23">
      <c r="B1204" s="149"/>
      <c r="C1204" s="149"/>
      <c r="D1204" s="150"/>
      <c r="E1204" s="150"/>
      <c r="F1204" s="150"/>
      <c r="G1204" s="150"/>
      <c r="I1204" s="147"/>
      <c r="J1204" s="132"/>
      <c r="K1204" s="150"/>
      <c r="L1204" s="150"/>
      <c r="M1204" s="150"/>
      <c r="N1204" s="150"/>
      <c r="O1204" s="132"/>
      <c r="P1204" s="151"/>
      <c r="Q1204" s="145"/>
      <c r="R1204" s="144">
        <f t="shared" si="18"/>
        <v>0</v>
      </c>
      <c r="S1204" s="150"/>
      <c r="T1204" s="141"/>
      <c r="U1204" s="150"/>
      <c r="V1204" s="146"/>
      <c r="W1204" s="136"/>
    </row>
    <row r="1205" spans="2:23">
      <c r="B1205" s="149"/>
      <c r="C1205" s="149"/>
      <c r="D1205" s="150"/>
      <c r="E1205" s="150"/>
      <c r="F1205" s="150"/>
      <c r="G1205" s="150"/>
      <c r="I1205" s="147"/>
      <c r="J1205" s="132"/>
      <c r="K1205" s="150"/>
      <c r="L1205" s="150"/>
      <c r="M1205" s="150"/>
      <c r="N1205" s="150"/>
      <c r="O1205" s="132"/>
      <c r="P1205" s="151"/>
      <c r="Q1205" s="145"/>
      <c r="R1205" s="144">
        <f t="shared" si="18"/>
        <v>0</v>
      </c>
      <c r="S1205" s="150"/>
      <c r="T1205" s="141"/>
      <c r="U1205" s="150"/>
      <c r="V1205" s="146"/>
      <c r="W1205" s="136"/>
    </row>
    <row r="1206" spans="2:23">
      <c r="B1206" s="149"/>
      <c r="C1206" s="149"/>
      <c r="D1206" s="150"/>
      <c r="E1206" s="150"/>
      <c r="F1206" s="150"/>
      <c r="G1206" s="150"/>
      <c r="I1206" s="147"/>
      <c r="J1206" s="132"/>
      <c r="K1206" s="150"/>
      <c r="L1206" s="150"/>
      <c r="M1206" s="150"/>
      <c r="N1206" s="150"/>
      <c r="O1206" s="132"/>
      <c r="P1206" s="151"/>
      <c r="Q1206" s="145"/>
      <c r="R1206" s="144">
        <f t="shared" si="18"/>
        <v>0</v>
      </c>
      <c r="S1206" s="150"/>
      <c r="T1206" s="141"/>
      <c r="U1206" s="150"/>
      <c r="V1206" s="146"/>
      <c r="W1206" s="136"/>
    </row>
    <row r="1207" spans="2:23">
      <c r="B1207" s="149"/>
      <c r="C1207" s="149"/>
      <c r="D1207" s="150"/>
      <c r="E1207" s="150"/>
      <c r="F1207" s="150"/>
      <c r="G1207" s="150"/>
      <c r="I1207" s="147"/>
      <c r="J1207" s="132"/>
      <c r="K1207" s="150"/>
      <c r="L1207" s="150"/>
      <c r="M1207" s="150"/>
      <c r="N1207" s="150"/>
      <c r="O1207" s="132"/>
      <c r="P1207" s="151"/>
      <c r="Q1207" s="145"/>
      <c r="R1207" s="144">
        <f t="shared" si="18"/>
        <v>0</v>
      </c>
      <c r="S1207" s="150"/>
      <c r="T1207" s="141"/>
      <c r="U1207" s="150"/>
      <c r="V1207" s="146"/>
      <c r="W1207" s="136"/>
    </row>
    <row r="1208" spans="2:23">
      <c r="B1208" s="149"/>
      <c r="C1208" s="149"/>
      <c r="D1208" s="150"/>
      <c r="E1208" s="150"/>
      <c r="F1208" s="150"/>
      <c r="G1208" s="150"/>
      <c r="I1208" s="147"/>
      <c r="J1208" s="132"/>
      <c r="K1208" s="150"/>
      <c r="L1208" s="150"/>
      <c r="M1208" s="150"/>
      <c r="N1208" s="150"/>
      <c r="O1208" s="132"/>
      <c r="P1208" s="151"/>
      <c r="Q1208" s="145"/>
      <c r="R1208" s="144">
        <f t="shared" si="18"/>
        <v>0</v>
      </c>
      <c r="S1208" s="150"/>
      <c r="T1208" s="141"/>
      <c r="U1208" s="150"/>
      <c r="V1208" s="146"/>
      <c r="W1208" s="136"/>
    </row>
    <row r="1209" spans="2:23">
      <c r="B1209" s="149"/>
      <c r="C1209" s="149"/>
      <c r="D1209" s="150"/>
      <c r="E1209" s="150"/>
      <c r="F1209" s="150"/>
      <c r="G1209" s="150"/>
      <c r="I1209" s="147"/>
      <c r="J1209" s="132"/>
      <c r="K1209" s="150"/>
      <c r="L1209" s="150"/>
      <c r="M1209" s="150"/>
      <c r="N1209" s="150"/>
      <c r="O1209" s="132"/>
      <c r="P1209" s="151"/>
      <c r="Q1209" s="145"/>
      <c r="R1209" s="144">
        <f t="shared" si="18"/>
        <v>0</v>
      </c>
      <c r="S1209" s="150"/>
      <c r="T1209" s="141"/>
      <c r="U1209" s="150"/>
      <c r="V1209" s="146"/>
      <c r="W1209" s="136"/>
    </row>
    <row r="1210" spans="2:23">
      <c r="B1210" s="149"/>
      <c r="C1210" s="149"/>
      <c r="D1210" s="150"/>
      <c r="E1210" s="150"/>
      <c r="F1210" s="150"/>
      <c r="G1210" s="150"/>
      <c r="I1210" s="147"/>
      <c r="J1210" s="132"/>
      <c r="K1210" s="150"/>
      <c r="L1210" s="150"/>
      <c r="M1210" s="150"/>
      <c r="N1210" s="150"/>
      <c r="O1210" s="132"/>
      <c r="P1210" s="151"/>
      <c r="Q1210" s="145"/>
      <c r="R1210" s="144">
        <f t="shared" si="18"/>
        <v>0</v>
      </c>
      <c r="S1210" s="150"/>
      <c r="T1210" s="141"/>
      <c r="U1210" s="150"/>
      <c r="V1210" s="146"/>
      <c r="W1210" s="136"/>
    </row>
    <row r="1211" spans="2:23">
      <c r="B1211" s="149"/>
      <c r="C1211" s="149"/>
      <c r="D1211" s="150"/>
      <c r="E1211" s="150"/>
      <c r="F1211" s="150"/>
      <c r="G1211" s="150"/>
      <c r="I1211" s="147"/>
      <c r="J1211" s="132"/>
      <c r="K1211" s="150"/>
      <c r="L1211" s="150"/>
      <c r="M1211" s="150"/>
      <c r="N1211" s="150"/>
      <c r="O1211" s="132"/>
      <c r="P1211" s="151"/>
      <c r="Q1211" s="145"/>
      <c r="R1211" s="144">
        <f t="shared" si="18"/>
        <v>0</v>
      </c>
      <c r="S1211" s="150"/>
      <c r="T1211" s="141"/>
      <c r="U1211" s="150"/>
      <c r="V1211" s="146"/>
      <c r="W1211" s="136"/>
    </row>
    <row r="1212" spans="2:23">
      <c r="B1212" s="149"/>
      <c r="C1212" s="149"/>
      <c r="D1212" s="150"/>
      <c r="E1212" s="150"/>
      <c r="F1212" s="150"/>
      <c r="G1212" s="150"/>
      <c r="I1212" s="147"/>
      <c r="J1212" s="132"/>
      <c r="K1212" s="150"/>
      <c r="L1212" s="150"/>
      <c r="M1212" s="150"/>
      <c r="N1212" s="150"/>
      <c r="O1212" s="132"/>
      <c r="P1212" s="151"/>
      <c r="Q1212" s="145"/>
      <c r="R1212" s="144">
        <f t="shared" si="18"/>
        <v>0</v>
      </c>
      <c r="S1212" s="150"/>
      <c r="T1212" s="141"/>
      <c r="U1212" s="150"/>
      <c r="V1212" s="146"/>
      <c r="W1212" s="136"/>
    </row>
    <row r="1213" spans="2:23">
      <c r="B1213" s="149"/>
      <c r="C1213" s="149"/>
      <c r="D1213" s="150"/>
      <c r="E1213" s="150"/>
      <c r="F1213" s="150"/>
      <c r="G1213" s="150"/>
      <c r="I1213" s="147"/>
      <c r="J1213" s="132"/>
      <c r="K1213" s="150"/>
      <c r="L1213" s="150"/>
      <c r="M1213" s="150"/>
      <c r="N1213" s="150"/>
      <c r="O1213" s="132"/>
      <c r="P1213" s="151"/>
      <c r="Q1213" s="145"/>
      <c r="R1213" s="144">
        <f t="shared" si="18"/>
        <v>0</v>
      </c>
      <c r="S1213" s="150"/>
      <c r="T1213" s="141"/>
      <c r="U1213" s="150"/>
      <c r="V1213" s="146"/>
      <c r="W1213" s="136"/>
    </row>
    <row r="1214" spans="2:23">
      <c r="B1214" s="149"/>
      <c r="C1214" s="149"/>
      <c r="D1214" s="150"/>
      <c r="E1214" s="150"/>
      <c r="F1214" s="150"/>
      <c r="G1214" s="150"/>
      <c r="I1214" s="147"/>
      <c r="J1214" s="132"/>
      <c r="K1214" s="150"/>
      <c r="L1214" s="150"/>
      <c r="M1214" s="150"/>
      <c r="N1214" s="150"/>
      <c r="O1214" s="132"/>
      <c r="P1214" s="151"/>
      <c r="Q1214" s="145"/>
      <c r="R1214" s="144">
        <f t="shared" si="18"/>
        <v>0</v>
      </c>
      <c r="S1214" s="150"/>
      <c r="T1214" s="141"/>
      <c r="U1214" s="150"/>
      <c r="V1214" s="146"/>
      <c r="W1214" s="136"/>
    </row>
    <row r="1215" spans="2:23">
      <c r="B1215" s="149"/>
      <c r="C1215" s="149"/>
      <c r="D1215" s="150"/>
      <c r="E1215" s="150"/>
      <c r="F1215" s="150"/>
      <c r="G1215" s="150"/>
      <c r="I1215" s="147"/>
      <c r="J1215" s="132"/>
      <c r="K1215" s="150"/>
      <c r="L1215" s="150"/>
      <c r="M1215" s="150"/>
      <c r="N1215" s="150"/>
      <c r="O1215" s="132"/>
      <c r="P1215" s="151"/>
      <c r="Q1215" s="145"/>
      <c r="R1215" s="144">
        <f t="shared" si="18"/>
        <v>0</v>
      </c>
      <c r="S1215" s="150"/>
      <c r="T1215" s="141"/>
      <c r="U1215" s="150"/>
      <c r="V1215" s="146"/>
      <c r="W1215" s="136"/>
    </row>
    <row r="1216" spans="2:23">
      <c r="B1216" s="149"/>
      <c r="C1216" s="149"/>
      <c r="D1216" s="150"/>
      <c r="E1216" s="150"/>
      <c r="F1216" s="150"/>
      <c r="G1216" s="150"/>
      <c r="I1216" s="147"/>
      <c r="J1216" s="132"/>
      <c r="K1216" s="150"/>
      <c r="L1216" s="150"/>
      <c r="M1216" s="150"/>
      <c r="N1216" s="150"/>
      <c r="O1216" s="132"/>
      <c r="P1216" s="151"/>
      <c r="Q1216" s="145"/>
      <c r="R1216" s="144">
        <f t="shared" si="18"/>
        <v>0</v>
      </c>
      <c r="S1216" s="150"/>
      <c r="T1216" s="141"/>
      <c r="U1216" s="150"/>
      <c r="V1216" s="146"/>
      <c r="W1216" s="136"/>
    </row>
    <row r="1217" spans="2:23">
      <c r="B1217" s="149"/>
      <c r="C1217" s="149"/>
      <c r="D1217" s="150"/>
      <c r="E1217" s="150"/>
      <c r="F1217" s="150"/>
      <c r="G1217" s="150"/>
      <c r="I1217" s="147"/>
      <c r="J1217" s="132"/>
      <c r="K1217" s="150"/>
      <c r="L1217" s="150"/>
      <c r="M1217" s="150"/>
      <c r="N1217" s="150"/>
      <c r="O1217" s="132"/>
      <c r="P1217" s="151"/>
      <c r="Q1217" s="145"/>
      <c r="R1217" s="144">
        <f t="shared" si="18"/>
        <v>0</v>
      </c>
      <c r="S1217" s="150"/>
      <c r="T1217" s="141"/>
      <c r="U1217" s="150"/>
      <c r="V1217" s="146"/>
      <c r="W1217" s="136"/>
    </row>
    <row r="1218" spans="2:23">
      <c r="B1218" s="149"/>
      <c r="C1218" s="149"/>
      <c r="D1218" s="150"/>
      <c r="E1218" s="150"/>
      <c r="F1218" s="150"/>
      <c r="G1218" s="150"/>
      <c r="I1218" s="147"/>
      <c r="J1218" s="132"/>
      <c r="K1218" s="150"/>
      <c r="L1218" s="150"/>
      <c r="M1218" s="150"/>
      <c r="N1218" s="150"/>
      <c r="O1218" s="132"/>
      <c r="P1218" s="151"/>
      <c r="Q1218" s="145"/>
      <c r="R1218" s="144">
        <f t="shared" ref="R1218:R1281" si="19">P1218*(1+Q1218)</f>
        <v>0</v>
      </c>
      <c r="S1218" s="150"/>
      <c r="T1218" s="141"/>
      <c r="U1218" s="150"/>
      <c r="V1218" s="146"/>
      <c r="W1218" s="136"/>
    </row>
    <row r="1219" spans="2:23">
      <c r="B1219" s="149"/>
      <c r="C1219" s="149"/>
      <c r="D1219" s="150"/>
      <c r="E1219" s="150"/>
      <c r="F1219" s="150"/>
      <c r="G1219" s="150"/>
      <c r="I1219" s="147"/>
      <c r="J1219" s="132"/>
      <c r="K1219" s="150"/>
      <c r="L1219" s="150"/>
      <c r="M1219" s="150"/>
      <c r="N1219" s="150"/>
      <c r="O1219" s="132"/>
      <c r="P1219" s="151"/>
      <c r="Q1219" s="145"/>
      <c r="R1219" s="144">
        <f t="shared" si="19"/>
        <v>0</v>
      </c>
      <c r="S1219" s="150"/>
      <c r="T1219" s="141"/>
      <c r="U1219" s="150"/>
      <c r="V1219" s="146"/>
      <c r="W1219" s="136"/>
    </row>
    <row r="1220" spans="2:23">
      <c r="B1220" s="149"/>
      <c r="C1220" s="149"/>
      <c r="D1220" s="150"/>
      <c r="E1220" s="150"/>
      <c r="F1220" s="150"/>
      <c r="G1220" s="150"/>
      <c r="I1220" s="147"/>
      <c r="J1220" s="132"/>
      <c r="K1220" s="150"/>
      <c r="L1220" s="150"/>
      <c r="M1220" s="150"/>
      <c r="N1220" s="150"/>
      <c r="O1220" s="132"/>
      <c r="P1220" s="151"/>
      <c r="Q1220" s="145"/>
      <c r="R1220" s="144">
        <f t="shared" si="19"/>
        <v>0</v>
      </c>
      <c r="S1220" s="150"/>
      <c r="T1220" s="141"/>
      <c r="U1220" s="150"/>
      <c r="V1220" s="146"/>
      <c r="W1220" s="136"/>
    </row>
    <row r="1221" spans="2:23">
      <c r="B1221" s="149"/>
      <c r="C1221" s="149"/>
      <c r="D1221" s="150"/>
      <c r="E1221" s="150"/>
      <c r="F1221" s="150"/>
      <c r="G1221" s="150"/>
      <c r="I1221" s="147"/>
      <c r="J1221" s="132"/>
      <c r="K1221" s="150"/>
      <c r="L1221" s="150"/>
      <c r="M1221" s="150"/>
      <c r="N1221" s="150"/>
      <c r="O1221" s="132"/>
      <c r="P1221" s="151"/>
      <c r="Q1221" s="145"/>
      <c r="R1221" s="144">
        <f t="shared" si="19"/>
        <v>0</v>
      </c>
      <c r="S1221" s="150"/>
      <c r="T1221" s="141"/>
      <c r="U1221" s="150"/>
      <c r="V1221" s="146"/>
      <c r="W1221" s="136"/>
    </row>
    <row r="1222" spans="2:23">
      <c r="B1222" s="149"/>
      <c r="C1222" s="149"/>
      <c r="D1222" s="150"/>
      <c r="E1222" s="150"/>
      <c r="F1222" s="150"/>
      <c r="G1222" s="150"/>
      <c r="I1222" s="147"/>
      <c r="J1222" s="132"/>
      <c r="K1222" s="150"/>
      <c r="L1222" s="150"/>
      <c r="M1222" s="150"/>
      <c r="N1222" s="150"/>
      <c r="O1222" s="132"/>
      <c r="P1222" s="151"/>
      <c r="Q1222" s="145"/>
      <c r="R1222" s="144">
        <f t="shared" si="19"/>
        <v>0</v>
      </c>
      <c r="S1222" s="150"/>
      <c r="T1222" s="141"/>
      <c r="U1222" s="150"/>
      <c r="V1222" s="146"/>
      <c r="W1222" s="136"/>
    </row>
    <row r="1223" spans="2:23">
      <c r="B1223" s="149"/>
      <c r="C1223" s="149"/>
      <c r="D1223" s="150"/>
      <c r="E1223" s="150"/>
      <c r="F1223" s="150"/>
      <c r="G1223" s="150"/>
      <c r="I1223" s="147"/>
      <c r="J1223" s="132"/>
      <c r="K1223" s="150"/>
      <c r="L1223" s="150"/>
      <c r="M1223" s="150"/>
      <c r="N1223" s="150"/>
      <c r="O1223" s="132"/>
      <c r="P1223" s="151"/>
      <c r="Q1223" s="145"/>
      <c r="R1223" s="144">
        <f t="shared" si="19"/>
        <v>0</v>
      </c>
      <c r="S1223" s="150"/>
      <c r="T1223" s="141"/>
      <c r="U1223" s="150"/>
      <c r="V1223" s="146"/>
      <c r="W1223" s="136"/>
    </row>
    <row r="1224" spans="2:23">
      <c r="B1224" s="149"/>
      <c r="C1224" s="149"/>
      <c r="D1224" s="150"/>
      <c r="E1224" s="150"/>
      <c r="F1224" s="150"/>
      <c r="G1224" s="150"/>
      <c r="I1224" s="147"/>
      <c r="J1224" s="132"/>
      <c r="K1224" s="150"/>
      <c r="L1224" s="150"/>
      <c r="M1224" s="150"/>
      <c r="N1224" s="150"/>
      <c r="O1224" s="132"/>
      <c r="P1224" s="151"/>
      <c r="Q1224" s="145"/>
      <c r="R1224" s="144">
        <f t="shared" si="19"/>
        <v>0</v>
      </c>
      <c r="S1224" s="150"/>
      <c r="T1224" s="141"/>
      <c r="U1224" s="150"/>
      <c r="V1224" s="146"/>
      <c r="W1224" s="136"/>
    </row>
    <row r="1225" spans="2:23">
      <c r="B1225" s="149"/>
      <c r="C1225" s="149"/>
      <c r="D1225" s="150"/>
      <c r="E1225" s="150"/>
      <c r="F1225" s="150"/>
      <c r="G1225" s="150"/>
      <c r="I1225" s="147"/>
      <c r="J1225" s="132"/>
      <c r="K1225" s="150"/>
      <c r="L1225" s="150"/>
      <c r="M1225" s="150"/>
      <c r="N1225" s="150"/>
      <c r="O1225" s="132"/>
      <c r="P1225" s="151"/>
      <c r="Q1225" s="145"/>
      <c r="R1225" s="144">
        <f t="shared" si="19"/>
        <v>0</v>
      </c>
      <c r="S1225" s="150"/>
      <c r="T1225" s="141"/>
      <c r="U1225" s="150"/>
      <c r="V1225" s="146"/>
      <c r="W1225" s="136"/>
    </row>
    <row r="1226" spans="2:23">
      <c r="B1226" s="149"/>
      <c r="C1226" s="149"/>
      <c r="D1226" s="150"/>
      <c r="E1226" s="150"/>
      <c r="F1226" s="150"/>
      <c r="G1226" s="150"/>
      <c r="I1226" s="147"/>
      <c r="J1226" s="132"/>
      <c r="K1226" s="150"/>
      <c r="L1226" s="150"/>
      <c r="M1226" s="150"/>
      <c r="N1226" s="150"/>
      <c r="O1226" s="132"/>
      <c r="P1226" s="151"/>
      <c r="Q1226" s="145"/>
      <c r="R1226" s="144">
        <f t="shared" si="19"/>
        <v>0</v>
      </c>
      <c r="S1226" s="150"/>
      <c r="T1226" s="141"/>
      <c r="U1226" s="150"/>
      <c r="V1226" s="146"/>
      <c r="W1226" s="136"/>
    </row>
    <row r="1227" spans="2:23">
      <c r="B1227" s="149"/>
      <c r="C1227" s="149"/>
      <c r="D1227" s="150"/>
      <c r="E1227" s="150"/>
      <c r="F1227" s="150"/>
      <c r="G1227" s="150"/>
      <c r="I1227" s="147"/>
      <c r="J1227" s="132"/>
      <c r="K1227" s="150"/>
      <c r="L1227" s="150"/>
      <c r="M1227" s="150"/>
      <c r="N1227" s="150"/>
      <c r="O1227" s="132"/>
      <c r="P1227" s="151"/>
      <c r="Q1227" s="145"/>
      <c r="R1227" s="144">
        <f t="shared" si="19"/>
        <v>0</v>
      </c>
      <c r="S1227" s="150"/>
      <c r="T1227" s="141"/>
      <c r="U1227" s="150"/>
      <c r="V1227" s="146"/>
      <c r="W1227" s="136"/>
    </row>
    <row r="1228" spans="2:23">
      <c r="B1228" s="149"/>
      <c r="C1228" s="149"/>
      <c r="D1228" s="150"/>
      <c r="E1228" s="150"/>
      <c r="F1228" s="150"/>
      <c r="G1228" s="150"/>
      <c r="I1228" s="147"/>
      <c r="J1228" s="132"/>
      <c r="K1228" s="150"/>
      <c r="L1228" s="150"/>
      <c r="M1228" s="150"/>
      <c r="N1228" s="150"/>
      <c r="O1228" s="132"/>
      <c r="P1228" s="151"/>
      <c r="Q1228" s="145"/>
      <c r="R1228" s="144">
        <f t="shared" si="19"/>
        <v>0</v>
      </c>
      <c r="S1228" s="150"/>
      <c r="T1228" s="141"/>
      <c r="U1228" s="150"/>
      <c r="V1228" s="146"/>
      <c r="W1228" s="136"/>
    </row>
    <row r="1229" spans="2:23">
      <c r="B1229" s="149"/>
      <c r="C1229" s="149"/>
      <c r="D1229" s="150"/>
      <c r="E1229" s="150"/>
      <c r="F1229" s="150"/>
      <c r="G1229" s="150"/>
      <c r="I1229" s="147"/>
      <c r="J1229" s="132"/>
      <c r="K1229" s="150"/>
      <c r="L1229" s="150"/>
      <c r="M1229" s="150"/>
      <c r="N1229" s="150"/>
      <c r="O1229" s="132"/>
      <c r="P1229" s="151"/>
      <c r="Q1229" s="145"/>
      <c r="R1229" s="144">
        <f t="shared" si="19"/>
        <v>0</v>
      </c>
      <c r="S1229" s="150"/>
      <c r="T1229" s="141"/>
      <c r="U1229" s="150"/>
      <c r="V1229" s="146"/>
      <c r="W1229" s="136"/>
    </row>
    <row r="1230" spans="2:23">
      <c r="B1230" s="149"/>
      <c r="C1230" s="149"/>
      <c r="D1230" s="150"/>
      <c r="E1230" s="150"/>
      <c r="F1230" s="150"/>
      <c r="G1230" s="150"/>
      <c r="I1230" s="147"/>
      <c r="J1230" s="132"/>
      <c r="K1230" s="150"/>
      <c r="L1230" s="150"/>
      <c r="M1230" s="150"/>
      <c r="N1230" s="150"/>
      <c r="O1230" s="132"/>
      <c r="P1230" s="151"/>
      <c r="Q1230" s="145"/>
      <c r="R1230" s="144">
        <f t="shared" si="19"/>
        <v>0</v>
      </c>
      <c r="S1230" s="150"/>
      <c r="T1230" s="141"/>
      <c r="U1230" s="150"/>
      <c r="V1230" s="146"/>
      <c r="W1230" s="136"/>
    </row>
    <row r="1231" spans="2:23">
      <c r="B1231" s="149"/>
      <c r="C1231" s="149"/>
      <c r="D1231" s="150"/>
      <c r="E1231" s="150"/>
      <c r="F1231" s="150"/>
      <c r="G1231" s="150"/>
      <c r="I1231" s="147"/>
      <c r="J1231" s="132"/>
      <c r="K1231" s="150"/>
      <c r="L1231" s="150"/>
      <c r="M1231" s="150"/>
      <c r="N1231" s="150"/>
      <c r="O1231" s="132"/>
      <c r="P1231" s="151"/>
      <c r="Q1231" s="145"/>
      <c r="R1231" s="144">
        <f t="shared" si="19"/>
        <v>0</v>
      </c>
      <c r="S1231" s="150"/>
      <c r="T1231" s="141"/>
      <c r="U1231" s="150"/>
      <c r="V1231" s="146"/>
      <c r="W1231" s="136"/>
    </row>
    <row r="1232" spans="2:23">
      <c r="B1232" s="149"/>
      <c r="C1232" s="149"/>
      <c r="D1232" s="150"/>
      <c r="E1232" s="150"/>
      <c r="F1232" s="150"/>
      <c r="G1232" s="150"/>
      <c r="I1232" s="147"/>
      <c r="J1232" s="132"/>
      <c r="K1232" s="150"/>
      <c r="L1232" s="150"/>
      <c r="M1232" s="150"/>
      <c r="N1232" s="150"/>
      <c r="O1232" s="132"/>
      <c r="P1232" s="151"/>
      <c r="Q1232" s="145"/>
      <c r="R1232" s="144">
        <f t="shared" si="19"/>
        <v>0</v>
      </c>
      <c r="S1232" s="150"/>
      <c r="T1232" s="141"/>
      <c r="U1232" s="150"/>
      <c r="V1232" s="146"/>
      <c r="W1232" s="136"/>
    </row>
    <row r="1233" spans="2:23">
      <c r="B1233" s="149"/>
      <c r="C1233" s="149"/>
      <c r="D1233" s="150"/>
      <c r="E1233" s="150"/>
      <c r="F1233" s="150"/>
      <c r="G1233" s="150"/>
      <c r="I1233" s="147"/>
      <c r="J1233" s="132"/>
      <c r="K1233" s="150"/>
      <c r="L1233" s="150"/>
      <c r="M1233" s="150"/>
      <c r="N1233" s="150"/>
      <c r="O1233" s="132"/>
      <c r="P1233" s="151"/>
      <c r="Q1233" s="145"/>
      <c r="R1233" s="144">
        <f t="shared" si="19"/>
        <v>0</v>
      </c>
      <c r="S1233" s="150"/>
      <c r="T1233" s="141"/>
      <c r="U1233" s="150"/>
      <c r="V1233" s="146"/>
      <c r="W1233" s="136"/>
    </row>
    <row r="1234" spans="2:23">
      <c r="B1234" s="149"/>
      <c r="C1234" s="149"/>
      <c r="D1234" s="150"/>
      <c r="E1234" s="150"/>
      <c r="F1234" s="150"/>
      <c r="G1234" s="150"/>
      <c r="I1234" s="147"/>
      <c r="J1234" s="132"/>
      <c r="K1234" s="150"/>
      <c r="L1234" s="150"/>
      <c r="M1234" s="150"/>
      <c r="N1234" s="150"/>
      <c r="O1234" s="132"/>
      <c r="P1234" s="151"/>
      <c r="Q1234" s="145"/>
      <c r="R1234" s="144">
        <f t="shared" si="19"/>
        <v>0</v>
      </c>
      <c r="S1234" s="150"/>
      <c r="T1234" s="141"/>
      <c r="U1234" s="150"/>
      <c r="V1234" s="146"/>
      <c r="W1234" s="136"/>
    </row>
    <row r="1235" spans="2:23">
      <c r="B1235" s="149"/>
      <c r="C1235" s="149"/>
      <c r="D1235" s="150"/>
      <c r="E1235" s="150"/>
      <c r="F1235" s="150"/>
      <c r="G1235" s="150"/>
      <c r="I1235" s="147"/>
      <c r="J1235" s="132"/>
      <c r="K1235" s="150"/>
      <c r="L1235" s="150"/>
      <c r="M1235" s="150"/>
      <c r="N1235" s="150"/>
      <c r="O1235" s="132"/>
      <c r="P1235" s="151"/>
      <c r="Q1235" s="145"/>
      <c r="R1235" s="144">
        <f t="shared" si="19"/>
        <v>0</v>
      </c>
      <c r="S1235" s="150"/>
      <c r="T1235" s="141"/>
      <c r="U1235" s="150"/>
      <c r="V1235" s="146"/>
      <c r="W1235" s="136"/>
    </row>
    <row r="1236" spans="2:23">
      <c r="B1236" s="149"/>
      <c r="C1236" s="149"/>
      <c r="D1236" s="150"/>
      <c r="E1236" s="150"/>
      <c r="F1236" s="150"/>
      <c r="G1236" s="150"/>
      <c r="I1236" s="147"/>
      <c r="J1236" s="132"/>
      <c r="K1236" s="150"/>
      <c r="L1236" s="150"/>
      <c r="M1236" s="150"/>
      <c r="N1236" s="150"/>
      <c r="O1236" s="132"/>
      <c r="P1236" s="151"/>
      <c r="Q1236" s="145"/>
      <c r="R1236" s="144">
        <f t="shared" si="19"/>
        <v>0</v>
      </c>
      <c r="S1236" s="150"/>
      <c r="T1236" s="141"/>
      <c r="U1236" s="150"/>
      <c r="V1236" s="146"/>
      <c r="W1236" s="136"/>
    </row>
    <row r="1237" spans="2:23">
      <c r="B1237" s="149"/>
      <c r="C1237" s="149"/>
      <c r="D1237" s="150"/>
      <c r="E1237" s="150"/>
      <c r="F1237" s="150"/>
      <c r="G1237" s="150"/>
      <c r="I1237" s="147"/>
      <c r="J1237" s="132"/>
      <c r="K1237" s="150"/>
      <c r="L1237" s="150"/>
      <c r="M1237" s="150"/>
      <c r="N1237" s="150"/>
      <c r="O1237" s="132"/>
      <c r="P1237" s="151"/>
      <c r="Q1237" s="145"/>
      <c r="R1237" s="144">
        <f t="shared" si="19"/>
        <v>0</v>
      </c>
      <c r="S1237" s="150"/>
      <c r="T1237" s="141"/>
      <c r="U1237" s="150"/>
      <c r="V1237" s="146"/>
      <c r="W1237" s="136"/>
    </row>
    <row r="1238" spans="2:23">
      <c r="B1238" s="149"/>
      <c r="C1238" s="149"/>
      <c r="D1238" s="150"/>
      <c r="E1238" s="150"/>
      <c r="F1238" s="150"/>
      <c r="G1238" s="150"/>
      <c r="I1238" s="147"/>
      <c r="J1238" s="132"/>
      <c r="K1238" s="150"/>
      <c r="L1238" s="150"/>
      <c r="M1238" s="150"/>
      <c r="N1238" s="150"/>
      <c r="O1238" s="132"/>
      <c r="P1238" s="151"/>
      <c r="Q1238" s="145"/>
      <c r="R1238" s="144">
        <f t="shared" si="19"/>
        <v>0</v>
      </c>
      <c r="S1238" s="150"/>
      <c r="T1238" s="141"/>
      <c r="U1238" s="150"/>
      <c r="V1238" s="146"/>
      <c r="W1238" s="136"/>
    </row>
    <row r="1239" spans="2:23">
      <c r="B1239" s="149"/>
      <c r="C1239" s="149"/>
      <c r="D1239" s="150"/>
      <c r="E1239" s="150"/>
      <c r="F1239" s="150"/>
      <c r="G1239" s="150"/>
      <c r="I1239" s="147"/>
      <c r="J1239" s="132"/>
      <c r="K1239" s="150"/>
      <c r="L1239" s="150"/>
      <c r="M1239" s="150"/>
      <c r="N1239" s="150"/>
      <c r="O1239" s="132"/>
      <c r="P1239" s="151"/>
      <c r="Q1239" s="145"/>
      <c r="R1239" s="144">
        <f t="shared" si="19"/>
        <v>0</v>
      </c>
      <c r="S1239" s="150"/>
      <c r="T1239" s="141"/>
      <c r="U1239" s="150"/>
      <c r="V1239" s="146"/>
      <c r="W1239" s="136"/>
    </row>
    <row r="1240" spans="2:23">
      <c r="B1240" s="149"/>
      <c r="C1240" s="149"/>
      <c r="D1240" s="150"/>
      <c r="E1240" s="150"/>
      <c r="F1240" s="150"/>
      <c r="G1240" s="150"/>
      <c r="I1240" s="147"/>
      <c r="J1240" s="132"/>
      <c r="K1240" s="150"/>
      <c r="L1240" s="150"/>
      <c r="M1240" s="150"/>
      <c r="N1240" s="150"/>
      <c r="O1240" s="132"/>
      <c r="P1240" s="151"/>
      <c r="Q1240" s="145"/>
      <c r="R1240" s="144">
        <f t="shared" si="19"/>
        <v>0</v>
      </c>
      <c r="S1240" s="150"/>
      <c r="T1240" s="141"/>
      <c r="U1240" s="150"/>
      <c r="V1240" s="146"/>
      <c r="W1240" s="136"/>
    </row>
    <row r="1241" spans="2:23">
      <c r="B1241" s="149"/>
      <c r="C1241" s="149"/>
      <c r="D1241" s="150"/>
      <c r="E1241" s="150"/>
      <c r="F1241" s="150"/>
      <c r="G1241" s="150"/>
      <c r="I1241" s="147"/>
      <c r="J1241" s="132"/>
      <c r="K1241" s="150"/>
      <c r="L1241" s="150"/>
      <c r="M1241" s="150"/>
      <c r="N1241" s="150"/>
      <c r="O1241" s="132"/>
      <c r="P1241" s="151"/>
      <c r="Q1241" s="145"/>
      <c r="R1241" s="144">
        <f t="shared" si="19"/>
        <v>0</v>
      </c>
      <c r="S1241" s="150"/>
      <c r="T1241" s="141"/>
      <c r="U1241" s="150"/>
      <c r="V1241" s="146"/>
      <c r="W1241" s="136"/>
    </row>
    <row r="1242" spans="2:23">
      <c r="B1242" s="149"/>
      <c r="C1242" s="149"/>
      <c r="D1242" s="150"/>
      <c r="E1242" s="150"/>
      <c r="F1242" s="150"/>
      <c r="G1242" s="150"/>
      <c r="I1242" s="147"/>
      <c r="J1242" s="132"/>
      <c r="K1242" s="150"/>
      <c r="L1242" s="150"/>
      <c r="M1242" s="150"/>
      <c r="N1242" s="150"/>
      <c r="O1242" s="132"/>
      <c r="P1242" s="151"/>
      <c r="Q1242" s="145"/>
      <c r="R1242" s="144">
        <f t="shared" si="19"/>
        <v>0</v>
      </c>
      <c r="S1242" s="150"/>
      <c r="T1242" s="141"/>
      <c r="U1242" s="150"/>
      <c r="V1242" s="146"/>
      <c r="W1242" s="136"/>
    </row>
    <row r="1243" spans="2:23">
      <c r="B1243" s="149"/>
      <c r="C1243" s="149"/>
      <c r="D1243" s="150"/>
      <c r="E1243" s="150"/>
      <c r="F1243" s="150"/>
      <c r="G1243" s="150"/>
      <c r="I1243" s="147"/>
      <c r="J1243" s="132"/>
      <c r="K1243" s="150"/>
      <c r="L1243" s="150"/>
      <c r="M1243" s="150"/>
      <c r="N1243" s="150"/>
      <c r="O1243" s="132"/>
      <c r="P1243" s="151"/>
      <c r="Q1243" s="145"/>
      <c r="R1243" s="144">
        <f t="shared" si="19"/>
        <v>0</v>
      </c>
      <c r="S1243" s="150"/>
      <c r="T1243" s="141"/>
      <c r="U1243" s="150"/>
      <c r="V1243" s="146"/>
      <c r="W1243" s="136"/>
    </row>
    <row r="1244" spans="2:23">
      <c r="B1244" s="149"/>
      <c r="C1244" s="149"/>
      <c r="D1244" s="150"/>
      <c r="E1244" s="150"/>
      <c r="F1244" s="150"/>
      <c r="G1244" s="150"/>
      <c r="I1244" s="147"/>
      <c r="J1244" s="132"/>
      <c r="K1244" s="150"/>
      <c r="L1244" s="150"/>
      <c r="M1244" s="150"/>
      <c r="N1244" s="150"/>
      <c r="O1244" s="132"/>
      <c r="P1244" s="151"/>
      <c r="Q1244" s="145"/>
      <c r="R1244" s="144">
        <f t="shared" si="19"/>
        <v>0</v>
      </c>
      <c r="S1244" s="150"/>
      <c r="T1244" s="141"/>
      <c r="U1244" s="150"/>
      <c r="V1244" s="146"/>
      <c r="W1244" s="136"/>
    </row>
    <row r="1245" spans="2:23">
      <c r="B1245" s="149"/>
      <c r="C1245" s="149"/>
      <c r="D1245" s="150"/>
      <c r="E1245" s="150"/>
      <c r="F1245" s="150"/>
      <c r="G1245" s="150"/>
      <c r="I1245" s="147"/>
      <c r="J1245" s="132"/>
      <c r="K1245" s="150"/>
      <c r="L1245" s="150"/>
      <c r="M1245" s="150"/>
      <c r="N1245" s="150"/>
      <c r="O1245" s="132"/>
      <c r="P1245" s="151"/>
      <c r="Q1245" s="145"/>
      <c r="R1245" s="144">
        <f t="shared" si="19"/>
        <v>0</v>
      </c>
      <c r="S1245" s="150"/>
      <c r="T1245" s="141"/>
      <c r="U1245" s="150"/>
      <c r="V1245" s="146"/>
      <c r="W1245" s="136"/>
    </row>
    <row r="1246" spans="2:23">
      <c r="B1246" s="149"/>
      <c r="C1246" s="149"/>
      <c r="D1246" s="150"/>
      <c r="E1246" s="150"/>
      <c r="F1246" s="150"/>
      <c r="G1246" s="150"/>
      <c r="I1246" s="147"/>
      <c r="J1246" s="132"/>
      <c r="K1246" s="150"/>
      <c r="L1246" s="150"/>
      <c r="M1246" s="150"/>
      <c r="N1246" s="150"/>
      <c r="O1246" s="132"/>
      <c r="P1246" s="151"/>
      <c r="Q1246" s="145"/>
      <c r="R1246" s="144">
        <f t="shared" si="19"/>
        <v>0</v>
      </c>
      <c r="S1246" s="150"/>
      <c r="T1246" s="141"/>
      <c r="U1246" s="150"/>
      <c r="V1246" s="146"/>
      <c r="W1246" s="136"/>
    </row>
    <row r="1247" spans="2:23">
      <c r="B1247" s="149"/>
      <c r="C1247" s="149"/>
      <c r="D1247" s="150"/>
      <c r="E1247" s="150"/>
      <c r="F1247" s="150"/>
      <c r="G1247" s="150"/>
      <c r="I1247" s="147"/>
      <c r="J1247" s="132"/>
      <c r="K1247" s="150"/>
      <c r="L1247" s="150"/>
      <c r="M1247" s="150"/>
      <c r="N1247" s="150"/>
      <c r="O1247" s="132"/>
      <c r="P1247" s="151"/>
      <c r="Q1247" s="145"/>
      <c r="R1247" s="144">
        <f t="shared" si="19"/>
        <v>0</v>
      </c>
      <c r="S1247" s="150"/>
      <c r="T1247" s="141"/>
      <c r="U1247" s="150"/>
      <c r="V1247" s="146"/>
      <c r="W1247" s="136"/>
    </row>
    <row r="1248" spans="2:23">
      <c r="B1248" s="149"/>
      <c r="C1248" s="149"/>
      <c r="D1248" s="150"/>
      <c r="E1248" s="150"/>
      <c r="F1248" s="150"/>
      <c r="G1248" s="150"/>
      <c r="I1248" s="147"/>
      <c r="J1248" s="132"/>
      <c r="K1248" s="150"/>
      <c r="L1248" s="150"/>
      <c r="M1248" s="150"/>
      <c r="N1248" s="150"/>
      <c r="O1248" s="132"/>
      <c r="P1248" s="151"/>
      <c r="Q1248" s="145"/>
      <c r="R1248" s="144">
        <f t="shared" si="19"/>
        <v>0</v>
      </c>
      <c r="S1248" s="150"/>
      <c r="T1248" s="141"/>
      <c r="U1248" s="150"/>
      <c r="V1248" s="146"/>
      <c r="W1248" s="136"/>
    </row>
    <row r="1249" spans="2:23">
      <c r="B1249" s="149"/>
      <c r="C1249" s="149"/>
      <c r="D1249" s="150"/>
      <c r="E1249" s="150"/>
      <c r="F1249" s="150"/>
      <c r="G1249" s="150"/>
      <c r="I1249" s="147"/>
      <c r="J1249" s="132"/>
      <c r="K1249" s="150"/>
      <c r="L1249" s="150"/>
      <c r="M1249" s="150"/>
      <c r="N1249" s="150"/>
      <c r="O1249" s="132"/>
      <c r="P1249" s="151"/>
      <c r="Q1249" s="145"/>
      <c r="R1249" s="144">
        <f t="shared" si="19"/>
        <v>0</v>
      </c>
      <c r="S1249" s="150"/>
      <c r="T1249" s="141"/>
      <c r="U1249" s="150"/>
      <c r="V1249" s="146"/>
      <c r="W1249" s="136"/>
    </row>
    <row r="1250" spans="2:23">
      <c r="B1250" s="149"/>
      <c r="C1250" s="149"/>
      <c r="D1250" s="150"/>
      <c r="E1250" s="150"/>
      <c r="F1250" s="150"/>
      <c r="G1250" s="150"/>
      <c r="I1250" s="147"/>
      <c r="J1250" s="132"/>
      <c r="K1250" s="150"/>
      <c r="L1250" s="150"/>
      <c r="M1250" s="150"/>
      <c r="N1250" s="150"/>
      <c r="O1250" s="132"/>
      <c r="P1250" s="151"/>
      <c r="Q1250" s="145"/>
      <c r="R1250" s="144">
        <f t="shared" si="19"/>
        <v>0</v>
      </c>
      <c r="S1250" s="150"/>
      <c r="T1250" s="141"/>
      <c r="U1250" s="150"/>
      <c r="V1250" s="146"/>
      <c r="W1250" s="136"/>
    </row>
    <row r="1251" spans="2:23">
      <c r="B1251" s="149"/>
      <c r="C1251" s="149"/>
      <c r="D1251" s="150"/>
      <c r="E1251" s="150"/>
      <c r="F1251" s="150"/>
      <c r="G1251" s="150"/>
      <c r="I1251" s="147"/>
      <c r="J1251" s="132"/>
      <c r="K1251" s="150"/>
      <c r="L1251" s="150"/>
      <c r="M1251" s="150"/>
      <c r="N1251" s="150"/>
      <c r="O1251" s="132"/>
      <c r="P1251" s="151"/>
      <c r="Q1251" s="145"/>
      <c r="R1251" s="144">
        <f t="shared" si="19"/>
        <v>0</v>
      </c>
      <c r="S1251" s="150"/>
      <c r="T1251" s="141"/>
      <c r="U1251" s="150"/>
      <c r="V1251" s="146"/>
      <c r="W1251" s="136"/>
    </row>
    <row r="1252" spans="2:23">
      <c r="B1252" s="149"/>
      <c r="C1252" s="149"/>
      <c r="D1252" s="150"/>
      <c r="E1252" s="150"/>
      <c r="F1252" s="150"/>
      <c r="G1252" s="150"/>
      <c r="I1252" s="147"/>
      <c r="J1252" s="132"/>
      <c r="K1252" s="150"/>
      <c r="L1252" s="150"/>
      <c r="M1252" s="150"/>
      <c r="N1252" s="150"/>
      <c r="O1252" s="132"/>
      <c r="P1252" s="151"/>
      <c r="Q1252" s="145"/>
      <c r="R1252" s="144">
        <f t="shared" si="19"/>
        <v>0</v>
      </c>
      <c r="S1252" s="150"/>
      <c r="T1252" s="141"/>
      <c r="U1252" s="150"/>
      <c r="V1252" s="146"/>
      <c r="W1252" s="136"/>
    </row>
    <row r="1253" spans="2:23">
      <c r="B1253" s="149"/>
      <c r="C1253" s="149"/>
      <c r="D1253" s="150"/>
      <c r="E1253" s="150"/>
      <c r="F1253" s="150"/>
      <c r="G1253" s="150"/>
      <c r="I1253" s="147"/>
      <c r="J1253" s="132"/>
      <c r="K1253" s="150"/>
      <c r="L1253" s="150"/>
      <c r="M1253" s="150"/>
      <c r="N1253" s="150"/>
      <c r="O1253" s="132"/>
      <c r="P1253" s="151"/>
      <c r="Q1253" s="145"/>
      <c r="R1253" s="144">
        <f t="shared" si="19"/>
        <v>0</v>
      </c>
      <c r="S1253" s="150"/>
      <c r="T1253" s="141"/>
      <c r="U1253" s="150"/>
      <c r="V1253" s="146"/>
      <c r="W1253" s="136"/>
    </row>
    <row r="1254" spans="2:23">
      <c r="B1254" s="149"/>
      <c r="C1254" s="149"/>
      <c r="D1254" s="150"/>
      <c r="E1254" s="150"/>
      <c r="F1254" s="150"/>
      <c r="G1254" s="150"/>
      <c r="I1254" s="147"/>
      <c r="J1254" s="132"/>
      <c r="K1254" s="150"/>
      <c r="L1254" s="150"/>
      <c r="M1254" s="150"/>
      <c r="N1254" s="150"/>
      <c r="O1254" s="132"/>
      <c r="P1254" s="151"/>
      <c r="Q1254" s="145"/>
      <c r="R1254" s="144">
        <f t="shared" si="19"/>
        <v>0</v>
      </c>
      <c r="S1254" s="150"/>
      <c r="T1254" s="141"/>
      <c r="U1254" s="150"/>
      <c r="V1254" s="146"/>
      <c r="W1254" s="136"/>
    </row>
    <row r="1255" spans="2:23">
      <c r="B1255" s="149"/>
      <c r="C1255" s="149"/>
      <c r="D1255" s="150"/>
      <c r="E1255" s="150"/>
      <c r="F1255" s="150"/>
      <c r="G1255" s="150"/>
      <c r="I1255" s="147"/>
      <c r="J1255" s="132"/>
      <c r="K1255" s="150"/>
      <c r="L1255" s="150"/>
      <c r="M1255" s="150"/>
      <c r="N1255" s="150"/>
      <c r="O1255" s="132"/>
      <c r="P1255" s="151"/>
      <c r="Q1255" s="145"/>
      <c r="R1255" s="144">
        <f t="shared" si="19"/>
        <v>0</v>
      </c>
      <c r="S1255" s="150"/>
      <c r="T1255" s="141"/>
      <c r="U1255" s="150"/>
      <c r="V1255" s="146"/>
      <c r="W1255" s="136"/>
    </row>
    <row r="1256" spans="2:23">
      <c r="B1256" s="149"/>
      <c r="C1256" s="149"/>
      <c r="D1256" s="150"/>
      <c r="E1256" s="150"/>
      <c r="F1256" s="150"/>
      <c r="G1256" s="150"/>
      <c r="I1256" s="147"/>
      <c r="J1256" s="132"/>
      <c r="K1256" s="150"/>
      <c r="L1256" s="150"/>
      <c r="M1256" s="150"/>
      <c r="N1256" s="150"/>
      <c r="O1256" s="132"/>
      <c r="P1256" s="151"/>
      <c r="Q1256" s="145"/>
      <c r="R1256" s="144">
        <f t="shared" si="19"/>
        <v>0</v>
      </c>
      <c r="S1256" s="150"/>
      <c r="T1256" s="141"/>
      <c r="U1256" s="150"/>
      <c r="V1256" s="146"/>
      <c r="W1256" s="136"/>
    </row>
    <row r="1257" spans="2:23">
      <c r="B1257" s="149"/>
      <c r="C1257" s="149"/>
      <c r="D1257" s="150"/>
      <c r="E1257" s="150"/>
      <c r="F1257" s="150"/>
      <c r="G1257" s="150"/>
      <c r="I1257" s="147"/>
      <c r="J1257" s="132"/>
      <c r="K1257" s="150"/>
      <c r="L1257" s="150"/>
      <c r="M1257" s="150"/>
      <c r="N1257" s="150"/>
      <c r="O1257" s="132"/>
      <c r="P1257" s="151"/>
      <c r="Q1257" s="145"/>
      <c r="R1257" s="144">
        <f t="shared" si="19"/>
        <v>0</v>
      </c>
      <c r="S1257" s="150"/>
      <c r="T1257" s="141"/>
      <c r="U1257" s="150"/>
      <c r="V1257" s="146"/>
      <c r="W1257" s="136"/>
    </row>
    <row r="1258" spans="2:23">
      <c r="B1258" s="149"/>
      <c r="C1258" s="149"/>
      <c r="D1258" s="150"/>
      <c r="E1258" s="150"/>
      <c r="F1258" s="150"/>
      <c r="G1258" s="150"/>
      <c r="I1258" s="147"/>
      <c r="J1258" s="132"/>
      <c r="K1258" s="150"/>
      <c r="L1258" s="150"/>
      <c r="M1258" s="150"/>
      <c r="N1258" s="150"/>
      <c r="O1258" s="132"/>
      <c r="P1258" s="151"/>
      <c r="Q1258" s="145"/>
      <c r="R1258" s="144">
        <f t="shared" si="19"/>
        <v>0</v>
      </c>
      <c r="S1258" s="150"/>
      <c r="T1258" s="141"/>
      <c r="U1258" s="150"/>
      <c r="V1258" s="146"/>
      <c r="W1258" s="136"/>
    </row>
    <row r="1259" spans="2:23">
      <c r="B1259" s="149"/>
      <c r="C1259" s="149"/>
      <c r="D1259" s="150"/>
      <c r="E1259" s="150"/>
      <c r="F1259" s="150"/>
      <c r="G1259" s="150"/>
      <c r="I1259" s="147"/>
      <c r="J1259" s="132"/>
      <c r="K1259" s="150"/>
      <c r="L1259" s="150"/>
      <c r="M1259" s="150"/>
      <c r="N1259" s="150"/>
      <c r="O1259" s="132"/>
      <c r="P1259" s="151"/>
      <c r="Q1259" s="145"/>
      <c r="R1259" s="144">
        <f t="shared" si="19"/>
        <v>0</v>
      </c>
      <c r="S1259" s="150"/>
      <c r="T1259" s="141"/>
      <c r="U1259" s="150"/>
      <c r="V1259" s="146"/>
      <c r="W1259" s="136"/>
    </row>
    <row r="1260" spans="2:23">
      <c r="B1260" s="149"/>
      <c r="C1260" s="149"/>
      <c r="D1260" s="150"/>
      <c r="E1260" s="150"/>
      <c r="F1260" s="150"/>
      <c r="G1260" s="150"/>
      <c r="I1260" s="147"/>
      <c r="J1260" s="132"/>
      <c r="K1260" s="150"/>
      <c r="L1260" s="150"/>
      <c r="M1260" s="150"/>
      <c r="N1260" s="150"/>
      <c r="O1260" s="132"/>
      <c r="P1260" s="151"/>
      <c r="Q1260" s="145"/>
      <c r="R1260" s="144">
        <f t="shared" si="19"/>
        <v>0</v>
      </c>
      <c r="S1260" s="150"/>
      <c r="T1260" s="141"/>
      <c r="U1260" s="150"/>
      <c r="V1260" s="146"/>
      <c r="W1260" s="136"/>
    </row>
    <row r="1261" spans="2:23">
      <c r="B1261" s="149"/>
      <c r="C1261" s="149"/>
      <c r="D1261" s="150"/>
      <c r="E1261" s="150"/>
      <c r="F1261" s="150"/>
      <c r="G1261" s="150"/>
      <c r="I1261" s="147"/>
      <c r="J1261" s="132"/>
      <c r="K1261" s="150"/>
      <c r="L1261" s="150"/>
      <c r="M1261" s="150"/>
      <c r="N1261" s="150"/>
      <c r="O1261" s="132"/>
      <c r="P1261" s="151"/>
      <c r="Q1261" s="145"/>
      <c r="R1261" s="144">
        <f t="shared" si="19"/>
        <v>0</v>
      </c>
      <c r="S1261" s="150"/>
      <c r="T1261" s="141"/>
      <c r="U1261" s="150"/>
      <c r="V1261" s="146"/>
      <c r="W1261" s="136"/>
    </row>
    <row r="1262" spans="2:23">
      <c r="B1262" s="149"/>
      <c r="C1262" s="149"/>
      <c r="D1262" s="150"/>
      <c r="E1262" s="150"/>
      <c r="F1262" s="150"/>
      <c r="G1262" s="150"/>
      <c r="I1262" s="147"/>
      <c r="J1262" s="132"/>
      <c r="K1262" s="150"/>
      <c r="L1262" s="150"/>
      <c r="M1262" s="150"/>
      <c r="N1262" s="150"/>
      <c r="O1262" s="132"/>
      <c r="P1262" s="151"/>
      <c r="Q1262" s="145"/>
      <c r="R1262" s="144">
        <f t="shared" si="19"/>
        <v>0</v>
      </c>
      <c r="S1262" s="150"/>
      <c r="T1262" s="141"/>
      <c r="U1262" s="150"/>
      <c r="V1262" s="146"/>
      <c r="W1262" s="136"/>
    </row>
    <row r="1263" spans="2:23">
      <c r="B1263" s="149"/>
      <c r="C1263" s="149"/>
      <c r="D1263" s="150"/>
      <c r="E1263" s="150"/>
      <c r="F1263" s="150"/>
      <c r="G1263" s="150"/>
      <c r="I1263" s="147"/>
      <c r="J1263" s="132"/>
      <c r="K1263" s="150"/>
      <c r="L1263" s="150"/>
      <c r="M1263" s="150"/>
      <c r="N1263" s="150"/>
      <c r="O1263" s="132"/>
      <c r="P1263" s="151"/>
      <c r="Q1263" s="145"/>
      <c r="R1263" s="144">
        <f t="shared" si="19"/>
        <v>0</v>
      </c>
      <c r="S1263" s="150"/>
      <c r="T1263" s="141"/>
      <c r="U1263" s="150"/>
      <c r="V1263" s="146"/>
      <c r="W1263" s="136"/>
    </row>
    <row r="1264" spans="2:23">
      <c r="B1264" s="149"/>
      <c r="C1264" s="149"/>
      <c r="D1264" s="150"/>
      <c r="E1264" s="150"/>
      <c r="F1264" s="150"/>
      <c r="G1264" s="150"/>
      <c r="I1264" s="147"/>
      <c r="J1264" s="132"/>
      <c r="K1264" s="150"/>
      <c r="L1264" s="150"/>
      <c r="M1264" s="150"/>
      <c r="N1264" s="150"/>
      <c r="O1264" s="132"/>
      <c r="P1264" s="151"/>
      <c r="Q1264" s="145"/>
      <c r="R1264" s="144">
        <f t="shared" si="19"/>
        <v>0</v>
      </c>
      <c r="S1264" s="150"/>
      <c r="T1264" s="141"/>
      <c r="U1264" s="150"/>
      <c r="V1264" s="146"/>
      <c r="W1264" s="136"/>
    </row>
    <row r="1265" spans="2:23">
      <c r="B1265" s="149"/>
      <c r="C1265" s="149"/>
      <c r="D1265" s="150"/>
      <c r="E1265" s="150"/>
      <c r="F1265" s="150"/>
      <c r="G1265" s="150"/>
      <c r="I1265" s="147"/>
      <c r="J1265" s="132"/>
      <c r="K1265" s="150"/>
      <c r="L1265" s="150"/>
      <c r="M1265" s="150"/>
      <c r="N1265" s="150"/>
      <c r="O1265" s="132"/>
      <c r="P1265" s="151"/>
      <c r="Q1265" s="145"/>
      <c r="R1265" s="144">
        <f t="shared" si="19"/>
        <v>0</v>
      </c>
      <c r="S1265" s="150"/>
      <c r="T1265" s="141"/>
      <c r="U1265" s="150"/>
      <c r="V1265" s="146"/>
      <c r="W1265" s="136"/>
    </row>
    <row r="1266" spans="2:23">
      <c r="B1266" s="149"/>
      <c r="C1266" s="149"/>
      <c r="D1266" s="150"/>
      <c r="E1266" s="150"/>
      <c r="F1266" s="150"/>
      <c r="G1266" s="150"/>
      <c r="I1266" s="147"/>
      <c r="J1266" s="132"/>
      <c r="K1266" s="150"/>
      <c r="L1266" s="150"/>
      <c r="M1266" s="150"/>
      <c r="N1266" s="150"/>
      <c r="O1266" s="132"/>
      <c r="P1266" s="151"/>
      <c r="Q1266" s="145"/>
      <c r="R1266" s="144">
        <f t="shared" si="19"/>
        <v>0</v>
      </c>
      <c r="S1266" s="150"/>
      <c r="T1266" s="141"/>
      <c r="U1266" s="150"/>
      <c r="V1266" s="146"/>
      <c r="W1266" s="136"/>
    </row>
    <row r="1267" spans="2:23">
      <c r="B1267" s="149"/>
      <c r="C1267" s="149"/>
      <c r="D1267" s="150"/>
      <c r="E1267" s="150"/>
      <c r="F1267" s="150"/>
      <c r="G1267" s="150"/>
      <c r="I1267" s="147"/>
      <c r="J1267" s="132"/>
      <c r="K1267" s="150"/>
      <c r="L1267" s="150"/>
      <c r="M1267" s="150"/>
      <c r="N1267" s="150"/>
      <c r="O1267" s="132"/>
      <c r="P1267" s="151"/>
      <c r="Q1267" s="145"/>
      <c r="R1267" s="144">
        <f t="shared" si="19"/>
        <v>0</v>
      </c>
      <c r="S1267" s="150"/>
      <c r="T1267" s="141"/>
      <c r="U1267" s="150"/>
      <c r="V1267" s="146"/>
      <c r="W1267" s="136"/>
    </row>
    <row r="1268" spans="2:23">
      <c r="B1268" s="149"/>
      <c r="C1268" s="149"/>
      <c r="D1268" s="150"/>
      <c r="E1268" s="150"/>
      <c r="F1268" s="150"/>
      <c r="G1268" s="150"/>
      <c r="I1268" s="147"/>
      <c r="J1268" s="132"/>
      <c r="K1268" s="150"/>
      <c r="L1268" s="150"/>
      <c r="M1268" s="150"/>
      <c r="N1268" s="150"/>
      <c r="O1268" s="132"/>
      <c r="P1268" s="151"/>
      <c r="Q1268" s="145"/>
      <c r="R1268" s="144">
        <f t="shared" si="19"/>
        <v>0</v>
      </c>
      <c r="S1268" s="150"/>
      <c r="T1268" s="141"/>
      <c r="U1268" s="150"/>
      <c r="V1268" s="146"/>
      <c r="W1268" s="136"/>
    </row>
    <row r="1269" spans="2:23">
      <c r="B1269" s="149"/>
      <c r="C1269" s="149"/>
      <c r="D1269" s="150"/>
      <c r="E1269" s="150"/>
      <c r="F1269" s="150"/>
      <c r="G1269" s="150"/>
      <c r="I1269" s="147"/>
      <c r="J1269" s="132"/>
      <c r="K1269" s="150"/>
      <c r="L1269" s="150"/>
      <c r="M1269" s="150"/>
      <c r="N1269" s="150"/>
      <c r="O1269" s="132"/>
      <c r="P1269" s="151"/>
      <c r="Q1269" s="145"/>
      <c r="R1269" s="144">
        <f t="shared" si="19"/>
        <v>0</v>
      </c>
      <c r="S1269" s="150"/>
      <c r="T1269" s="141"/>
      <c r="U1269" s="150"/>
      <c r="V1269" s="146"/>
      <c r="W1269" s="136"/>
    </row>
    <row r="1270" spans="2:23">
      <c r="B1270" s="149"/>
      <c r="C1270" s="149"/>
      <c r="D1270" s="150"/>
      <c r="E1270" s="150"/>
      <c r="F1270" s="150"/>
      <c r="G1270" s="150"/>
      <c r="I1270" s="147"/>
      <c r="J1270" s="132"/>
      <c r="K1270" s="150"/>
      <c r="L1270" s="150"/>
      <c r="M1270" s="150"/>
      <c r="N1270" s="150"/>
      <c r="O1270" s="132"/>
      <c r="P1270" s="151"/>
      <c r="Q1270" s="145"/>
      <c r="R1270" s="144">
        <f t="shared" si="19"/>
        <v>0</v>
      </c>
      <c r="S1270" s="150"/>
      <c r="T1270" s="141"/>
      <c r="U1270" s="150"/>
      <c r="V1270" s="146"/>
      <c r="W1270" s="136"/>
    </row>
    <row r="1271" spans="2:23">
      <c r="B1271" s="149"/>
      <c r="C1271" s="149"/>
      <c r="D1271" s="150"/>
      <c r="E1271" s="150"/>
      <c r="F1271" s="150"/>
      <c r="G1271" s="150"/>
      <c r="I1271" s="147"/>
      <c r="J1271" s="132"/>
      <c r="K1271" s="150"/>
      <c r="L1271" s="150"/>
      <c r="M1271" s="150"/>
      <c r="N1271" s="150"/>
      <c r="O1271" s="132"/>
      <c r="P1271" s="151"/>
      <c r="Q1271" s="145"/>
      <c r="R1271" s="144">
        <f t="shared" si="19"/>
        <v>0</v>
      </c>
      <c r="S1271" s="150"/>
      <c r="T1271" s="141"/>
      <c r="U1271" s="150"/>
      <c r="V1271" s="146"/>
      <c r="W1271" s="136"/>
    </row>
    <row r="1272" spans="2:23">
      <c r="B1272" s="149"/>
      <c r="C1272" s="149"/>
      <c r="D1272" s="150"/>
      <c r="E1272" s="150"/>
      <c r="F1272" s="150"/>
      <c r="G1272" s="150"/>
      <c r="I1272" s="147"/>
      <c r="J1272" s="132"/>
      <c r="K1272" s="150"/>
      <c r="L1272" s="150"/>
      <c r="M1272" s="150"/>
      <c r="N1272" s="150"/>
      <c r="O1272" s="132"/>
      <c r="P1272" s="151"/>
      <c r="Q1272" s="145"/>
      <c r="R1272" s="144">
        <f t="shared" si="19"/>
        <v>0</v>
      </c>
      <c r="S1272" s="150"/>
      <c r="T1272" s="141"/>
      <c r="U1272" s="150"/>
      <c r="V1272" s="146"/>
      <c r="W1272" s="136"/>
    </row>
    <row r="1273" spans="2:23">
      <c r="B1273" s="149"/>
      <c r="C1273" s="149"/>
      <c r="D1273" s="150"/>
      <c r="E1273" s="150"/>
      <c r="F1273" s="150"/>
      <c r="G1273" s="150"/>
      <c r="I1273" s="147"/>
      <c r="J1273" s="132"/>
      <c r="K1273" s="150"/>
      <c r="L1273" s="150"/>
      <c r="M1273" s="150"/>
      <c r="N1273" s="150"/>
      <c r="O1273" s="132"/>
      <c r="P1273" s="151"/>
      <c r="Q1273" s="145"/>
      <c r="R1273" s="144">
        <f t="shared" si="19"/>
        <v>0</v>
      </c>
      <c r="S1273" s="150"/>
      <c r="T1273" s="141"/>
      <c r="U1273" s="150"/>
      <c r="V1273" s="146"/>
      <c r="W1273" s="136"/>
    </row>
    <row r="1274" spans="2:23">
      <c r="B1274" s="149"/>
      <c r="C1274" s="149"/>
      <c r="D1274" s="150"/>
      <c r="E1274" s="150"/>
      <c r="F1274" s="150"/>
      <c r="G1274" s="150"/>
      <c r="I1274" s="147"/>
      <c r="J1274" s="132"/>
      <c r="K1274" s="150"/>
      <c r="L1274" s="150"/>
      <c r="M1274" s="150"/>
      <c r="N1274" s="150"/>
      <c r="O1274" s="132"/>
      <c r="P1274" s="151"/>
      <c r="Q1274" s="145"/>
      <c r="R1274" s="144">
        <f t="shared" si="19"/>
        <v>0</v>
      </c>
      <c r="S1274" s="150"/>
      <c r="T1274" s="141"/>
      <c r="U1274" s="150"/>
      <c r="V1274" s="146"/>
      <c r="W1274" s="136"/>
    </row>
    <row r="1275" spans="2:23">
      <c r="B1275" s="149"/>
      <c r="C1275" s="149"/>
      <c r="D1275" s="150"/>
      <c r="E1275" s="150"/>
      <c r="F1275" s="150"/>
      <c r="G1275" s="150"/>
      <c r="I1275" s="147"/>
      <c r="J1275" s="132"/>
      <c r="K1275" s="150"/>
      <c r="L1275" s="150"/>
      <c r="M1275" s="150"/>
      <c r="N1275" s="150"/>
      <c r="O1275" s="132"/>
      <c r="P1275" s="151"/>
      <c r="Q1275" s="145"/>
      <c r="R1275" s="144">
        <f t="shared" si="19"/>
        <v>0</v>
      </c>
      <c r="S1275" s="150"/>
      <c r="T1275" s="141"/>
      <c r="U1275" s="150"/>
      <c r="V1275" s="146"/>
      <c r="W1275" s="136"/>
    </row>
    <row r="1276" spans="2:23">
      <c r="B1276" s="149"/>
      <c r="C1276" s="149"/>
      <c r="D1276" s="150"/>
      <c r="E1276" s="150"/>
      <c r="F1276" s="150"/>
      <c r="G1276" s="150"/>
      <c r="I1276" s="147"/>
      <c r="J1276" s="132"/>
      <c r="K1276" s="150"/>
      <c r="L1276" s="150"/>
      <c r="M1276" s="150"/>
      <c r="N1276" s="150"/>
      <c r="O1276" s="132"/>
      <c r="P1276" s="151"/>
      <c r="Q1276" s="145"/>
      <c r="R1276" s="144">
        <f t="shared" si="19"/>
        <v>0</v>
      </c>
      <c r="S1276" s="150"/>
      <c r="T1276" s="141"/>
      <c r="U1276" s="150"/>
      <c r="V1276" s="146"/>
      <c r="W1276" s="136"/>
    </row>
    <row r="1277" spans="2:23">
      <c r="B1277" s="149"/>
      <c r="C1277" s="149"/>
      <c r="D1277" s="150"/>
      <c r="E1277" s="150"/>
      <c r="F1277" s="150"/>
      <c r="G1277" s="150"/>
      <c r="I1277" s="147"/>
      <c r="J1277" s="132"/>
      <c r="K1277" s="150"/>
      <c r="L1277" s="150"/>
      <c r="M1277" s="150"/>
      <c r="N1277" s="150"/>
      <c r="O1277" s="132"/>
      <c r="P1277" s="151"/>
      <c r="Q1277" s="145"/>
      <c r="R1277" s="144">
        <f t="shared" si="19"/>
        <v>0</v>
      </c>
      <c r="S1277" s="150"/>
      <c r="T1277" s="141"/>
      <c r="U1277" s="150"/>
      <c r="V1277" s="146"/>
      <c r="W1277" s="136"/>
    </row>
    <row r="1278" spans="2:23">
      <c r="B1278" s="149"/>
      <c r="C1278" s="149"/>
      <c r="D1278" s="150"/>
      <c r="E1278" s="150"/>
      <c r="F1278" s="150"/>
      <c r="G1278" s="150"/>
      <c r="I1278" s="147"/>
      <c r="J1278" s="132"/>
      <c r="K1278" s="150"/>
      <c r="L1278" s="150"/>
      <c r="M1278" s="150"/>
      <c r="N1278" s="150"/>
      <c r="O1278" s="132"/>
      <c r="P1278" s="151"/>
      <c r="Q1278" s="145"/>
      <c r="R1278" s="144">
        <f t="shared" si="19"/>
        <v>0</v>
      </c>
      <c r="S1278" s="150"/>
      <c r="T1278" s="141"/>
      <c r="U1278" s="150"/>
      <c r="V1278" s="146"/>
      <c r="W1278" s="136"/>
    </row>
    <row r="1279" spans="2:23">
      <c r="B1279" s="149"/>
      <c r="C1279" s="149"/>
      <c r="D1279" s="150"/>
      <c r="E1279" s="150"/>
      <c r="F1279" s="150"/>
      <c r="G1279" s="150"/>
      <c r="I1279" s="147"/>
      <c r="J1279" s="132"/>
      <c r="K1279" s="150"/>
      <c r="L1279" s="150"/>
      <c r="M1279" s="150"/>
      <c r="N1279" s="150"/>
      <c r="O1279" s="132"/>
      <c r="P1279" s="151"/>
      <c r="Q1279" s="145"/>
      <c r="R1279" s="144">
        <f t="shared" si="19"/>
        <v>0</v>
      </c>
      <c r="S1279" s="150"/>
      <c r="T1279" s="141"/>
      <c r="U1279" s="150"/>
      <c r="V1279" s="146"/>
      <c r="W1279" s="136"/>
    </row>
    <row r="1280" spans="2:23">
      <c r="B1280" s="149"/>
      <c r="C1280" s="149"/>
      <c r="D1280" s="150"/>
      <c r="E1280" s="150"/>
      <c r="F1280" s="150"/>
      <c r="G1280" s="150"/>
      <c r="I1280" s="147"/>
      <c r="J1280" s="132"/>
      <c r="K1280" s="150"/>
      <c r="L1280" s="150"/>
      <c r="M1280" s="150"/>
      <c r="N1280" s="150"/>
      <c r="O1280" s="132"/>
      <c r="P1280" s="151"/>
      <c r="Q1280" s="145"/>
      <c r="R1280" s="144">
        <f t="shared" si="19"/>
        <v>0</v>
      </c>
      <c r="S1280" s="150"/>
      <c r="T1280" s="141"/>
      <c r="U1280" s="150"/>
      <c r="V1280" s="146"/>
      <c r="W1280" s="136"/>
    </row>
    <row r="1281" spans="2:23">
      <c r="B1281" s="149"/>
      <c r="C1281" s="149"/>
      <c r="D1281" s="150"/>
      <c r="E1281" s="150"/>
      <c r="F1281" s="150"/>
      <c r="G1281" s="150"/>
      <c r="I1281" s="147"/>
      <c r="J1281" s="132"/>
      <c r="K1281" s="150"/>
      <c r="L1281" s="150"/>
      <c r="M1281" s="150"/>
      <c r="N1281" s="150"/>
      <c r="O1281" s="132"/>
      <c r="P1281" s="151"/>
      <c r="Q1281" s="145"/>
      <c r="R1281" s="144">
        <f t="shared" si="19"/>
        <v>0</v>
      </c>
      <c r="S1281" s="150"/>
      <c r="T1281" s="141"/>
      <c r="U1281" s="150"/>
      <c r="V1281" s="146"/>
      <c r="W1281" s="136"/>
    </row>
    <row r="1282" spans="2:23">
      <c r="B1282" s="149"/>
      <c r="C1282" s="149"/>
      <c r="D1282" s="150"/>
      <c r="E1282" s="150"/>
      <c r="F1282" s="150"/>
      <c r="G1282" s="150"/>
      <c r="I1282" s="147"/>
      <c r="J1282" s="132"/>
      <c r="K1282" s="150"/>
      <c r="L1282" s="150"/>
      <c r="M1282" s="150"/>
      <c r="N1282" s="150"/>
      <c r="O1282" s="132"/>
      <c r="P1282" s="151"/>
      <c r="Q1282" s="145"/>
      <c r="R1282" s="144">
        <f t="shared" ref="R1282:R1345" si="20">P1282*(1+Q1282)</f>
        <v>0</v>
      </c>
      <c r="S1282" s="150"/>
      <c r="T1282" s="141"/>
      <c r="U1282" s="150"/>
      <c r="V1282" s="146"/>
      <c r="W1282" s="136"/>
    </row>
    <row r="1283" spans="2:23">
      <c r="B1283" s="149"/>
      <c r="C1283" s="149"/>
      <c r="D1283" s="150"/>
      <c r="E1283" s="150"/>
      <c r="F1283" s="150"/>
      <c r="G1283" s="150"/>
      <c r="I1283" s="147"/>
      <c r="J1283" s="132"/>
      <c r="K1283" s="150"/>
      <c r="L1283" s="150"/>
      <c r="M1283" s="150"/>
      <c r="N1283" s="150"/>
      <c r="O1283" s="132"/>
      <c r="P1283" s="151"/>
      <c r="Q1283" s="145"/>
      <c r="R1283" s="144">
        <f t="shared" si="20"/>
        <v>0</v>
      </c>
      <c r="S1283" s="150"/>
      <c r="T1283" s="141"/>
      <c r="U1283" s="150"/>
      <c r="V1283" s="146"/>
      <c r="W1283" s="136"/>
    </row>
    <row r="1284" spans="2:23">
      <c r="B1284" s="149"/>
      <c r="C1284" s="149"/>
      <c r="D1284" s="150"/>
      <c r="E1284" s="150"/>
      <c r="F1284" s="150"/>
      <c r="G1284" s="150"/>
      <c r="I1284" s="147"/>
      <c r="J1284" s="132"/>
      <c r="K1284" s="150"/>
      <c r="L1284" s="150"/>
      <c r="M1284" s="150"/>
      <c r="N1284" s="150"/>
      <c r="O1284" s="132"/>
      <c r="P1284" s="151"/>
      <c r="Q1284" s="145"/>
      <c r="R1284" s="144">
        <f t="shared" si="20"/>
        <v>0</v>
      </c>
      <c r="S1284" s="150"/>
      <c r="T1284" s="141"/>
      <c r="U1284" s="150"/>
      <c r="V1284" s="146"/>
      <c r="W1284" s="136"/>
    </row>
    <row r="1285" spans="2:23">
      <c r="B1285" s="149"/>
      <c r="C1285" s="149"/>
      <c r="D1285" s="150"/>
      <c r="E1285" s="150"/>
      <c r="F1285" s="150"/>
      <c r="G1285" s="150"/>
      <c r="I1285" s="147"/>
      <c r="J1285" s="132"/>
      <c r="K1285" s="150"/>
      <c r="L1285" s="150"/>
      <c r="M1285" s="150"/>
      <c r="N1285" s="150"/>
      <c r="O1285" s="132"/>
      <c r="P1285" s="151"/>
      <c r="Q1285" s="145"/>
      <c r="R1285" s="144">
        <f t="shared" si="20"/>
        <v>0</v>
      </c>
      <c r="S1285" s="150"/>
      <c r="T1285" s="141"/>
      <c r="U1285" s="150"/>
      <c r="V1285" s="146"/>
      <c r="W1285" s="136"/>
    </row>
    <row r="1286" spans="2:23">
      <c r="B1286" s="149"/>
      <c r="C1286" s="149"/>
      <c r="D1286" s="150"/>
      <c r="E1286" s="150"/>
      <c r="F1286" s="150"/>
      <c r="G1286" s="150"/>
      <c r="I1286" s="147"/>
      <c r="J1286" s="132"/>
      <c r="K1286" s="150"/>
      <c r="L1286" s="150"/>
      <c r="M1286" s="150"/>
      <c r="N1286" s="150"/>
      <c r="O1286" s="132"/>
      <c r="P1286" s="151"/>
      <c r="Q1286" s="145"/>
      <c r="R1286" s="144">
        <f t="shared" si="20"/>
        <v>0</v>
      </c>
      <c r="S1286" s="150"/>
      <c r="T1286" s="141"/>
      <c r="U1286" s="150"/>
      <c r="V1286" s="146"/>
      <c r="W1286" s="136"/>
    </row>
    <row r="1287" spans="2:23">
      <c r="B1287" s="149"/>
      <c r="C1287" s="149"/>
      <c r="D1287" s="150"/>
      <c r="E1287" s="150"/>
      <c r="F1287" s="150"/>
      <c r="G1287" s="150"/>
      <c r="I1287" s="147"/>
      <c r="J1287" s="132"/>
      <c r="K1287" s="150"/>
      <c r="L1287" s="150"/>
      <c r="M1287" s="150"/>
      <c r="N1287" s="150"/>
      <c r="O1287" s="132"/>
      <c r="P1287" s="151"/>
      <c r="Q1287" s="145"/>
      <c r="R1287" s="144">
        <f t="shared" si="20"/>
        <v>0</v>
      </c>
      <c r="S1287" s="150"/>
      <c r="T1287" s="141"/>
      <c r="U1287" s="150"/>
      <c r="V1287" s="146"/>
      <c r="W1287" s="136"/>
    </row>
    <row r="1288" spans="2:23">
      <c r="B1288" s="149"/>
      <c r="C1288" s="149"/>
      <c r="D1288" s="150"/>
      <c r="E1288" s="150"/>
      <c r="F1288" s="150"/>
      <c r="G1288" s="150"/>
      <c r="I1288" s="147"/>
      <c r="J1288" s="132"/>
      <c r="K1288" s="150"/>
      <c r="L1288" s="150"/>
      <c r="M1288" s="150"/>
      <c r="N1288" s="150"/>
      <c r="O1288" s="132"/>
      <c r="P1288" s="151"/>
      <c r="Q1288" s="145"/>
      <c r="R1288" s="144">
        <f t="shared" si="20"/>
        <v>0</v>
      </c>
      <c r="S1288" s="150"/>
      <c r="T1288" s="141"/>
      <c r="U1288" s="150"/>
      <c r="V1288" s="146"/>
      <c r="W1288" s="136"/>
    </row>
    <row r="1289" spans="2:23">
      <c r="B1289" s="149"/>
      <c r="C1289" s="149"/>
      <c r="D1289" s="150"/>
      <c r="E1289" s="150"/>
      <c r="F1289" s="150"/>
      <c r="G1289" s="150"/>
      <c r="I1289" s="147"/>
      <c r="J1289" s="132"/>
      <c r="K1289" s="150"/>
      <c r="L1289" s="150"/>
      <c r="M1289" s="150"/>
      <c r="N1289" s="150"/>
      <c r="O1289" s="132"/>
      <c r="P1289" s="151"/>
      <c r="Q1289" s="145"/>
      <c r="R1289" s="144">
        <f t="shared" si="20"/>
        <v>0</v>
      </c>
      <c r="S1289" s="150"/>
      <c r="T1289" s="141"/>
      <c r="U1289" s="150"/>
      <c r="V1289" s="146"/>
      <c r="W1289" s="136"/>
    </row>
    <row r="1290" spans="2:23">
      <c r="B1290" s="149"/>
      <c r="C1290" s="149"/>
      <c r="D1290" s="150"/>
      <c r="E1290" s="150"/>
      <c r="F1290" s="150"/>
      <c r="G1290" s="150"/>
      <c r="I1290" s="147"/>
      <c r="J1290" s="132"/>
      <c r="K1290" s="150"/>
      <c r="L1290" s="150"/>
      <c r="M1290" s="150"/>
      <c r="N1290" s="150"/>
      <c r="O1290" s="132"/>
      <c r="P1290" s="151"/>
      <c r="Q1290" s="145"/>
      <c r="R1290" s="144">
        <f t="shared" si="20"/>
        <v>0</v>
      </c>
      <c r="S1290" s="150"/>
      <c r="T1290" s="141"/>
      <c r="U1290" s="150"/>
      <c r="V1290" s="146"/>
      <c r="W1290" s="136"/>
    </row>
    <row r="1291" spans="2:23">
      <c r="B1291" s="149"/>
      <c r="C1291" s="149"/>
      <c r="D1291" s="150"/>
      <c r="E1291" s="150"/>
      <c r="F1291" s="150"/>
      <c r="G1291" s="150"/>
      <c r="I1291" s="147"/>
      <c r="J1291" s="132"/>
      <c r="K1291" s="150"/>
      <c r="L1291" s="150"/>
      <c r="M1291" s="150"/>
      <c r="N1291" s="150"/>
      <c r="O1291" s="132"/>
      <c r="P1291" s="151"/>
      <c r="Q1291" s="145"/>
      <c r="R1291" s="144">
        <f t="shared" si="20"/>
        <v>0</v>
      </c>
      <c r="S1291" s="150"/>
      <c r="T1291" s="141"/>
      <c r="U1291" s="150"/>
      <c r="V1291" s="146"/>
      <c r="W1291" s="136"/>
    </row>
    <row r="1292" spans="2:23">
      <c r="B1292" s="149"/>
      <c r="C1292" s="149"/>
      <c r="D1292" s="150"/>
      <c r="E1292" s="150"/>
      <c r="F1292" s="150"/>
      <c r="G1292" s="150"/>
      <c r="I1292" s="147"/>
      <c r="J1292" s="132"/>
      <c r="K1292" s="150"/>
      <c r="L1292" s="150"/>
      <c r="M1292" s="150"/>
      <c r="N1292" s="150"/>
      <c r="O1292" s="132"/>
      <c r="P1292" s="151"/>
      <c r="Q1292" s="145"/>
      <c r="R1292" s="144">
        <f t="shared" si="20"/>
        <v>0</v>
      </c>
      <c r="S1292" s="150"/>
      <c r="T1292" s="141"/>
      <c r="U1292" s="150"/>
      <c r="V1292" s="146"/>
      <c r="W1292" s="136"/>
    </row>
    <row r="1293" spans="2:23">
      <c r="B1293" s="149"/>
      <c r="C1293" s="149"/>
      <c r="D1293" s="150"/>
      <c r="E1293" s="150"/>
      <c r="F1293" s="150"/>
      <c r="G1293" s="150"/>
      <c r="I1293" s="147"/>
      <c r="J1293" s="132"/>
      <c r="K1293" s="150"/>
      <c r="L1293" s="150"/>
      <c r="M1293" s="150"/>
      <c r="N1293" s="150"/>
      <c r="O1293" s="132"/>
      <c r="P1293" s="151"/>
      <c r="Q1293" s="145"/>
      <c r="R1293" s="144">
        <f t="shared" si="20"/>
        <v>0</v>
      </c>
      <c r="S1293" s="150"/>
      <c r="T1293" s="141"/>
      <c r="U1293" s="150"/>
      <c r="V1293" s="146"/>
      <c r="W1293" s="136"/>
    </row>
    <row r="1294" spans="2:23">
      <c r="B1294" s="149"/>
      <c r="C1294" s="149"/>
      <c r="D1294" s="150"/>
      <c r="E1294" s="150"/>
      <c r="F1294" s="150"/>
      <c r="G1294" s="150"/>
      <c r="I1294" s="147"/>
      <c r="J1294" s="132"/>
      <c r="K1294" s="150"/>
      <c r="L1294" s="150"/>
      <c r="M1294" s="150"/>
      <c r="N1294" s="150"/>
      <c r="O1294" s="132"/>
      <c r="P1294" s="151"/>
      <c r="Q1294" s="145"/>
      <c r="R1294" s="144">
        <f t="shared" si="20"/>
        <v>0</v>
      </c>
      <c r="S1294" s="150"/>
      <c r="T1294" s="141"/>
      <c r="U1294" s="150"/>
      <c r="V1294" s="146"/>
      <c r="W1294" s="136"/>
    </row>
    <row r="1295" spans="2:23">
      <c r="B1295" s="149"/>
      <c r="C1295" s="149"/>
      <c r="D1295" s="150"/>
      <c r="E1295" s="150"/>
      <c r="F1295" s="150"/>
      <c r="G1295" s="150"/>
      <c r="I1295" s="147"/>
      <c r="J1295" s="132"/>
      <c r="K1295" s="150"/>
      <c r="L1295" s="150"/>
      <c r="M1295" s="150"/>
      <c r="N1295" s="150"/>
      <c r="O1295" s="132"/>
      <c r="P1295" s="151"/>
      <c r="Q1295" s="145"/>
      <c r="R1295" s="144">
        <f t="shared" si="20"/>
        <v>0</v>
      </c>
      <c r="S1295" s="150"/>
      <c r="T1295" s="141"/>
      <c r="U1295" s="150"/>
      <c r="V1295" s="146"/>
      <c r="W1295" s="136"/>
    </row>
    <row r="1296" spans="2:23">
      <c r="B1296" s="149"/>
      <c r="C1296" s="149"/>
      <c r="D1296" s="150"/>
      <c r="E1296" s="150"/>
      <c r="F1296" s="150"/>
      <c r="G1296" s="150"/>
      <c r="I1296" s="147"/>
      <c r="J1296" s="132"/>
      <c r="K1296" s="150"/>
      <c r="L1296" s="150"/>
      <c r="M1296" s="150"/>
      <c r="N1296" s="150"/>
      <c r="O1296" s="132"/>
      <c r="P1296" s="151"/>
      <c r="Q1296" s="145"/>
      <c r="R1296" s="144">
        <f t="shared" si="20"/>
        <v>0</v>
      </c>
      <c r="S1296" s="150"/>
      <c r="T1296" s="141"/>
      <c r="U1296" s="150"/>
      <c r="V1296" s="146"/>
      <c r="W1296" s="136"/>
    </row>
    <row r="1297" spans="2:23">
      <c r="B1297" s="149"/>
      <c r="C1297" s="149"/>
      <c r="D1297" s="150"/>
      <c r="E1297" s="150"/>
      <c r="F1297" s="150"/>
      <c r="G1297" s="150"/>
      <c r="I1297" s="147"/>
      <c r="J1297" s="132"/>
      <c r="K1297" s="150"/>
      <c r="L1297" s="150"/>
      <c r="M1297" s="150"/>
      <c r="N1297" s="150"/>
      <c r="O1297" s="132"/>
      <c r="P1297" s="151"/>
      <c r="Q1297" s="145"/>
      <c r="R1297" s="144">
        <f t="shared" si="20"/>
        <v>0</v>
      </c>
      <c r="S1297" s="150"/>
      <c r="T1297" s="141"/>
      <c r="U1297" s="150"/>
      <c r="V1297" s="146"/>
      <c r="W1297" s="136"/>
    </row>
    <row r="1298" spans="2:23">
      <c r="B1298" s="149"/>
      <c r="C1298" s="149"/>
      <c r="D1298" s="150"/>
      <c r="E1298" s="150"/>
      <c r="F1298" s="150"/>
      <c r="G1298" s="150"/>
      <c r="I1298" s="147"/>
      <c r="J1298" s="132"/>
      <c r="K1298" s="150"/>
      <c r="L1298" s="150"/>
      <c r="M1298" s="150"/>
      <c r="N1298" s="150"/>
      <c r="O1298" s="132"/>
      <c r="P1298" s="151"/>
      <c r="Q1298" s="145"/>
      <c r="R1298" s="144">
        <f t="shared" si="20"/>
        <v>0</v>
      </c>
      <c r="S1298" s="150"/>
      <c r="T1298" s="141"/>
      <c r="U1298" s="150"/>
      <c r="V1298" s="146"/>
      <c r="W1298" s="136"/>
    </row>
    <row r="1299" spans="2:23">
      <c r="B1299" s="149"/>
      <c r="C1299" s="149"/>
      <c r="D1299" s="150"/>
      <c r="E1299" s="150"/>
      <c r="F1299" s="150"/>
      <c r="G1299" s="150"/>
      <c r="I1299" s="147"/>
      <c r="J1299" s="132"/>
      <c r="K1299" s="150"/>
      <c r="L1299" s="150"/>
      <c r="M1299" s="150"/>
      <c r="N1299" s="150"/>
      <c r="O1299" s="132"/>
      <c r="P1299" s="151"/>
      <c r="Q1299" s="145"/>
      <c r="R1299" s="144">
        <f t="shared" si="20"/>
        <v>0</v>
      </c>
      <c r="S1299" s="150"/>
      <c r="T1299" s="141"/>
      <c r="U1299" s="150"/>
      <c r="V1299" s="146"/>
      <c r="W1299" s="136"/>
    </row>
    <row r="1300" spans="2:23">
      <c r="B1300" s="149"/>
      <c r="C1300" s="149"/>
      <c r="D1300" s="150"/>
      <c r="E1300" s="150"/>
      <c r="F1300" s="150"/>
      <c r="G1300" s="150"/>
      <c r="I1300" s="147"/>
      <c r="J1300" s="132"/>
      <c r="K1300" s="150"/>
      <c r="L1300" s="150"/>
      <c r="M1300" s="150"/>
      <c r="N1300" s="150"/>
      <c r="O1300" s="132"/>
      <c r="P1300" s="151"/>
      <c r="Q1300" s="145"/>
      <c r="R1300" s="144">
        <f t="shared" si="20"/>
        <v>0</v>
      </c>
      <c r="S1300" s="150"/>
      <c r="T1300" s="141"/>
      <c r="U1300" s="150"/>
      <c r="V1300" s="146"/>
      <c r="W1300" s="136"/>
    </row>
    <row r="1301" spans="2:23">
      <c r="B1301" s="149"/>
      <c r="C1301" s="149"/>
      <c r="D1301" s="150"/>
      <c r="E1301" s="150"/>
      <c r="F1301" s="150"/>
      <c r="G1301" s="150"/>
      <c r="I1301" s="147"/>
      <c r="J1301" s="132"/>
      <c r="K1301" s="150"/>
      <c r="L1301" s="150"/>
      <c r="M1301" s="150"/>
      <c r="N1301" s="150"/>
      <c r="O1301" s="132"/>
      <c r="P1301" s="151"/>
      <c r="Q1301" s="145"/>
      <c r="R1301" s="144">
        <f t="shared" si="20"/>
        <v>0</v>
      </c>
      <c r="S1301" s="150"/>
      <c r="T1301" s="141"/>
      <c r="U1301" s="150"/>
      <c r="V1301" s="146"/>
      <c r="W1301" s="136"/>
    </row>
    <row r="1302" spans="2:23">
      <c r="B1302" s="149"/>
      <c r="C1302" s="149"/>
      <c r="D1302" s="150"/>
      <c r="E1302" s="150"/>
      <c r="F1302" s="150"/>
      <c r="G1302" s="150"/>
      <c r="I1302" s="147"/>
      <c r="J1302" s="132"/>
      <c r="K1302" s="150"/>
      <c r="L1302" s="150"/>
      <c r="M1302" s="150"/>
      <c r="N1302" s="150"/>
      <c r="O1302" s="132"/>
      <c r="P1302" s="151"/>
      <c r="Q1302" s="145"/>
      <c r="R1302" s="144">
        <f t="shared" si="20"/>
        <v>0</v>
      </c>
      <c r="S1302" s="150"/>
      <c r="T1302" s="141"/>
      <c r="U1302" s="150"/>
      <c r="V1302" s="146"/>
      <c r="W1302" s="136"/>
    </row>
    <row r="1303" spans="2:23">
      <c r="B1303" s="149"/>
      <c r="C1303" s="149"/>
      <c r="D1303" s="150"/>
      <c r="E1303" s="150"/>
      <c r="F1303" s="150"/>
      <c r="G1303" s="150"/>
      <c r="I1303" s="147"/>
      <c r="J1303" s="132"/>
      <c r="K1303" s="150"/>
      <c r="L1303" s="150"/>
      <c r="M1303" s="150"/>
      <c r="N1303" s="150"/>
      <c r="O1303" s="132"/>
      <c r="P1303" s="151"/>
      <c r="Q1303" s="145"/>
      <c r="R1303" s="144">
        <f t="shared" si="20"/>
        <v>0</v>
      </c>
      <c r="S1303" s="150"/>
      <c r="T1303" s="141"/>
      <c r="U1303" s="150"/>
      <c r="V1303" s="146"/>
      <c r="W1303" s="136"/>
    </row>
    <row r="1304" spans="2:23">
      <c r="B1304" s="149"/>
      <c r="C1304" s="149"/>
      <c r="D1304" s="150"/>
      <c r="E1304" s="150"/>
      <c r="F1304" s="150"/>
      <c r="G1304" s="150"/>
      <c r="I1304" s="147"/>
      <c r="J1304" s="132"/>
      <c r="K1304" s="150"/>
      <c r="L1304" s="150"/>
      <c r="M1304" s="150"/>
      <c r="N1304" s="150"/>
      <c r="O1304" s="132"/>
      <c r="P1304" s="151"/>
      <c r="Q1304" s="145"/>
      <c r="R1304" s="144">
        <f t="shared" si="20"/>
        <v>0</v>
      </c>
      <c r="S1304" s="150"/>
      <c r="T1304" s="141"/>
      <c r="U1304" s="150"/>
      <c r="V1304" s="146"/>
      <c r="W1304" s="136"/>
    </row>
    <row r="1305" spans="2:23">
      <c r="B1305" s="149"/>
      <c r="C1305" s="149"/>
      <c r="D1305" s="150"/>
      <c r="E1305" s="150"/>
      <c r="F1305" s="150"/>
      <c r="G1305" s="150"/>
      <c r="I1305" s="147"/>
      <c r="J1305" s="132"/>
      <c r="K1305" s="150"/>
      <c r="L1305" s="150"/>
      <c r="M1305" s="150"/>
      <c r="N1305" s="150"/>
      <c r="O1305" s="132"/>
      <c r="P1305" s="151"/>
      <c r="Q1305" s="145"/>
      <c r="R1305" s="144">
        <f t="shared" si="20"/>
        <v>0</v>
      </c>
      <c r="S1305" s="150"/>
      <c r="T1305" s="141"/>
      <c r="U1305" s="150"/>
      <c r="V1305" s="146"/>
      <c r="W1305" s="136"/>
    </row>
    <row r="1306" spans="2:23">
      <c r="B1306" s="149"/>
      <c r="C1306" s="149"/>
      <c r="D1306" s="150"/>
      <c r="E1306" s="150"/>
      <c r="F1306" s="150"/>
      <c r="G1306" s="150"/>
      <c r="I1306" s="147"/>
      <c r="J1306" s="132"/>
      <c r="K1306" s="150"/>
      <c r="L1306" s="150"/>
      <c r="M1306" s="150"/>
      <c r="N1306" s="150"/>
      <c r="O1306" s="132"/>
      <c r="P1306" s="151"/>
      <c r="Q1306" s="145"/>
      <c r="R1306" s="144">
        <f t="shared" si="20"/>
        <v>0</v>
      </c>
      <c r="S1306" s="150"/>
      <c r="T1306" s="141"/>
      <c r="U1306" s="150"/>
      <c r="V1306" s="146"/>
      <c r="W1306" s="136"/>
    </row>
    <row r="1307" spans="2:23">
      <c r="B1307" s="149"/>
      <c r="C1307" s="149"/>
      <c r="D1307" s="150"/>
      <c r="E1307" s="150"/>
      <c r="F1307" s="150"/>
      <c r="G1307" s="150"/>
      <c r="I1307" s="147"/>
      <c r="J1307" s="132"/>
      <c r="K1307" s="150"/>
      <c r="L1307" s="150"/>
      <c r="M1307" s="150"/>
      <c r="N1307" s="150"/>
      <c r="O1307" s="132"/>
      <c r="P1307" s="151"/>
      <c r="Q1307" s="145"/>
      <c r="R1307" s="144">
        <f t="shared" si="20"/>
        <v>0</v>
      </c>
      <c r="S1307" s="150"/>
      <c r="T1307" s="141"/>
      <c r="U1307" s="150"/>
      <c r="V1307" s="146"/>
      <c r="W1307" s="136"/>
    </row>
    <row r="1308" spans="2:23">
      <c r="B1308" s="149"/>
      <c r="C1308" s="149"/>
      <c r="D1308" s="150"/>
      <c r="E1308" s="150"/>
      <c r="F1308" s="150"/>
      <c r="G1308" s="150"/>
      <c r="I1308" s="147"/>
      <c r="J1308" s="132"/>
      <c r="K1308" s="150"/>
      <c r="L1308" s="150"/>
      <c r="M1308" s="150"/>
      <c r="N1308" s="150"/>
      <c r="O1308" s="132"/>
      <c r="P1308" s="151"/>
      <c r="Q1308" s="145"/>
      <c r="R1308" s="144">
        <f t="shared" si="20"/>
        <v>0</v>
      </c>
      <c r="S1308" s="150"/>
      <c r="T1308" s="141"/>
      <c r="U1308" s="150"/>
      <c r="V1308" s="146"/>
      <c r="W1308" s="136"/>
    </row>
    <row r="1309" spans="2:23">
      <c r="B1309" s="149"/>
      <c r="C1309" s="149"/>
      <c r="D1309" s="150"/>
      <c r="E1309" s="150"/>
      <c r="F1309" s="150"/>
      <c r="G1309" s="150"/>
      <c r="I1309" s="147"/>
      <c r="J1309" s="132"/>
      <c r="K1309" s="150"/>
      <c r="L1309" s="150"/>
      <c r="M1309" s="150"/>
      <c r="N1309" s="150"/>
      <c r="O1309" s="132"/>
      <c r="P1309" s="151"/>
      <c r="Q1309" s="145"/>
      <c r="R1309" s="144">
        <f t="shared" si="20"/>
        <v>0</v>
      </c>
      <c r="S1309" s="150"/>
      <c r="T1309" s="141"/>
      <c r="U1309" s="150"/>
      <c r="V1309" s="146"/>
      <c r="W1309" s="136"/>
    </row>
    <row r="1310" spans="2:23">
      <c r="B1310" s="149"/>
      <c r="C1310" s="149"/>
      <c r="D1310" s="150"/>
      <c r="E1310" s="150"/>
      <c r="F1310" s="150"/>
      <c r="G1310" s="150"/>
      <c r="I1310" s="147"/>
      <c r="J1310" s="132"/>
      <c r="K1310" s="150"/>
      <c r="L1310" s="150"/>
      <c r="M1310" s="150"/>
      <c r="N1310" s="150"/>
      <c r="O1310" s="132"/>
      <c r="P1310" s="151"/>
      <c r="Q1310" s="145"/>
      <c r="R1310" s="144">
        <f t="shared" si="20"/>
        <v>0</v>
      </c>
      <c r="S1310" s="150"/>
      <c r="T1310" s="141"/>
      <c r="U1310" s="150"/>
      <c r="V1310" s="146"/>
      <c r="W1310" s="136"/>
    </row>
    <row r="1311" spans="2:23">
      <c r="B1311" s="149"/>
      <c r="C1311" s="149"/>
      <c r="D1311" s="150"/>
      <c r="E1311" s="150"/>
      <c r="F1311" s="150"/>
      <c r="G1311" s="150"/>
      <c r="I1311" s="147"/>
      <c r="J1311" s="132"/>
      <c r="K1311" s="150"/>
      <c r="L1311" s="150"/>
      <c r="M1311" s="150"/>
      <c r="N1311" s="150"/>
      <c r="O1311" s="132"/>
      <c r="P1311" s="151"/>
      <c r="Q1311" s="145"/>
      <c r="R1311" s="144">
        <f t="shared" si="20"/>
        <v>0</v>
      </c>
      <c r="S1311" s="150"/>
      <c r="T1311" s="141"/>
      <c r="U1311" s="150"/>
      <c r="V1311" s="146"/>
      <c r="W1311" s="136"/>
    </row>
    <row r="1312" spans="2:23">
      <c r="B1312" s="149"/>
      <c r="C1312" s="149"/>
      <c r="D1312" s="150"/>
      <c r="E1312" s="150"/>
      <c r="F1312" s="150"/>
      <c r="G1312" s="150"/>
      <c r="I1312" s="147"/>
      <c r="J1312" s="132"/>
      <c r="K1312" s="150"/>
      <c r="L1312" s="150"/>
      <c r="M1312" s="150"/>
      <c r="N1312" s="150"/>
      <c r="O1312" s="132"/>
      <c r="P1312" s="151"/>
      <c r="Q1312" s="145"/>
      <c r="R1312" s="144">
        <f t="shared" si="20"/>
        <v>0</v>
      </c>
      <c r="S1312" s="150"/>
      <c r="T1312" s="141"/>
      <c r="U1312" s="150"/>
      <c r="V1312" s="146"/>
      <c r="W1312" s="136"/>
    </row>
    <row r="1313" spans="2:23">
      <c r="B1313" s="149"/>
      <c r="C1313" s="149"/>
      <c r="D1313" s="150"/>
      <c r="E1313" s="150"/>
      <c r="F1313" s="150"/>
      <c r="G1313" s="150"/>
      <c r="I1313" s="147"/>
      <c r="J1313" s="132"/>
      <c r="K1313" s="150"/>
      <c r="L1313" s="150"/>
      <c r="M1313" s="150"/>
      <c r="N1313" s="150"/>
      <c r="O1313" s="132"/>
      <c r="P1313" s="151"/>
      <c r="Q1313" s="145"/>
      <c r="R1313" s="144">
        <f t="shared" si="20"/>
        <v>0</v>
      </c>
      <c r="S1313" s="150"/>
      <c r="T1313" s="141"/>
      <c r="U1313" s="150"/>
      <c r="V1313" s="146"/>
      <c r="W1313" s="136"/>
    </row>
    <row r="1314" spans="2:23">
      <c r="B1314" s="149"/>
      <c r="C1314" s="149"/>
      <c r="D1314" s="150"/>
      <c r="E1314" s="150"/>
      <c r="F1314" s="150"/>
      <c r="G1314" s="150"/>
      <c r="I1314" s="147"/>
      <c r="J1314" s="132"/>
      <c r="K1314" s="150"/>
      <c r="L1314" s="150"/>
      <c r="M1314" s="150"/>
      <c r="N1314" s="150"/>
      <c r="O1314" s="132"/>
      <c r="P1314" s="151"/>
      <c r="Q1314" s="145"/>
      <c r="R1314" s="144">
        <f t="shared" si="20"/>
        <v>0</v>
      </c>
      <c r="S1314" s="150"/>
      <c r="T1314" s="141"/>
      <c r="U1314" s="150"/>
      <c r="V1314" s="146"/>
      <c r="W1314" s="136"/>
    </row>
    <row r="1315" spans="2:23">
      <c r="B1315" s="149"/>
      <c r="C1315" s="149"/>
      <c r="D1315" s="150"/>
      <c r="E1315" s="150"/>
      <c r="F1315" s="150"/>
      <c r="G1315" s="150"/>
      <c r="I1315" s="147"/>
      <c r="J1315" s="132"/>
      <c r="K1315" s="150"/>
      <c r="L1315" s="150"/>
      <c r="M1315" s="150"/>
      <c r="N1315" s="150"/>
      <c r="O1315" s="132"/>
      <c r="P1315" s="151"/>
      <c r="Q1315" s="145"/>
      <c r="R1315" s="144">
        <f t="shared" si="20"/>
        <v>0</v>
      </c>
      <c r="S1315" s="150"/>
      <c r="T1315" s="141"/>
      <c r="U1315" s="150"/>
      <c r="V1315" s="146"/>
      <c r="W1315" s="136"/>
    </row>
    <row r="1316" spans="2:23">
      <c r="B1316" s="149"/>
      <c r="C1316" s="149"/>
      <c r="D1316" s="150"/>
      <c r="E1316" s="150"/>
      <c r="F1316" s="150"/>
      <c r="G1316" s="150"/>
      <c r="I1316" s="147"/>
      <c r="J1316" s="132"/>
      <c r="K1316" s="150"/>
      <c r="L1316" s="150"/>
      <c r="M1316" s="150"/>
      <c r="N1316" s="150"/>
      <c r="O1316" s="132"/>
      <c r="P1316" s="151"/>
      <c r="Q1316" s="145"/>
      <c r="R1316" s="144">
        <f t="shared" si="20"/>
        <v>0</v>
      </c>
      <c r="S1316" s="150"/>
      <c r="T1316" s="141"/>
      <c r="U1316" s="150"/>
      <c r="V1316" s="146"/>
      <c r="W1316" s="136"/>
    </row>
    <row r="1317" spans="2:23">
      <c r="B1317" s="149"/>
      <c r="C1317" s="149"/>
      <c r="D1317" s="150"/>
      <c r="E1317" s="150"/>
      <c r="F1317" s="150"/>
      <c r="G1317" s="150"/>
      <c r="I1317" s="147"/>
      <c r="J1317" s="132"/>
      <c r="K1317" s="150"/>
      <c r="L1317" s="150"/>
      <c r="M1317" s="150"/>
      <c r="N1317" s="150"/>
      <c r="O1317" s="132"/>
      <c r="P1317" s="151"/>
      <c r="Q1317" s="145"/>
      <c r="R1317" s="144">
        <f t="shared" si="20"/>
        <v>0</v>
      </c>
      <c r="S1317" s="150"/>
      <c r="T1317" s="141"/>
      <c r="U1317" s="150"/>
      <c r="V1317" s="146"/>
      <c r="W1317" s="136"/>
    </row>
    <row r="1318" spans="2:23">
      <c r="B1318" s="149"/>
      <c r="C1318" s="149"/>
      <c r="D1318" s="150"/>
      <c r="E1318" s="150"/>
      <c r="F1318" s="150"/>
      <c r="G1318" s="150"/>
      <c r="I1318" s="147"/>
      <c r="J1318" s="132"/>
      <c r="K1318" s="150"/>
      <c r="L1318" s="150"/>
      <c r="M1318" s="150"/>
      <c r="N1318" s="150"/>
      <c r="O1318" s="132"/>
      <c r="P1318" s="151"/>
      <c r="Q1318" s="145"/>
      <c r="R1318" s="144">
        <f t="shared" si="20"/>
        <v>0</v>
      </c>
      <c r="S1318" s="150"/>
      <c r="T1318" s="141"/>
      <c r="U1318" s="150"/>
      <c r="V1318" s="146"/>
      <c r="W1318" s="136"/>
    </row>
    <row r="1319" spans="2:23">
      <c r="B1319" s="149"/>
      <c r="C1319" s="149"/>
      <c r="D1319" s="150"/>
      <c r="E1319" s="150"/>
      <c r="F1319" s="150"/>
      <c r="G1319" s="150"/>
      <c r="I1319" s="147"/>
      <c r="J1319" s="132"/>
      <c r="K1319" s="150"/>
      <c r="L1319" s="150"/>
      <c r="M1319" s="150"/>
      <c r="N1319" s="150"/>
      <c r="O1319" s="132"/>
      <c r="P1319" s="151"/>
      <c r="Q1319" s="145"/>
      <c r="R1319" s="144">
        <f t="shared" si="20"/>
        <v>0</v>
      </c>
      <c r="S1319" s="150"/>
      <c r="T1319" s="141"/>
      <c r="U1319" s="150"/>
      <c r="V1319" s="146"/>
      <c r="W1319" s="136"/>
    </row>
    <row r="1320" spans="2:23">
      <c r="B1320" s="149"/>
      <c r="C1320" s="149"/>
      <c r="D1320" s="150"/>
      <c r="E1320" s="150"/>
      <c r="F1320" s="150"/>
      <c r="G1320" s="150"/>
      <c r="I1320" s="147"/>
      <c r="J1320" s="132"/>
      <c r="K1320" s="150"/>
      <c r="L1320" s="150"/>
      <c r="M1320" s="150"/>
      <c r="N1320" s="150"/>
      <c r="O1320" s="132"/>
      <c r="P1320" s="151"/>
      <c r="Q1320" s="145"/>
      <c r="R1320" s="144">
        <f t="shared" si="20"/>
        <v>0</v>
      </c>
      <c r="S1320" s="150"/>
      <c r="T1320" s="141"/>
      <c r="U1320" s="150"/>
      <c r="V1320" s="146"/>
      <c r="W1320" s="136"/>
    </row>
    <row r="1321" spans="2:23" ht="124.5" hidden="1" customHeight="1">
      <c r="B1321" s="149"/>
      <c r="C1321" s="149"/>
      <c r="D1321" s="150"/>
      <c r="E1321" s="150"/>
      <c r="F1321" s="150"/>
      <c r="G1321" s="150"/>
      <c r="I1321" s="147"/>
      <c r="J1321" s="132"/>
      <c r="K1321" s="150"/>
      <c r="L1321" s="150"/>
      <c r="M1321" s="150"/>
      <c r="N1321" s="150"/>
      <c r="O1321" s="132"/>
      <c r="P1321" s="151"/>
      <c r="Q1321" s="145"/>
      <c r="R1321" s="144">
        <f t="shared" si="20"/>
        <v>0</v>
      </c>
      <c r="S1321" s="150"/>
      <c r="T1321" s="141"/>
      <c r="U1321" s="150"/>
      <c r="V1321" s="146"/>
      <c r="W1321" s="136"/>
    </row>
    <row r="1322" spans="2:23" ht="124.5" hidden="1" customHeight="1">
      <c r="B1322" s="149"/>
      <c r="C1322" s="149"/>
      <c r="D1322" s="150"/>
      <c r="E1322" s="150"/>
      <c r="F1322" s="150"/>
      <c r="G1322" s="150"/>
      <c r="I1322" s="147"/>
      <c r="J1322" s="132"/>
      <c r="K1322" s="150"/>
      <c r="L1322" s="150"/>
      <c r="M1322" s="150"/>
      <c r="N1322" s="150"/>
      <c r="O1322" s="132"/>
      <c r="P1322" s="151"/>
      <c r="Q1322" s="145"/>
      <c r="R1322" s="144">
        <f t="shared" si="20"/>
        <v>0</v>
      </c>
      <c r="S1322" s="150"/>
      <c r="T1322" s="141"/>
      <c r="U1322" s="150"/>
      <c r="V1322" s="146"/>
      <c r="W1322" s="136"/>
    </row>
    <row r="1323" spans="2:23">
      <c r="B1323" s="149"/>
      <c r="C1323" s="149"/>
      <c r="D1323" s="150"/>
      <c r="E1323" s="150"/>
      <c r="F1323" s="150"/>
      <c r="G1323" s="150"/>
      <c r="I1323" s="147"/>
      <c r="J1323" s="132"/>
      <c r="K1323" s="150"/>
      <c r="L1323" s="150"/>
      <c r="M1323" s="150"/>
      <c r="N1323" s="150"/>
      <c r="O1323" s="132"/>
      <c r="P1323" s="151"/>
      <c r="Q1323" s="145"/>
      <c r="R1323" s="144">
        <f t="shared" si="20"/>
        <v>0</v>
      </c>
      <c r="S1323" s="150"/>
      <c r="T1323" s="141"/>
      <c r="U1323" s="150"/>
      <c r="V1323" s="146"/>
      <c r="W1323" s="136"/>
    </row>
    <row r="1324" spans="2:23">
      <c r="B1324" s="149"/>
      <c r="C1324" s="149"/>
      <c r="D1324" s="150"/>
      <c r="E1324" s="150"/>
      <c r="F1324" s="150"/>
      <c r="G1324" s="150"/>
      <c r="I1324" s="147"/>
      <c r="J1324" s="132"/>
      <c r="K1324" s="150"/>
      <c r="L1324" s="150"/>
      <c r="M1324" s="150"/>
      <c r="N1324" s="150"/>
      <c r="O1324" s="132"/>
      <c r="P1324" s="151"/>
      <c r="Q1324" s="145"/>
      <c r="R1324" s="144">
        <f t="shared" si="20"/>
        <v>0</v>
      </c>
      <c r="S1324" s="150"/>
      <c r="T1324" s="141"/>
      <c r="U1324" s="150"/>
      <c r="V1324" s="146"/>
      <c r="W1324" s="136"/>
    </row>
    <row r="1325" spans="2:23">
      <c r="B1325" s="149"/>
      <c r="C1325" s="149"/>
      <c r="D1325" s="150"/>
      <c r="E1325" s="150"/>
      <c r="F1325" s="150"/>
      <c r="G1325" s="150"/>
      <c r="I1325" s="147"/>
      <c r="J1325" s="132"/>
      <c r="K1325" s="150"/>
      <c r="L1325" s="150"/>
      <c r="M1325" s="150"/>
      <c r="N1325" s="150"/>
      <c r="O1325" s="132"/>
      <c r="P1325" s="151"/>
      <c r="Q1325" s="145"/>
      <c r="R1325" s="144">
        <f t="shared" si="20"/>
        <v>0</v>
      </c>
      <c r="S1325" s="150"/>
      <c r="T1325" s="141"/>
      <c r="U1325" s="150"/>
      <c r="V1325" s="146"/>
      <c r="W1325" s="136"/>
    </row>
    <row r="1326" spans="2:23">
      <c r="B1326" s="149"/>
      <c r="C1326" s="149"/>
      <c r="D1326" s="150"/>
      <c r="E1326" s="150"/>
      <c r="F1326" s="150"/>
      <c r="G1326" s="150"/>
      <c r="I1326" s="147"/>
      <c r="J1326" s="132"/>
      <c r="K1326" s="150"/>
      <c r="L1326" s="150"/>
      <c r="M1326" s="150"/>
      <c r="N1326" s="150"/>
      <c r="O1326" s="132"/>
      <c r="P1326" s="151"/>
      <c r="Q1326" s="145"/>
      <c r="R1326" s="144">
        <f t="shared" si="20"/>
        <v>0</v>
      </c>
      <c r="S1326" s="150"/>
      <c r="T1326" s="141"/>
      <c r="U1326" s="150"/>
      <c r="V1326" s="146"/>
      <c r="W1326" s="136"/>
    </row>
    <row r="1327" spans="2:23">
      <c r="B1327" s="149"/>
      <c r="C1327" s="149"/>
      <c r="D1327" s="150"/>
      <c r="E1327" s="150"/>
      <c r="F1327" s="150"/>
      <c r="G1327" s="150"/>
      <c r="I1327" s="147"/>
      <c r="J1327" s="132"/>
      <c r="K1327" s="150"/>
      <c r="L1327" s="150"/>
      <c r="M1327" s="150"/>
      <c r="N1327" s="150"/>
      <c r="O1327" s="132"/>
      <c r="P1327" s="151"/>
      <c r="Q1327" s="145"/>
      <c r="R1327" s="144">
        <f t="shared" si="20"/>
        <v>0</v>
      </c>
      <c r="S1327" s="150"/>
      <c r="T1327" s="141"/>
      <c r="U1327" s="150"/>
      <c r="V1327" s="146"/>
      <c r="W1327" s="136"/>
    </row>
    <row r="1328" spans="2:23">
      <c r="B1328" s="149"/>
      <c r="C1328" s="149"/>
      <c r="D1328" s="150"/>
      <c r="E1328" s="150"/>
      <c r="F1328" s="150"/>
      <c r="G1328" s="150"/>
      <c r="I1328" s="147"/>
      <c r="J1328" s="132"/>
      <c r="K1328" s="150"/>
      <c r="L1328" s="150"/>
      <c r="M1328" s="150"/>
      <c r="N1328" s="150"/>
      <c r="O1328" s="132"/>
      <c r="P1328" s="151"/>
      <c r="Q1328" s="145"/>
      <c r="R1328" s="144">
        <f t="shared" si="20"/>
        <v>0</v>
      </c>
      <c r="S1328" s="150"/>
      <c r="T1328" s="141"/>
      <c r="U1328" s="150"/>
      <c r="V1328" s="146"/>
      <c r="W1328" s="136"/>
    </row>
    <row r="1329" spans="1:25">
      <c r="B1329" s="149"/>
      <c r="C1329" s="149"/>
      <c r="D1329" s="150"/>
      <c r="E1329" s="150"/>
      <c r="F1329" s="150"/>
      <c r="G1329" s="150"/>
      <c r="I1329" s="147"/>
      <c r="J1329" s="132"/>
      <c r="K1329" s="150"/>
      <c r="L1329" s="150"/>
      <c r="M1329" s="150"/>
      <c r="N1329" s="150"/>
      <c r="O1329" s="132"/>
      <c r="P1329" s="151"/>
      <c r="Q1329" s="145"/>
      <c r="R1329" s="144">
        <f t="shared" si="20"/>
        <v>0</v>
      </c>
      <c r="S1329" s="150"/>
      <c r="T1329" s="141"/>
      <c r="U1329" s="150"/>
      <c r="V1329" s="146"/>
      <c r="W1329" s="136"/>
    </row>
    <row r="1330" spans="1:25">
      <c r="B1330" s="149"/>
      <c r="C1330" s="149"/>
      <c r="D1330" s="150"/>
      <c r="E1330" s="150"/>
      <c r="F1330" s="150"/>
      <c r="G1330" s="150"/>
      <c r="I1330" s="147"/>
      <c r="J1330" s="132"/>
      <c r="K1330" s="150"/>
      <c r="L1330" s="150"/>
      <c r="M1330" s="150"/>
      <c r="N1330" s="150"/>
      <c r="O1330" s="132"/>
      <c r="P1330" s="151"/>
      <c r="Q1330" s="145"/>
      <c r="R1330" s="144">
        <f t="shared" si="20"/>
        <v>0</v>
      </c>
      <c r="S1330" s="150"/>
      <c r="T1330" s="141"/>
      <c r="U1330" s="150"/>
      <c r="V1330" s="146"/>
      <c r="W1330" s="136"/>
    </row>
    <row r="1331" spans="1:25">
      <c r="B1331" s="149"/>
      <c r="C1331" s="149"/>
      <c r="D1331" s="150"/>
      <c r="E1331" s="150"/>
      <c r="F1331" s="150"/>
      <c r="G1331" s="150"/>
      <c r="I1331" s="147"/>
      <c r="J1331" s="132"/>
      <c r="K1331" s="150"/>
      <c r="L1331" s="150"/>
      <c r="M1331" s="150"/>
      <c r="N1331" s="150"/>
      <c r="O1331" s="132"/>
      <c r="P1331" s="151"/>
      <c r="Q1331" s="145"/>
      <c r="R1331" s="144">
        <f t="shared" si="20"/>
        <v>0</v>
      </c>
      <c r="S1331" s="150"/>
      <c r="T1331" s="141"/>
      <c r="U1331" s="150"/>
      <c r="V1331" s="146"/>
      <c r="W1331" s="136"/>
    </row>
    <row r="1332" spans="1:25">
      <c r="B1332" s="149"/>
      <c r="C1332" s="149"/>
      <c r="D1332" s="150"/>
      <c r="E1332" s="150"/>
      <c r="F1332" s="150"/>
      <c r="G1332" s="150"/>
      <c r="I1332" s="147"/>
      <c r="J1332" s="132"/>
      <c r="K1332" s="150"/>
      <c r="L1332" s="150"/>
      <c r="M1332" s="150"/>
      <c r="N1332" s="150"/>
      <c r="O1332" s="132"/>
      <c r="P1332" s="151"/>
      <c r="Q1332" s="145"/>
      <c r="R1332" s="144">
        <f t="shared" si="20"/>
        <v>0</v>
      </c>
      <c r="S1332" s="150"/>
      <c r="T1332" s="141"/>
      <c r="U1332" s="150"/>
      <c r="V1332" s="146"/>
      <c r="W1332" s="136"/>
    </row>
    <row r="1333" spans="1:25">
      <c r="B1333" s="149"/>
      <c r="C1333" s="149"/>
      <c r="D1333" s="150"/>
      <c r="E1333" s="150"/>
      <c r="F1333" s="150"/>
      <c r="G1333" s="150"/>
      <c r="I1333" s="147"/>
      <c r="J1333" s="132"/>
      <c r="K1333" s="150"/>
      <c r="L1333" s="150"/>
      <c r="M1333" s="150"/>
      <c r="N1333" s="150"/>
      <c r="O1333" s="132"/>
      <c r="P1333" s="151"/>
      <c r="Q1333" s="145"/>
      <c r="R1333" s="144">
        <f t="shared" si="20"/>
        <v>0</v>
      </c>
      <c r="S1333" s="150"/>
      <c r="T1333" s="141"/>
      <c r="U1333" s="150"/>
      <c r="V1333" s="146"/>
      <c r="W1333" s="136"/>
    </row>
    <row r="1334" spans="1:25">
      <c r="B1334" s="149"/>
      <c r="C1334" s="149"/>
      <c r="D1334" s="150"/>
      <c r="E1334" s="150"/>
      <c r="F1334" s="150"/>
      <c r="G1334" s="150"/>
      <c r="I1334" s="147"/>
      <c r="J1334" s="132"/>
      <c r="K1334" s="150"/>
      <c r="L1334" s="150"/>
      <c r="M1334" s="150"/>
      <c r="N1334" s="150"/>
      <c r="O1334" s="132"/>
      <c r="P1334" s="151"/>
      <c r="Q1334" s="145"/>
      <c r="R1334" s="144">
        <f t="shared" si="20"/>
        <v>0</v>
      </c>
      <c r="S1334" s="150"/>
      <c r="T1334" s="141"/>
      <c r="U1334" s="150"/>
      <c r="V1334" s="146"/>
      <c r="W1334" s="136"/>
    </row>
    <row r="1335" spans="1:25">
      <c r="B1335" s="149"/>
      <c r="C1335" s="149"/>
      <c r="D1335" s="150"/>
      <c r="E1335" s="150"/>
      <c r="F1335" s="150"/>
      <c r="G1335" s="150"/>
      <c r="I1335" s="147"/>
      <c r="J1335" s="132"/>
      <c r="K1335" s="150"/>
      <c r="L1335" s="150"/>
      <c r="M1335" s="150"/>
      <c r="N1335" s="150"/>
      <c r="O1335" s="132"/>
      <c r="P1335" s="151"/>
      <c r="Q1335" s="145"/>
      <c r="R1335" s="144">
        <f t="shared" si="20"/>
        <v>0</v>
      </c>
      <c r="S1335" s="150"/>
      <c r="T1335" s="141"/>
      <c r="U1335" s="150"/>
      <c r="V1335" s="146"/>
      <c r="W1335" s="136"/>
    </row>
    <row r="1336" spans="1:25">
      <c r="B1336" s="149"/>
      <c r="C1336" s="149"/>
      <c r="D1336" s="150"/>
      <c r="E1336" s="150"/>
      <c r="F1336" s="150"/>
      <c r="G1336" s="150"/>
      <c r="I1336" s="147"/>
      <c r="J1336" s="132"/>
      <c r="K1336" s="150"/>
      <c r="L1336" s="150"/>
      <c r="M1336" s="150"/>
      <c r="N1336" s="150"/>
      <c r="O1336" s="132"/>
      <c r="P1336" s="151"/>
      <c r="Q1336" s="145"/>
      <c r="R1336" s="144">
        <f t="shared" si="20"/>
        <v>0</v>
      </c>
      <c r="S1336" s="150"/>
      <c r="T1336" s="141"/>
      <c r="U1336" s="150"/>
      <c r="V1336" s="146"/>
      <c r="W1336" s="136"/>
    </row>
    <row r="1337" spans="1:25">
      <c r="B1337" s="149"/>
      <c r="C1337" s="149"/>
      <c r="D1337" s="150"/>
      <c r="E1337" s="150"/>
      <c r="F1337" s="150"/>
      <c r="G1337" s="150"/>
      <c r="I1337" s="147"/>
      <c r="J1337" s="132"/>
      <c r="K1337" s="150"/>
      <c r="L1337" s="150"/>
      <c r="M1337" s="150"/>
      <c r="N1337" s="150"/>
      <c r="O1337" s="132"/>
      <c r="P1337" s="151"/>
      <c r="Q1337" s="145"/>
      <c r="R1337" s="144">
        <f t="shared" si="20"/>
        <v>0</v>
      </c>
      <c r="S1337" s="150"/>
      <c r="T1337" s="141"/>
      <c r="U1337" s="150"/>
      <c r="V1337" s="146"/>
      <c r="W1337" s="136"/>
    </row>
    <row r="1338" spans="1:25">
      <c r="B1338" s="149"/>
      <c r="C1338" s="149"/>
      <c r="D1338" s="150"/>
      <c r="E1338" s="150"/>
      <c r="F1338" s="150"/>
      <c r="G1338" s="150"/>
      <c r="I1338" s="147"/>
      <c r="J1338" s="132"/>
      <c r="K1338" s="150"/>
      <c r="L1338" s="150"/>
      <c r="M1338" s="150"/>
      <c r="N1338" s="150"/>
      <c r="O1338" s="132"/>
      <c r="P1338" s="151"/>
      <c r="Q1338" s="145"/>
      <c r="R1338" s="144">
        <f t="shared" si="20"/>
        <v>0</v>
      </c>
      <c r="S1338" s="150"/>
      <c r="T1338" s="141"/>
      <c r="U1338" s="150"/>
      <c r="V1338" s="146"/>
      <c r="W1338" s="136"/>
    </row>
    <row r="1339" spans="1:25">
      <c r="B1339" s="149"/>
      <c r="C1339" s="149"/>
      <c r="D1339" s="150"/>
      <c r="E1339" s="150"/>
      <c r="F1339" s="150"/>
      <c r="G1339" s="150"/>
      <c r="I1339" s="147"/>
      <c r="J1339" s="132"/>
      <c r="K1339" s="150"/>
      <c r="L1339" s="150"/>
      <c r="M1339" s="150"/>
      <c r="N1339" s="150"/>
      <c r="O1339" s="132"/>
      <c r="P1339" s="151"/>
      <c r="Q1339" s="145"/>
      <c r="R1339" s="144">
        <f t="shared" si="20"/>
        <v>0</v>
      </c>
      <c r="S1339" s="150"/>
      <c r="T1339" s="141"/>
      <c r="U1339" s="150"/>
      <c r="V1339" s="146"/>
      <c r="W1339" s="136"/>
    </row>
    <row r="1340" spans="1:25">
      <c r="B1340" s="149"/>
      <c r="C1340" s="149"/>
      <c r="D1340" s="150"/>
      <c r="E1340" s="150"/>
      <c r="F1340" s="150"/>
      <c r="G1340" s="150"/>
      <c r="I1340" s="147"/>
      <c r="J1340" s="132"/>
      <c r="K1340" s="150"/>
      <c r="L1340" s="150"/>
      <c r="M1340" s="150"/>
      <c r="N1340" s="150"/>
      <c r="O1340" s="132"/>
      <c r="P1340" s="151"/>
      <c r="Q1340" s="145"/>
      <c r="R1340" s="144">
        <f t="shared" si="20"/>
        <v>0</v>
      </c>
      <c r="S1340" s="150"/>
      <c r="T1340" s="141"/>
      <c r="U1340" s="150"/>
      <c r="V1340" s="146"/>
      <c r="W1340" s="136"/>
    </row>
    <row r="1341" spans="1:25">
      <c r="B1341" s="149"/>
      <c r="C1341" s="149"/>
      <c r="D1341" s="150"/>
      <c r="E1341" s="150"/>
      <c r="F1341" s="150"/>
      <c r="G1341" s="150"/>
      <c r="I1341" s="147"/>
      <c r="J1341" s="132"/>
      <c r="K1341" s="150"/>
      <c r="L1341" s="150"/>
      <c r="M1341" s="150"/>
      <c r="N1341" s="150"/>
      <c r="O1341" s="132"/>
      <c r="P1341" s="151"/>
      <c r="Q1341" s="145"/>
      <c r="R1341" s="144">
        <f t="shared" si="20"/>
        <v>0</v>
      </c>
      <c r="S1341" s="150"/>
      <c r="T1341" s="141"/>
      <c r="U1341" s="150"/>
      <c r="V1341" s="146"/>
      <c r="W1341" s="136"/>
    </row>
    <row r="1342" spans="1:25">
      <c r="B1342" s="149"/>
      <c r="C1342" s="149"/>
      <c r="D1342" s="150"/>
      <c r="E1342" s="150"/>
      <c r="F1342" s="141"/>
      <c r="G1342" s="150"/>
      <c r="I1342" s="147"/>
      <c r="J1342" s="132"/>
      <c r="K1342" s="150"/>
      <c r="L1342" s="150"/>
      <c r="M1342" s="150"/>
      <c r="N1342" s="150"/>
      <c r="O1342" s="132"/>
      <c r="P1342" s="151"/>
      <c r="Q1342" s="145"/>
      <c r="R1342" s="144">
        <f t="shared" si="20"/>
        <v>0</v>
      </c>
      <c r="S1342" s="150"/>
      <c r="T1342" s="141"/>
      <c r="U1342" s="150"/>
      <c r="V1342" s="146"/>
      <c r="W1342" s="136"/>
    </row>
    <row r="1343" spans="1:25">
      <c r="B1343" s="136"/>
      <c r="C1343" s="136"/>
      <c r="D1343" s="132"/>
      <c r="E1343" s="150"/>
      <c r="F1343" s="141"/>
      <c r="G1343" s="132"/>
      <c r="I1343" s="135"/>
      <c r="J1343" s="132"/>
      <c r="K1343" s="132"/>
      <c r="L1343" s="132"/>
      <c r="M1343" s="132"/>
      <c r="N1343" s="132"/>
      <c r="O1343" s="132"/>
      <c r="Q1343" s="145"/>
      <c r="R1343" s="144">
        <f t="shared" si="20"/>
        <v>0</v>
      </c>
      <c r="U1343" s="150"/>
      <c r="V1343" s="146"/>
      <c r="W1343" s="136"/>
    </row>
    <row r="1344" spans="1:25" s="129" customFormat="1" ht="41.25" hidden="1" customHeight="1">
      <c r="A1344" s="155"/>
      <c r="B1344" s="156"/>
      <c r="C1344" s="142"/>
      <c r="D1344" s="141"/>
      <c r="E1344" s="141"/>
      <c r="F1344" s="141"/>
      <c r="G1344" s="141"/>
      <c r="H1344" s="155"/>
      <c r="I1344" s="157"/>
      <c r="J1344" s="155"/>
      <c r="K1344" s="155"/>
      <c r="L1344" s="155"/>
      <c r="M1344" s="155"/>
      <c r="N1344" s="155"/>
      <c r="O1344" s="155"/>
      <c r="P1344" s="158"/>
      <c r="Q1344" s="145"/>
      <c r="R1344" s="144">
        <f t="shared" si="20"/>
        <v>0</v>
      </c>
      <c r="S1344" s="155"/>
      <c r="T1344" s="155"/>
      <c r="U1344" s="155"/>
      <c r="V1344" s="146"/>
      <c r="W1344" s="156"/>
      <c r="X1344" s="156"/>
      <c r="Y1344" s="156"/>
    </row>
    <row r="1345" spans="1:25" s="129" customFormat="1">
      <c r="A1345" s="155"/>
      <c r="B1345" s="156"/>
      <c r="C1345" s="142"/>
      <c r="D1345" s="141"/>
      <c r="E1345" s="141"/>
      <c r="F1345" s="141"/>
      <c r="G1345" s="141"/>
      <c r="H1345" s="155"/>
      <c r="I1345" s="157"/>
      <c r="J1345" s="155"/>
      <c r="K1345" s="155"/>
      <c r="L1345" s="155"/>
      <c r="M1345" s="155"/>
      <c r="N1345" s="155"/>
      <c r="O1345" s="155"/>
      <c r="P1345" s="158"/>
      <c r="Q1345" s="145"/>
      <c r="R1345" s="144">
        <f t="shared" si="20"/>
        <v>0</v>
      </c>
      <c r="S1345" s="155"/>
      <c r="T1345" s="155"/>
      <c r="U1345" s="155"/>
      <c r="V1345" s="146"/>
      <c r="W1345" s="156"/>
      <c r="X1345" s="156"/>
      <c r="Y1345" s="156"/>
    </row>
    <row r="1346" spans="1:25" s="129" customFormat="1">
      <c r="A1346" s="155"/>
      <c r="B1346" s="156"/>
      <c r="C1346" s="142"/>
      <c r="D1346" s="141"/>
      <c r="E1346" s="141"/>
      <c r="F1346" s="141"/>
      <c r="G1346" s="141"/>
      <c r="H1346" s="155"/>
      <c r="I1346" s="157"/>
      <c r="J1346" s="155"/>
      <c r="K1346" s="155"/>
      <c r="L1346" s="155"/>
      <c r="M1346" s="155"/>
      <c r="N1346" s="155"/>
      <c r="O1346" s="155"/>
      <c r="P1346" s="158"/>
      <c r="Q1346" s="145"/>
      <c r="R1346" s="144">
        <f t="shared" ref="R1346:R1372" si="21">P1346*(1+Q1346)</f>
        <v>0</v>
      </c>
      <c r="S1346" s="155"/>
      <c r="T1346" s="155"/>
      <c r="U1346" s="155"/>
      <c r="V1346" s="146"/>
      <c r="W1346" s="156"/>
      <c r="X1346" s="156"/>
      <c r="Y1346" s="156"/>
    </row>
    <row r="1347" spans="1:25" s="129" customFormat="1" ht="41.25" hidden="1" customHeight="1">
      <c r="A1347" s="155"/>
      <c r="B1347" s="156"/>
      <c r="C1347" s="142"/>
      <c r="D1347" s="141"/>
      <c r="E1347" s="141"/>
      <c r="F1347" s="141"/>
      <c r="G1347" s="141"/>
      <c r="H1347" s="155"/>
      <c r="I1347" s="157"/>
      <c r="J1347" s="155"/>
      <c r="K1347" s="155"/>
      <c r="L1347" s="155"/>
      <c r="M1347" s="155"/>
      <c r="N1347" s="155"/>
      <c r="O1347" s="155"/>
      <c r="P1347" s="158"/>
      <c r="Q1347" s="145"/>
      <c r="R1347" s="144">
        <f t="shared" si="21"/>
        <v>0</v>
      </c>
      <c r="S1347" s="155"/>
      <c r="T1347" s="155"/>
      <c r="U1347" s="155"/>
      <c r="V1347" s="146"/>
      <c r="W1347" s="156"/>
      <c r="X1347" s="156"/>
      <c r="Y1347" s="156"/>
    </row>
    <row r="1348" spans="1:25" s="129" customFormat="1">
      <c r="A1348" s="155"/>
      <c r="B1348" s="156"/>
      <c r="C1348" s="142"/>
      <c r="D1348" s="141"/>
      <c r="E1348" s="141"/>
      <c r="F1348" s="141"/>
      <c r="G1348" s="141"/>
      <c r="H1348" s="155"/>
      <c r="I1348" s="157"/>
      <c r="J1348" s="155"/>
      <c r="K1348" s="155"/>
      <c r="L1348" s="155"/>
      <c r="M1348" s="155"/>
      <c r="N1348" s="155"/>
      <c r="O1348" s="155"/>
      <c r="P1348" s="158"/>
      <c r="Q1348" s="145"/>
      <c r="R1348" s="144">
        <f t="shared" si="21"/>
        <v>0</v>
      </c>
      <c r="S1348" s="155"/>
      <c r="T1348" s="155"/>
      <c r="U1348" s="155"/>
      <c r="V1348" s="146"/>
      <c r="W1348" s="156"/>
      <c r="X1348" s="156"/>
      <c r="Y1348" s="156"/>
    </row>
    <row r="1349" spans="1:25" s="129" customFormat="1">
      <c r="A1349" s="155"/>
      <c r="B1349" s="156"/>
      <c r="C1349" s="142"/>
      <c r="D1349" s="141"/>
      <c r="E1349" s="141"/>
      <c r="F1349" s="141"/>
      <c r="G1349" s="141"/>
      <c r="H1349" s="155"/>
      <c r="I1349" s="157"/>
      <c r="J1349" s="155"/>
      <c r="K1349" s="155"/>
      <c r="L1349" s="155"/>
      <c r="M1349" s="155"/>
      <c r="N1349" s="155"/>
      <c r="O1349" s="155"/>
      <c r="P1349" s="158"/>
      <c r="Q1349" s="145"/>
      <c r="R1349" s="144">
        <f t="shared" si="21"/>
        <v>0</v>
      </c>
      <c r="S1349" s="155"/>
      <c r="T1349" s="155"/>
      <c r="U1349" s="155"/>
      <c r="V1349" s="146"/>
      <c r="W1349" s="156"/>
      <c r="X1349" s="156"/>
      <c r="Y1349" s="156"/>
    </row>
    <row r="1350" spans="1:25" s="129" customFormat="1">
      <c r="A1350" s="155"/>
      <c r="B1350" s="156"/>
      <c r="C1350" s="142"/>
      <c r="D1350" s="141"/>
      <c r="E1350" s="141"/>
      <c r="F1350" s="141"/>
      <c r="G1350" s="141"/>
      <c r="H1350" s="155"/>
      <c r="I1350" s="157"/>
      <c r="J1350" s="155"/>
      <c r="K1350" s="155"/>
      <c r="L1350" s="155"/>
      <c r="M1350" s="155"/>
      <c r="N1350" s="155"/>
      <c r="O1350" s="155"/>
      <c r="P1350" s="158"/>
      <c r="Q1350" s="145"/>
      <c r="R1350" s="144">
        <f t="shared" si="21"/>
        <v>0</v>
      </c>
      <c r="S1350" s="155"/>
      <c r="T1350" s="155"/>
      <c r="U1350" s="155"/>
      <c r="V1350" s="146"/>
      <c r="W1350" s="156"/>
      <c r="X1350" s="156"/>
      <c r="Y1350" s="159"/>
    </row>
    <row r="1351" spans="1:25" s="129" customFormat="1">
      <c r="A1351" s="155"/>
      <c r="B1351" s="156"/>
      <c r="C1351" s="142"/>
      <c r="D1351" s="141"/>
      <c r="E1351" s="141"/>
      <c r="F1351" s="141"/>
      <c r="G1351" s="141"/>
      <c r="H1351" s="155"/>
      <c r="I1351" s="157"/>
      <c r="J1351" s="155"/>
      <c r="K1351" s="155"/>
      <c r="L1351" s="155"/>
      <c r="M1351" s="155"/>
      <c r="N1351" s="155"/>
      <c r="O1351" s="155"/>
      <c r="P1351" s="158"/>
      <c r="Q1351" s="145"/>
      <c r="R1351" s="144">
        <f t="shared" si="21"/>
        <v>0</v>
      </c>
      <c r="S1351" s="155"/>
      <c r="T1351" s="155"/>
      <c r="U1351" s="155"/>
      <c r="V1351" s="146"/>
      <c r="W1351" s="156"/>
      <c r="X1351" s="156"/>
      <c r="Y1351" s="159"/>
    </row>
    <row r="1352" spans="1:25" s="129" customFormat="1">
      <c r="A1352" s="155"/>
      <c r="B1352" s="156"/>
      <c r="C1352" s="142"/>
      <c r="D1352" s="141"/>
      <c r="E1352" s="141"/>
      <c r="F1352" s="141"/>
      <c r="G1352" s="141"/>
      <c r="H1352" s="155"/>
      <c r="I1352" s="157"/>
      <c r="J1352" s="155"/>
      <c r="K1352" s="155"/>
      <c r="L1352" s="155"/>
      <c r="M1352" s="155"/>
      <c r="N1352" s="155"/>
      <c r="O1352" s="155"/>
      <c r="P1352" s="158"/>
      <c r="Q1352" s="145"/>
      <c r="R1352" s="144">
        <f t="shared" si="21"/>
        <v>0</v>
      </c>
      <c r="S1352" s="155"/>
      <c r="T1352" s="155"/>
      <c r="U1352" s="155"/>
      <c r="V1352" s="146"/>
      <c r="W1352" s="156"/>
      <c r="X1352" s="156"/>
      <c r="Y1352" s="159"/>
    </row>
    <row r="1353" spans="1:25" s="129" customFormat="1">
      <c r="A1353" s="155"/>
      <c r="B1353" s="156"/>
      <c r="C1353" s="142"/>
      <c r="D1353" s="141"/>
      <c r="E1353" s="141"/>
      <c r="F1353" s="141"/>
      <c r="G1353" s="141"/>
      <c r="H1353" s="155"/>
      <c r="I1353" s="157"/>
      <c r="J1353" s="155"/>
      <c r="K1353" s="155"/>
      <c r="L1353" s="155"/>
      <c r="M1353" s="155"/>
      <c r="N1353" s="155"/>
      <c r="O1353" s="155"/>
      <c r="P1353" s="158"/>
      <c r="Q1353" s="145"/>
      <c r="R1353" s="144">
        <f t="shared" si="21"/>
        <v>0</v>
      </c>
      <c r="S1353" s="155"/>
      <c r="T1353" s="155"/>
      <c r="U1353" s="155"/>
      <c r="V1353" s="146"/>
      <c r="W1353" s="156"/>
      <c r="X1353" s="156"/>
      <c r="Y1353" s="159"/>
    </row>
    <row r="1354" spans="1:25" s="129" customFormat="1">
      <c r="A1354" s="155"/>
      <c r="B1354" s="156"/>
      <c r="C1354" s="142"/>
      <c r="D1354" s="141"/>
      <c r="E1354" s="141"/>
      <c r="F1354" s="141"/>
      <c r="G1354" s="141"/>
      <c r="H1354" s="155"/>
      <c r="I1354" s="157"/>
      <c r="J1354" s="155"/>
      <c r="K1354" s="155"/>
      <c r="L1354" s="155"/>
      <c r="M1354" s="155"/>
      <c r="N1354" s="155"/>
      <c r="O1354" s="155"/>
      <c r="P1354" s="158"/>
      <c r="Q1354" s="145"/>
      <c r="R1354" s="144">
        <f t="shared" si="21"/>
        <v>0</v>
      </c>
      <c r="S1354" s="155"/>
      <c r="T1354" s="155"/>
      <c r="U1354" s="155"/>
      <c r="V1354" s="146"/>
      <c r="W1354" s="156"/>
      <c r="X1354" s="156"/>
      <c r="Y1354" s="159"/>
    </row>
    <row r="1355" spans="1:25" s="129" customFormat="1">
      <c r="A1355" s="155"/>
      <c r="B1355" s="156"/>
      <c r="C1355" s="142"/>
      <c r="D1355" s="141"/>
      <c r="E1355" s="141"/>
      <c r="F1355" s="141"/>
      <c r="G1355" s="141"/>
      <c r="H1355" s="155"/>
      <c r="I1355" s="157"/>
      <c r="J1355" s="155"/>
      <c r="K1355" s="155"/>
      <c r="L1355" s="155"/>
      <c r="M1355" s="155"/>
      <c r="N1355" s="155"/>
      <c r="O1355" s="155"/>
      <c r="P1355" s="158"/>
      <c r="Q1355" s="145"/>
      <c r="R1355" s="144">
        <f t="shared" si="21"/>
        <v>0</v>
      </c>
      <c r="S1355" s="155"/>
      <c r="T1355" s="155"/>
      <c r="U1355" s="155"/>
      <c r="V1355" s="146"/>
      <c r="W1355" s="156"/>
      <c r="X1355" s="156"/>
      <c r="Y1355" s="159"/>
    </row>
    <row r="1356" spans="1:25" s="129" customFormat="1">
      <c r="A1356" s="155"/>
      <c r="B1356" s="156"/>
      <c r="C1356" s="142"/>
      <c r="D1356" s="141"/>
      <c r="E1356" s="141"/>
      <c r="F1356" s="141"/>
      <c r="G1356" s="141"/>
      <c r="H1356" s="155"/>
      <c r="I1356" s="157"/>
      <c r="J1356" s="155"/>
      <c r="K1356" s="155"/>
      <c r="L1356" s="155"/>
      <c r="M1356" s="155"/>
      <c r="N1356" s="155"/>
      <c r="O1356" s="155"/>
      <c r="P1356" s="158"/>
      <c r="Q1356" s="145"/>
      <c r="R1356" s="144">
        <f t="shared" si="21"/>
        <v>0</v>
      </c>
      <c r="S1356" s="155"/>
      <c r="T1356" s="155"/>
      <c r="U1356" s="155"/>
      <c r="V1356" s="146"/>
      <c r="W1356" s="156"/>
      <c r="X1356" s="156"/>
      <c r="Y1356" s="159"/>
    </row>
    <row r="1357" spans="1:25" s="129" customFormat="1">
      <c r="A1357" s="155"/>
      <c r="B1357" s="156"/>
      <c r="C1357" s="142"/>
      <c r="D1357" s="141"/>
      <c r="E1357" s="141"/>
      <c r="F1357" s="141"/>
      <c r="G1357" s="141"/>
      <c r="H1357" s="155"/>
      <c r="I1357" s="157"/>
      <c r="J1357" s="155"/>
      <c r="K1357" s="155"/>
      <c r="L1357" s="155"/>
      <c r="M1357" s="155"/>
      <c r="N1357" s="155"/>
      <c r="O1357" s="155"/>
      <c r="P1357" s="158"/>
      <c r="Q1357" s="145"/>
      <c r="R1357" s="144">
        <f t="shared" si="21"/>
        <v>0</v>
      </c>
      <c r="S1357" s="155"/>
      <c r="T1357" s="155"/>
      <c r="U1357" s="155"/>
      <c r="V1357" s="146"/>
      <c r="W1357" s="156"/>
      <c r="X1357" s="156"/>
      <c r="Y1357" s="159"/>
    </row>
    <row r="1358" spans="1:25">
      <c r="C1358" s="121"/>
      <c r="D1358" s="141"/>
      <c r="E1358" s="141"/>
      <c r="F1358" s="141"/>
      <c r="G1358" s="141"/>
      <c r="H1358" s="155"/>
      <c r="N1358" s="155"/>
      <c r="Q1358" s="145"/>
      <c r="R1358" s="144">
        <f t="shared" si="21"/>
        <v>0</v>
      </c>
      <c r="V1358" s="146"/>
    </row>
    <row r="1359" spans="1:25">
      <c r="C1359" s="121"/>
      <c r="D1359" s="141"/>
      <c r="E1359" s="141"/>
      <c r="F1359" s="141"/>
      <c r="G1359" s="141"/>
      <c r="H1359" s="155"/>
      <c r="N1359" s="155"/>
      <c r="Q1359" s="145"/>
      <c r="R1359" s="144">
        <f t="shared" si="21"/>
        <v>0</v>
      </c>
      <c r="V1359" s="146"/>
    </row>
    <row r="1360" spans="1:25">
      <c r="C1360" s="121"/>
      <c r="D1360" s="141"/>
      <c r="E1360" s="141"/>
      <c r="F1360" s="141"/>
      <c r="G1360" s="141"/>
      <c r="H1360" s="155"/>
      <c r="N1360" s="155"/>
      <c r="Q1360" s="145"/>
      <c r="R1360" s="144">
        <f t="shared" si="21"/>
        <v>0</v>
      </c>
      <c r="V1360" s="146"/>
    </row>
    <row r="1361" spans="3:22">
      <c r="C1361" s="121"/>
      <c r="D1361" s="141"/>
      <c r="E1361" s="141"/>
      <c r="F1361" s="141"/>
      <c r="G1361" s="141"/>
      <c r="H1361" s="155"/>
      <c r="N1361" s="155"/>
      <c r="Q1361" s="145"/>
      <c r="R1361" s="144">
        <f t="shared" si="21"/>
        <v>0</v>
      </c>
      <c r="V1361" s="146"/>
    </row>
    <row r="1362" spans="3:22">
      <c r="C1362" s="121"/>
      <c r="D1362" s="141"/>
      <c r="E1362" s="141"/>
      <c r="F1362" s="141"/>
      <c r="G1362" s="141"/>
      <c r="H1362" s="155"/>
      <c r="N1362" s="155"/>
      <c r="Q1362" s="145"/>
      <c r="R1362" s="144">
        <f t="shared" si="21"/>
        <v>0</v>
      </c>
      <c r="V1362" s="146"/>
    </row>
    <row r="1363" spans="3:22">
      <c r="C1363" s="121"/>
      <c r="D1363" s="141"/>
      <c r="E1363" s="141"/>
      <c r="F1363" s="141"/>
      <c r="G1363" s="141"/>
      <c r="H1363" s="155"/>
      <c r="N1363" s="155"/>
      <c r="Q1363" s="145"/>
      <c r="R1363" s="144">
        <f t="shared" si="21"/>
        <v>0</v>
      </c>
      <c r="V1363" s="146"/>
    </row>
    <row r="1364" spans="3:22">
      <c r="C1364" s="121"/>
      <c r="D1364" s="141"/>
      <c r="E1364" s="141"/>
      <c r="F1364" s="141"/>
      <c r="G1364" s="141"/>
      <c r="H1364" s="155"/>
      <c r="N1364" s="155"/>
      <c r="Q1364" s="145"/>
      <c r="R1364" s="144">
        <f t="shared" si="21"/>
        <v>0</v>
      </c>
      <c r="V1364" s="146"/>
    </row>
    <row r="1365" spans="3:22">
      <c r="C1365" s="121"/>
      <c r="D1365" s="141"/>
      <c r="E1365" s="141"/>
      <c r="F1365" s="141"/>
      <c r="G1365" s="141"/>
      <c r="H1365" s="155"/>
      <c r="N1365" s="155"/>
      <c r="Q1365" s="145"/>
      <c r="R1365" s="144">
        <f t="shared" si="21"/>
        <v>0</v>
      </c>
      <c r="V1365" s="146"/>
    </row>
    <row r="1366" spans="3:22">
      <c r="C1366" s="121"/>
      <c r="D1366" s="141"/>
      <c r="E1366" s="141"/>
      <c r="F1366" s="141"/>
      <c r="G1366" s="141"/>
      <c r="H1366" s="155"/>
      <c r="N1366" s="155"/>
      <c r="Q1366" s="145"/>
      <c r="R1366" s="144">
        <f t="shared" si="21"/>
        <v>0</v>
      </c>
      <c r="V1366" s="146"/>
    </row>
    <row r="1367" spans="3:22">
      <c r="C1367" s="121"/>
      <c r="D1367" s="141"/>
      <c r="E1367" s="141"/>
      <c r="F1367" s="141"/>
      <c r="G1367" s="141"/>
      <c r="H1367" s="155"/>
      <c r="N1367" s="155"/>
      <c r="Q1367" s="145"/>
      <c r="R1367" s="144">
        <f t="shared" si="21"/>
        <v>0</v>
      </c>
      <c r="V1367" s="146"/>
    </row>
    <row r="1368" spans="3:22">
      <c r="C1368" s="121"/>
      <c r="D1368" s="141"/>
      <c r="E1368" s="141"/>
      <c r="F1368" s="141"/>
      <c r="G1368" s="141"/>
      <c r="H1368" s="155"/>
      <c r="N1368" s="155"/>
      <c r="Q1368" s="145"/>
      <c r="R1368" s="144">
        <f t="shared" si="21"/>
        <v>0</v>
      </c>
      <c r="V1368" s="146"/>
    </row>
    <row r="1369" spans="3:22">
      <c r="C1369" s="121"/>
      <c r="D1369" s="141"/>
      <c r="E1369" s="141"/>
      <c r="F1369" s="141"/>
      <c r="G1369" s="141"/>
      <c r="H1369" s="155"/>
      <c r="N1369" s="155"/>
      <c r="Q1369" s="145"/>
      <c r="R1369" s="144">
        <f t="shared" si="21"/>
        <v>0</v>
      </c>
      <c r="V1369" s="146"/>
    </row>
    <row r="1370" spans="3:22">
      <c r="C1370" s="121"/>
      <c r="D1370" s="141"/>
      <c r="E1370" s="141"/>
      <c r="F1370" s="141"/>
      <c r="G1370" s="141"/>
      <c r="H1370" s="155"/>
      <c r="N1370" s="155"/>
      <c r="Q1370" s="145"/>
      <c r="R1370" s="144">
        <f t="shared" si="21"/>
        <v>0</v>
      </c>
      <c r="V1370" s="146"/>
    </row>
    <row r="1371" spans="3:22">
      <c r="C1371" s="121"/>
      <c r="D1371" s="141"/>
      <c r="E1371" s="141"/>
      <c r="F1371" s="141"/>
      <c r="G1371" s="141"/>
      <c r="H1371" s="155"/>
      <c r="N1371" s="155"/>
      <c r="Q1371" s="145"/>
      <c r="R1371" s="144">
        <f t="shared" si="21"/>
        <v>0</v>
      </c>
      <c r="V1371" s="146"/>
    </row>
    <row r="1372" spans="3:22">
      <c r="C1372" s="121"/>
      <c r="D1372" s="141"/>
      <c r="E1372" s="141"/>
      <c r="F1372" s="141"/>
      <c r="G1372" s="141"/>
      <c r="H1372" s="155"/>
      <c r="N1372" s="155"/>
      <c r="Q1372" s="145"/>
      <c r="R1372" s="144">
        <f t="shared" si="21"/>
        <v>0</v>
      </c>
      <c r="V1372" s="146"/>
    </row>
  </sheetData>
  <autoFilter ref="A1:Y1372" xr:uid="{FEBAAAA0-C194-47F9-8483-861769DD5CF6}"/>
  <printOptions horizontalCentered="1"/>
  <pageMargins left="0.9055118110236221" right="0.70866141732283472" top="1.3385826771653544" bottom="0.74803149606299213" header="0.31496062992125984" footer="0.31496062992125984"/>
  <pageSetup paperSize="8" scale="40" fitToHeight="0" orientation="landscape" horizontalDpi="300" verticalDpi="300" r:id="rId1"/>
  <headerFooter>
    <oddHeader>&amp;L&amp;"-,Bold"&amp;18TDD DATABASE
Project: West Aeropark&amp;C&amp;"-,Bold"&amp;20CAPEX ESTIMATION&amp;R&amp;G</oddHeader>
    <oddFooter>&amp;R&amp;P of &amp;N</oddFooter>
  </headerFooter>
  <legacyDrawing r:id="rId2"/>
  <legacyDrawingHF r:id="rId3"/>
  <extLst>
    <ext xmlns:x14="http://schemas.microsoft.com/office/spreadsheetml/2009/9/main" uri="{CCE6A557-97BC-4b89-ADB6-D9C93CAAB3DF}">
      <x14:dataValidations xmlns:xm="http://schemas.microsoft.com/office/excel/2006/main" count="10">
        <x14:dataValidation type="list" allowBlank="1" showInputMessage="1" showErrorMessage="1" xr:uid="{62B86112-A8E6-4B2E-83DE-1ADD2956151F}">
          <x14:formula1>
            <xm:f>BuidingLevel!$A:$A</xm:f>
          </x14:formula1>
          <xm:sqref>E2:E1048576</xm:sqref>
        </x14:dataValidation>
        <x14:dataValidation type="list" allowBlank="1" showInputMessage="1" showErrorMessage="1" xr:uid="{4F135B18-34B7-49C0-9CBE-668F31C88F42}">
          <x14:formula1>
            <xm:f>Definitions!$A$14:$A$20</xm:f>
          </x14:formula1>
          <xm:sqref>N591:N1048576</xm:sqref>
        </x14:dataValidation>
        <x14:dataValidation type="list" allowBlank="1" showInputMessage="1" showErrorMessage="1" xr:uid="{AEB57950-3BEA-409E-9638-463C6E7A8FA3}">
          <x14:formula1>
            <xm:f>Definitions!$A$14:$A$21</xm:f>
          </x14:formula1>
          <xm:sqref>N2:N581 N585:N588</xm:sqref>
        </x14:dataValidation>
        <x14:dataValidation type="list" allowBlank="1" showInputMessage="1" showErrorMessage="1" xr:uid="{683BF9A9-0B44-4C9A-A932-BAF0956BA1AE}">
          <x14:formula1>
            <xm:f>Discipline!$A:$A</xm:f>
          </x14:formula1>
          <xm:sqref>D2:D1048576</xm:sqref>
        </x14:dataValidation>
        <x14:dataValidation type="list" allowBlank="1" showInputMessage="1" showErrorMessage="1" xr:uid="{17F9683E-8879-4A76-91A3-342ED888A7F2}">
          <x14:formula1>
            <xm:f>Definitions!$A$24:$A$26</xm:f>
          </x14:formula1>
          <xm:sqref>L163:L165 L147:L159 L125:L143 L2:L99 L591:L1048576</xm:sqref>
        </x14:dataValidation>
        <x14:dataValidation type="list" allowBlank="1" showInputMessage="1" showErrorMessage="1" xr:uid="{642A6764-A516-467E-804C-76332D1E58AB}">
          <x14:formula1>
            <xm:f>WorkType!$A:$A</xm:f>
          </x14:formula1>
          <xm:sqref>G2:G1048576</xm:sqref>
        </x14:dataValidation>
        <x14:dataValidation type="list" allowBlank="1" showInputMessage="1" showErrorMessage="1" xr:uid="{E478E2DC-F9B6-42DE-8865-68E08E85F602}">
          <x14:formula1>
            <xm:f>Area!$A:$A</xm:f>
          </x14:formula1>
          <xm:sqref>F2:F1048576</xm:sqref>
        </x14:dataValidation>
        <x14:dataValidation type="list" allowBlank="1" showInputMessage="1" showErrorMessage="1" xr:uid="{D73621EA-F838-40AF-A589-9FC0C72A1372}">
          <x14:formula1>
            <xm:f>Definitions!$A$3:$A$8</xm:f>
          </x14:formula1>
          <xm:sqref>K163:K165 K147:K159 K125:K143 K2:K99 K591:K1048576</xm:sqref>
        </x14:dataValidation>
        <x14:dataValidation type="list" allowBlank="1" showInputMessage="1" showErrorMessage="1" xr:uid="{4E1EF8E2-FC14-4482-B685-3D0864BE44F5}">
          <x14:formula1>
            <xm:f>Definitions!$A$34:$A$35</xm:f>
          </x14:formula1>
          <xm:sqref>M163:M165 M147:M159 M125:M143 M2:M99 M591:M1048576</xm:sqref>
        </x14:dataValidation>
        <x14:dataValidation type="list" allowBlank="1" showInputMessage="1" showErrorMessage="1" xr:uid="{37390B87-E7CF-4139-AABB-05A3B555375E}">
          <x14:formula1>
            <xm:f>Facility!$A:$A</xm:f>
          </x14:formula1>
          <xm:sqref>C2:C670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b80d2d6-1455-49d4-b021-9f66bbc1a189">
      <UserInfo>
        <DisplayName>Cruz, Jon Carlo</DisplayName>
        <AccountId>23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5A42713EFA1F49B216E6AB66C61527" ma:contentTypeVersion="12" ma:contentTypeDescription="Create a new document." ma:contentTypeScope="" ma:versionID="35469ec60fef3743efffbe68c0eabe25">
  <xsd:schema xmlns:xsd="http://www.w3.org/2001/XMLSchema" xmlns:xs="http://www.w3.org/2001/XMLSchema" xmlns:p="http://schemas.microsoft.com/office/2006/metadata/properties" xmlns:ns2="20999e6b-1b67-4842-9370-66ed17b88724" xmlns:ns3="6b80d2d6-1455-49d4-b021-9f66bbc1a189" targetNamespace="http://schemas.microsoft.com/office/2006/metadata/properties" ma:root="true" ma:fieldsID="61716f6e73fa365d5a7fb015e172eb52" ns2:_="" ns3:_="">
    <xsd:import namespace="20999e6b-1b67-4842-9370-66ed17b88724"/>
    <xsd:import namespace="6b80d2d6-1455-49d4-b021-9f66bbc1a1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999e6b-1b67-4842-9370-66ed17b887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80d2d6-1455-49d4-b021-9f66bbc1a18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845DBB-2FBA-4248-8AFE-86388D7C1A0A}">
  <ds:schemaRefs>
    <ds:schemaRef ds:uri="http://purl.org/dc/elements/1.1/"/>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6b80d2d6-1455-49d4-b021-9f66bbc1a189"/>
    <ds:schemaRef ds:uri="20999e6b-1b67-4842-9370-66ed17b88724"/>
    <ds:schemaRef ds:uri="http://www.w3.org/XML/1998/namespace"/>
  </ds:schemaRefs>
</ds:datastoreItem>
</file>

<file path=customXml/itemProps2.xml><?xml version="1.0" encoding="utf-8"?>
<ds:datastoreItem xmlns:ds="http://schemas.openxmlformats.org/officeDocument/2006/customXml" ds:itemID="{46CF386E-B188-476D-815C-92592C6070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999e6b-1b67-4842-9370-66ed17b88724"/>
    <ds:schemaRef ds:uri="6b80d2d6-1455-49d4-b021-9f66bbc1a1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D7D2CB-1622-4044-85F7-3D23215FA6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Definitions</vt:lpstr>
      <vt:lpstr>Sheet1</vt:lpstr>
      <vt:lpstr>LifeSpan</vt:lpstr>
      <vt:lpstr>Facility</vt:lpstr>
      <vt:lpstr>WorkType</vt:lpstr>
      <vt:lpstr>BuidingLevel</vt:lpstr>
      <vt:lpstr>Discipline</vt:lpstr>
      <vt:lpstr>Area</vt:lpstr>
      <vt:lpstr>SSCriteria</vt:lpstr>
      <vt:lpstr>Level5</vt:lpstr>
      <vt:lpstr>Priority</vt:lpstr>
      <vt:lpstr>Compliance</vt:lpstr>
      <vt:lpstr>Capex</vt:lpstr>
      <vt:lpstr>Capex (2)</vt:lpstr>
      <vt:lpstr>Compliance!Print_Area</vt:lpstr>
      <vt:lpstr>Capex!Print_Titles</vt:lpstr>
      <vt:lpstr>'Capex (2)'!Print_Titles</vt:lpstr>
      <vt:lpstr>Compliance!Print_Titles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 Le</dc:creator>
  <cp:keywords/>
  <dc:description/>
  <cp:lastModifiedBy>Nam Le</cp:lastModifiedBy>
  <cp:revision/>
  <cp:lastPrinted>2020-08-07T11:39:47Z</cp:lastPrinted>
  <dcterms:created xsi:type="dcterms:W3CDTF">2020-01-15T02:47:32Z</dcterms:created>
  <dcterms:modified xsi:type="dcterms:W3CDTF">2020-08-17T13:52:40Z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0x010100EE5A42713EFA1F49B216E6AB66C61527</vt:lpwstr>
  </property>
</Properties>
</file>