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P18REFCS03\Maynilad\Plant Daily operation\VILLAMOR\2014\"/>
    </mc:Choice>
  </mc:AlternateContent>
  <xr:revisionPtr revIDLastSave="0" documentId="13_ncr:1_{566BD747-D1DA-4D8D-B8C6-BC4380072F4B}" xr6:coauthVersionLast="40" xr6:coauthVersionMax="40" xr10:uidLastSave="{00000000-0000-0000-0000-000000000000}"/>
  <bookViews>
    <workbookView xWindow="-110" yWindow="-110" windowWidth="19420" windowHeight="10420" tabRatio="895" firstSheet="15" activeTab="29" xr2:uid="{00000000-000D-0000-FFFF-FFFF00000000}"/>
  </bookViews>
  <sheets>
    <sheet name="SEPT 1" sheetId="86" r:id="rId1"/>
    <sheet name="SEPT 2" sheetId="87" r:id="rId2"/>
    <sheet name="SEPT 3" sheetId="88" r:id="rId3"/>
    <sheet name="SEPT 4" sheetId="89" r:id="rId4"/>
    <sheet name="SEPT 5" sheetId="90" r:id="rId5"/>
    <sheet name="SEPT 6" sheetId="91" r:id="rId6"/>
    <sheet name="SEPT 7" sheetId="92" r:id="rId7"/>
    <sheet name="SEPT 8" sheetId="93" r:id="rId8"/>
    <sheet name="SEPT 9" sheetId="94" r:id="rId9"/>
    <sheet name="SEPT 10" sheetId="95" r:id="rId10"/>
    <sheet name="SEPT 11" sheetId="97" r:id="rId11"/>
    <sheet name="SEPT 12" sheetId="98" r:id="rId12"/>
    <sheet name="SEPT 13" sheetId="99" r:id="rId13"/>
    <sheet name="SEPT 14" sheetId="100" r:id="rId14"/>
    <sheet name="SEPT 15" sheetId="101" r:id="rId15"/>
    <sheet name="SEPT 16" sheetId="102" r:id="rId16"/>
    <sheet name="SEPT 17" sheetId="103" r:id="rId17"/>
    <sheet name="SEPT 18" sheetId="104" r:id="rId18"/>
    <sheet name="SEPT 19" sheetId="105" r:id="rId19"/>
    <sheet name="SEPT 20" sheetId="107" r:id="rId20"/>
    <sheet name="SEPT 21" sheetId="108" r:id="rId21"/>
    <sheet name="SEPT 22" sheetId="106" r:id="rId22"/>
    <sheet name="SEPT 23" sheetId="110" r:id="rId23"/>
    <sheet name="SEPT 24" sheetId="109" r:id="rId24"/>
    <sheet name="SEPT 25" sheetId="111" r:id="rId25"/>
    <sheet name="SEPT 26" sheetId="112" r:id="rId26"/>
    <sheet name="SEPT 27" sheetId="113" r:id="rId27"/>
    <sheet name="SEPT 28" sheetId="120" r:id="rId28"/>
    <sheet name="SEPT 29" sheetId="121" r:id="rId29"/>
    <sheet name="SEPT 30" sheetId="122" r:id="rId30"/>
  </sheets>
  <calcPr calcId="181029"/>
</workbook>
</file>

<file path=xl/calcChain.xml><?xml version="1.0" encoding="utf-8"?>
<calcChain xmlns="http://schemas.openxmlformats.org/spreadsheetml/2006/main">
  <c r="AP10" i="122" l="1"/>
  <c r="AG10" i="122"/>
  <c r="Q10" i="122"/>
  <c r="R32" i="120" l="1"/>
  <c r="AR35" i="122"/>
  <c r="AP35" i="122"/>
  <c r="AG35" i="122"/>
  <c r="Q35" i="122"/>
  <c r="P35" i="122"/>
  <c r="AQ34" i="122"/>
  <c r="AH34" i="122"/>
  <c r="V34" i="122"/>
  <c r="R34" i="122"/>
  <c r="S34" i="122" s="1"/>
  <c r="J34" i="122"/>
  <c r="I34" i="122" s="1"/>
  <c r="G34" i="122"/>
  <c r="E34" i="122"/>
  <c r="AQ33" i="122"/>
  <c r="AH33" i="122"/>
  <c r="V33" i="122"/>
  <c r="R33" i="122"/>
  <c r="S33" i="122" s="1"/>
  <c r="J33" i="122"/>
  <c r="I33" i="122" s="1"/>
  <c r="G33" i="122"/>
  <c r="E33" i="122"/>
  <c r="AW32" i="122"/>
  <c r="AQ32" i="122"/>
  <c r="AH32" i="122"/>
  <c r="V32" i="122"/>
  <c r="R32" i="122"/>
  <c r="T32" i="122" s="1"/>
  <c r="J32" i="122"/>
  <c r="K32" i="122" s="1"/>
  <c r="G32" i="122"/>
  <c r="E32" i="122"/>
  <c r="AQ31" i="122"/>
  <c r="AH31" i="122"/>
  <c r="V31" i="122"/>
  <c r="R31" i="122"/>
  <c r="T31" i="122" s="1"/>
  <c r="J31" i="122"/>
  <c r="I31" i="122" s="1"/>
  <c r="G31" i="122"/>
  <c r="E31" i="122"/>
  <c r="AQ30" i="122"/>
  <c r="AH30" i="122"/>
  <c r="V30" i="122"/>
  <c r="R30" i="122"/>
  <c r="T30" i="122" s="1"/>
  <c r="J30" i="122"/>
  <c r="K30" i="122" s="1"/>
  <c r="G30" i="122"/>
  <c r="E30" i="122"/>
  <c r="AQ29" i="122"/>
  <c r="AH29" i="122"/>
  <c r="V29" i="122"/>
  <c r="R29" i="122"/>
  <c r="T29" i="122" s="1"/>
  <c r="J29" i="122"/>
  <c r="K29" i="122" s="1"/>
  <c r="G29" i="122"/>
  <c r="E29" i="122"/>
  <c r="AQ28" i="122"/>
  <c r="AH28" i="122"/>
  <c r="V28" i="122"/>
  <c r="R28" i="122"/>
  <c r="T28" i="122" s="1"/>
  <c r="J28" i="122"/>
  <c r="I28" i="122" s="1"/>
  <c r="G28" i="122"/>
  <c r="E28" i="122"/>
  <c r="AQ27" i="122"/>
  <c r="AH27" i="122"/>
  <c r="V27" i="122"/>
  <c r="R27" i="122"/>
  <c r="T27" i="122" s="1"/>
  <c r="J27" i="122"/>
  <c r="K27" i="122" s="1"/>
  <c r="G27" i="122"/>
  <c r="E27" i="122"/>
  <c r="AQ26" i="122"/>
  <c r="AH26" i="122"/>
  <c r="V26" i="122"/>
  <c r="R26" i="122"/>
  <c r="T26" i="122" s="1"/>
  <c r="J26" i="122"/>
  <c r="K26" i="122" s="1"/>
  <c r="G26" i="122"/>
  <c r="E26" i="122"/>
  <c r="AQ25" i="122"/>
  <c r="AH25" i="122"/>
  <c r="V25" i="122"/>
  <c r="R25" i="122"/>
  <c r="T25" i="122" s="1"/>
  <c r="J25" i="122"/>
  <c r="K25" i="122" s="1"/>
  <c r="G25" i="122"/>
  <c r="E25" i="122"/>
  <c r="AQ24" i="122"/>
  <c r="AH24" i="122"/>
  <c r="V24" i="122"/>
  <c r="R24" i="122"/>
  <c r="T24" i="122" s="1"/>
  <c r="J24" i="122"/>
  <c r="I24" i="122" s="1"/>
  <c r="G24" i="122"/>
  <c r="E24" i="122"/>
  <c r="AQ23" i="122"/>
  <c r="AH23" i="122"/>
  <c r="V23" i="122"/>
  <c r="R23" i="122"/>
  <c r="T23" i="122" s="1"/>
  <c r="J23" i="122"/>
  <c r="K23" i="122" s="1"/>
  <c r="G23" i="122"/>
  <c r="E23" i="122"/>
  <c r="AQ22" i="122"/>
  <c r="AH22" i="122"/>
  <c r="V22" i="122"/>
  <c r="R22" i="122"/>
  <c r="T22" i="122" s="1"/>
  <c r="J22" i="122"/>
  <c r="K22" i="122" s="1"/>
  <c r="G22" i="122"/>
  <c r="E22" i="122"/>
  <c r="AQ21" i="122"/>
  <c r="AH21" i="122"/>
  <c r="V21" i="122"/>
  <c r="R21" i="122"/>
  <c r="T21" i="122" s="1"/>
  <c r="J21" i="122"/>
  <c r="I21" i="122" s="1"/>
  <c r="G21" i="122"/>
  <c r="E21" i="122"/>
  <c r="AQ20" i="122"/>
  <c r="AH20" i="122"/>
  <c r="V20" i="122"/>
  <c r="R20" i="122"/>
  <c r="S20" i="122" s="1"/>
  <c r="J20" i="122"/>
  <c r="I20" i="122" s="1"/>
  <c r="G20" i="122"/>
  <c r="E20" i="122"/>
  <c r="AQ19" i="122"/>
  <c r="AH19" i="122"/>
  <c r="V19" i="122"/>
  <c r="R19" i="122"/>
  <c r="S19" i="122" s="1"/>
  <c r="J19" i="122"/>
  <c r="I19" i="122" s="1"/>
  <c r="G19" i="122"/>
  <c r="E19" i="122"/>
  <c r="AQ18" i="122"/>
  <c r="AH18" i="122"/>
  <c r="V18" i="122"/>
  <c r="R18" i="122"/>
  <c r="S18" i="122" s="1"/>
  <c r="J18" i="122"/>
  <c r="I18" i="122" s="1"/>
  <c r="G18" i="122"/>
  <c r="E18" i="122"/>
  <c r="AQ17" i="122"/>
  <c r="AH17" i="122"/>
  <c r="V17" i="122"/>
  <c r="R17" i="122"/>
  <c r="S17" i="122" s="1"/>
  <c r="J17" i="122"/>
  <c r="I17" i="122" s="1"/>
  <c r="G17" i="122"/>
  <c r="E17" i="122"/>
  <c r="AQ16" i="122"/>
  <c r="AH16" i="122"/>
  <c r="V16" i="122"/>
  <c r="R16" i="122"/>
  <c r="S16" i="122" s="1"/>
  <c r="J16" i="122"/>
  <c r="I16" i="122" s="1"/>
  <c r="G16" i="122"/>
  <c r="E16" i="122"/>
  <c r="AQ15" i="122"/>
  <c r="AH15" i="122"/>
  <c r="V15" i="122"/>
  <c r="R15" i="122"/>
  <c r="S15" i="122" s="1"/>
  <c r="J15" i="122"/>
  <c r="I15" i="122" s="1"/>
  <c r="G15" i="122"/>
  <c r="E15" i="122"/>
  <c r="AQ14" i="122"/>
  <c r="AH14" i="122"/>
  <c r="V14" i="122"/>
  <c r="R14" i="122"/>
  <c r="S14" i="122" s="1"/>
  <c r="J14" i="122"/>
  <c r="I14" i="122" s="1"/>
  <c r="G14" i="122"/>
  <c r="E14" i="122"/>
  <c r="AQ13" i="122"/>
  <c r="AH13" i="122"/>
  <c r="V13" i="122"/>
  <c r="R13" i="122"/>
  <c r="S13" i="122" s="1"/>
  <c r="J13" i="122"/>
  <c r="I13" i="122" s="1"/>
  <c r="G13" i="122"/>
  <c r="E13" i="122"/>
  <c r="AQ12" i="122"/>
  <c r="AH12" i="122"/>
  <c r="V12" i="122"/>
  <c r="R12" i="122"/>
  <c r="S12" i="122" s="1"/>
  <c r="J12" i="122"/>
  <c r="I12" i="122" s="1"/>
  <c r="G12" i="122"/>
  <c r="E12" i="122"/>
  <c r="AQ11" i="122"/>
  <c r="AH11" i="122"/>
  <c r="V11" i="122"/>
  <c r="R11" i="122"/>
  <c r="T11" i="122" s="1"/>
  <c r="J11" i="122"/>
  <c r="I11" i="122" s="1"/>
  <c r="G11" i="122"/>
  <c r="E11" i="122"/>
  <c r="AG8" i="122"/>
  <c r="I22" i="122" l="1"/>
  <c r="I23" i="122"/>
  <c r="I32" i="122"/>
  <c r="I29" i="122"/>
  <c r="I30" i="122"/>
  <c r="AQ35" i="122"/>
  <c r="AI32" i="122"/>
  <c r="S32" i="122"/>
  <c r="S31" i="122"/>
  <c r="S30" i="122"/>
  <c r="AI28" i="122"/>
  <c r="I25" i="122"/>
  <c r="I26" i="122"/>
  <c r="I27" i="122"/>
  <c r="AI24" i="122"/>
  <c r="T12" i="122"/>
  <c r="AI12" i="122" s="1"/>
  <c r="T14" i="122"/>
  <c r="AI14" i="122" s="1"/>
  <c r="T15" i="122"/>
  <c r="AI15" i="122" s="1"/>
  <c r="T20" i="122"/>
  <c r="AI20" i="122" s="1"/>
  <c r="AI23" i="122"/>
  <c r="AI27" i="122"/>
  <c r="AI30" i="122"/>
  <c r="AI31" i="122"/>
  <c r="T13" i="122"/>
  <c r="AI13" i="122" s="1"/>
  <c r="T34" i="122"/>
  <c r="AI34" i="122" s="1"/>
  <c r="T19" i="122"/>
  <c r="AI19" i="122" s="1"/>
  <c r="T18" i="122"/>
  <c r="AI18" i="122" s="1"/>
  <c r="R35" i="122"/>
  <c r="AH35" i="122"/>
  <c r="T16" i="122"/>
  <c r="AI16" i="122" s="1"/>
  <c r="T17" i="122"/>
  <c r="AI17" i="122" s="1"/>
  <c r="K24" i="122"/>
  <c r="K28" i="122"/>
  <c r="K31" i="122"/>
  <c r="AI21" i="122"/>
  <c r="AI25" i="122"/>
  <c r="AI29" i="122"/>
  <c r="AI22" i="122"/>
  <c r="AI26" i="122"/>
  <c r="T33" i="122"/>
  <c r="AI33" i="122" s="1"/>
  <c r="K14" i="122"/>
  <c r="K15" i="122"/>
  <c r="K19" i="122"/>
  <c r="K20" i="122"/>
  <c r="K33" i="122"/>
  <c r="K34" i="122"/>
  <c r="K11" i="122"/>
  <c r="K12" i="122"/>
  <c r="K13" i="122"/>
  <c r="S23" i="122"/>
  <c r="K16" i="122"/>
  <c r="K17" i="122"/>
  <c r="K18" i="122"/>
  <c r="S21" i="122"/>
  <c r="S22" i="122"/>
  <c r="S24" i="122"/>
  <c r="S25" i="122"/>
  <c r="S26" i="122"/>
  <c r="S27" i="122"/>
  <c r="S28" i="122"/>
  <c r="S29" i="122"/>
  <c r="S11" i="122"/>
  <c r="AI11" i="122"/>
  <c r="AR35" i="121"/>
  <c r="AP35" i="121"/>
  <c r="AG35" i="121"/>
  <c r="Q35" i="121"/>
  <c r="P35" i="121"/>
  <c r="AQ34" i="121"/>
  <c r="AH34" i="121"/>
  <c r="V34" i="121"/>
  <c r="R34" i="121"/>
  <c r="S34" i="121" s="1"/>
  <c r="J34" i="121"/>
  <c r="I34" i="121" s="1"/>
  <c r="G34" i="121"/>
  <c r="E34" i="121"/>
  <c r="AQ33" i="121"/>
  <c r="AH33" i="121"/>
  <c r="V33" i="121"/>
  <c r="R33" i="121"/>
  <c r="S33" i="121" s="1"/>
  <c r="J33" i="121"/>
  <c r="I33" i="121" s="1"/>
  <c r="G33" i="121"/>
  <c r="E33" i="121"/>
  <c r="AW32" i="121"/>
  <c r="AQ32" i="121"/>
  <c r="AH32" i="121"/>
  <c r="V32" i="121"/>
  <c r="R32" i="121"/>
  <c r="T32" i="121" s="1"/>
  <c r="K32" i="121"/>
  <c r="J32" i="121"/>
  <c r="I32" i="121"/>
  <c r="G32" i="121"/>
  <c r="E32" i="121"/>
  <c r="AQ31" i="121"/>
  <c r="AH31" i="121"/>
  <c r="V31" i="121"/>
  <c r="R31" i="121"/>
  <c r="T31" i="121" s="1"/>
  <c r="J31" i="121"/>
  <c r="K31" i="121" s="1"/>
  <c r="G31" i="121"/>
  <c r="E31" i="121"/>
  <c r="AQ30" i="121"/>
  <c r="AH30" i="121"/>
  <c r="V30" i="121"/>
  <c r="R30" i="121"/>
  <c r="T30" i="121" s="1"/>
  <c r="J30" i="121"/>
  <c r="K30" i="121" s="1"/>
  <c r="G30" i="121"/>
  <c r="E30" i="121"/>
  <c r="AQ29" i="121"/>
  <c r="AH29" i="121"/>
  <c r="V29" i="121"/>
  <c r="R29" i="121"/>
  <c r="T29" i="121" s="1"/>
  <c r="J29" i="121"/>
  <c r="I29" i="121" s="1"/>
  <c r="G29" i="121"/>
  <c r="E29" i="121"/>
  <c r="AQ28" i="121"/>
  <c r="AH28" i="121"/>
  <c r="V28" i="121"/>
  <c r="R28" i="121"/>
  <c r="T28" i="121" s="1"/>
  <c r="J28" i="121"/>
  <c r="K28" i="121" s="1"/>
  <c r="G28" i="121"/>
  <c r="E28" i="121"/>
  <c r="AQ27" i="121"/>
  <c r="AH27" i="121"/>
  <c r="V27" i="121"/>
  <c r="R27" i="121"/>
  <c r="T27" i="121" s="1"/>
  <c r="J27" i="121"/>
  <c r="K27" i="121" s="1"/>
  <c r="G27" i="121"/>
  <c r="E27" i="121"/>
  <c r="AQ26" i="121"/>
  <c r="AH26" i="121"/>
  <c r="V26" i="121"/>
  <c r="R26" i="121"/>
  <c r="T26" i="121" s="1"/>
  <c r="J26" i="121"/>
  <c r="K26" i="121" s="1"/>
  <c r="G26" i="121"/>
  <c r="E26" i="121"/>
  <c r="AQ25" i="121"/>
  <c r="AH25" i="121"/>
  <c r="V25" i="121"/>
  <c r="R25" i="121"/>
  <c r="T25" i="121" s="1"/>
  <c r="J25" i="121"/>
  <c r="I25" i="121" s="1"/>
  <c r="G25" i="121"/>
  <c r="E25" i="121"/>
  <c r="AQ24" i="121"/>
  <c r="AH24" i="121"/>
  <c r="V24" i="121"/>
  <c r="R24" i="121"/>
  <c r="T24" i="121" s="1"/>
  <c r="J24" i="121"/>
  <c r="K24" i="121" s="1"/>
  <c r="G24" i="121"/>
  <c r="E24" i="121"/>
  <c r="AQ23" i="121"/>
  <c r="AH23" i="121"/>
  <c r="V23" i="121"/>
  <c r="R23" i="121"/>
  <c r="T23" i="121" s="1"/>
  <c r="J23" i="121"/>
  <c r="K23" i="121" s="1"/>
  <c r="G23" i="121"/>
  <c r="E23" i="121"/>
  <c r="AQ22" i="121"/>
  <c r="AH22" i="121"/>
  <c r="V22" i="121"/>
  <c r="R22" i="121"/>
  <c r="T22" i="121" s="1"/>
  <c r="J22" i="121"/>
  <c r="K22" i="121" s="1"/>
  <c r="G22" i="121"/>
  <c r="E22" i="121"/>
  <c r="AQ21" i="121"/>
  <c r="AH21" i="121"/>
  <c r="V21" i="121"/>
  <c r="R21" i="121"/>
  <c r="T21" i="121" s="1"/>
  <c r="J21" i="121"/>
  <c r="I21" i="121" s="1"/>
  <c r="G21" i="121"/>
  <c r="E21" i="121"/>
  <c r="AQ20" i="121"/>
  <c r="AH20" i="121"/>
  <c r="V20" i="121"/>
  <c r="R20" i="121"/>
  <c r="S20" i="121" s="1"/>
  <c r="J20" i="121"/>
  <c r="I20" i="121" s="1"/>
  <c r="G20" i="121"/>
  <c r="E20" i="121"/>
  <c r="AQ19" i="121"/>
  <c r="AH19" i="121"/>
  <c r="V19" i="121"/>
  <c r="R19" i="121"/>
  <c r="S19" i="121" s="1"/>
  <c r="J19" i="121"/>
  <c r="I19" i="121" s="1"/>
  <c r="G19" i="121"/>
  <c r="E19" i="121"/>
  <c r="AQ18" i="121"/>
  <c r="AH18" i="121"/>
  <c r="V18" i="121"/>
  <c r="R18" i="121"/>
  <c r="S18" i="121" s="1"/>
  <c r="J18" i="121"/>
  <c r="I18" i="121" s="1"/>
  <c r="G18" i="121"/>
  <c r="E18" i="121"/>
  <c r="AQ17" i="121"/>
  <c r="AH17" i="121"/>
  <c r="V17" i="121"/>
  <c r="R17" i="121"/>
  <c r="S17" i="121" s="1"/>
  <c r="J17" i="121"/>
  <c r="I17" i="121" s="1"/>
  <c r="G17" i="121"/>
  <c r="E17" i="121"/>
  <c r="AQ16" i="121"/>
  <c r="AH16" i="121"/>
  <c r="V16" i="121"/>
  <c r="R16" i="121"/>
  <c r="S16" i="121" s="1"/>
  <c r="J16" i="121"/>
  <c r="I16" i="121" s="1"/>
  <c r="G16" i="121"/>
  <c r="E16" i="121"/>
  <c r="AQ15" i="121"/>
  <c r="AH15" i="121"/>
  <c r="V15" i="121"/>
  <c r="R15" i="121"/>
  <c r="S15" i="121" s="1"/>
  <c r="J15" i="121"/>
  <c r="I15" i="121" s="1"/>
  <c r="G15" i="121"/>
  <c r="E15" i="121"/>
  <c r="AQ14" i="121"/>
  <c r="AH14" i="121"/>
  <c r="V14" i="121"/>
  <c r="R14" i="121"/>
  <c r="S14" i="121" s="1"/>
  <c r="J14" i="121"/>
  <c r="I14" i="121" s="1"/>
  <c r="G14" i="121"/>
  <c r="E14" i="121"/>
  <c r="AQ13" i="121"/>
  <c r="AH13" i="121"/>
  <c r="V13" i="121"/>
  <c r="R13" i="121"/>
  <c r="S13" i="121" s="1"/>
  <c r="J13" i="121"/>
  <c r="I13" i="121" s="1"/>
  <c r="G13" i="121"/>
  <c r="E13" i="121"/>
  <c r="AQ12" i="121"/>
  <c r="AH12" i="121"/>
  <c r="V12" i="121"/>
  <c r="R12" i="121"/>
  <c r="S12" i="121" s="1"/>
  <c r="J12" i="121"/>
  <c r="I12" i="121" s="1"/>
  <c r="G12" i="121"/>
  <c r="E12" i="121"/>
  <c r="AQ11" i="121"/>
  <c r="AH11" i="121"/>
  <c r="V11" i="121"/>
  <c r="R11" i="121"/>
  <c r="J11" i="121"/>
  <c r="I11" i="121" s="1"/>
  <c r="G11" i="121"/>
  <c r="E11" i="121"/>
  <c r="AG8" i="121"/>
  <c r="S35" i="122" l="1"/>
  <c r="T35" i="122"/>
  <c r="AI35" i="122" s="1"/>
  <c r="K13" i="121"/>
  <c r="K14" i="121"/>
  <c r="I22" i="121"/>
  <c r="I23" i="121"/>
  <c r="I24" i="121"/>
  <c r="AI25" i="121"/>
  <c r="I26" i="121"/>
  <c r="AI26" i="121"/>
  <c r="I27" i="121"/>
  <c r="I28" i="121"/>
  <c r="AI29" i="121"/>
  <c r="I30" i="121"/>
  <c r="AI30" i="121"/>
  <c r="K15" i="121"/>
  <c r="K16" i="121"/>
  <c r="K17" i="121"/>
  <c r="K18" i="121"/>
  <c r="K25" i="121"/>
  <c r="I31" i="121"/>
  <c r="K33" i="121"/>
  <c r="K34" i="121"/>
  <c r="K19" i="121"/>
  <c r="K29" i="121"/>
  <c r="T15" i="121"/>
  <c r="AI15" i="121" s="1"/>
  <c r="K20" i="121"/>
  <c r="T19" i="121"/>
  <c r="AI22" i="121"/>
  <c r="AI21" i="121"/>
  <c r="T20" i="121"/>
  <c r="AI20" i="121" s="1"/>
  <c r="AI19" i="121"/>
  <c r="T18" i="121"/>
  <c r="AI18" i="121" s="1"/>
  <c r="T17" i="121"/>
  <c r="AI17" i="121" s="1"/>
  <c r="T16" i="121"/>
  <c r="AI16" i="121" s="1"/>
  <c r="AQ35" i="121"/>
  <c r="AH35" i="121"/>
  <c r="T13" i="121"/>
  <c r="AI13" i="121" s="1"/>
  <c r="T14" i="121"/>
  <c r="AI14" i="121" s="1"/>
  <c r="R35" i="121"/>
  <c r="T12" i="121"/>
  <c r="AI12" i="121" s="1"/>
  <c r="T11" i="121"/>
  <c r="AI11" i="121" s="1"/>
  <c r="AI23" i="121"/>
  <c r="AI27" i="121"/>
  <c r="AI31" i="121"/>
  <c r="AI24" i="121"/>
  <c r="AI28" i="121"/>
  <c r="AI32" i="121"/>
  <c r="T33" i="121"/>
  <c r="T34" i="121"/>
  <c r="AI34" i="121" s="1"/>
  <c r="K12" i="121"/>
  <c r="S23" i="121"/>
  <c r="S27" i="121"/>
  <c r="K11" i="121"/>
  <c r="S21" i="121"/>
  <c r="S22" i="121"/>
  <c r="S24" i="121"/>
  <c r="S25" i="121"/>
  <c r="S26" i="121"/>
  <c r="S28" i="121"/>
  <c r="S29" i="121"/>
  <c r="S30" i="121"/>
  <c r="S31" i="121"/>
  <c r="S32" i="121"/>
  <c r="S11" i="121"/>
  <c r="AR35" i="120"/>
  <c r="AP35" i="120"/>
  <c r="AG35" i="120"/>
  <c r="Q35" i="120"/>
  <c r="P35" i="120"/>
  <c r="AQ34" i="120"/>
  <c r="AH34" i="120"/>
  <c r="V34" i="120"/>
  <c r="R34" i="120"/>
  <c r="S34" i="120" s="1"/>
  <c r="J34" i="120"/>
  <c r="I34" i="120" s="1"/>
  <c r="G34" i="120"/>
  <c r="E34" i="120"/>
  <c r="AQ33" i="120"/>
  <c r="AH33" i="120"/>
  <c r="V33" i="120"/>
  <c r="R33" i="120"/>
  <c r="S33" i="120" s="1"/>
  <c r="J33" i="120"/>
  <c r="I33" i="120" s="1"/>
  <c r="G33" i="120"/>
  <c r="E33" i="120"/>
  <c r="AW32" i="120"/>
  <c r="AQ32" i="120"/>
  <c r="AH32" i="120"/>
  <c r="V32" i="120"/>
  <c r="T32" i="120"/>
  <c r="J32" i="120"/>
  <c r="K32" i="120" s="1"/>
  <c r="G32" i="120"/>
  <c r="E32" i="120"/>
  <c r="AQ31" i="120"/>
  <c r="AH31" i="120"/>
  <c r="V31" i="120"/>
  <c r="R31" i="120"/>
  <c r="T31" i="120" s="1"/>
  <c r="J31" i="120"/>
  <c r="K31" i="120" s="1"/>
  <c r="G31" i="120"/>
  <c r="E31" i="120"/>
  <c r="AQ30" i="120"/>
  <c r="AH30" i="120"/>
  <c r="V30" i="120"/>
  <c r="R30" i="120"/>
  <c r="T30" i="120" s="1"/>
  <c r="J30" i="120"/>
  <c r="K30" i="120" s="1"/>
  <c r="G30" i="120"/>
  <c r="E30" i="120"/>
  <c r="AQ29" i="120"/>
  <c r="AH29" i="120"/>
  <c r="V29" i="120"/>
  <c r="R29" i="120"/>
  <c r="T29" i="120" s="1"/>
  <c r="J29" i="120"/>
  <c r="K29" i="120" s="1"/>
  <c r="G29" i="120"/>
  <c r="E29" i="120"/>
  <c r="AQ28" i="120"/>
  <c r="AH28" i="120"/>
  <c r="V28" i="120"/>
  <c r="R28" i="120"/>
  <c r="T28" i="120" s="1"/>
  <c r="J28" i="120"/>
  <c r="K28" i="120" s="1"/>
  <c r="G28" i="120"/>
  <c r="E28" i="120"/>
  <c r="AQ27" i="120"/>
  <c r="AH27" i="120"/>
  <c r="V27" i="120"/>
  <c r="R27" i="120"/>
  <c r="T27" i="120" s="1"/>
  <c r="J27" i="120"/>
  <c r="K27" i="120" s="1"/>
  <c r="G27" i="120"/>
  <c r="E27" i="120"/>
  <c r="AQ26" i="120"/>
  <c r="AH26" i="120"/>
  <c r="V26" i="120"/>
  <c r="R26" i="120"/>
  <c r="T26" i="120" s="1"/>
  <c r="J26" i="120"/>
  <c r="K26" i="120" s="1"/>
  <c r="G26" i="120"/>
  <c r="E26" i="120"/>
  <c r="AQ25" i="120"/>
  <c r="AH25" i="120"/>
  <c r="V25" i="120"/>
  <c r="R25" i="120"/>
  <c r="T25" i="120" s="1"/>
  <c r="J25" i="120"/>
  <c r="K25" i="120" s="1"/>
  <c r="G25" i="120"/>
  <c r="E25" i="120"/>
  <c r="AQ24" i="120"/>
  <c r="AH24" i="120"/>
  <c r="V24" i="120"/>
  <c r="R24" i="120"/>
  <c r="T24" i="120" s="1"/>
  <c r="J24" i="120"/>
  <c r="K24" i="120" s="1"/>
  <c r="G24" i="120"/>
  <c r="E24" i="120"/>
  <c r="AQ23" i="120"/>
  <c r="AH23" i="120"/>
  <c r="V23" i="120"/>
  <c r="R23" i="120"/>
  <c r="T23" i="120" s="1"/>
  <c r="J23" i="120"/>
  <c r="K23" i="120" s="1"/>
  <c r="G23" i="120"/>
  <c r="E23" i="120"/>
  <c r="AQ22" i="120"/>
  <c r="AH22" i="120"/>
  <c r="V22" i="120"/>
  <c r="R22" i="120"/>
  <c r="T22" i="120" s="1"/>
  <c r="J22" i="120"/>
  <c r="K22" i="120" s="1"/>
  <c r="G22" i="120"/>
  <c r="E22" i="120"/>
  <c r="AQ21" i="120"/>
  <c r="AH21" i="120"/>
  <c r="V21" i="120"/>
  <c r="R21" i="120"/>
  <c r="T21" i="120" s="1"/>
  <c r="J21" i="120"/>
  <c r="I21" i="120" s="1"/>
  <c r="G21" i="120"/>
  <c r="E21" i="120"/>
  <c r="AQ20" i="120"/>
  <c r="AH20" i="120"/>
  <c r="V20" i="120"/>
  <c r="R20" i="120"/>
  <c r="S20" i="120" s="1"/>
  <c r="J20" i="120"/>
  <c r="I20" i="120" s="1"/>
  <c r="G20" i="120"/>
  <c r="E20" i="120"/>
  <c r="AQ19" i="120"/>
  <c r="AH19" i="120"/>
  <c r="V19" i="120"/>
  <c r="R19" i="120"/>
  <c r="S19" i="120" s="1"/>
  <c r="J19" i="120"/>
  <c r="I19" i="120" s="1"/>
  <c r="G19" i="120"/>
  <c r="E19" i="120"/>
  <c r="AQ18" i="120"/>
  <c r="AH18" i="120"/>
  <c r="V18" i="120"/>
  <c r="R18" i="120"/>
  <c r="S18" i="120" s="1"/>
  <c r="J18" i="120"/>
  <c r="I18" i="120" s="1"/>
  <c r="G18" i="120"/>
  <c r="E18" i="120"/>
  <c r="AQ17" i="120"/>
  <c r="AH17" i="120"/>
  <c r="V17" i="120"/>
  <c r="R17" i="120"/>
  <c r="S17" i="120" s="1"/>
  <c r="J17" i="120"/>
  <c r="I17" i="120" s="1"/>
  <c r="G17" i="120"/>
  <c r="E17" i="120"/>
  <c r="AQ16" i="120"/>
  <c r="AH16" i="120"/>
  <c r="V16" i="120"/>
  <c r="R16" i="120"/>
  <c r="S16" i="120" s="1"/>
  <c r="J16" i="120"/>
  <c r="I16" i="120" s="1"/>
  <c r="G16" i="120"/>
  <c r="E16" i="120"/>
  <c r="AQ15" i="120"/>
  <c r="AH15" i="120"/>
  <c r="V15" i="120"/>
  <c r="R15" i="120"/>
  <c r="S15" i="120" s="1"/>
  <c r="J15" i="120"/>
  <c r="I15" i="120" s="1"/>
  <c r="G15" i="120"/>
  <c r="E15" i="120"/>
  <c r="AQ14" i="120"/>
  <c r="AH14" i="120"/>
  <c r="V14" i="120"/>
  <c r="R14" i="120"/>
  <c r="S14" i="120" s="1"/>
  <c r="J14" i="120"/>
  <c r="I14" i="120" s="1"/>
  <c r="G14" i="120"/>
  <c r="E14" i="120"/>
  <c r="AQ13" i="120"/>
  <c r="AH13" i="120"/>
  <c r="V13" i="120"/>
  <c r="R13" i="120"/>
  <c r="S13" i="120" s="1"/>
  <c r="J13" i="120"/>
  <c r="I13" i="120" s="1"/>
  <c r="G13" i="120"/>
  <c r="E13" i="120"/>
  <c r="AQ12" i="120"/>
  <c r="AH12" i="120"/>
  <c r="V12" i="120"/>
  <c r="R12" i="120"/>
  <c r="S12" i="120" s="1"/>
  <c r="J12" i="120"/>
  <c r="I12" i="120" s="1"/>
  <c r="G12" i="120"/>
  <c r="E12" i="120"/>
  <c r="AQ11" i="120"/>
  <c r="AH11" i="120"/>
  <c r="V11" i="120"/>
  <c r="R11" i="120"/>
  <c r="T11" i="120" s="1"/>
  <c r="J11" i="120"/>
  <c r="I11" i="120" s="1"/>
  <c r="G11" i="120"/>
  <c r="E11" i="120"/>
  <c r="AG8" i="120"/>
  <c r="S35" i="121" l="1"/>
  <c r="T35" i="121"/>
  <c r="AI35" i="121" s="1"/>
  <c r="T33" i="120"/>
  <c r="I22" i="120"/>
  <c r="I23" i="120"/>
  <c r="I25" i="120"/>
  <c r="I26" i="120"/>
  <c r="I27" i="120"/>
  <c r="I29" i="120"/>
  <c r="I30" i="120"/>
  <c r="I31" i="120"/>
  <c r="K34" i="120"/>
  <c r="T12" i="120"/>
  <c r="AI12" i="120" s="1"/>
  <c r="T15" i="120"/>
  <c r="AI15" i="120" s="1"/>
  <c r="T16" i="120"/>
  <c r="AI16" i="120" s="1"/>
  <c r="T17" i="120"/>
  <c r="AI17" i="120" s="1"/>
  <c r="T19" i="120"/>
  <c r="T20" i="120"/>
  <c r="AI20" i="120" s="1"/>
  <c r="AI24" i="120"/>
  <c r="AI28" i="120"/>
  <c r="AI32" i="120"/>
  <c r="T13" i="120"/>
  <c r="AI13" i="120" s="1"/>
  <c r="T14" i="120"/>
  <c r="AI14" i="120" s="1"/>
  <c r="T18" i="120"/>
  <c r="AI18" i="120" s="1"/>
  <c r="AI19" i="120"/>
  <c r="R35" i="120"/>
  <c r="AQ35" i="120"/>
  <c r="AI23" i="120"/>
  <c r="I24" i="120"/>
  <c r="AI27" i="120"/>
  <c r="I28" i="120"/>
  <c r="AI31" i="120"/>
  <c r="I32" i="120"/>
  <c r="T34" i="120"/>
  <c r="AI34" i="120" s="1"/>
  <c r="AH35" i="120"/>
  <c r="K33" i="120"/>
  <c r="AI33" i="120"/>
  <c r="AI33" i="121"/>
  <c r="AI21" i="120"/>
  <c r="AI25" i="120"/>
  <c r="AI29" i="120"/>
  <c r="AI22" i="120"/>
  <c r="AI26" i="120"/>
  <c r="AI30" i="120"/>
  <c r="K13" i="120"/>
  <c r="K14" i="120"/>
  <c r="K18" i="120"/>
  <c r="K19" i="120"/>
  <c r="K11" i="120"/>
  <c r="K12" i="120"/>
  <c r="K17" i="120"/>
  <c r="K15" i="120"/>
  <c r="K16" i="120"/>
  <c r="K20" i="120"/>
  <c r="S21" i="120"/>
  <c r="S22" i="120"/>
  <c r="S23" i="120"/>
  <c r="S24" i="120"/>
  <c r="S25" i="120"/>
  <c r="S26" i="120"/>
  <c r="S27" i="120"/>
  <c r="S28" i="120"/>
  <c r="S29" i="120"/>
  <c r="S30" i="120"/>
  <c r="S31" i="120"/>
  <c r="S32" i="120"/>
  <c r="S11" i="120"/>
  <c r="AI11" i="120"/>
  <c r="R13" i="112"/>
  <c r="S13" i="112" s="1"/>
  <c r="AR35" i="113"/>
  <c r="AP35" i="113"/>
  <c r="AG35" i="113"/>
  <c r="Q35" i="113"/>
  <c r="P35" i="113"/>
  <c r="AQ34" i="113"/>
  <c r="AH34" i="113"/>
  <c r="V34" i="113"/>
  <c r="R34" i="113"/>
  <c r="S34" i="113" s="1"/>
  <c r="J34" i="113"/>
  <c r="I34" i="113" s="1"/>
  <c r="G34" i="113"/>
  <c r="E34" i="113"/>
  <c r="AQ33" i="113"/>
  <c r="AH33" i="113"/>
  <c r="V33" i="113"/>
  <c r="R33" i="113"/>
  <c r="S33" i="113" s="1"/>
  <c r="J33" i="113"/>
  <c r="I33" i="113" s="1"/>
  <c r="G33" i="113"/>
  <c r="E33" i="113"/>
  <c r="AW32" i="113"/>
  <c r="AQ32" i="113"/>
  <c r="AH32" i="113"/>
  <c r="V32" i="113"/>
  <c r="R32" i="113"/>
  <c r="T32" i="113" s="1"/>
  <c r="J32" i="113"/>
  <c r="I32" i="113" s="1"/>
  <c r="G32" i="113"/>
  <c r="E32" i="113"/>
  <c r="AQ31" i="113"/>
  <c r="AH31" i="113"/>
  <c r="V31" i="113"/>
  <c r="R31" i="113"/>
  <c r="T31" i="113" s="1"/>
  <c r="J31" i="113"/>
  <c r="K31" i="113" s="1"/>
  <c r="G31" i="113"/>
  <c r="E31" i="113"/>
  <c r="AQ30" i="113"/>
  <c r="AH30" i="113"/>
  <c r="V30" i="113"/>
  <c r="R30" i="113"/>
  <c r="T30" i="113" s="1"/>
  <c r="J30" i="113"/>
  <c r="K30" i="113" s="1"/>
  <c r="G30" i="113"/>
  <c r="E30" i="113"/>
  <c r="AQ29" i="113"/>
  <c r="AH29" i="113"/>
  <c r="V29" i="113"/>
  <c r="R29" i="113"/>
  <c r="T29" i="113" s="1"/>
  <c r="J29" i="113"/>
  <c r="K29" i="113" s="1"/>
  <c r="I29" i="113"/>
  <c r="G29" i="113"/>
  <c r="E29" i="113"/>
  <c r="AQ28" i="113"/>
  <c r="AH28" i="113"/>
  <c r="V28" i="113"/>
  <c r="R28" i="113"/>
  <c r="T28" i="113" s="1"/>
  <c r="J28" i="113"/>
  <c r="K28" i="113" s="1"/>
  <c r="I28" i="113"/>
  <c r="G28" i="113"/>
  <c r="E28" i="113"/>
  <c r="AQ27" i="113"/>
  <c r="AH27" i="113"/>
  <c r="V27" i="113"/>
  <c r="R27" i="113"/>
  <c r="T27" i="113" s="1"/>
  <c r="J27" i="113"/>
  <c r="K27" i="113" s="1"/>
  <c r="I27" i="113"/>
  <c r="G27" i="113"/>
  <c r="E27" i="113"/>
  <c r="AQ26" i="113"/>
  <c r="AH26" i="113"/>
  <c r="V26" i="113"/>
  <c r="R26" i="113"/>
  <c r="T26" i="113" s="1"/>
  <c r="J26" i="113"/>
  <c r="K26" i="113" s="1"/>
  <c r="G26" i="113"/>
  <c r="E26" i="113"/>
  <c r="AQ25" i="113"/>
  <c r="AH25" i="113"/>
  <c r="V25" i="113"/>
  <c r="R25" i="113"/>
  <c r="T25" i="113" s="1"/>
  <c r="J25" i="113"/>
  <c r="K25" i="113" s="1"/>
  <c r="G25" i="113"/>
  <c r="E25" i="113"/>
  <c r="AQ24" i="113"/>
  <c r="AH24" i="113"/>
  <c r="V24" i="113"/>
  <c r="R24" i="113"/>
  <c r="T24" i="113" s="1"/>
  <c r="J24" i="113"/>
  <c r="K24" i="113" s="1"/>
  <c r="G24" i="113"/>
  <c r="E24" i="113"/>
  <c r="AQ23" i="113"/>
  <c r="AH23" i="113"/>
  <c r="V23" i="113"/>
  <c r="R23" i="113"/>
  <c r="T23" i="113" s="1"/>
  <c r="J23" i="113"/>
  <c r="K23" i="113" s="1"/>
  <c r="G23" i="113"/>
  <c r="E23" i="113"/>
  <c r="AQ22" i="113"/>
  <c r="AH22" i="113"/>
  <c r="V22" i="113"/>
  <c r="R22" i="113"/>
  <c r="T22" i="113" s="1"/>
  <c r="J22" i="113"/>
  <c r="K22" i="113" s="1"/>
  <c r="G22" i="113"/>
  <c r="E22" i="113"/>
  <c r="AQ21" i="113"/>
  <c r="AH21" i="113"/>
  <c r="V21" i="113"/>
  <c r="R21" i="113"/>
  <c r="T21" i="113" s="1"/>
  <c r="J21" i="113"/>
  <c r="I21" i="113" s="1"/>
  <c r="G21" i="113"/>
  <c r="E21" i="113"/>
  <c r="AQ20" i="113"/>
  <c r="AH20" i="113"/>
  <c r="V20" i="113"/>
  <c r="R20" i="113"/>
  <c r="S20" i="113" s="1"/>
  <c r="J20" i="113"/>
  <c r="I20" i="113" s="1"/>
  <c r="G20" i="113"/>
  <c r="E20" i="113"/>
  <c r="AQ19" i="113"/>
  <c r="AH19" i="113"/>
  <c r="V19" i="113"/>
  <c r="R19" i="113"/>
  <c r="S19" i="113" s="1"/>
  <c r="J19" i="113"/>
  <c r="I19" i="113" s="1"/>
  <c r="G19" i="113"/>
  <c r="E19" i="113"/>
  <c r="AQ18" i="113"/>
  <c r="AH18" i="113"/>
  <c r="V18" i="113"/>
  <c r="R18" i="113"/>
  <c r="S18" i="113" s="1"/>
  <c r="J18" i="113"/>
  <c r="I18" i="113" s="1"/>
  <c r="G18" i="113"/>
  <c r="E18" i="113"/>
  <c r="AQ17" i="113"/>
  <c r="AH17" i="113"/>
  <c r="V17" i="113"/>
  <c r="R17" i="113"/>
  <c r="S17" i="113" s="1"/>
  <c r="J17" i="113"/>
  <c r="I17" i="113" s="1"/>
  <c r="G17" i="113"/>
  <c r="E17" i="113"/>
  <c r="AQ16" i="113"/>
  <c r="AH16" i="113"/>
  <c r="V16" i="113"/>
  <c r="R16" i="113"/>
  <c r="S16" i="113" s="1"/>
  <c r="J16" i="113"/>
  <c r="I16" i="113" s="1"/>
  <c r="G16" i="113"/>
  <c r="E16" i="113"/>
  <c r="AQ15" i="113"/>
  <c r="AH15" i="113"/>
  <c r="V15" i="113"/>
  <c r="R15" i="113"/>
  <c r="S15" i="113" s="1"/>
  <c r="J15" i="113"/>
  <c r="I15" i="113" s="1"/>
  <c r="G15" i="113"/>
  <c r="E15" i="113"/>
  <c r="AQ14" i="113"/>
  <c r="AH14" i="113"/>
  <c r="V14" i="113"/>
  <c r="R14" i="113"/>
  <c r="S14" i="113" s="1"/>
  <c r="J14" i="113"/>
  <c r="I14" i="113" s="1"/>
  <c r="G14" i="113"/>
  <c r="E14" i="113"/>
  <c r="AQ13" i="113"/>
  <c r="AH13" i="113"/>
  <c r="V13" i="113"/>
  <c r="R13" i="113"/>
  <c r="S13" i="113" s="1"/>
  <c r="J13" i="113"/>
  <c r="I13" i="113" s="1"/>
  <c r="G13" i="113"/>
  <c r="E13" i="113"/>
  <c r="AQ12" i="113"/>
  <c r="AH12" i="113"/>
  <c r="V12" i="113"/>
  <c r="R12" i="113"/>
  <c r="S12" i="113" s="1"/>
  <c r="J12" i="113"/>
  <c r="I12" i="113" s="1"/>
  <c r="G12" i="113"/>
  <c r="E12" i="113"/>
  <c r="AQ11" i="113"/>
  <c r="AH11" i="113"/>
  <c r="V11" i="113"/>
  <c r="R11" i="113"/>
  <c r="J11" i="113"/>
  <c r="I11" i="113" s="1"/>
  <c r="G11" i="113"/>
  <c r="E11" i="113"/>
  <c r="AG8" i="113"/>
  <c r="AR35" i="112"/>
  <c r="AP35" i="112"/>
  <c r="AG35" i="112"/>
  <c r="Q35" i="112"/>
  <c r="P35" i="112"/>
  <c r="AQ34" i="112"/>
  <c r="AH34" i="112"/>
  <c r="V34" i="112"/>
  <c r="R34" i="112"/>
  <c r="S34" i="112" s="1"/>
  <c r="J34" i="112"/>
  <c r="I34" i="112" s="1"/>
  <c r="G34" i="112"/>
  <c r="E34" i="112"/>
  <c r="AQ33" i="112"/>
  <c r="AH33" i="112"/>
  <c r="V33" i="112"/>
  <c r="R33" i="112"/>
  <c r="S33" i="112" s="1"/>
  <c r="J33" i="112"/>
  <c r="I33" i="112" s="1"/>
  <c r="G33" i="112"/>
  <c r="E33" i="112"/>
  <c r="AW32" i="112"/>
  <c r="AQ32" i="112"/>
  <c r="AH32" i="112"/>
  <c r="V32" i="112"/>
  <c r="R32" i="112"/>
  <c r="T32" i="112" s="1"/>
  <c r="J32" i="112"/>
  <c r="K32" i="112" s="1"/>
  <c r="G32" i="112"/>
  <c r="E32" i="112"/>
  <c r="AQ31" i="112"/>
  <c r="AH31" i="112"/>
  <c r="V31" i="112"/>
  <c r="R31" i="112"/>
  <c r="T31" i="112" s="1"/>
  <c r="J31" i="112"/>
  <c r="K31" i="112" s="1"/>
  <c r="G31" i="112"/>
  <c r="E31" i="112"/>
  <c r="AQ30" i="112"/>
  <c r="AH30" i="112"/>
  <c r="V30" i="112"/>
  <c r="R30" i="112"/>
  <c r="T30" i="112" s="1"/>
  <c r="J30" i="112"/>
  <c r="I30" i="112" s="1"/>
  <c r="G30" i="112"/>
  <c r="E30" i="112"/>
  <c r="AQ29" i="112"/>
  <c r="AH29" i="112"/>
  <c r="V29" i="112"/>
  <c r="R29" i="112"/>
  <c r="T29" i="112" s="1"/>
  <c r="J29" i="112"/>
  <c r="K29" i="112" s="1"/>
  <c r="G29" i="112"/>
  <c r="E29" i="112"/>
  <c r="AQ28" i="112"/>
  <c r="AH28" i="112"/>
  <c r="V28" i="112"/>
  <c r="R28" i="112"/>
  <c r="T28" i="112" s="1"/>
  <c r="J28" i="112"/>
  <c r="K28" i="112" s="1"/>
  <c r="G28" i="112"/>
  <c r="E28" i="112"/>
  <c r="AQ27" i="112"/>
  <c r="AH27" i="112"/>
  <c r="V27" i="112"/>
  <c r="R27" i="112"/>
  <c r="T27" i="112" s="1"/>
  <c r="J27" i="112"/>
  <c r="K27" i="112" s="1"/>
  <c r="G27" i="112"/>
  <c r="E27" i="112"/>
  <c r="AQ26" i="112"/>
  <c r="AH26" i="112"/>
  <c r="V26" i="112"/>
  <c r="R26" i="112"/>
  <c r="T26" i="112" s="1"/>
  <c r="J26" i="112"/>
  <c r="I26" i="112" s="1"/>
  <c r="G26" i="112"/>
  <c r="E26" i="112"/>
  <c r="AQ25" i="112"/>
  <c r="AH25" i="112"/>
  <c r="V25" i="112"/>
  <c r="R25" i="112"/>
  <c r="T25" i="112" s="1"/>
  <c r="J25" i="112"/>
  <c r="K25" i="112" s="1"/>
  <c r="G25" i="112"/>
  <c r="E25" i="112"/>
  <c r="AQ24" i="112"/>
  <c r="AH24" i="112"/>
  <c r="V24" i="112"/>
  <c r="R24" i="112"/>
  <c r="T24" i="112" s="1"/>
  <c r="J24" i="112"/>
  <c r="K24" i="112" s="1"/>
  <c r="G24" i="112"/>
  <c r="E24" i="112"/>
  <c r="AQ23" i="112"/>
  <c r="AH23" i="112"/>
  <c r="V23" i="112"/>
  <c r="R23" i="112"/>
  <c r="T23" i="112" s="1"/>
  <c r="J23" i="112"/>
  <c r="K23" i="112" s="1"/>
  <c r="G23" i="112"/>
  <c r="E23" i="112"/>
  <c r="AQ22" i="112"/>
  <c r="AH22" i="112"/>
  <c r="V22" i="112"/>
  <c r="R22" i="112"/>
  <c r="T22" i="112" s="1"/>
  <c r="J22" i="112"/>
  <c r="I22" i="112" s="1"/>
  <c r="G22" i="112"/>
  <c r="E22" i="112"/>
  <c r="AQ21" i="112"/>
  <c r="AH21" i="112"/>
  <c r="V21" i="112"/>
  <c r="R21" i="112"/>
  <c r="T21" i="112" s="1"/>
  <c r="J21" i="112"/>
  <c r="I21" i="112" s="1"/>
  <c r="G21" i="112"/>
  <c r="E21" i="112"/>
  <c r="AQ20" i="112"/>
  <c r="AH20" i="112"/>
  <c r="V20" i="112"/>
  <c r="R20" i="112"/>
  <c r="S20" i="112" s="1"/>
  <c r="J20" i="112"/>
  <c r="I20" i="112" s="1"/>
  <c r="G20" i="112"/>
  <c r="E20" i="112"/>
  <c r="AQ19" i="112"/>
  <c r="AH19" i="112"/>
  <c r="V19" i="112"/>
  <c r="R19" i="112"/>
  <c r="S19" i="112" s="1"/>
  <c r="J19" i="112"/>
  <c r="I19" i="112" s="1"/>
  <c r="G19" i="112"/>
  <c r="E19" i="112"/>
  <c r="AQ18" i="112"/>
  <c r="AH18" i="112"/>
  <c r="V18" i="112"/>
  <c r="R18" i="112"/>
  <c r="S18" i="112" s="1"/>
  <c r="J18" i="112"/>
  <c r="I18" i="112" s="1"/>
  <c r="G18" i="112"/>
  <c r="E18" i="112"/>
  <c r="AQ17" i="112"/>
  <c r="AH17" i="112"/>
  <c r="V17" i="112"/>
  <c r="R17" i="112"/>
  <c r="S17" i="112" s="1"/>
  <c r="J17" i="112"/>
  <c r="I17" i="112" s="1"/>
  <c r="G17" i="112"/>
  <c r="E17" i="112"/>
  <c r="AQ16" i="112"/>
  <c r="AH16" i="112"/>
  <c r="V16" i="112"/>
  <c r="R16" i="112"/>
  <c r="S16" i="112" s="1"/>
  <c r="J16" i="112"/>
  <c r="I16" i="112" s="1"/>
  <c r="G16" i="112"/>
  <c r="E16" i="112"/>
  <c r="AQ15" i="112"/>
  <c r="AH15" i="112"/>
  <c r="V15" i="112"/>
  <c r="R15" i="112"/>
  <c r="S15" i="112" s="1"/>
  <c r="J15" i="112"/>
  <c r="I15" i="112" s="1"/>
  <c r="G15" i="112"/>
  <c r="E15" i="112"/>
  <c r="AQ14" i="112"/>
  <c r="AH14" i="112"/>
  <c r="V14" i="112"/>
  <c r="R14" i="112"/>
  <c r="S14" i="112" s="1"/>
  <c r="J14" i="112"/>
  <c r="I14" i="112" s="1"/>
  <c r="G14" i="112"/>
  <c r="E14" i="112"/>
  <c r="AQ13" i="112"/>
  <c r="AH13" i="112"/>
  <c r="V13" i="112"/>
  <c r="J13" i="112"/>
  <c r="I13" i="112" s="1"/>
  <c r="G13" i="112"/>
  <c r="E13" i="112"/>
  <c r="AQ12" i="112"/>
  <c r="AH12" i="112"/>
  <c r="V12" i="112"/>
  <c r="R12" i="112"/>
  <c r="S12" i="112" s="1"/>
  <c r="J12" i="112"/>
  <c r="I12" i="112" s="1"/>
  <c r="G12" i="112"/>
  <c r="E12" i="112"/>
  <c r="AQ11" i="112"/>
  <c r="AH11" i="112"/>
  <c r="V11" i="112"/>
  <c r="R11" i="112"/>
  <c r="J11" i="112"/>
  <c r="I11" i="112" s="1"/>
  <c r="G11" i="112"/>
  <c r="E11" i="112"/>
  <c r="AG8" i="112"/>
  <c r="I23" i="112" l="1"/>
  <c r="I24" i="112"/>
  <c r="I25" i="112"/>
  <c r="I31" i="112"/>
  <c r="I32" i="112"/>
  <c r="AI30" i="113"/>
  <c r="I31" i="113"/>
  <c r="T35" i="120"/>
  <c r="AI35" i="120" s="1"/>
  <c r="S35" i="120"/>
  <c r="I23" i="113"/>
  <c r="I24" i="113"/>
  <c r="I25" i="113"/>
  <c r="AI26" i="113"/>
  <c r="AI22" i="113"/>
  <c r="I22" i="113"/>
  <c r="AI25" i="113"/>
  <c r="I26" i="113"/>
  <c r="AI29" i="113"/>
  <c r="I30" i="113"/>
  <c r="K32" i="113"/>
  <c r="T33" i="113"/>
  <c r="AI33" i="113" s="1"/>
  <c r="T34" i="113"/>
  <c r="AI34" i="113" s="1"/>
  <c r="AI21" i="113"/>
  <c r="T20" i="113"/>
  <c r="AI20" i="113" s="1"/>
  <c r="T19" i="113"/>
  <c r="AI19" i="113" s="1"/>
  <c r="T18" i="113"/>
  <c r="AI18" i="113" s="1"/>
  <c r="AH35" i="113"/>
  <c r="T17" i="113"/>
  <c r="AI17" i="113" s="1"/>
  <c r="T16" i="113"/>
  <c r="AI16" i="113" s="1"/>
  <c r="AQ35" i="113"/>
  <c r="T13" i="113"/>
  <c r="AI13" i="113" s="1"/>
  <c r="T14" i="113"/>
  <c r="AI14" i="113" s="1"/>
  <c r="T15" i="113"/>
  <c r="AI15" i="113" s="1"/>
  <c r="R35" i="113"/>
  <c r="T12" i="113"/>
  <c r="AI12" i="113" s="1"/>
  <c r="T11" i="113"/>
  <c r="AI26" i="112"/>
  <c r="I27" i="112"/>
  <c r="I28" i="112"/>
  <c r="I29" i="112"/>
  <c r="AI30" i="112"/>
  <c r="K33" i="112"/>
  <c r="K34" i="112"/>
  <c r="K26" i="112"/>
  <c r="K30" i="112"/>
  <c r="K22" i="112"/>
  <c r="AI25" i="112"/>
  <c r="AI29" i="112"/>
  <c r="AI22" i="112"/>
  <c r="AI21" i="112"/>
  <c r="T20" i="112"/>
  <c r="AI20" i="112" s="1"/>
  <c r="T19" i="112"/>
  <c r="AI19" i="112" s="1"/>
  <c r="T18" i="112"/>
  <c r="AI18" i="112" s="1"/>
  <c r="T17" i="112"/>
  <c r="AI17" i="112" s="1"/>
  <c r="AH35" i="112"/>
  <c r="T16" i="112"/>
  <c r="AI16" i="112" s="1"/>
  <c r="AQ35" i="112"/>
  <c r="T13" i="112"/>
  <c r="AI13" i="112" s="1"/>
  <c r="T14" i="112"/>
  <c r="AI14" i="112" s="1"/>
  <c r="T15" i="112"/>
  <c r="AI15" i="112" s="1"/>
  <c r="R35" i="112"/>
  <c r="T12" i="112"/>
  <c r="AI12" i="112" s="1"/>
  <c r="T11" i="112"/>
  <c r="AI11" i="112" s="1"/>
  <c r="AI23" i="113"/>
  <c r="AI27" i="113"/>
  <c r="AI31" i="113"/>
  <c r="AI24" i="113"/>
  <c r="AI28" i="113"/>
  <c r="AI32" i="113"/>
  <c r="K16" i="113"/>
  <c r="K17" i="113"/>
  <c r="K19" i="113"/>
  <c r="K33" i="113"/>
  <c r="K34" i="113"/>
  <c r="K11" i="113"/>
  <c r="K12" i="113"/>
  <c r="K20" i="113"/>
  <c r="S21" i="113"/>
  <c r="K13" i="113"/>
  <c r="K14" i="113"/>
  <c r="K15" i="113"/>
  <c r="K18" i="113"/>
  <c r="S22" i="113"/>
  <c r="S23" i="113"/>
  <c r="S24" i="113"/>
  <c r="S25" i="113"/>
  <c r="S26" i="113"/>
  <c r="S27" i="113"/>
  <c r="S28" i="113"/>
  <c r="S29" i="113"/>
  <c r="S30" i="113"/>
  <c r="S31" i="113"/>
  <c r="S32" i="113"/>
  <c r="S11" i="113"/>
  <c r="AI23" i="112"/>
  <c r="AI27" i="112"/>
  <c r="AI31" i="112"/>
  <c r="AI24" i="112"/>
  <c r="AI28" i="112"/>
  <c r="AI32" i="112"/>
  <c r="T33" i="112"/>
  <c r="AI33" i="112" s="1"/>
  <c r="T34" i="112"/>
  <c r="AI34" i="112" s="1"/>
  <c r="K12" i="112"/>
  <c r="K16" i="112"/>
  <c r="K17" i="112"/>
  <c r="K11" i="112"/>
  <c r="K20" i="112"/>
  <c r="S21" i="112"/>
  <c r="S25" i="112"/>
  <c r="S26" i="112"/>
  <c r="S30" i="112"/>
  <c r="K13" i="112"/>
  <c r="K14" i="112"/>
  <c r="K15" i="112"/>
  <c r="K18" i="112"/>
  <c r="K19" i="112"/>
  <c r="S22" i="112"/>
  <c r="S23" i="112"/>
  <c r="S24" i="112"/>
  <c r="S27" i="112"/>
  <c r="S28" i="112"/>
  <c r="S29" i="112"/>
  <c r="S31" i="112"/>
  <c r="S32" i="112"/>
  <c r="S11" i="112"/>
  <c r="E11" i="109"/>
  <c r="G11" i="109"/>
  <c r="J11" i="109"/>
  <c r="I11" i="109" s="1"/>
  <c r="R11" i="109"/>
  <c r="T11" i="109" s="1"/>
  <c r="V11" i="109"/>
  <c r="AH11" i="109"/>
  <c r="AQ11" i="109"/>
  <c r="AQ13" i="109"/>
  <c r="AR35" i="111"/>
  <c r="AP35" i="111"/>
  <c r="AG35" i="111"/>
  <c r="Q35" i="111"/>
  <c r="P35" i="111"/>
  <c r="AQ34" i="111"/>
  <c r="AH34" i="111"/>
  <c r="V34" i="111"/>
  <c r="R34" i="111"/>
  <c r="S34" i="111" s="1"/>
  <c r="J34" i="111"/>
  <c r="K34" i="111" s="1"/>
  <c r="G34" i="111"/>
  <c r="E34" i="111"/>
  <c r="AQ33" i="111"/>
  <c r="AH33" i="111"/>
  <c r="V33" i="111"/>
  <c r="R33" i="111"/>
  <c r="S33" i="111" s="1"/>
  <c r="J33" i="111"/>
  <c r="K33" i="111" s="1"/>
  <c r="I33" i="111"/>
  <c r="G33" i="111"/>
  <c r="E33" i="111"/>
  <c r="AW32" i="111"/>
  <c r="AQ32" i="111"/>
  <c r="AH32" i="111"/>
  <c r="V32" i="111"/>
  <c r="R32" i="111"/>
  <c r="T32" i="111" s="1"/>
  <c r="AI32" i="111" s="1"/>
  <c r="J32" i="111"/>
  <c r="K32" i="111" s="1"/>
  <c r="G32" i="111"/>
  <c r="E32" i="111"/>
  <c r="AQ31" i="111"/>
  <c r="AH31" i="111"/>
  <c r="V31" i="111"/>
  <c r="R31" i="111"/>
  <c r="T31" i="111" s="1"/>
  <c r="J31" i="111"/>
  <c r="K31" i="111" s="1"/>
  <c r="G31" i="111"/>
  <c r="E31" i="111"/>
  <c r="AQ30" i="111"/>
  <c r="AH30" i="111"/>
  <c r="V30" i="111"/>
  <c r="R30" i="111"/>
  <c r="S30" i="111" s="1"/>
  <c r="J30" i="111"/>
  <c r="K30" i="111" s="1"/>
  <c r="G30" i="111"/>
  <c r="E30" i="111"/>
  <c r="AQ29" i="111"/>
  <c r="AH29" i="111"/>
  <c r="V29" i="111"/>
  <c r="R29" i="111"/>
  <c r="S29" i="111" s="1"/>
  <c r="J29" i="111"/>
  <c r="K29" i="111" s="1"/>
  <c r="G29" i="111"/>
  <c r="E29" i="111"/>
  <c r="AQ28" i="111"/>
  <c r="AH28" i="111"/>
  <c r="V28" i="111"/>
  <c r="R28" i="111"/>
  <c r="T28" i="111" s="1"/>
  <c r="J28" i="111"/>
  <c r="K28" i="111" s="1"/>
  <c r="G28" i="111"/>
  <c r="E28" i="111"/>
  <c r="AQ27" i="111"/>
  <c r="AH27" i="111"/>
  <c r="V27" i="111"/>
  <c r="R27" i="111"/>
  <c r="S27" i="111" s="1"/>
  <c r="J27" i="111"/>
  <c r="K27" i="111" s="1"/>
  <c r="G27" i="111"/>
  <c r="E27" i="111"/>
  <c r="AQ26" i="111"/>
  <c r="AH26" i="111"/>
  <c r="V26" i="111"/>
  <c r="R26" i="111"/>
  <c r="S26" i="111" s="1"/>
  <c r="J26" i="111"/>
  <c r="K26" i="111" s="1"/>
  <c r="G26" i="111"/>
  <c r="E26" i="111"/>
  <c r="AQ25" i="111"/>
  <c r="AH25" i="111"/>
  <c r="V25" i="111"/>
  <c r="R25" i="111"/>
  <c r="S25" i="111" s="1"/>
  <c r="J25" i="111"/>
  <c r="K25" i="111" s="1"/>
  <c r="G25" i="111"/>
  <c r="E25" i="111"/>
  <c r="AQ24" i="111"/>
  <c r="AH24" i="111"/>
  <c r="V24" i="111"/>
  <c r="R24" i="111"/>
  <c r="T24" i="111" s="1"/>
  <c r="J24" i="111"/>
  <c r="K24" i="111" s="1"/>
  <c r="G24" i="111"/>
  <c r="E24" i="111"/>
  <c r="AQ23" i="111"/>
  <c r="AH23" i="111"/>
  <c r="V23" i="111"/>
  <c r="R23" i="111"/>
  <c r="S23" i="111" s="1"/>
  <c r="J23" i="111"/>
  <c r="K23" i="111" s="1"/>
  <c r="G23" i="111"/>
  <c r="E23" i="111"/>
  <c r="AQ22" i="111"/>
  <c r="AH22" i="111"/>
  <c r="V22" i="111"/>
  <c r="R22" i="111"/>
  <c r="T22" i="111" s="1"/>
  <c r="J22" i="111"/>
  <c r="K22" i="111" s="1"/>
  <c r="G22" i="111"/>
  <c r="E22" i="111"/>
  <c r="AQ21" i="111"/>
  <c r="AH21" i="111"/>
  <c r="V21" i="111"/>
  <c r="R21" i="111"/>
  <c r="S21" i="111" s="1"/>
  <c r="J21" i="111"/>
  <c r="I21" i="111" s="1"/>
  <c r="G21" i="111"/>
  <c r="E21" i="111"/>
  <c r="AQ20" i="111"/>
  <c r="AH20" i="111"/>
  <c r="V20" i="111"/>
  <c r="R20" i="111"/>
  <c r="T20" i="111" s="1"/>
  <c r="J20" i="111"/>
  <c r="K20" i="111" s="1"/>
  <c r="G20" i="111"/>
  <c r="E20" i="111"/>
  <c r="AQ19" i="111"/>
  <c r="AH19" i="111"/>
  <c r="V19" i="111"/>
  <c r="R19" i="111"/>
  <c r="S19" i="111" s="1"/>
  <c r="J19" i="111"/>
  <c r="I19" i="111" s="1"/>
  <c r="G19" i="111"/>
  <c r="E19" i="111"/>
  <c r="AQ18" i="111"/>
  <c r="AH18" i="111"/>
  <c r="V18" i="111"/>
  <c r="R18" i="111"/>
  <c r="T18" i="111" s="1"/>
  <c r="J18" i="111"/>
  <c r="I18" i="111" s="1"/>
  <c r="G18" i="111"/>
  <c r="E18" i="111"/>
  <c r="AQ17" i="111"/>
  <c r="AH17" i="111"/>
  <c r="V17" i="111"/>
  <c r="R17" i="111"/>
  <c r="T17" i="111" s="1"/>
  <c r="J17" i="111"/>
  <c r="K17" i="111" s="1"/>
  <c r="G17" i="111"/>
  <c r="E17" i="111"/>
  <c r="AQ16" i="111"/>
  <c r="AH16" i="111"/>
  <c r="V16" i="111"/>
  <c r="R16" i="111"/>
  <c r="T16" i="111" s="1"/>
  <c r="J16" i="111"/>
  <c r="K16" i="111" s="1"/>
  <c r="G16" i="111"/>
  <c r="E16" i="111"/>
  <c r="AQ15" i="111"/>
  <c r="AH15" i="111"/>
  <c r="V15" i="111"/>
  <c r="R15" i="111"/>
  <c r="S15" i="111" s="1"/>
  <c r="J15" i="111"/>
  <c r="I15" i="111" s="1"/>
  <c r="G15" i="111"/>
  <c r="E15" i="111"/>
  <c r="AQ14" i="111"/>
  <c r="AH14" i="111"/>
  <c r="V14" i="111"/>
  <c r="R14" i="111"/>
  <c r="T14" i="111" s="1"/>
  <c r="J14" i="111"/>
  <c r="I14" i="111" s="1"/>
  <c r="G14" i="111"/>
  <c r="E14" i="111"/>
  <c r="AQ13" i="111"/>
  <c r="AH13" i="111"/>
  <c r="V13" i="111"/>
  <c r="R13" i="111"/>
  <c r="T13" i="111" s="1"/>
  <c r="J13" i="111"/>
  <c r="K13" i="111" s="1"/>
  <c r="G13" i="111"/>
  <c r="E13" i="111"/>
  <c r="AQ12" i="111"/>
  <c r="AH12" i="111"/>
  <c r="V12" i="111"/>
  <c r="R12" i="111"/>
  <c r="S12" i="111" s="1"/>
  <c r="J12" i="111"/>
  <c r="K12" i="111" s="1"/>
  <c r="G12" i="111"/>
  <c r="E12" i="111"/>
  <c r="AQ11" i="111"/>
  <c r="AH11" i="111"/>
  <c r="V11" i="111"/>
  <c r="R11" i="111"/>
  <c r="J11" i="111"/>
  <c r="I11" i="111" s="1"/>
  <c r="G11" i="111"/>
  <c r="E11" i="111"/>
  <c r="AG8" i="111"/>
  <c r="K11" i="109" l="1"/>
  <c r="AI11" i="109"/>
  <c r="T35" i="113"/>
  <c r="AI35" i="113" s="1"/>
  <c r="AI11" i="113"/>
  <c r="T35" i="112"/>
  <c r="AI35" i="112" s="1"/>
  <c r="S35" i="113"/>
  <c r="S31" i="111"/>
  <c r="K14" i="111"/>
  <c r="K18" i="111"/>
  <c r="I32" i="111"/>
  <c r="I12" i="111"/>
  <c r="I13" i="111"/>
  <c r="I16" i="111"/>
  <c r="I17" i="111"/>
  <c r="I20" i="111"/>
  <c r="I22" i="111"/>
  <c r="I23" i="111"/>
  <c r="I24" i="111"/>
  <c r="I25" i="111"/>
  <c r="K11" i="111"/>
  <c r="K15" i="111"/>
  <c r="K19" i="111"/>
  <c r="I26" i="111"/>
  <c r="I27" i="111"/>
  <c r="I28" i="111"/>
  <c r="I29" i="111"/>
  <c r="I30" i="111"/>
  <c r="I31" i="111"/>
  <c r="S32" i="111"/>
  <c r="I34" i="111"/>
  <c r="AI13" i="111"/>
  <c r="R35" i="111"/>
  <c r="AI17" i="111"/>
  <c r="AI14" i="111"/>
  <c r="AI18" i="111"/>
  <c r="AI31" i="111"/>
  <c r="AQ35" i="111"/>
  <c r="AH35" i="111"/>
  <c r="S35" i="112"/>
  <c r="S11" i="109"/>
  <c r="AI16" i="111"/>
  <c r="AI20" i="111"/>
  <c r="AI22" i="111"/>
  <c r="AI24" i="111"/>
  <c r="AI28" i="111"/>
  <c r="S11" i="111"/>
  <c r="S13" i="111"/>
  <c r="S14" i="111"/>
  <c r="S16" i="111"/>
  <c r="S17" i="111"/>
  <c r="S18" i="111"/>
  <c r="S20" i="111"/>
  <c r="T21" i="111"/>
  <c r="AI21" i="111" s="1"/>
  <c r="T23" i="111"/>
  <c r="AI23" i="111" s="1"/>
  <c r="T25" i="111"/>
  <c r="AI25" i="111" s="1"/>
  <c r="T26" i="111"/>
  <c r="AI26" i="111" s="1"/>
  <c r="T27" i="111"/>
  <c r="AI27" i="111" s="1"/>
  <c r="T29" i="111"/>
  <c r="AI29" i="111" s="1"/>
  <c r="T30" i="111"/>
  <c r="AI30" i="111" s="1"/>
  <c r="T11" i="111"/>
  <c r="AI11" i="111" s="1"/>
  <c r="T12" i="111"/>
  <c r="AI12" i="111" s="1"/>
  <c r="T15" i="111"/>
  <c r="AI15" i="111" s="1"/>
  <c r="T19" i="111"/>
  <c r="AI19" i="111" s="1"/>
  <c r="T33" i="111"/>
  <c r="AI33" i="111" s="1"/>
  <c r="T34" i="111"/>
  <c r="AI34" i="111" s="1"/>
  <c r="S22" i="111"/>
  <c r="S24" i="111"/>
  <c r="S28" i="111"/>
  <c r="AH12" i="110"/>
  <c r="AH13" i="110"/>
  <c r="AH14" i="110"/>
  <c r="AH15" i="110"/>
  <c r="AH16" i="110"/>
  <c r="AH17" i="110"/>
  <c r="AH18" i="110"/>
  <c r="AH19" i="110"/>
  <c r="AH20" i="110"/>
  <c r="AH21" i="110"/>
  <c r="AH22" i="110"/>
  <c r="AH23" i="110"/>
  <c r="AH24" i="110"/>
  <c r="AH25" i="110"/>
  <c r="AH26" i="110"/>
  <c r="AH27" i="110"/>
  <c r="AH28" i="110"/>
  <c r="AH29" i="110"/>
  <c r="AH30" i="110"/>
  <c r="AH31" i="110"/>
  <c r="AH32" i="110"/>
  <c r="AH33" i="110"/>
  <c r="AH34" i="110"/>
  <c r="AP10" i="110"/>
  <c r="AG10" i="110"/>
  <c r="AG8" i="110" s="1"/>
  <c r="Q10" i="110"/>
  <c r="R11" i="110" s="1"/>
  <c r="AR35" i="110"/>
  <c r="AP35" i="110"/>
  <c r="P35" i="110"/>
  <c r="AQ34" i="110"/>
  <c r="V34" i="110"/>
  <c r="R34" i="110"/>
  <c r="S34" i="110" s="1"/>
  <c r="J34" i="110"/>
  <c r="I34" i="110" s="1"/>
  <c r="G34" i="110"/>
  <c r="E34" i="110"/>
  <c r="AQ33" i="110"/>
  <c r="V33" i="110"/>
  <c r="R33" i="110"/>
  <c r="S33" i="110" s="1"/>
  <c r="J33" i="110"/>
  <c r="K33" i="110" s="1"/>
  <c r="G33" i="110"/>
  <c r="E33" i="110"/>
  <c r="AW32" i="110"/>
  <c r="AQ32" i="110"/>
  <c r="V32" i="110"/>
  <c r="R32" i="110"/>
  <c r="T32" i="110" s="1"/>
  <c r="J32" i="110"/>
  <c r="K32" i="110" s="1"/>
  <c r="G32" i="110"/>
  <c r="E32" i="110"/>
  <c r="AQ31" i="110"/>
  <c r="V31" i="110"/>
  <c r="R31" i="110"/>
  <c r="T31" i="110" s="1"/>
  <c r="AI31" i="110" s="1"/>
  <c r="J31" i="110"/>
  <c r="K31" i="110" s="1"/>
  <c r="G31" i="110"/>
  <c r="E31" i="110"/>
  <c r="AQ30" i="110"/>
  <c r="V30" i="110"/>
  <c r="R30" i="110"/>
  <c r="T30" i="110" s="1"/>
  <c r="J30" i="110"/>
  <c r="K30" i="110" s="1"/>
  <c r="G30" i="110"/>
  <c r="E30" i="110"/>
  <c r="AQ29" i="110"/>
  <c r="V29" i="110"/>
  <c r="R29" i="110"/>
  <c r="T29" i="110" s="1"/>
  <c r="J29" i="110"/>
  <c r="K29" i="110" s="1"/>
  <c r="G29" i="110"/>
  <c r="E29" i="110"/>
  <c r="AQ28" i="110"/>
  <c r="V28" i="110"/>
  <c r="R28" i="110"/>
  <c r="S28" i="110" s="1"/>
  <c r="J28" i="110"/>
  <c r="K28" i="110" s="1"/>
  <c r="G28" i="110"/>
  <c r="E28" i="110"/>
  <c r="AQ27" i="110"/>
  <c r="V27" i="110"/>
  <c r="R27" i="110"/>
  <c r="S27" i="110" s="1"/>
  <c r="J27" i="110"/>
  <c r="K27" i="110" s="1"/>
  <c r="G27" i="110"/>
  <c r="E27" i="110"/>
  <c r="AQ26" i="110"/>
  <c r="V26" i="110"/>
  <c r="R26" i="110"/>
  <c r="T26" i="110" s="1"/>
  <c r="J26" i="110"/>
  <c r="K26" i="110" s="1"/>
  <c r="G26" i="110"/>
  <c r="E26" i="110"/>
  <c r="AQ25" i="110"/>
  <c r="V25" i="110"/>
  <c r="R25" i="110"/>
  <c r="S25" i="110" s="1"/>
  <c r="J25" i="110"/>
  <c r="K25" i="110" s="1"/>
  <c r="I25" i="110"/>
  <c r="G25" i="110"/>
  <c r="E25" i="110"/>
  <c r="AQ24" i="110"/>
  <c r="V24" i="110"/>
  <c r="R24" i="110"/>
  <c r="T24" i="110" s="1"/>
  <c r="J24" i="110"/>
  <c r="K24" i="110" s="1"/>
  <c r="G24" i="110"/>
  <c r="E24" i="110"/>
  <c r="AQ23" i="110"/>
  <c r="V23" i="110"/>
  <c r="R23" i="110"/>
  <c r="S23" i="110" s="1"/>
  <c r="J23" i="110"/>
  <c r="K23" i="110" s="1"/>
  <c r="G23" i="110"/>
  <c r="E23" i="110"/>
  <c r="AQ22" i="110"/>
  <c r="V22" i="110"/>
  <c r="R22" i="110"/>
  <c r="T22" i="110" s="1"/>
  <c r="J22" i="110"/>
  <c r="K22" i="110" s="1"/>
  <c r="G22" i="110"/>
  <c r="E22" i="110"/>
  <c r="AQ21" i="110"/>
  <c r="V21" i="110"/>
  <c r="R21" i="110"/>
  <c r="T21" i="110" s="1"/>
  <c r="J21" i="110"/>
  <c r="I21" i="110" s="1"/>
  <c r="G21" i="110"/>
  <c r="E21" i="110"/>
  <c r="AQ20" i="110"/>
  <c r="V20" i="110"/>
  <c r="R20" i="110"/>
  <c r="S20" i="110" s="1"/>
  <c r="J20" i="110"/>
  <c r="I20" i="110" s="1"/>
  <c r="G20" i="110"/>
  <c r="E20" i="110"/>
  <c r="AQ19" i="110"/>
  <c r="V19" i="110"/>
  <c r="R19" i="110"/>
  <c r="T19" i="110" s="1"/>
  <c r="J19" i="110"/>
  <c r="I19" i="110" s="1"/>
  <c r="G19" i="110"/>
  <c r="E19" i="110"/>
  <c r="AQ18" i="110"/>
  <c r="V18" i="110"/>
  <c r="R18" i="110"/>
  <c r="T18" i="110" s="1"/>
  <c r="J18" i="110"/>
  <c r="K18" i="110" s="1"/>
  <c r="G18" i="110"/>
  <c r="E18" i="110"/>
  <c r="AQ17" i="110"/>
  <c r="V17" i="110"/>
  <c r="R17" i="110"/>
  <c r="T17" i="110" s="1"/>
  <c r="J17" i="110"/>
  <c r="K17" i="110" s="1"/>
  <c r="G17" i="110"/>
  <c r="E17" i="110"/>
  <c r="AQ16" i="110"/>
  <c r="V16" i="110"/>
  <c r="R16" i="110"/>
  <c r="S16" i="110" s="1"/>
  <c r="J16" i="110"/>
  <c r="I16" i="110" s="1"/>
  <c r="G16" i="110"/>
  <c r="E16" i="110"/>
  <c r="AQ15" i="110"/>
  <c r="V15" i="110"/>
  <c r="R15" i="110"/>
  <c r="S15" i="110" s="1"/>
  <c r="J15" i="110"/>
  <c r="K15" i="110" s="1"/>
  <c r="G15" i="110"/>
  <c r="E15" i="110"/>
  <c r="AQ14" i="110"/>
  <c r="V14" i="110"/>
  <c r="R14" i="110"/>
  <c r="T14" i="110" s="1"/>
  <c r="J14" i="110"/>
  <c r="K14" i="110" s="1"/>
  <c r="G14" i="110"/>
  <c r="E14" i="110"/>
  <c r="AQ13" i="110"/>
  <c r="V13" i="110"/>
  <c r="R13" i="110"/>
  <c r="S13" i="110" s="1"/>
  <c r="J13" i="110"/>
  <c r="K13" i="110" s="1"/>
  <c r="G13" i="110"/>
  <c r="E13" i="110"/>
  <c r="AQ12" i="110"/>
  <c r="V12" i="110"/>
  <c r="R12" i="110"/>
  <c r="T12" i="110" s="1"/>
  <c r="J12" i="110"/>
  <c r="K12" i="110" s="1"/>
  <c r="G12" i="110"/>
  <c r="E12" i="110"/>
  <c r="AQ11" i="110"/>
  <c r="V11" i="110"/>
  <c r="J11" i="110"/>
  <c r="I11" i="110" s="1"/>
  <c r="G11" i="110"/>
  <c r="E11" i="110"/>
  <c r="R11" i="106"/>
  <c r="AR35" i="109"/>
  <c r="AP35" i="109"/>
  <c r="AG35" i="109"/>
  <c r="Q35" i="109"/>
  <c r="P35" i="109"/>
  <c r="AQ34" i="109"/>
  <c r="AH34" i="109"/>
  <c r="V34" i="109"/>
  <c r="R34" i="109"/>
  <c r="S34" i="109" s="1"/>
  <c r="J34" i="109"/>
  <c r="I34" i="109" s="1"/>
  <c r="G34" i="109"/>
  <c r="E34" i="109"/>
  <c r="AQ33" i="109"/>
  <c r="AH33" i="109"/>
  <c r="V33" i="109"/>
  <c r="R33" i="109"/>
  <c r="S33" i="109" s="1"/>
  <c r="J33" i="109"/>
  <c r="I33" i="109" s="1"/>
  <c r="G33" i="109"/>
  <c r="E33" i="109"/>
  <c r="AW32" i="109"/>
  <c r="AQ32" i="109"/>
  <c r="AH32" i="109"/>
  <c r="V32" i="109"/>
  <c r="R32" i="109"/>
  <c r="T32" i="109" s="1"/>
  <c r="J32" i="109"/>
  <c r="I32" i="109" s="1"/>
  <c r="G32" i="109"/>
  <c r="E32" i="109"/>
  <c r="AQ31" i="109"/>
  <c r="AH31" i="109"/>
  <c r="V31" i="109"/>
  <c r="R31" i="109"/>
  <c r="T31" i="109" s="1"/>
  <c r="J31" i="109"/>
  <c r="K31" i="109" s="1"/>
  <c r="G31" i="109"/>
  <c r="E31" i="109"/>
  <c r="AQ30" i="109"/>
  <c r="AH30" i="109"/>
  <c r="V30" i="109"/>
  <c r="R30" i="109"/>
  <c r="T30" i="109" s="1"/>
  <c r="J30" i="109"/>
  <c r="K30" i="109" s="1"/>
  <c r="G30" i="109"/>
  <c r="E30" i="109"/>
  <c r="AQ29" i="109"/>
  <c r="AH29" i="109"/>
  <c r="V29" i="109"/>
  <c r="R29" i="109"/>
  <c r="T29" i="109" s="1"/>
  <c r="J29" i="109"/>
  <c r="I29" i="109" s="1"/>
  <c r="G29" i="109"/>
  <c r="E29" i="109"/>
  <c r="AQ28" i="109"/>
  <c r="AH28" i="109"/>
  <c r="V28" i="109"/>
  <c r="R28" i="109"/>
  <c r="T28" i="109" s="1"/>
  <c r="J28" i="109"/>
  <c r="I28" i="109" s="1"/>
  <c r="G28" i="109"/>
  <c r="E28" i="109"/>
  <c r="AQ27" i="109"/>
  <c r="AH27" i="109"/>
  <c r="V27" i="109"/>
  <c r="R27" i="109"/>
  <c r="T27" i="109" s="1"/>
  <c r="J27" i="109"/>
  <c r="I27" i="109" s="1"/>
  <c r="G27" i="109"/>
  <c r="E27" i="109"/>
  <c r="AQ26" i="109"/>
  <c r="AH26" i="109"/>
  <c r="V26" i="109"/>
  <c r="R26" i="109"/>
  <c r="T26" i="109" s="1"/>
  <c r="J26" i="109"/>
  <c r="I26" i="109" s="1"/>
  <c r="G26" i="109"/>
  <c r="E26" i="109"/>
  <c r="AQ25" i="109"/>
  <c r="AH25" i="109"/>
  <c r="V25" i="109"/>
  <c r="R25" i="109"/>
  <c r="T25" i="109" s="1"/>
  <c r="J25" i="109"/>
  <c r="I25" i="109" s="1"/>
  <c r="G25" i="109"/>
  <c r="E25" i="109"/>
  <c r="AQ24" i="109"/>
  <c r="AH24" i="109"/>
  <c r="V24" i="109"/>
  <c r="R24" i="109"/>
  <c r="T24" i="109" s="1"/>
  <c r="J24" i="109"/>
  <c r="I24" i="109" s="1"/>
  <c r="G24" i="109"/>
  <c r="E24" i="109"/>
  <c r="AQ23" i="109"/>
  <c r="AH23" i="109"/>
  <c r="V23" i="109"/>
  <c r="R23" i="109"/>
  <c r="T23" i="109" s="1"/>
  <c r="J23" i="109"/>
  <c r="K23" i="109" s="1"/>
  <c r="G23" i="109"/>
  <c r="E23" i="109"/>
  <c r="AQ22" i="109"/>
  <c r="AH22" i="109"/>
  <c r="V22" i="109"/>
  <c r="R22" i="109"/>
  <c r="T22" i="109" s="1"/>
  <c r="J22" i="109"/>
  <c r="I22" i="109" s="1"/>
  <c r="G22" i="109"/>
  <c r="E22" i="109"/>
  <c r="AQ21" i="109"/>
  <c r="AH21" i="109"/>
  <c r="V21" i="109"/>
  <c r="R21" i="109"/>
  <c r="T21" i="109" s="1"/>
  <c r="J21" i="109"/>
  <c r="I21" i="109" s="1"/>
  <c r="G21" i="109"/>
  <c r="E21" i="109"/>
  <c r="AQ20" i="109"/>
  <c r="AH20" i="109"/>
  <c r="V20" i="109"/>
  <c r="R20" i="109"/>
  <c r="S20" i="109" s="1"/>
  <c r="J20" i="109"/>
  <c r="I20" i="109" s="1"/>
  <c r="G20" i="109"/>
  <c r="E20" i="109"/>
  <c r="AQ19" i="109"/>
  <c r="AH19" i="109"/>
  <c r="V19" i="109"/>
  <c r="R19" i="109"/>
  <c r="S19" i="109" s="1"/>
  <c r="J19" i="109"/>
  <c r="I19" i="109" s="1"/>
  <c r="G19" i="109"/>
  <c r="E19" i="109"/>
  <c r="AQ18" i="109"/>
  <c r="AH18" i="109"/>
  <c r="V18" i="109"/>
  <c r="R18" i="109"/>
  <c r="S18" i="109" s="1"/>
  <c r="J18" i="109"/>
  <c r="I18" i="109" s="1"/>
  <c r="G18" i="109"/>
  <c r="E18" i="109"/>
  <c r="AQ17" i="109"/>
  <c r="AH17" i="109"/>
  <c r="V17" i="109"/>
  <c r="R17" i="109"/>
  <c r="S17" i="109" s="1"/>
  <c r="J17" i="109"/>
  <c r="I17" i="109" s="1"/>
  <c r="G17" i="109"/>
  <c r="E17" i="109"/>
  <c r="AQ16" i="109"/>
  <c r="AH16" i="109"/>
  <c r="V16" i="109"/>
  <c r="R16" i="109"/>
  <c r="S16" i="109" s="1"/>
  <c r="J16" i="109"/>
  <c r="I16" i="109" s="1"/>
  <c r="G16" i="109"/>
  <c r="E16" i="109"/>
  <c r="AQ15" i="109"/>
  <c r="AH15" i="109"/>
  <c r="V15" i="109"/>
  <c r="R15" i="109"/>
  <c r="S15" i="109" s="1"/>
  <c r="J15" i="109"/>
  <c r="I15" i="109" s="1"/>
  <c r="G15" i="109"/>
  <c r="E15" i="109"/>
  <c r="AQ14" i="109"/>
  <c r="AH14" i="109"/>
  <c r="V14" i="109"/>
  <c r="R14" i="109"/>
  <c r="S14" i="109" s="1"/>
  <c r="J14" i="109"/>
  <c r="I14" i="109" s="1"/>
  <c r="G14" i="109"/>
  <c r="E14" i="109"/>
  <c r="AH13" i="109"/>
  <c r="V13" i="109"/>
  <c r="R13" i="109"/>
  <c r="S13" i="109" s="1"/>
  <c r="J13" i="109"/>
  <c r="I13" i="109" s="1"/>
  <c r="G13" i="109"/>
  <c r="E13" i="109"/>
  <c r="AQ12" i="109"/>
  <c r="AH12" i="109"/>
  <c r="V12" i="109"/>
  <c r="R12" i="109"/>
  <c r="S12" i="109" s="1"/>
  <c r="J12" i="109"/>
  <c r="I12" i="109" s="1"/>
  <c r="G12" i="109"/>
  <c r="E12" i="109"/>
  <c r="AG8" i="109"/>
  <c r="AI29" i="110" l="1"/>
  <c r="AI21" i="110"/>
  <c r="I14" i="110"/>
  <c r="Q35" i="110"/>
  <c r="I12" i="110"/>
  <c r="I17" i="110"/>
  <c r="I30" i="110"/>
  <c r="K24" i="109"/>
  <c r="K25" i="109"/>
  <c r="K27" i="109"/>
  <c r="K28" i="109"/>
  <c r="I23" i="109"/>
  <c r="I30" i="109"/>
  <c r="I31" i="109"/>
  <c r="T18" i="109"/>
  <c r="T19" i="109"/>
  <c r="AI19" i="109" s="1"/>
  <c r="T20" i="109"/>
  <c r="AI30" i="109"/>
  <c r="T12" i="109"/>
  <c r="AI12" i="109" s="1"/>
  <c r="T13" i="109"/>
  <c r="AI13" i="109" s="1"/>
  <c r="K32" i="109"/>
  <c r="AI26" i="109"/>
  <c r="K29" i="109"/>
  <c r="K22" i="109"/>
  <c r="AI23" i="109"/>
  <c r="K26" i="109"/>
  <c r="AI27" i="109"/>
  <c r="AI31" i="109"/>
  <c r="T34" i="109"/>
  <c r="AI34" i="109" s="1"/>
  <c r="AQ35" i="109"/>
  <c r="T14" i="109"/>
  <c r="AI14" i="109" s="1"/>
  <c r="T15" i="109"/>
  <c r="AI15" i="109" s="1"/>
  <c r="T16" i="109"/>
  <c r="AI16" i="109" s="1"/>
  <c r="T17" i="109"/>
  <c r="AI17" i="109" s="1"/>
  <c r="K33" i="109"/>
  <c r="AI22" i="109"/>
  <c r="R35" i="109"/>
  <c r="AI20" i="109"/>
  <c r="AI18" i="109"/>
  <c r="AH35" i="109"/>
  <c r="S35" i="111"/>
  <c r="T35" i="111"/>
  <c r="AI35" i="111" s="1"/>
  <c r="K34" i="110"/>
  <c r="AG35" i="110"/>
  <c r="K11" i="110"/>
  <c r="I13" i="110"/>
  <c r="I22" i="110"/>
  <c r="I29" i="110"/>
  <c r="I32" i="110"/>
  <c r="I33" i="110"/>
  <c r="I15" i="110"/>
  <c r="AI32" i="110"/>
  <c r="K19" i="110"/>
  <c r="S32" i="110"/>
  <c r="AH11" i="110"/>
  <c r="AH35" i="110" s="1"/>
  <c r="I31" i="110"/>
  <c r="AI24" i="110"/>
  <c r="AI26" i="110"/>
  <c r="I28" i="110"/>
  <c r="I26" i="110"/>
  <c r="I27" i="110"/>
  <c r="I24" i="110"/>
  <c r="I23" i="110"/>
  <c r="I18" i="110"/>
  <c r="AQ35" i="110"/>
  <c r="AI12" i="110"/>
  <c r="R35" i="110"/>
  <c r="AI17" i="110"/>
  <c r="AI22" i="110"/>
  <c r="AI30" i="110"/>
  <c r="K16" i="110"/>
  <c r="K20" i="110"/>
  <c r="AI14" i="110"/>
  <c r="AI18" i="110"/>
  <c r="AI19" i="110"/>
  <c r="S12" i="110"/>
  <c r="S14" i="110"/>
  <c r="S17" i="110"/>
  <c r="S18" i="110"/>
  <c r="S19" i="110"/>
  <c r="T23" i="110"/>
  <c r="AI23" i="110" s="1"/>
  <c r="T25" i="110"/>
  <c r="AI25" i="110" s="1"/>
  <c r="T27" i="110"/>
  <c r="AI27" i="110" s="1"/>
  <c r="T28" i="110"/>
  <c r="AI28" i="110" s="1"/>
  <c r="T11" i="110"/>
  <c r="T13" i="110"/>
  <c r="AI13" i="110" s="1"/>
  <c r="T15" i="110"/>
  <c r="AI15" i="110" s="1"/>
  <c r="T16" i="110"/>
  <c r="AI16" i="110" s="1"/>
  <c r="T20" i="110"/>
  <c r="AI20" i="110" s="1"/>
  <c r="T33" i="110"/>
  <c r="AI33" i="110" s="1"/>
  <c r="T34" i="110"/>
  <c r="AI34" i="110" s="1"/>
  <c r="S21" i="110"/>
  <c r="S22" i="110"/>
  <c r="S24" i="110"/>
  <c r="S26" i="110"/>
  <c r="S29" i="110"/>
  <c r="S30" i="110"/>
  <c r="S31" i="110"/>
  <c r="S11" i="110"/>
  <c r="AI24" i="109"/>
  <c r="AI28" i="109"/>
  <c r="AI32" i="109"/>
  <c r="AI21" i="109"/>
  <c r="AI25" i="109"/>
  <c r="AI29" i="109"/>
  <c r="T33" i="109"/>
  <c r="AI33" i="109" s="1"/>
  <c r="K12" i="109"/>
  <c r="K17" i="109"/>
  <c r="K34" i="109"/>
  <c r="K18" i="109"/>
  <c r="K19" i="109"/>
  <c r="K20" i="109"/>
  <c r="S21" i="109"/>
  <c r="S24" i="109"/>
  <c r="S31" i="109"/>
  <c r="K13" i="109"/>
  <c r="K14" i="109"/>
  <c r="K15" i="109"/>
  <c r="K16" i="109"/>
  <c r="S22" i="109"/>
  <c r="S23" i="109"/>
  <c r="S25" i="109"/>
  <c r="S26" i="109"/>
  <c r="S27" i="109"/>
  <c r="S28" i="109"/>
  <c r="S29" i="109"/>
  <c r="S30" i="109"/>
  <c r="S32" i="109"/>
  <c r="AR35" i="108"/>
  <c r="AP35" i="108"/>
  <c r="AG35" i="108"/>
  <c r="Q35" i="108"/>
  <c r="P35" i="108"/>
  <c r="AQ34" i="108"/>
  <c r="AH34" i="108"/>
  <c r="V34" i="108"/>
  <c r="R34" i="108"/>
  <c r="S34" i="108" s="1"/>
  <c r="J34" i="108"/>
  <c r="K34" i="108" s="1"/>
  <c r="G34" i="108"/>
  <c r="E34" i="108"/>
  <c r="AQ33" i="108"/>
  <c r="AH33" i="108"/>
  <c r="V33" i="108"/>
  <c r="R33" i="108"/>
  <c r="S33" i="108" s="1"/>
  <c r="J33" i="108"/>
  <c r="I33" i="108" s="1"/>
  <c r="G33" i="108"/>
  <c r="E33" i="108"/>
  <c r="AW32" i="108"/>
  <c r="AQ32" i="108"/>
  <c r="AH32" i="108"/>
  <c r="V32" i="108"/>
  <c r="R32" i="108"/>
  <c r="T32" i="108" s="1"/>
  <c r="J32" i="108"/>
  <c r="K32" i="108" s="1"/>
  <c r="G32" i="108"/>
  <c r="E32" i="108"/>
  <c r="AQ31" i="108"/>
  <c r="AH31" i="108"/>
  <c r="V31" i="108"/>
  <c r="R31" i="108"/>
  <c r="T31" i="108" s="1"/>
  <c r="J31" i="108"/>
  <c r="K31" i="108" s="1"/>
  <c r="G31" i="108"/>
  <c r="E31" i="108"/>
  <c r="AQ30" i="108"/>
  <c r="AH30" i="108"/>
  <c r="V30" i="108"/>
  <c r="R30" i="108"/>
  <c r="T30" i="108" s="1"/>
  <c r="J30" i="108"/>
  <c r="K30" i="108" s="1"/>
  <c r="G30" i="108"/>
  <c r="E30" i="108"/>
  <c r="AQ29" i="108"/>
  <c r="AH29" i="108"/>
  <c r="V29" i="108"/>
  <c r="R29" i="108"/>
  <c r="T29" i="108" s="1"/>
  <c r="J29" i="108"/>
  <c r="K29" i="108" s="1"/>
  <c r="G29" i="108"/>
  <c r="E29" i="108"/>
  <c r="AQ28" i="108"/>
  <c r="AH28" i="108"/>
  <c r="V28" i="108"/>
  <c r="R28" i="108"/>
  <c r="T28" i="108" s="1"/>
  <c r="J28" i="108"/>
  <c r="K28" i="108" s="1"/>
  <c r="G28" i="108"/>
  <c r="E28" i="108"/>
  <c r="AQ27" i="108"/>
  <c r="AH27" i="108"/>
  <c r="V27" i="108"/>
  <c r="R27" i="108"/>
  <c r="T27" i="108" s="1"/>
  <c r="J27" i="108"/>
  <c r="K27" i="108" s="1"/>
  <c r="G27" i="108"/>
  <c r="E27" i="108"/>
  <c r="AQ26" i="108"/>
  <c r="AH26" i="108"/>
  <c r="V26" i="108"/>
  <c r="R26" i="108"/>
  <c r="T26" i="108" s="1"/>
  <c r="J26" i="108"/>
  <c r="K26" i="108" s="1"/>
  <c r="G26" i="108"/>
  <c r="E26" i="108"/>
  <c r="AQ25" i="108"/>
  <c r="AH25" i="108"/>
  <c r="V25" i="108"/>
  <c r="R25" i="108"/>
  <c r="T25" i="108" s="1"/>
  <c r="J25" i="108"/>
  <c r="K25" i="108" s="1"/>
  <c r="G25" i="108"/>
  <c r="E25" i="108"/>
  <c r="AQ24" i="108"/>
  <c r="AH24" i="108"/>
  <c r="V24" i="108"/>
  <c r="R24" i="108"/>
  <c r="T24" i="108" s="1"/>
  <c r="J24" i="108"/>
  <c r="K24" i="108" s="1"/>
  <c r="I24" i="108"/>
  <c r="G24" i="108"/>
  <c r="E24" i="108"/>
  <c r="AQ23" i="108"/>
  <c r="AH23" i="108"/>
  <c r="V23" i="108"/>
  <c r="R23" i="108"/>
  <c r="T23" i="108" s="1"/>
  <c r="J23" i="108"/>
  <c r="K23" i="108" s="1"/>
  <c r="I23" i="108"/>
  <c r="G23" i="108"/>
  <c r="E23" i="108"/>
  <c r="AQ22" i="108"/>
  <c r="AH22" i="108"/>
  <c r="V22" i="108"/>
  <c r="R22" i="108"/>
  <c r="T22" i="108" s="1"/>
  <c r="J22" i="108"/>
  <c r="K22" i="108" s="1"/>
  <c r="G22" i="108"/>
  <c r="E22" i="108"/>
  <c r="AQ21" i="108"/>
  <c r="AH21" i="108"/>
  <c r="V21" i="108"/>
  <c r="R21" i="108"/>
  <c r="T21" i="108" s="1"/>
  <c r="J21" i="108"/>
  <c r="I21" i="108"/>
  <c r="G21" i="108"/>
  <c r="E21" i="108"/>
  <c r="AQ20" i="108"/>
  <c r="AH20" i="108"/>
  <c r="V20" i="108"/>
  <c r="R20" i="108"/>
  <c r="S20" i="108" s="1"/>
  <c r="J20" i="108"/>
  <c r="K20" i="108" s="1"/>
  <c r="G20" i="108"/>
  <c r="E20" i="108"/>
  <c r="AQ19" i="108"/>
  <c r="AH19" i="108"/>
  <c r="V19" i="108"/>
  <c r="R19" i="108"/>
  <c r="T19" i="108" s="1"/>
  <c r="J19" i="108"/>
  <c r="I19" i="108" s="1"/>
  <c r="G19" i="108"/>
  <c r="E19" i="108"/>
  <c r="AQ18" i="108"/>
  <c r="AH18" i="108"/>
  <c r="V18" i="108"/>
  <c r="R18" i="108"/>
  <c r="S18" i="108" s="1"/>
  <c r="J18" i="108"/>
  <c r="I18" i="108" s="1"/>
  <c r="G18" i="108"/>
  <c r="E18" i="108"/>
  <c r="AQ17" i="108"/>
  <c r="AH17" i="108"/>
  <c r="V17" i="108"/>
  <c r="R17" i="108"/>
  <c r="S17" i="108" s="1"/>
  <c r="J17" i="108"/>
  <c r="K17" i="108" s="1"/>
  <c r="G17" i="108"/>
  <c r="E17" i="108"/>
  <c r="AQ16" i="108"/>
  <c r="AH16" i="108"/>
  <c r="V16" i="108"/>
  <c r="R16" i="108"/>
  <c r="S16" i="108" s="1"/>
  <c r="J16" i="108"/>
  <c r="K16" i="108" s="1"/>
  <c r="G16" i="108"/>
  <c r="E16" i="108"/>
  <c r="AQ15" i="108"/>
  <c r="AH15" i="108"/>
  <c r="V15" i="108"/>
  <c r="R15" i="108"/>
  <c r="S15" i="108" s="1"/>
  <c r="J15" i="108"/>
  <c r="I15" i="108" s="1"/>
  <c r="G15" i="108"/>
  <c r="E15" i="108"/>
  <c r="AQ14" i="108"/>
  <c r="AH14" i="108"/>
  <c r="V14" i="108"/>
  <c r="R14" i="108"/>
  <c r="T14" i="108" s="1"/>
  <c r="J14" i="108"/>
  <c r="I14" i="108" s="1"/>
  <c r="G14" i="108"/>
  <c r="E14" i="108"/>
  <c r="AQ13" i="108"/>
  <c r="AH13" i="108"/>
  <c r="V13" i="108"/>
  <c r="R13" i="108"/>
  <c r="S13" i="108" s="1"/>
  <c r="J13" i="108"/>
  <c r="K13" i="108" s="1"/>
  <c r="G13" i="108"/>
  <c r="E13" i="108"/>
  <c r="AQ12" i="108"/>
  <c r="AH12" i="108"/>
  <c r="V12" i="108"/>
  <c r="R12" i="108"/>
  <c r="T12" i="108" s="1"/>
  <c r="J12" i="108"/>
  <c r="K12" i="108" s="1"/>
  <c r="G12" i="108"/>
  <c r="E12" i="108"/>
  <c r="AQ11" i="108"/>
  <c r="AH11" i="108"/>
  <c r="V11" i="108"/>
  <c r="R11" i="108"/>
  <c r="J11" i="108"/>
  <c r="I11" i="108" s="1"/>
  <c r="G11" i="108"/>
  <c r="E11" i="108"/>
  <c r="AG8" i="108"/>
  <c r="AI11" i="110" l="1"/>
  <c r="I22" i="108"/>
  <c r="I30" i="108"/>
  <c r="I31" i="108"/>
  <c r="S35" i="110"/>
  <c r="T35" i="110"/>
  <c r="AI35" i="110" s="1"/>
  <c r="S35" i="109"/>
  <c r="T35" i="109"/>
  <c r="AI35" i="109" s="1"/>
  <c r="I32" i="108"/>
  <c r="AI21" i="108"/>
  <c r="AI22" i="108"/>
  <c r="AI23" i="108"/>
  <c r="AI24" i="108"/>
  <c r="I25" i="108"/>
  <c r="AI25" i="108"/>
  <c r="K11" i="108"/>
  <c r="I26" i="108"/>
  <c r="I27" i="108"/>
  <c r="I28" i="108"/>
  <c r="AI27" i="108"/>
  <c r="I13" i="108"/>
  <c r="I17" i="108"/>
  <c r="K33" i="108"/>
  <c r="K14" i="108"/>
  <c r="K15" i="108"/>
  <c r="K18" i="108"/>
  <c r="K19" i="108"/>
  <c r="S29" i="108"/>
  <c r="AQ35" i="108"/>
  <c r="AI12" i="108"/>
  <c r="I12" i="108"/>
  <c r="I16" i="108"/>
  <c r="I20" i="108"/>
  <c r="I34" i="108"/>
  <c r="I29" i="108"/>
  <c r="AI26" i="108"/>
  <c r="AI28" i="108"/>
  <c r="AI29" i="108"/>
  <c r="AH35" i="108"/>
  <c r="AI30" i="108"/>
  <c r="AI31" i="108"/>
  <c r="AI32" i="108"/>
  <c r="S30" i="108"/>
  <c r="R35" i="108"/>
  <c r="S31" i="108"/>
  <c r="S32" i="108"/>
  <c r="AI14" i="108"/>
  <c r="AI19" i="108"/>
  <c r="S21" i="108"/>
  <c r="S24" i="108"/>
  <c r="S12" i="108"/>
  <c r="S14" i="108"/>
  <c r="S19" i="108"/>
  <c r="T11" i="108"/>
  <c r="T13" i="108"/>
  <c r="AI13" i="108" s="1"/>
  <c r="T15" i="108"/>
  <c r="AI15" i="108" s="1"/>
  <c r="T16" i="108"/>
  <c r="AI16" i="108" s="1"/>
  <c r="T17" i="108"/>
  <c r="AI17" i="108" s="1"/>
  <c r="T18" i="108"/>
  <c r="AI18" i="108" s="1"/>
  <c r="T20" i="108"/>
  <c r="AI20" i="108" s="1"/>
  <c r="T33" i="108"/>
  <c r="AI33" i="108" s="1"/>
  <c r="T34" i="108"/>
  <c r="AI34" i="108" s="1"/>
  <c r="S22" i="108"/>
  <c r="S23" i="108"/>
  <c r="S25" i="108"/>
  <c r="S26" i="108"/>
  <c r="S27" i="108"/>
  <c r="S28" i="108"/>
  <c r="S11" i="108"/>
  <c r="AR35" i="107"/>
  <c r="AP35" i="107"/>
  <c r="AG35" i="107"/>
  <c r="Q35" i="107"/>
  <c r="P35" i="107"/>
  <c r="AQ34" i="107"/>
  <c r="AH34" i="107"/>
  <c r="V34" i="107"/>
  <c r="R34" i="107"/>
  <c r="S34" i="107" s="1"/>
  <c r="J34" i="107"/>
  <c r="I34" i="107" s="1"/>
  <c r="G34" i="107"/>
  <c r="E34" i="107"/>
  <c r="AQ33" i="107"/>
  <c r="AH33" i="107"/>
  <c r="V33" i="107"/>
  <c r="R33" i="107"/>
  <c r="S33" i="107" s="1"/>
  <c r="J33" i="107"/>
  <c r="I33" i="107" s="1"/>
  <c r="G33" i="107"/>
  <c r="E33" i="107"/>
  <c r="AW32" i="107"/>
  <c r="AQ32" i="107"/>
  <c r="AH32" i="107"/>
  <c r="V32" i="107"/>
  <c r="R32" i="107"/>
  <c r="T32" i="107" s="1"/>
  <c r="J32" i="107"/>
  <c r="K32" i="107" s="1"/>
  <c r="I32" i="107"/>
  <c r="G32" i="107"/>
  <c r="E32" i="107"/>
  <c r="AQ31" i="107"/>
  <c r="AH31" i="107"/>
  <c r="V31" i="107"/>
  <c r="R31" i="107"/>
  <c r="T31" i="107" s="1"/>
  <c r="J31" i="107"/>
  <c r="K31" i="107" s="1"/>
  <c r="I31" i="107"/>
  <c r="G31" i="107"/>
  <c r="E31" i="107"/>
  <c r="AQ30" i="107"/>
  <c r="AH30" i="107"/>
  <c r="V30" i="107"/>
  <c r="R30" i="107"/>
  <c r="T30" i="107" s="1"/>
  <c r="J30" i="107"/>
  <c r="K30" i="107" s="1"/>
  <c r="G30" i="107"/>
  <c r="E30" i="107"/>
  <c r="AQ29" i="107"/>
  <c r="AH29" i="107"/>
  <c r="V29" i="107"/>
  <c r="R29" i="107"/>
  <c r="T29" i="107" s="1"/>
  <c r="J29" i="107"/>
  <c r="I29" i="107" s="1"/>
  <c r="G29" i="107"/>
  <c r="E29" i="107"/>
  <c r="AQ28" i="107"/>
  <c r="AH28" i="107"/>
  <c r="V28" i="107"/>
  <c r="R28" i="107"/>
  <c r="T28" i="107" s="1"/>
  <c r="J28" i="107"/>
  <c r="K28" i="107" s="1"/>
  <c r="G28" i="107"/>
  <c r="E28" i="107"/>
  <c r="AQ27" i="107"/>
  <c r="AH27" i="107"/>
  <c r="V27" i="107"/>
  <c r="R27" i="107"/>
  <c r="T27" i="107" s="1"/>
  <c r="J27" i="107"/>
  <c r="K27" i="107" s="1"/>
  <c r="G27" i="107"/>
  <c r="E27" i="107"/>
  <c r="AQ26" i="107"/>
  <c r="AH26" i="107"/>
  <c r="V26" i="107"/>
  <c r="R26" i="107"/>
  <c r="T26" i="107" s="1"/>
  <c r="J26" i="107"/>
  <c r="K26" i="107" s="1"/>
  <c r="G26" i="107"/>
  <c r="E26" i="107"/>
  <c r="AQ25" i="107"/>
  <c r="AH25" i="107"/>
  <c r="V25" i="107"/>
  <c r="R25" i="107"/>
  <c r="T25" i="107" s="1"/>
  <c r="J25" i="107"/>
  <c r="K25" i="107" s="1"/>
  <c r="G25" i="107"/>
  <c r="E25" i="107"/>
  <c r="AQ24" i="107"/>
  <c r="AH24" i="107"/>
  <c r="V24" i="107"/>
  <c r="R24" i="107"/>
  <c r="T24" i="107" s="1"/>
  <c r="J24" i="107"/>
  <c r="K24" i="107" s="1"/>
  <c r="G24" i="107"/>
  <c r="E24" i="107"/>
  <c r="AQ23" i="107"/>
  <c r="AH23" i="107"/>
  <c r="V23" i="107"/>
  <c r="R23" i="107"/>
  <c r="T23" i="107" s="1"/>
  <c r="J23" i="107"/>
  <c r="K23" i="107" s="1"/>
  <c r="G23" i="107"/>
  <c r="E23" i="107"/>
  <c r="AQ22" i="107"/>
  <c r="AH22" i="107"/>
  <c r="V22" i="107"/>
  <c r="R22" i="107"/>
  <c r="T22" i="107" s="1"/>
  <c r="J22" i="107"/>
  <c r="K22" i="107" s="1"/>
  <c r="G22" i="107"/>
  <c r="E22" i="107"/>
  <c r="AQ21" i="107"/>
  <c r="AH21" i="107"/>
  <c r="V21" i="107"/>
  <c r="R21" i="107"/>
  <c r="T21" i="107" s="1"/>
  <c r="J21" i="107"/>
  <c r="I21" i="107" s="1"/>
  <c r="G21" i="107"/>
  <c r="E21" i="107"/>
  <c r="AQ20" i="107"/>
  <c r="AH20" i="107"/>
  <c r="V20" i="107"/>
  <c r="R20" i="107"/>
  <c r="S20" i="107" s="1"/>
  <c r="J20" i="107"/>
  <c r="I20" i="107" s="1"/>
  <c r="G20" i="107"/>
  <c r="E20" i="107"/>
  <c r="AQ19" i="107"/>
  <c r="AH19" i="107"/>
  <c r="V19" i="107"/>
  <c r="R19" i="107"/>
  <c r="S19" i="107" s="1"/>
  <c r="J19" i="107"/>
  <c r="I19" i="107" s="1"/>
  <c r="G19" i="107"/>
  <c r="E19" i="107"/>
  <c r="AQ18" i="107"/>
  <c r="AH18" i="107"/>
  <c r="V18" i="107"/>
  <c r="R18" i="107"/>
  <c r="S18" i="107" s="1"/>
  <c r="J18" i="107"/>
  <c r="I18" i="107" s="1"/>
  <c r="G18" i="107"/>
  <c r="E18" i="107"/>
  <c r="AQ17" i="107"/>
  <c r="AH17" i="107"/>
  <c r="V17" i="107"/>
  <c r="R17" i="107"/>
  <c r="S17" i="107" s="1"/>
  <c r="J17" i="107"/>
  <c r="I17" i="107" s="1"/>
  <c r="G17" i="107"/>
  <c r="E17" i="107"/>
  <c r="AQ16" i="107"/>
  <c r="AH16" i="107"/>
  <c r="V16" i="107"/>
  <c r="R16" i="107"/>
  <c r="S16" i="107" s="1"/>
  <c r="J16" i="107"/>
  <c r="I16" i="107" s="1"/>
  <c r="G16" i="107"/>
  <c r="E16" i="107"/>
  <c r="AQ15" i="107"/>
  <c r="AH15" i="107"/>
  <c r="V15" i="107"/>
  <c r="R15" i="107"/>
  <c r="S15" i="107" s="1"/>
  <c r="J15" i="107"/>
  <c r="I15" i="107" s="1"/>
  <c r="G15" i="107"/>
  <c r="E15" i="107"/>
  <c r="AQ14" i="107"/>
  <c r="AH14" i="107"/>
  <c r="V14" i="107"/>
  <c r="R14" i="107"/>
  <c r="S14" i="107" s="1"/>
  <c r="J14" i="107"/>
  <c r="I14" i="107" s="1"/>
  <c r="G14" i="107"/>
  <c r="E14" i="107"/>
  <c r="AQ13" i="107"/>
  <c r="AH13" i="107"/>
  <c r="V13" i="107"/>
  <c r="R13" i="107"/>
  <c r="S13" i="107" s="1"/>
  <c r="J13" i="107"/>
  <c r="I13" i="107" s="1"/>
  <c r="G13" i="107"/>
  <c r="E13" i="107"/>
  <c r="AQ12" i="107"/>
  <c r="AH12" i="107"/>
  <c r="V12" i="107"/>
  <c r="R12" i="107"/>
  <c r="S12" i="107" s="1"/>
  <c r="J12" i="107"/>
  <c r="I12" i="107" s="1"/>
  <c r="G12" i="107"/>
  <c r="E12" i="107"/>
  <c r="AQ11" i="107"/>
  <c r="AH11" i="107"/>
  <c r="V11" i="107"/>
  <c r="R11" i="107"/>
  <c r="J11" i="107"/>
  <c r="I11" i="107" s="1"/>
  <c r="G11" i="107"/>
  <c r="E11" i="107"/>
  <c r="AG8" i="107"/>
  <c r="T35" i="108" l="1"/>
  <c r="AI35" i="108" s="1"/>
  <c r="AI11" i="108"/>
  <c r="S35" i="108"/>
  <c r="I22" i="107"/>
  <c r="I27" i="107"/>
  <c r="I28" i="107"/>
  <c r="AI26" i="107"/>
  <c r="AI22" i="107"/>
  <c r="AI21" i="107"/>
  <c r="I23" i="107"/>
  <c r="I24" i="107"/>
  <c r="AI30" i="107"/>
  <c r="AI25" i="107"/>
  <c r="K29" i="107"/>
  <c r="I25" i="107"/>
  <c r="I26" i="107"/>
  <c r="AI29" i="107"/>
  <c r="I30" i="107"/>
  <c r="K33" i="107"/>
  <c r="K34" i="107"/>
  <c r="AQ35" i="107"/>
  <c r="AH35" i="107"/>
  <c r="R35" i="107"/>
  <c r="T11" i="107"/>
  <c r="AI11" i="107" s="1"/>
  <c r="T12" i="107"/>
  <c r="AI12" i="107" s="1"/>
  <c r="T13" i="107"/>
  <c r="AI13" i="107" s="1"/>
  <c r="T14" i="107"/>
  <c r="AI14" i="107" s="1"/>
  <c r="T15" i="107"/>
  <c r="AI15" i="107" s="1"/>
  <c r="T16" i="107"/>
  <c r="AI16" i="107" s="1"/>
  <c r="T17" i="107"/>
  <c r="AI17" i="107" s="1"/>
  <c r="T18" i="107"/>
  <c r="AI18" i="107" s="1"/>
  <c r="T19" i="107"/>
  <c r="AI19" i="107" s="1"/>
  <c r="T20" i="107"/>
  <c r="AI20" i="107" s="1"/>
  <c r="AI23" i="107"/>
  <c r="AI27" i="107"/>
  <c r="AI31" i="107"/>
  <c r="AI24" i="107"/>
  <c r="AI28" i="107"/>
  <c r="AI32" i="107"/>
  <c r="T33" i="107"/>
  <c r="T34" i="107"/>
  <c r="AI34" i="107" s="1"/>
  <c r="K13" i="107"/>
  <c r="K14" i="107"/>
  <c r="K15" i="107"/>
  <c r="K16" i="107"/>
  <c r="K19" i="107"/>
  <c r="K20" i="107"/>
  <c r="S21" i="107"/>
  <c r="S23" i="107"/>
  <c r="S26" i="107"/>
  <c r="S27" i="107"/>
  <c r="S30" i="107"/>
  <c r="K11" i="107"/>
  <c r="K12" i="107"/>
  <c r="K17" i="107"/>
  <c r="K18" i="107"/>
  <c r="S22" i="107"/>
  <c r="S24" i="107"/>
  <c r="S25" i="107"/>
  <c r="S28" i="107"/>
  <c r="S29" i="107"/>
  <c r="S31" i="107"/>
  <c r="S32" i="107"/>
  <c r="S11" i="107"/>
  <c r="AH12" i="105"/>
  <c r="AH13" i="105"/>
  <c r="AH14" i="105"/>
  <c r="AR35" i="106"/>
  <c r="AP35" i="106"/>
  <c r="AG35" i="106"/>
  <c r="Q35" i="106"/>
  <c r="P35" i="106"/>
  <c r="AQ34" i="106"/>
  <c r="AH34" i="106"/>
  <c r="V34" i="106"/>
  <c r="R34" i="106"/>
  <c r="S34" i="106" s="1"/>
  <c r="J34" i="106"/>
  <c r="I34" i="106" s="1"/>
  <c r="G34" i="106"/>
  <c r="E34" i="106"/>
  <c r="AQ33" i="106"/>
  <c r="AH33" i="106"/>
  <c r="V33" i="106"/>
  <c r="R33" i="106"/>
  <c r="S33" i="106" s="1"/>
  <c r="J33" i="106"/>
  <c r="I33" i="106" s="1"/>
  <c r="G33" i="106"/>
  <c r="E33" i="106"/>
  <c r="AW32" i="106"/>
  <c r="AQ32" i="106"/>
  <c r="AH32" i="106"/>
  <c r="V32" i="106"/>
  <c r="R32" i="106"/>
  <c r="T32" i="106" s="1"/>
  <c r="J32" i="106"/>
  <c r="K32" i="106" s="1"/>
  <c r="G32" i="106"/>
  <c r="E32" i="106"/>
  <c r="AQ31" i="106"/>
  <c r="AH31" i="106"/>
  <c r="V31" i="106"/>
  <c r="R31" i="106"/>
  <c r="T31" i="106" s="1"/>
  <c r="J31" i="106"/>
  <c r="I31" i="106" s="1"/>
  <c r="G31" i="106"/>
  <c r="E31" i="106"/>
  <c r="AQ30" i="106"/>
  <c r="AH30" i="106"/>
  <c r="V30" i="106"/>
  <c r="R30" i="106"/>
  <c r="T30" i="106" s="1"/>
  <c r="J30" i="106"/>
  <c r="K30" i="106" s="1"/>
  <c r="G30" i="106"/>
  <c r="E30" i="106"/>
  <c r="AQ29" i="106"/>
  <c r="AH29" i="106"/>
  <c r="V29" i="106"/>
  <c r="R29" i="106"/>
  <c r="T29" i="106" s="1"/>
  <c r="J29" i="106"/>
  <c r="I29" i="106" s="1"/>
  <c r="G29" i="106"/>
  <c r="E29" i="106"/>
  <c r="AQ28" i="106"/>
  <c r="AH28" i="106"/>
  <c r="V28" i="106"/>
  <c r="R28" i="106"/>
  <c r="T28" i="106" s="1"/>
  <c r="J28" i="106"/>
  <c r="K28" i="106" s="1"/>
  <c r="G28" i="106"/>
  <c r="E28" i="106"/>
  <c r="AQ27" i="106"/>
  <c r="AH27" i="106"/>
  <c r="V27" i="106"/>
  <c r="R27" i="106"/>
  <c r="T27" i="106" s="1"/>
  <c r="J27" i="106"/>
  <c r="I27" i="106" s="1"/>
  <c r="G27" i="106"/>
  <c r="E27" i="106"/>
  <c r="AQ26" i="106"/>
  <c r="AH26" i="106"/>
  <c r="V26" i="106"/>
  <c r="R26" i="106"/>
  <c r="T26" i="106" s="1"/>
  <c r="J26" i="106"/>
  <c r="K26" i="106" s="1"/>
  <c r="G26" i="106"/>
  <c r="E26" i="106"/>
  <c r="AQ25" i="106"/>
  <c r="AH25" i="106"/>
  <c r="V25" i="106"/>
  <c r="R25" i="106"/>
  <c r="T25" i="106" s="1"/>
  <c r="J25" i="106"/>
  <c r="I25" i="106" s="1"/>
  <c r="G25" i="106"/>
  <c r="E25" i="106"/>
  <c r="AQ24" i="106"/>
  <c r="AH24" i="106"/>
  <c r="V24" i="106"/>
  <c r="R24" i="106"/>
  <c r="T24" i="106" s="1"/>
  <c r="J24" i="106"/>
  <c r="K24" i="106" s="1"/>
  <c r="G24" i="106"/>
  <c r="E24" i="106"/>
  <c r="AQ23" i="106"/>
  <c r="AH23" i="106"/>
  <c r="V23" i="106"/>
  <c r="R23" i="106"/>
  <c r="T23" i="106" s="1"/>
  <c r="J23" i="106"/>
  <c r="K23" i="106" s="1"/>
  <c r="G23" i="106"/>
  <c r="E23" i="106"/>
  <c r="AQ22" i="106"/>
  <c r="AH22" i="106"/>
  <c r="V22" i="106"/>
  <c r="R22" i="106"/>
  <c r="T22" i="106" s="1"/>
  <c r="J22" i="106"/>
  <c r="K22" i="106" s="1"/>
  <c r="G22" i="106"/>
  <c r="E22" i="106"/>
  <c r="AQ21" i="106"/>
  <c r="AH21" i="106"/>
  <c r="V21" i="106"/>
  <c r="R21" i="106"/>
  <c r="T21" i="106" s="1"/>
  <c r="J21" i="106"/>
  <c r="I21" i="106" s="1"/>
  <c r="G21" i="106"/>
  <c r="E21" i="106"/>
  <c r="AQ20" i="106"/>
  <c r="AH20" i="106"/>
  <c r="V20" i="106"/>
  <c r="R20" i="106"/>
  <c r="S20" i="106" s="1"/>
  <c r="J20" i="106"/>
  <c r="I20" i="106" s="1"/>
  <c r="G20" i="106"/>
  <c r="E20" i="106"/>
  <c r="AQ19" i="106"/>
  <c r="AH19" i="106"/>
  <c r="V19" i="106"/>
  <c r="R19" i="106"/>
  <c r="S19" i="106" s="1"/>
  <c r="J19" i="106"/>
  <c r="I19" i="106" s="1"/>
  <c r="G19" i="106"/>
  <c r="E19" i="106"/>
  <c r="AQ18" i="106"/>
  <c r="AH18" i="106"/>
  <c r="V18" i="106"/>
  <c r="R18" i="106"/>
  <c r="S18" i="106" s="1"/>
  <c r="J18" i="106"/>
  <c r="I18" i="106" s="1"/>
  <c r="G18" i="106"/>
  <c r="E18" i="106"/>
  <c r="AQ17" i="106"/>
  <c r="AH17" i="106"/>
  <c r="V17" i="106"/>
  <c r="R17" i="106"/>
  <c r="S17" i="106" s="1"/>
  <c r="J17" i="106"/>
  <c r="I17" i="106" s="1"/>
  <c r="G17" i="106"/>
  <c r="E17" i="106"/>
  <c r="AQ16" i="106"/>
  <c r="AH16" i="106"/>
  <c r="V16" i="106"/>
  <c r="R16" i="106"/>
  <c r="S16" i="106" s="1"/>
  <c r="J16" i="106"/>
  <c r="I16" i="106" s="1"/>
  <c r="G16" i="106"/>
  <c r="E16" i="106"/>
  <c r="AQ15" i="106"/>
  <c r="AH15" i="106"/>
  <c r="V15" i="106"/>
  <c r="R15" i="106"/>
  <c r="S15" i="106" s="1"/>
  <c r="J15" i="106"/>
  <c r="I15" i="106" s="1"/>
  <c r="G15" i="106"/>
  <c r="E15" i="106"/>
  <c r="AQ14" i="106"/>
  <c r="AH14" i="106"/>
  <c r="V14" i="106"/>
  <c r="R14" i="106"/>
  <c r="S14" i="106" s="1"/>
  <c r="J14" i="106"/>
  <c r="I14" i="106" s="1"/>
  <c r="G14" i="106"/>
  <c r="E14" i="106"/>
  <c r="AQ13" i="106"/>
  <c r="AH13" i="106"/>
  <c r="V13" i="106"/>
  <c r="R13" i="106"/>
  <c r="S13" i="106" s="1"/>
  <c r="J13" i="106"/>
  <c r="I13" i="106" s="1"/>
  <c r="G13" i="106"/>
  <c r="E13" i="106"/>
  <c r="AQ12" i="106"/>
  <c r="AH12" i="106"/>
  <c r="V12" i="106"/>
  <c r="R12" i="106"/>
  <c r="S12" i="106" s="1"/>
  <c r="J12" i="106"/>
  <c r="I12" i="106" s="1"/>
  <c r="G12" i="106"/>
  <c r="E12" i="106"/>
  <c r="AQ11" i="106"/>
  <c r="AH11" i="106"/>
  <c r="V11" i="106"/>
  <c r="J11" i="106"/>
  <c r="I11" i="106" s="1"/>
  <c r="G11" i="106"/>
  <c r="E11" i="106"/>
  <c r="AG8" i="106"/>
  <c r="I28" i="106" l="1"/>
  <c r="S32" i="106"/>
  <c r="AI30" i="106"/>
  <c r="I26" i="106"/>
  <c r="I22" i="106"/>
  <c r="I23" i="106"/>
  <c r="I24" i="106"/>
  <c r="AI32" i="106"/>
  <c r="AI28" i="106"/>
  <c r="I32" i="106"/>
  <c r="AI26" i="106"/>
  <c r="I30" i="106"/>
  <c r="K25" i="106"/>
  <c r="S26" i="106"/>
  <c r="K27" i="106"/>
  <c r="S28" i="106"/>
  <c r="K29" i="106"/>
  <c r="S30" i="106"/>
  <c r="K31" i="106"/>
  <c r="AI23" i="106"/>
  <c r="AI25" i="106"/>
  <c r="AI27" i="106"/>
  <c r="AI29" i="106"/>
  <c r="AI31" i="106"/>
  <c r="T20" i="106"/>
  <c r="AI20" i="106" s="1"/>
  <c r="AI24" i="106"/>
  <c r="S25" i="106"/>
  <c r="S27" i="106"/>
  <c r="S29" i="106"/>
  <c r="S31" i="106"/>
  <c r="T19" i="106"/>
  <c r="AI19" i="106" s="1"/>
  <c r="T18" i="106"/>
  <c r="AI18" i="106" s="1"/>
  <c r="T17" i="106"/>
  <c r="AI17" i="106" s="1"/>
  <c r="AH35" i="106"/>
  <c r="T16" i="106"/>
  <c r="AI16" i="106" s="1"/>
  <c r="AQ35" i="106"/>
  <c r="T13" i="106"/>
  <c r="AI13" i="106" s="1"/>
  <c r="T14" i="106"/>
  <c r="AI14" i="106" s="1"/>
  <c r="T15" i="106"/>
  <c r="AI15" i="106" s="1"/>
  <c r="R35" i="106"/>
  <c r="T12" i="106"/>
  <c r="AI12" i="106" s="1"/>
  <c r="T11" i="106"/>
  <c r="AI11" i="106" s="1"/>
  <c r="S35" i="107"/>
  <c r="T35" i="107"/>
  <c r="AI35" i="107" s="1"/>
  <c r="AI33" i="107"/>
  <c r="AI21" i="106"/>
  <c r="AI22" i="106"/>
  <c r="T33" i="106"/>
  <c r="AI33" i="106" s="1"/>
  <c r="T34" i="106"/>
  <c r="AI34" i="106" s="1"/>
  <c r="K13" i="106"/>
  <c r="K14" i="106"/>
  <c r="K15" i="106"/>
  <c r="K16" i="106"/>
  <c r="K17" i="106"/>
  <c r="K18" i="106"/>
  <c r="K19" i="106"/>
  <c r="K20" i="106"/>
  <c r="K33" i="106"/>
  <c r="K34" i="106"/>
  <c r="K11" i="106"/>
  <c r="K12" i="106"/>
  <c r="S21" i="106"/>
  <c r="S22" i="106"/>
  <c r="S23" i="106"/>
  <c r="S24" i="106"/>
  <c r="S11" i="106"/>
  <c r="AR35" i="105"/>
  <c r="AP35" i="105"/>
  <c r="AG35" i="105"/>
  <c r="Q35" i="105"/>
  <c r="P35" i="105"/>
  <c r="AQ34" i="105"/>
  <c r="AH34" i="105"/>
  <c r="V34" i="105"/>
  <c r="R34" i="105"/>
  <c r="S34" i="105" s="1"/>
  <c r="J34" i="105"/>
  <c r="I34" i="105" s="1"/>
  <c r="G34" i="105"/>
  <c r="E34" i="105"/>
  <c r="AQ33" i="105"/>
  <c r="AH33" i="105"/>
  <c r="V33" i="105"/>
  <c r="R33" i="105"/>
  <c r="S33" i="105" s="1"/>
  <c r="J33" i="105"/>
  <c r="K33" i="105" s="1"/>
  <c r="G33" i="105"/>
  <c r="E33" i="105"/>
  <c r="AW32" i="105"/>
  <c r="AQ32" i="105"/>
  <c r="AH32" i="105"/>
  <c r="V32" i="105"/>
  <c r="R32" i="105"/>
  <c r="T32" i="105" s="1"/>
  <c r="J32" i="105"/>
  <c r="K32" i="105" s="1"/>
  <c r="I32" i="105"/>
  <c r="G32" i="105"/>
  <c r="E32" i="105"/>
  <c r="AQ31" i="105"/>
  <c r="AH31" i="105"/>
  <c r="V31" i="105"/>
  <c r="R31" i="105"/>
  <c r="T31" i="105" s="1"/>
  <c r="J31" i="105"/>
  <c r="K31" i="105" s="1"/>
  <c r="I31" i="105"/>
  <c r="G31" i="105"/>
  <c r="E31" i="105"/>
  <c r="AQ30" i="105"/>
  <c r="AH30" i="105"/>
  <c r="V30" i="105"/>
  <c r="R30" i="105"/>
  <c r="T30" i="105" s="1"/>
  <c r="J30" i="105"/>
  <c r="K30" i="105" s="1"/>
  <c r="I30" i="105"/>
  <c r="G30" i="105"/>
  <c r="E30" i="105"/>
  <c r="AQ29" i="105"/>
  <c r="AH29" i="105"/>
  <c r="V29" i="105"/>
  <c r="R29" i="105"/>
  <c r="T29" i="105" s="1"/>
  <c r="J29" i="105"/>
  <c r="K29" i="105" s="1"/>
  <c r="I29" i="105"/>
  <c r="G29" i="105"/>
  <c r="E29" i="105"/>
  <c r="AQ28" i="105"/>
  <c r="AH28" i="105"/>
  <c r="V28" i="105"/>
  <c r="R28" i="105"/>
  <c r="S28" i="105" s="1"/>
  <c r="J28" i="105"/>
  <c r="K28" i="105" s="1"/>
  <c r="I28" i="105"/>
  <c r="G28" i="105"/>
  <c r="E28" i="105"/>
  <c r="AQ27" i="105"/>
  <c r="AH27" i="105"/>
  <c r="V27" i="105"/>
  <c r="R27" i="105"/>
  <c r="T27" i="105" s="1"/>
  <c r="J27" i="105"/>
  <c r="K27" i="105" s="1"/>
  <c r="I27" i="105"/>
  <c r="G27" i="105"/>
  <c r="E27" i="105"/>
  <c r="AQ26" i="105"/>
  <c r="AH26" i="105"/>
  <c r="V26" i="105"/>
  <c r="R26" i="105"/>
  <c r="S26" i="105" s="1"/>
  <c r="J26" i="105"/>
  <c r="K26" i="105" s="1"/>
  <c r="I26" i="105"/>
  <c r="G26" i="105"/>
  <c r="E26" i="105"/>
  <c r="AQ25" i="105"/>
  <c r="AH25" i="105"/>
  <c r="V25" i="105"/>
  <c r="R25" i="105"/>
  <c r="S25" i="105" s="1"/>
  <c r="J25" i="105"/>
  <c r="K25" i="105" s="1"/>
  <c r="I25" i="105"/>
  <c r="G25" i="105"/>
  <c r="E25" i="105"/>
  <c r="AQ24" i="105"/>
  <c r="AH24" i="105"/>
  <c r="V24" i="105"/>
  <c r="R24" i="105"/>
  <c r="T24" i="105" s="1"/>
  <c r="J24" i="105"/>
  <c r="K24" i="105" s="1"/>
  <c r="I24" i="105"/>
  <c r="G24" i="105"/>
  <c r="E24" i="105"/>
  <c r="AQ23" i="105"/>
  <c r="AH23" i="105"/>
  <c r="V23" i="105"/>
  <c r="R23" i="105"/>
  <c r="S23" i="105" s="1"/>
  <c r="J23" i="105"/>
  <c r="K23" i="105" s="1"/>
  <c r="I23" i="105"/>
  <c r="G23" i="105"/>
  <c r="E23" i="105"/>
  <c r="AQ22" i="105"/>
  <c r="AH22" i="105"/>
  <c r="V22" i="105"/>
  <c r="R22" i="105"/>
  <c r="S22" i="105" s="1"/>
  <c r="J22" i="105"/>
  <c r="K22" i="105" s="1"/>
  <c r="I22" i="105"/>
  <c r="G22" i="105"/>
  <c r="E22" i="105"/>
  <c r="AQ21" i="105"/>
  <c r="AH21" i="105"/>
  <c r="V21" i="105"/>
  <c r="R21" i="105"/>
  <c r="T21" i="105" s="1"/>
  <c r="J21" i="105"/>
  <c r="I21" i="105"/>
  <c r="G21" i="105"/>
  <c r="E21" i="105"/>
  <c r="AQ20" i="105"/>
  <c r="AH20" i="105"/>
  <c r="V20" i="105"/>
  <c r="R20" i="105"/>
  <c r="T20" i="105" s="1"/>
  <c r="J20" i="105"/>
  <c r="K20" i="105" s="1"/>
  <c r="I20" i="105"/>
  <c r="G20" i="105"/>
  <c r="E20" i="105"/>
  <c r="AQ19" i="105"/>
  <c r="AH19" i="105"/>
  <c r="V19" i="105"/>
  <c r="R19" i="105"/>
  <c r="S19" i="105" s="1"/>
  <c r="J19" i="105"/>
  <c r="K19" i="105" s="1"/>
  <c r="I19" i="105"/>
  <c r="G19" i="105"/>
  <c r="E19" i="105"/>
  <c r="AQ18" i="105"/>
  <c r="AH18" i="105"/>
  <c r="V18" i="105"/>
  <c r="R18" i="105"/>
  <c r="S18" i="105" s="1"/>
  <c r="J18" i="105"/>
  <c r="K18" i="105" s="1"/>
  <c r="G18" i="105"/>
  <c r="E18" i="105"/>
  <c r="AQ17" i="105"/>
  <c r="AH17" i="105"/>
  <c r="V17" i="105"/>
  <c r="R17" i="105"/>
  <c r="T17" i="105" s="1"/>
  <c r="J17" i="105"/>
  <c r="K17" i="105" s="1"/>
  <c r="G17" i="105"/>
  <c r="E17" i="105"/>
  <c r="AQ16" i="105"/>
  <c r="AH16" i="105"/>
  <c r="V16" i="105"/>
  <c r="R16" i="105"/>
  <c r="S16" i="105" s="1"/>
  <c r="J16" i="105"/>
  <c r="K16" i="105" s="1"/>
  <c r="G16" i="105"/>
  <c r="E16" i="105"/>
  <c r="AQ15" i="105"/>
  <c r="AH15" i="105"/>
  <c r="V15" i="105"/>
  <c r="R15" i="105"/>
  <c r="S15" i="105" s="1"/>
  <c r="J15" i="105"/>
  <c r="K15" i="105" s="1"/>
  <c r="G15" i="105"/>
  <c r="E15" i="105"/>
  <c r="AQ14" i="105"/>
  <c r="V14" i="105"/>
  <c r="R14" i="105"/>
  <c r="T14" i="105" s="1"/>
  <c r="J14" i="105"/>
  <c r="K14" i="105" s="1"/>
  <c r="G14" i="105"/>
  <c r="E14" i="105"/>
  <c r="AQ13" i="105"/>
  <c r="V13" i="105"/>
  <c r="R13" i="105"/>
  <c r="T13" i="105" s="1"/>
  <c r="J13" i="105"/>
  <c r="K13" i="105" s="1"/>
  <c r="G13" i="105"/>
  <c r="E13" i="105"/>
  <c r="AQ12" i="105"/>
  <c r="V12" i="105"/>
  <c r="R12" i="105"/>
  <c r="S12" i="105" s="1"/>
  <c r="J12" i="105"/>
  <c r="K12" i="105" s="1"/>
  <c r="G12" i="105"/>
  <c r="E12" i="105"/>
  <c r="AQ11" i="105"/>
  <c r="AH11" i="105"/>
  <c r="V11" i="105"/>
  <c r="R11" i="105"/>
  <c r="J11" i="105"/>
  <c r="I11" i="105" s="1"/>
  <c r="G11" i="105"/>
  <c r="E11" i="105"/>
  <c r="AG8" i="105"/>
  <c r="AR35" i="104"/>
  <c r="AP35" i="104"/>
  <c r="AG35" i="104"/>
  <c r="Q35" i="104"/>
  <c r="P35" i="104"/>
  <c r="AQ34" i="104"/>
  <c r="AH34" i="104"/>
  <c r="V34" i="104"/>
  <c r="R34" i="104"/>
  <c r="S34" i="104" s="1"/>
  <c r="J34" i="104"/>
  <c r="I34" i="104" s="1"/>
  <c r="G34" i="104"/>
  <c r="E34" i="104"/>
  <c r="AQ33" i="104"/>
  <c r="AH33" i="104"/>
  <c r="V33" i="104"/>
  <c r="R33" i="104"/>
  <c r="S33" i="104" s="1"/>
  <c r="J33" i="104"/>
  <c r="I33" i="104" s="1"/>
  <c r="G33" i="104"/>
  <c r="E33" i="104"/>
  <c r="AW32" i="104"/>
  <c r="AQ32" i="104"/>
  <c r="AH32" i="104"/>
  <c r="V32" i="104"/>
  <c r="R32" i="104"/>
  <c r="T32" i="104" s="1"/>
  <c r="J32" i="104"/>
  <c r="K32" i="104" s="1"/>
  <c r="G32" i="104"/>
  <c r="E32" i="104"/>
  <c r="AQ31" i="104"/>
  <c r="AH31" i="104"/>
  <c r="V31" i="104"/>
  <c r="R31" i="104"/>
  <c r="T31" i="104" s="1"/>
  <c r="J31" i="104"/>
  <c r="K31" i="104" s="1"/>
  <c r="G31" i="104"/>
  <c r="E31" i="104"/>
  <c r="AQ30" i="104"/>
  <c r="AH30" i="104"/>
  <c r="V30" i="104"/>
  <c r="R30" i="104"/>
  <c r="T30" i="104" s="1"/>
  <c r="J30" i="104"/>
  <c r="K30" i="104" s="1"/>
  <c r="G30" i="104"/>
  <c r="E30" i="104"/>
  <c r="AQ29" i="104"/>
  <c r="AH29" i="104"/>
  <c r="V29" i="104"/>
  <c r="R29" i="104"/>
  <c r="T29" i="104" s="1"/>
  <c r="J29" i="104"/>
  <c r="I29" i="104" s="1"/>
  <c r="G29" i="104"/>
  <c r="E29" i="104"/>
  <c r="AQ28" i="104"/>
  <c r="AH28" i="104"/>
  <c r="V28" i="104"/>
  <c r="R28" i="104"/>
  <c r="T28" i="104" s="1"/>
  <c r="J28" i="104"/>
  <c r="K28" i="104" s="1"/>
  <c r="G28" i="104"/>
  <c r="E28" i="104"/>
  <c r="AQ27" i="104"/>
  <c r="AH27" i="104"/>
  <c r="V27" i="104"/>
  <c r="R27" i="104"/>
  <c r="T27" i="104" s="1"/>
  <c r="J27" i="104"/>
  <c r="K27" i="104" s="1"/>
  <c r="G27" i="104"/>
  <c r="E27" i="104"/>
  <c r="AQ26" i="104"/>
  <c r="AH26" i="104"/>
  <c r="V26" i="104"/>
  <c r="R26" i="104"/>
  <c r="T26" i="104" s="1"/>
  <c r="J26" i="104"/>
  <c r="I26" i="104" s="1"/>
  <c r="G26" i="104"/>
  <c r="E26" i="104"/>
  <c r="AQ25" i="104"/>
  <c r="AH25" i="104"/>
  <c r="V25" i="104"/>
  <c r="R25" i="104"/>
  <c r="T25" i="104" s="1"/>
  <c r="J25" i="104"/>
  <c r="I25" i="104" s="1"/>
  <c r="G25" i="104"/>
  <c r="E25" i="104"/>
  <c r="AQ24" i="104"/>
  <c r="AH24" i="104"/>
  <c r="V24" i="104"/>
  <c r="R24" i="104"/>
  <c r="T24" i="104" s="1"/>
  <c r="J24" i="104"/>
  <c r="K24" i="104" s="1"/>
  <c r="G24" i="104"/>
  <c r="E24" i="104"/>
  <c r="AQ23" i="104"/>
  <c r="AH23" i="104"/>
  <c r="V23" i="104"/>
  <c r="R23" i="104"/>
  <c r="T23" i="104" s="1"/>
  <c r="J23" i="104"/>
  <c r="K23" i="104" s="1"/>
  <c r="G23" i="104"/>
  <c r="E23" i="104"/>
  <c r="AQ22" i="104"/>
  <c r="AH22" i="104"/>
  <c r="V22" i="104"/>
  <c r="R22" i="104"/>
  <c r="T22" i="104" s="1"/>
  <c r="J22" i="104"/>
  <c r="I22" i="104" s="1"/>
  <c r="G22" i="104"/>
  <c r="E22" i="104"/>
  <c r="AQ21" i="104"/>
  <c r="AH21" i="104"/>
  <c r="V21" i="104"/>
  <c r="R21" i="104"/>
  <c r="T21" i="104" s="1"/>
  <c r="J21" i="104"/>
  <c r="I21" i="104" s="1"/>
  <c r="G21" i="104"/>
  <c r="E21" i="104"/>
  <c r="AQ20" i="104"/>
  <c r="AH20" i="104"/>
  <c r="V20" i="104"/>
  <c r="R20" i="104"/>
  <c r="S20" i="104" s="1"/>
  <c r="J20" i="104"/>
  <c r="I20" i="104" s="1"/>
  <c r="G20" i="104"/>
  <c r="E20" i="104"/>
  <c r="AQ19" i="104"/>
  <c r="AH19" i="104"/>
  <c r="V19" i="104"/>
  <c r="R19" i="104"/>
  <c r="S19" i="104" s="1"/>
  <c r="J19" i="104"/>
  <c r="I19" i="104" s="1"/>
  <c r="G19" i="104"/>
  <c r="E19" i="104"/>
  <c r="AQ18" i="104"/>
  <c r="AH18" i="104"/>
  <c r="V18" i="104"/>
  <c r="R18" i="104"/>
  <c r="S18" i="104" s="1"/>
  <c r="J18" i="104"/>
  <c r="I18" i="104" s="1"/>
  <c r="G18" i="104"/>
  <c r="E18" i="104"/>
  <c r="AQ17" i="104"/>
  <c r="AH17" i="104"/>
  <c r="V17" i="104"/>
  <c r="R17" i="104"/>
  <c r="S17" i="104" s="1"/>
  <c r="J17" i="104"/>
  <c r="I17" i="104" s="1"/>
  <c r="G17" i="104"/>
  <c r="E17" i="104"/>
  <c r="AQ16" i="104"/>
  <c r="AH16" i="104"/>
  <c r="V16" i="104"/>
  <c r="R16" i="104"/>
  <c r="S16" i="104" s="1"/>
  <c r="J16" i="104"/>
  <c r="I16" i="104" s="1"/>
  <c r="G16" i="104"/>
  <c r="E16" i="104"/>
  <c r="AQ15" i="104"/>
  <c r="AH15" i="104"/>
  <c r="V15" i="104"/>
  <c r="R15" i="104"/>
  <c r="S15" i="104" s="1"/>
  <c r="J15" i="104"/>
  <c r="I15" i="104" s="1"/>
  <c r="G15" i="104"/>
  <c r="E15" i="104"/>
  <c r="AQ14" i="104"/>
  <c r="AH14" i="104"/>
  <c r="V14" i="104"/>
  <c r="R14" i="104"/>
  <c r="S14" i="104" s="1"/>
  <c r="J14" i="104"/>
  <c r="I14" i="104" s="1"/>
  <c r="G14" i="104"/>
  <c r="E14" i="104"/>
  <c r="AQ13" i="104"/>
  <c r="AH13" i="104"/>
  <c r="V13" i="104"/>
  <c r="R13" i="104"/>
  <c r="S13" i="104" s="1"/>
  <c r="J13" i="104"/>
  <c r="I13" i="104" s="1"/>
  <c r="G13" i="104"/>
  <c r="E13" i="104"/>
  <c r="AQ12" i="104"/>
  <c r="AH12" i="104"/>
  <c r="V12" i="104"/>
  <c r="R12" i="104"/>
  <c r="S12" i="104" s="1"/>
  <c r="J12" i="104"/>
  <c r="I12" i="104" s="1"/>
  <c r="G12" i="104"/>
  <c r="E12" i="104"/>
  <c r="AQ11" i="104"/>
  <c r="AH11" i="104"/>
  <c r="V11" i="104"/>
  <c r="R11" i="104"/>
  <c r="J11" i="104"/>
  <c r="I11" i="104" s="1"/>
  <c r="G11" i="104"/>
  <c r="E11" i="104"/>
  <c r="AG8" i="104"/>
  <c r="K25" i="104" l="1"/>
  <c r="K29" i="104"/>
  <c r="I23" i="104"/>
  <c r="I24" i="104"/>
  <c r="I27" i="104"/>
  <c r="I28" i="104"/>
  <c r="I31" i="104"/>
  <c r="I32" i="104"/>
  <c r="I12" i="105"/>
  <c r="I15" i="105"/>
  <c r="I16" i="105"/>
  <c r="I17" i="105"/>
  <c r="I13" i="105"/>
  <c r="I14" i="105"/>
  <c r="K11" i="105"/>
  <c r="AI24" i="105"/>
  <c r="AI27" i="105"/>
  <c r="AI29" i="105"/>
  <c r="AI31" i="105"/>
  <c r="AI32" i="105"/>
  <c r="K34" i="105"/>
  <c r="I18" i="105"/>
  <c r="I33" i="105"/>
  <c r="AI30" i="105"/>
  <c r="AI21" i="105"/>
  <c r="AI20" i="105"/>
  <c r="AH35" i="105"/>
  <c r="AQ35" i="105"/>
  <c r="R35" i="105"/>
  <c r="S35" i="106"/>
  <c r="T35" i="106"/>
  <c r="AI35" i="106" s="1"/>
  <c r="K22" i="104"/>
  <c r="K26" i="104"/>
  <c r="AI21" i="104"/>
  <c r="AI25" i="104"/>
  <c r="AI29" i="104"/>
  <c r="I30" i="104"/>
  <c r="AH35" i="104"/>
  <c r="AI13" i="105"/>
  <c r="AI17" i="105"/>
  <c r="AI14" i="105"/>
  <c r="S11" i="105"/>
  <c r="S13" i="105"/>
  <c r="S14" i="105"/>
  <c r="S17" i="105"/>
  <c r="S20" i="105"/>
  <c r="T22" i="105"/>
  <c r="AI22" i="105" s="1"/>
  <c r="T23" i="105"/>
  <c r="AI23" i="105" s="1"/>
  <c r="T25" i="105"/>
  <c r="AI25" i="105" s="1"/>
  <c r="T26" i="105"/>
  <c r="AI26" i="105" s="1"/>
  <c r="T28" i="105"/>
  <c r="AI28" i="105" s="1"/>
  <c r="T11" i="105"/>
  <c r="AI11" i="105" s="1"/>
  <c r="T12" i="105"/>
  <c r="AI12" i="105" s="1"/>
  <c r="T15" i="105"/>
  <c r="AI15" i="105" s="1"/>
  <c r="T16" i="105"/>
  <c r="AI16" i="105" s="1"/>
  <c r="T18" i="105"/>
  <c r="AI18" i="105" s="1"/>
  <c r="T19" i="105"/>
  <c r="AI19" i="105" s="1"/>
  <c r="T33" i="105"/>
  <c r="AI33" i="105" s="1"/>
  <c r="T34" i="105"/>
  <c r="AI34" i="105" s="1"/>
  <c r="S21" i="105"/>
  <c r="S24" i="105"/>
  <c r="S27" i="105"/>
  <c r="S29" i="105"/>
  <c r="S30" i="105"/>
  <c r="S31" i="105"/>
  <c r="S32" i="105"/>
  <c r="AQ35" i="104"/>
  <c r="AI22" i="104"/>
  <c r="AI30" i="104"/>
  <c r="R35" i="104"/>
  <c r="AI26" i="104"/>
  <c r="T33" i="104"/>
  <c r="AI33" i="104" s="1"/>
  <c r="T34" i="104"/>
  <c r="AI34" i="104" s="1"/>
  <c r="T13" i="104"/>
  <c r="AI13" i="104" s="1"/>
  <c r="T14" i="104"/>
  <c r="AI14" i="104" s="1"/>
  <c r="T15" i="104"/>
  <c r="AI15" i="104" s="1"/>
  <c r="T16" i="104"/>
  <c r="AI16" i="104" s="1"/>
  <c r="T17" i="104"/>
  <c r="AI17" i="104" s="1"/>
  <c r="T18" i="104"/>
  <c r="AI18" i="104" s="1"/>
  <c r="T19" i="104"/>
  <c r="AI19" i="104" s="1"/>
  <c r="T20" i="104"/>
  <c r="AI20" i="104" s="1"/>
  <c r="T11" i="104"/>
  <c r="AI11" i="104" s="1"/>
  <c r="T12" i="104"/>
  <c r="AI12" i="104" s="1"/>
  <c r="AI23" i="104"/>
  <c r="AI27" i="104"/>
  <c r="AI31" i="104"/>
  <c r="AI24" i="104"/>
  <c r="AI28" i="104"/>
  <c r="AI32" i="104"/>
  <c r="K11" i="104"/>
  <c r="K14" i="104"/>
  <c r="K15" i="104"/>
  <c r="K16" i="104"/>
  <c r="K19" i="104"/>
  <c r="K34" i="104"/>
  <c r="K18" i="104"/>
  <c r="K20" i="104"/>
  <c r="K12" i="104"/>
  <c r="K13" i="104"/>
  <c r="K17" i="104"/>
  <c r="K33" i="104"/>
  <c r="S21" i="104"/>
  <c r="S22" i="104"/>
  <c r="S23" i="104"/>
  <c r="S24" i="104"/>
  <c r="S25" i="104"/>
  <c r="S26" i="104"/>
  <c r="S27" i="104"/>
  <c r="S28" i="104"/>
  <c r="S29" i="104"/>
  <c r="S30" i="104"/>
  <c r="S31" i="104"/>
  <c r="S32" i="104"/>
  <c r="S11" i="104"/>
  <c r="AH12" i="103"/>
  <c r="AR35" i="103"/>
  <c r="AP35" i="103"/>
  <c r="AG35" i="103"/>
  <c r="Q35" i="103"/>
  <c r="P35" i="103"/>
  <c r="AQ34" i="103"/>
  <c r="AH34" i="103"/>
  <c r="V34" i="103"/>
  <c r="R34" i="103"/>
  <c r="S34" i="103" s="1"/>
  <c r="J34" i="103"/>
  <c r="I34" i="103" s="1"/>
  <c r="G34" i="103"/>
  <c r="E34" i="103"/>
  <c r="AQ33" i="103"/>
  <c r="AH33" i="103"/>
  <c r="V33" i="103"/>
  <c r="R33" i="103"/>
  <c r="S33" i="103" s="1"/>
  <c r="J33" i="103"/>
  <c r="I33" i="103" s="1"/>
  <c r="G33" i="103"/>
  <c r="E33" i="103"/>
  <c r="AW32" i="103"/>
  <c r="AQ32" i="103"/>
  <c r="AH32" i="103"/>
  <c r="V32" i="103"/>
  <c r="R32" i="103"/>
  <c r="T32" i="103" s="1"/>
  <c r="J32" i="103"/>
  <c r="K32" i="103" s="1"/>
  <c r="G32" i="103"/>
  <c r="E32" i="103"/>
  <c r="AQ31" i="103"/>
  <c r="AH31" i="103"/>
  <c r="V31" i="103"/>
  <c r="R31" i="103"/>
  <c r="T31" i="103" s="1"/>
  <c r="J31" i="103"/>
  <c r="K31" i="103" s="1"/>
  <c r="G31" i="103"/>
  <c r="E31" i="103"/>
  <c r="AQ30" i="103"/>
  <c r="AH30" i="103"/>
  <c r="V30" i="103"/>
  <c r="R30" i="103"/>
  <c r="T30" i="103" s="1"/>
  <c r="J30" i="103"/>
  <c r="K30" i="103" s="1"/>
  <c r="G30" i="103"/>
  <c r="E30" i="103"/>
  <c r="AQ29" i="103"/>
  <c r="AH29" i="103"/>
  <c r="V29" i="103"/>
  <c r="R29" i="103"/>
  <c r="T29" i="103" s="1"/>
  <c r="J29" i="103"/>
  <c r="K29" i="103" s="1"/>
  <c r="G29" i="103"/>
  <c r="E29" i="103"/>
  <c r="AQ28" i="103"/>
  <c r="AH28" i="103"/>
  <c r="V28" i="103"/>
  <c r="R28" i="103"/>
  <c r="T28" i="103" s="1"/>
  <c r="J28" i="103"/>
  <c r="K28" i="103" s="1"/>
  <c r="G28" i="103"/>
  <c r="E28" i="103"/>
  <c r="AQ27" i="103"/>
  <c r="AH27" i="103"/>
  <c r="V27" i="103"/>
  <c r="R27" i="103"/>
  <c r="T27" i="103" s="1"/>
  <c r="J27" i="103"/>
  <c r="K27" i="103" s="1"/>
  <c r="G27" i="103"/>
  <c r="E27" i="103"/>
  <c r="AQ26" i="103"/>
  <c r="AH26" i="103"/>
  <c r="V26" i="103"/>
  <c r="R26" i="103"/>
  <c r="T26" i="103" s="1"/>
  <c r="J26" i="103"/>
  <c r="K26" i="103" s="1"/>
  <c r="G26" i="103"/>
  <c r="E26" i="103"/>
  <c r="AQ25" i="103"/>
  <c r="AH25" i="103"/>
  <c r="V25" i="103"/>
  <c r="R25" i="103"/>
  <c r="T25" i="103" s="1"/>
  <c r="J25" i="103"/>
  <c r="K25" i="103" s="1"/>
  <c r="G25" i="103"/>
  <c r="E25" i="103"/>
  <c r="AQ24" i="103"/>
  <c r="AH24" i="103"/>
  <c r="V24" i="103"/>
  <c r="R24" i="103"/>
  <c r="T24" i="103" s="1"/>
  <c r="J24" i="103"/>
  <c r="K24" i="103" s="1"/>
  <c r="G24" i="103"/>
  <c r="E24" i="103"/>
  <c r="AQ23" i="103"/>
  <c r="AH23" i="103"/>
  <c r="V23" i="103"/>
  <c r="R23" i="103"/>
  <c r="T23" i="103" s="1"/>
  <c r="J23" i="103"/>
  <c r="K23" i="103" s="1"/>
  <c r="G23" i="103"/>
  <c r="E23" i="103"/>
  <c r="AQ22" i="103"/>
  <c r="AH22" i="103"/>
  <c r="V22" i="103"/>
  <c r="R22" i="103"/>
  <c r="T22" i="103" s="1"/>
  <c r="J22" i="103"/>
  <c r="K22" i="103" s="1"/>
  <c r="G22" i="103"/>
  <c r="E22" i="103"/>
  <c r="AQ21" i="103"/>
  <c r="AH21" i="103"/>
  <c r="V21" i="103"/>
  <c r="R21" i="103"/>
  <c r="T21" i="103" s="1"/>
  <c r="J21" i="103"/>
  <c r="I21" i="103" s="1"/>
  <c r="G21" i="103"/>
  <c r="E21" i="103"/>
  <c r="AQ20" i="103"/>
  <c r="AH20" i="103"/>
  <c r="V20" i="103"/>
  <c r="R20" i="103"/>
  <c r="S20" i="103" s="1"/>
  <c r="J20" i="103"/>
  <c r="I20" i="103" s="1"/>
  <c r="G20" i="103"/>
  <c r="E20" i="103"/>
  <c r="AQ19" i="103"/>
  <c r="AH19" i="103"/>
  <c r="V19" i="103"/>
  <c r="R19" i="103"/>
  <c r="S19" i="103" s="1"/>
  <c r="J19" i="103"/>
  <c r="I19" i="103" s="1"/>
  <c r="G19" i="103"/>
  <c r="E19" i="103"/>
  <c r="AQ18" i="103"/>
  <c r="AH18" i="103"/>
  <c r="V18" i="103"/>
  <c r="R18" i="103"/>
  <c r="S18" i="103" s="1"/>
  <c r="J18" i="103"/>
  <c r="I18" i="103" s="1"/>
  <c r="G18" i="103"/>
  <c r="E18" i="103"/>
  <c r="AQ17" i="103"/>
  <c r="AH17" i="103"/>
  <c r="V17" i="103"/>
  <c r="R17" i="103"/>
  <c r="S17" i="103" s="1"/>
  <c r="J17" i="103"/>
  <c r="I17" i="103" s="1"/>
  <c r="G17" i="103"/>
  <c r="E17" i="103"/>
  <c r="AQ16" i="103"/>
  <c r="AH16" i="103"/>
  <c r="V16" i="103"/>
  <c r="R16" i="103"/>
  <c r="S16" i="103" s="1"/>
  <c r="J16" i="103"/>
  <c r="I16" i="103" s="1"/>
  <c r="G16" i="103"/>
  <c r="E16" i="103"/>
  <c r="AQ15" i="103"/>
  <c r="AH15" i="103"/>
  <c r="V15" i="103"/>
  <c r="R15" i="103"/>
  <c r="S15" i="103" s="1"/>
  <c r="J15" i="103"/>
  <c r="I15" i="103" s="1"/>
  <c r="G15" i="103"/>
  <c r="E15" i="103"/>
  <c r="AQ14" i="103"/>
  <c r="AH14" i="103"/>
  <c r="V14" i="103"/>
  <c r="R14" i="103"/>
  <c r="S14" i="103" s="1"/>
  <c r="J14" i="103"/>
  <c r="I14" i="103" s="1"/>
  <c r="G14" i="103"/>
  <c r="E14" i="103"/>
  <c r="AQ13" i="103"/>
  <c r="AH13" i="103"/>
  <c r="V13" i="103"/>
  <c r="R13" i="103"/>
  <c r="S13" i="103" s="1"/>
  <c r="J13" i="103"/>
  <c r="I13" i="103" s="1"/>
  <c r="G13" i="103"/>
  <c r="E13" i="103"/>
  <c r="AQ12" i="103"/>
  <c r="V12" i="103"/>
  <c r="R12" i="103"/>
  <c r="S12" i="103" s="1"/>
  <c r="J12" i="103"/>
  <c r="I12" i="103" s="1"/>
  <c r="G12" i="103"/>
  <c r="E12" i="103"/>
  <c r="AQ11" i="103"/>
  <c r="AH11" i="103"/>
  <c r="V11" i="103"/>
  <c r="R11" i="103"/>
  <c r="T11" i="103" s="1"/>
  <c r="J11" i="103"/>
  <c r="I11" i="103" s="1"/>
  <c r="G11" i="103"/>
  <c r="E11" i="103"/>
  <c r="AG8" i="103"/>
  <c r="AR35" i="102"/>
  <c r="AP35" i="102"/>
  <c r="AG35" i="102"/>
  <c r="Q35" i="102"/>
  <c r="P35" i="102"/>
  <c r="AQ34" i="102"/>
  <c r="AH34" i="102"/>
  <c r="V34" i="102"/>
  <c r="R34" i="102"/>
  <c r="S34" i="102" s="1"/>
  <c r="J34" i="102"/>
  <c r="I34" i="102" s="1"/>
  <c r="G34" i="102"/>
  <c r="E34" i="102"/>
  <c r="AQ33" i="102"/>
  <c r="AH33" i="102"/>
  <c r="V33" i="102"/>
  <c r="R33" i="102"/>
  <c r="S33" i="102" s="1"/>
  <c r="J33" i="102"/>
  <c r="I33" i="102" s="1"/>
  <c r="G33" i="102"/>
  <c r="E33" i="102"/>
  <c r="AW32" i="102"/>
  <c r="AQ32" i="102"/>
  <c r="AH32" i="102"/>
  <c r="V32" i="102"/>
  <c r="R32" i="102"/>
  <c r="T32" i="102" s="1"/>
  <c r="J32" i="102"/>
  <c r="I32" i="102" s="1"/>
  <c r="G32" i="102"/>
  <c r="E32" i="102"/>
  <c r="AQ31" i="102"/>
  <c r="AH31" i="102"/>
  <c r="V31" i="102"/>
  <c r="R31" i="102"/>
  <c r="T31" i="102" s="1"/>
  <c r="J31" i="102"/>
  <c r="K31" i="102" s="1"/>
  <c r="G31" i="102"/>
  <c r="E31" i="102"/>
  <c r="AQ30" i="102"/>
  <c r="AH30" i="102"/>
  <c r="V30" i="102"/>
  <c r="R30" i="102"/>
  <c r="T30" i="102" s="1"/>
  <c r="J30" i="102"/>
  <c r="I30" i="102" s="1"/>
  <c r="G30" i="102"/>
  <c r="E30" i="102"/>
  <c r="AQ29" i="102"/>
  <c r="AH29" i="102"/>
  <c r="V29" i="102"/>
  <c r="R29" i="102"/>
  <c r="T29" i="102" s="1"/>
  <c r="J29" i="102"/>
  <c r="I29" i="102" s="1"/>
  <c r="G29" i="102"/>
  <c r="E29" i="102"/>
  <c r="AQ28" i="102"/>
  <c r="AH28" i="102"/>
  <c r="V28" i="102"/>
  <c r="R28" i="102"/>
  <c r="T28" i="102" s="1"/>
  <c r="J28" i="102"/>
  <c r="K28" i="102" s="1"/>
  <c r="G28" i="102"/>
  <c r="E28" i="102"/>
  <c r="AQ27" i="102"/>
  <c r="AH27" i="102"/>
  <c r="V27" i="102"/>
  <c r="R27" i="102"/>
  <c r="T27" i="102" s="1"/>
  <c r="J27" i="102"/>
  <c r="K27" i="102" s="1"/>
  <c r="G27" i="102"/>
  <c r="E27" i="102"/>
  <c r="AQ26" i="102"/>
  <c r="AH26" i="102"/>
  <c r="V26" i="102"/>
  <c r="R26" i="102"/>
  <c r="T26" i="102" s="1"/>
  <c r="J26" i="102"/>
  <c r="K26" i="102" s="1"/>
  <c r="G26" i="102"/>
  <c r="E26" i="102"/>
  <c r="AQ25" i="102"/>
  <c r="AH25" i="102"/>
  <c r="V25" i="102"/>
  <c r="R25" i="102"/>
  <c r="T25" i="102" s="1"/>
  <c r="J25" i="102"/>
  <c r="K25" i="102" s="1"/>
  <c r="G25" i="102"/>
  <c r="E25" i="102"/>
  <c r="AQ24" i="102"/>
  <c r="AH24" i="102"/>
  <c r="V24" i="102"/>
  <c r="R24" i="102"/>
  <c r="T24" i="102" s="1"/>
  <c r="J24" i="102"/>
  <c r="K24" i="102" s="1"/>
  <c r="G24" i="102"/>
  <c r="E24" i="102"/>
  <c r="AQ23" i="102"/>
  <c r="AH23" i="102"/>
  <c r="V23" i="102"/>
  <c r="R23" i="102"/>
  <c r="T23" i="102" s="1"/>
  <c r="J23" i="102"/>
  <c r="K23" i="102" s="1"/>
  <c r="G23" i="102"/>
  <c r="E23" i="102"/>
  <c r="AQ22" i="102"/>
  <c r="AH22" i="102"/>
  <c r="V22" i="102"/>
  <c r="R22" i="102"/>
  <c r="T22" i="102" s="1"/>
  <c r="J22" i="102"/>
  <c r="K22" i="102" s="1"/>
  <c r="G22" i="102"/>
  <c r="E22" i="102"/>
  <c r="AQ21" i="102"/>
  <c r="AH21" i="102"/>
  <c r="V21" i="102"/>
  <c r="R21" i="102"/>
  <c r="T21" i="102" s="1"/>
  <c r="J21" i="102"/>
  <c r="I21" i="102" s="1"/>
  <c r="G21" i="102"/>
  <c r="E21" i="102"/>
  <c r="AQ20" i="102"/>
  <c r="AH20" i="102"/>
  <c r="V20" i="102"/>
  <c r="R20" i="102"/>
  <c r="S20" i="102" s="1"/>
  <c r="J20" i="102"/>
  <c r="I20" i="102" s="1"/>
  <c r="G20" i="102"/>
  <c r="E20" i="102"/>
  <c r="AQ19" i="102"/>
  <c r="AH19" i="102"/>
  <c r="V19" i="102"/>
  <c r="R19" i="102"/>
  <c r="S19" i="102" s="1"/>
  <c r="J19" i="102"/>
  <c r="I19" i="102" s="1"/>
  <c r="G19" i="102"/>
  <c r="E19" i="102"/>
  <c r="AQ18" i="102"/>
  <c r="AH18" i="102"/>
  <c r="V18" i="102"/>
  <c r="R18" i="102"/>
  <c r="S18" i="102" s="1"/>
  <c r="J18" i="102"/>
  <c r="I18" i="102" s="1"/>
  <c r="G18" i="102"/>
  <c r="E18" i="102"/>
  <c r="AQ17" i="102"/>
  <c r="AH17" i="102"/>
  <c r="V17" i="102"/>
  <c r="R17" i="102"/>
  <c r="S17" i="102" s="1"/>
  <c r="J17" i="102"/>
  <c r="I17" i="102" s="1"/>
  <c r="G17" i="102"/>
  <c r="E17" i="102"/>
  <c r="AQ16" i="102"/>
  <c r="AH16" i="102"/>
  <c r="V16" i="102"/>
  <c r="R16" i="102"/>
  <c r="S16" i="102" s="1"/>
  <c r="J16" i="102"/>
  <c r="I16" i="102" s="1"/>
  <c r="G16" i="102"/>
  <c r="E16" i="102"/>
  <c r="AQ15" i="102"/>
  <c r="AH15" i="102"/>
  <c r="V15" i="102"/>
  <c r="R15" i="102"/>
  <c r="S15" i="102" s="1"/>
  <c r="J15" i="102"/>
  <c r="I15" i="102" s="1"/>
  <c r="G15" i="102"/>
  <c r="E15" i="102"/>
  <c r="AQ14" i="102"/>
  <c r="AH14" i="102"/>
  <c r="V14" i="102"/>
  <c r="R14" i="102"/>
  <c r="S14" i="102" s="1"/>
  <c r="J14" i="102"/>
  <c r="I14" i="102" s="1"/>
  <c r="G14" i="102"/>
  <c r="E14" i="102"/>
  <c r="AQ13" i="102"/>
  <c r="AH13" i="102"/>
  <c r="V13" i="102"/>
  <c r="R13" i="102"/>
  <c r="S13" i="102" s="1"/>
  <c r="J13" i="102"/>
  <c r="I13" i="102" s="1"/>
  <c r="G13" i="102"/>
  <c r="E13" i="102"/>
  <c r="AQ12" i="102"/>
  <c r="AH12" i="102"/>
  <c r="V12" i="102"/>
  <c r="R12" i="102"/>
  <c r="S12" i="102" s="1"/>
  <c r="J12" i="102"/>
  <c r="I12" i="102" s="1"/>
  <c r="G12" i="102"/>
  <c r="E12" i="102"/>
  <c r="AQ11" i="102"/>
  <c r="AH11" i="102"/>
  <c r="V11" i="102"/>
  <c r="R11" i="102"/>
  <c r="J11" i="102"/>
  <c r="I11" i="102" s="1"/>
  <c r="G11" i="102"/>
  <c r="E11" i="102"/>
  <c r="AG8" i="102"/>
  <c r="I22" i="102" l="1"/>
  <c r="I23" i="102"/>
  <c r="I24" i="102"/>
  <c r="I31" i="103"/>
  <c r="T34" i="103"/>
  <c r="AI34" i="103" s="1"/>
  <c r="S35" i="105"/>
  <c r="T35" i="105"/>
  <c r="AI35" i="105" s="1"/>
  <c r="T35" i="104"/>
  <c r="AI35" i="104" s="1"/>
  <c r="S35" i="104"/>
  <c r="I32" i="103"/>
  <c r="I22" i="103"/>
  <c r="I23" i="103"/>
  <c r="I25" i="103"/>
  <c r="I26" i="103"/>
  <c r="I28" i="103"/>
  <c r="I29" i="103"/>
  <c r="S25" i="103"/>
  <c r="AI21" i="103"/>
  <c r="AI24" i="103"/>
  <c r="AI27" i="103"/>
  <c r="AI30" i="103"/>
  <c r="T20" i="103"/>
  <c r="AI20" i="103" s="1"/>
  <c r="S21" i="103"/>
  <c r="I24" i="103"/>
  <c r="I27" i="103"/>
  <c r="AI28" i="103"/>
  <c r="I30" i="103"/>
  <c r="AI31" i="103"/>
  <c r="S29" i="103"/>
  <c r="T19" i="103"/>
  <c r="AI19" i="103" s="1"/>
  <c r="T18" i="103"/>
  <c r="AI18" i="103" s="1"/>
  <c r="T17" i="103"/>
  <c r="AI17" i="103" s="1"/>
  <c r="T16" i="103"/>
  <c r="T13" i="103"/>
  <c r="AI13" i="103" s="1"/>
  <c r="T12" i="103"/>
  <c r="AI12" i="103" s="1"/>
  <c r="T14" i="103"/>
  <c r="AI14" i="103" s="1"/>
  <c r="T15" i="103"/>
  <c r="AI15" i="103" s="1"/>
  <c r="AQ35" i="103"/>
  <c r="AI29" i="103"/>
  <c r="AH35" i="103"/>
  <c r="AI23" i="103"/>
  <c r="AI26" i="103"/>
  <c r="AI25" i="103"/>
  <c r="AI22" i="103"/>
  <c r="AI32" i="103"/>
  <c r="S27" i="103"/>
  <c r="S23" i="103"/>
  <c r="S31" i="103"/>
  <c r="AI16" i="103"/>
  <c r="S22" i="103"/>
  <c r="S24" i="103"/>
  <c r="S26" i="103"/>
  <c r="S28" i="103"/>
  <c r="S30" i="103"/>
  <c r="S32" i="103"/>
  <c r="R35" i="103"/>
  <c r="T33" i="103"/>
  <c r="K11" i="103"/>
  <c r="K12" i="103"/>
  <c r="K13" i="103"/>
  <c r="K14" i="103"/>
  <c r="K15" i="103"/>
  <c r="K16" i="103"/>
  <c r="K17" i="103"/>
  <c r="K18" i="103"/>
  <c r="K19" i="103"/>
  <c r="K20" i="103"/>
  <c r="K33" i="103"/>
  <c r="K34" i="103"/>
  <c r="S11" i="103"/>
  <c r="AI11" i="103"/>
  <c r="I26" i="102"/>
  <c r="K32" i="102"/>
  <c r="AI26" i="102"/>
  <c r="AI25" i="102"/>
  <c r="AI22" i="102"/>
  <c r="AI21" i="102"/>
  <c r="I27" i="102"/>
  <c r="I28" i="102"/>
  <c r="AI29" i="102"/>
  <c r="AI30" i="102"/>
  <c r="I31" i="102"/>
  <c r="T33" i="102"/>
  <c r="AI33" i="102" s="1"/>
  <c r="T34" i="102"/>
  <c r="AI34" i="102" s="1"/>
  <c r="K29" i="102"/>
  <c r="K30" i="102"/>
  <c r="I25" i="102"/>
  <c r="R35" i="102"/>
  <c r="AQ35" i="102"/>
  <c r="AH35" i="102"/>
  <c r="T13" i="102"/>
  <c r="T14" i="102"/>
  <c r="T15" i="102"/>
  <c r="AI15" i="102" s="1"/>
  <c r="T16" i="102"/>
  <c r="AI16" i="102" s="1"/>
  <c r="T17" i="102"/>
  <c r="AI17" i="102" s="1"/>
  <c r="T18" i="102"/>
  <c r="AI18" i="102" s="1"/>
  <c r="T19" i="102"/>
  <c r="AI19" i="102" s="1"/>
  <c r="T20" i="102"/>
  <c r="AI20" i="102" s="1"/>
  <c r="AI13" i="102"/>
  <c r="AI14" i="102"/>
  <c r="T11" i="102"/>
  <c r="AI11" i="102" s="1"/>
  <c r="T12" i="102"/>
  <c r="AI12" i="102" s="1"/>
  <c r="AI23" i="102"/>
  <c r="AI27" i="102"/>
  <c r="AI31" i="102"/>
  <c r="AI24" i="102"/>
  <c r="AI28" i="102"/>
  <c r="AI32" i="102"/>
  <c r="K11" i="102"/>
  <c r="K12" i="102"/>
  <c r="K13" i="102"/>
  <c r="K16" i="102"/>
  <c r="K33" i="102"/>
  <c r="K34" i="102"/>
  <c r="K14" i="102"/>
  <c r="K15" i="102"/>
  <c r="S21" i="102"/>
  <c r="S26" i="102"/>
  <c r="S31" i="102"/>
  <c r="K17" i="102"/>
  <c r="K18" i="102"/>
  <c r="K19" i="102"/>
  <c r="K20" i="102"/>
  <c r="S22" i="102"/>
  <c r="S23" i="102"/>
  <c r="S24" i="102"/>
  <c r="S25" i="102"/>
  <c r="S27" i="102"/>
  <c r="S28" i="102"/>
  <c r="S29" i="102"/>
  <c r="S30" i="102"/>
  <c r="S32" i="102"/>
  <c r="S11" i="102"/>
  <c r="AR35" i="101"/>
  <c r="AP35" i="101"/>
  <c r="AG35" i="101"/>
  <c r="Q35" i="101"/>
  <c r="P35" i="101"/>
  <c r="AQ34" i="101"/>
  <c r="AH34" i="101"/>
  <c r="V34" i="101"/>
  <c r="R34" i="101"/>
  <c r="S34" i="101" s="1"/>
  <c r="J34" i="101"/>
  <c r="I34" i="101" s="1"/>
  <c r="G34" i="101"/>
  <c r="E34" i="101"/>
  <c r="AQ33" i="101"/>
  <c r="AH33" i="101"/>
  <c r="V33" i="101"/>
  <c r="R33" i="101"/>
  <c r="S33" i="101" s="1"/>
  <c r="J33" i="101"/>
  <c r="I33" i="101" s="1"/>
  <c r="G33" i="101"/>
  <c r="E33" i="101"/>
  <c r="AW32" i="101"/>
  <c r="AQ32" i="101"/>
  <c r="AH32" i="101"/>
  <c r="V32" i="101"/>
  <c r="R32" i="101"/>
  <c r="T32" i="101" s="1"/>
  <c r="J32" i="101"/>
  <c r="K32" i="101" s="1"/>
  <c r="G32" i="101"/>
  <c r="E32" i="101"/>
  <c r="AQ31" i="101"/>
  <c r="AH31" i="101"/>
  <c r="V31" i="101"/>
  <c r="R31" i="101"/>
  <c r="T31" i="101" s="1"/>
  <c r="J31" i="101"/>
  <c r="K31" i="101" s="1"/>
  <c r="G31" i="101"/>
  <c r="E31" i="101"/>
  <c r="AQ30" i="101"/>
  <c r="AH30" i="101"/>
  <c r="V30" i="101"/>
  <c r="R30" i="101"/>
  <c r="T30" i="101" s="1"/>
  <c r="J30" i="101"/>
  <c r="K30" i="101" s="1"/>
  <c r="G30" i="101"/>
  <c r="E30" i="101"/>
  <c r="AQ29" i="101"/>
  <c r="AH29" i="101"/>
  <c r="V29" i="101"/>
  <c r="R29" i="101"/>
  <c r="T29" i="101" s="1"/>
  <c r="J29" i="101"/>
  <c r="K29" i="101" s="1"/>
  <c r="G29" i="101"/>
  <c r="E29" i="101"/>
  <c r="AQ28" i="101"/>
  <c r="AH28" i="101"/>
  <c r="V28" i="101"/>
  <c r="R28" i="101"/>
  <c r="T28" i="101" s="1"/>
  <c r="J28" i="101"/>
  <c r="I28" i="101" s="1"/>
  <c r="G28" i="101"/>
  <c r="E28" i="101"/>
  <c r="AQ27" i="101"/>
  <c r="AH27" i="101"/>
  <c r="V27" i="101"/>
  <c r="R27" i="101"/>
  <c r="T27" i="101" s="1"/>
  <c r="J27" i="101"/>
  <c r="K27" i="101" s="1"/>
  <c r="G27" i="101"/>
  <c r="E27" i="101"/>
  <c r="AQ26" i="101"/>
  <c r="AH26" i="101"/>
  <c r="V26" i="101"/>
  <c r="R26" i="101"/>
  <c r="T26" i="101" s="1"/>
  <c r="J26" i="101"/>
  <c r="K26" i="101" s="1"/>
  <c r="G26" i="101"/>
  <c r="E26" i="101"/>
  <c r="AQ25" i="101"/>
  <c r="AH25" i="101"/>
  <c r="V25" i="101"/>
  <c r="R25" i="101"/>
  <c r="T25" i="101" s="1"/>
  <c r="J25" i="101"/>
  <c r="K25" i="101" s="1"/>
  <c r="G25" i="101"/>
  <c r="E25" i="101"/>
  <c r="AQ24" i="101"/>
  <c r="AH24" i="101"/>
  <c r="V24" i="101"/>
  <c r="R24" i="101"/>
  <c r="T24" i="101" s="1"/>
  <c r="J24" i="101"/>
  <c r="K24" i="101" s="1"/>
  <c r="G24" i="101"/>
  <c r="E24" i="101"/>
  <c r="AQ23" i="101"/>
  <c r="AH23" i="101"/>
  <c r="V23" i="101"/>
  <c r="R23" i="101"/>
  <c r="T23" i="101" s="1"/>
  <c r="J23" i="101"/>
  <c r="K23" i="101" s="1"/>
  <c r="G23" i="101"/>
  <c r="E23" i="101"/>
  <c r="AQ22" i="101"/>
  <c r="AH22" i="101"/>
  <c r="V22" i="101"/>
  <c r="R22" i="101"/>
  <c r="T22" i="101" s="1"/>
  <c r="J22" i="101"/>
  <c r="K22" i="101" s="1"/>
  <c r="G22" i="101"/>
  <c r="E22" i="101"/>
  <c r="AQ21" i="101"/>
  <c r="AH21" i="101"/>
  <c r="V21" i="101"/>
  <c r="R21" i="101"/>
  <c r="T21" i="101" s="1"/>
  <c r="J21" i="101"/>
  <c r="I21" i="101" s="1"/>
  <c r="G21" i="101"/>
  <c r="E21" i="101"/>
  <c r="AQ20" i="101"/>
  <c r="AH20" i="101"/>
  <c r="V20" i="101"/>
  <c r="R20" i="101"/>
  <c r="S20" i="101" s="1"/>
  <c r="J20" i="101"/>
  <c r="I20" i="101" s="1"/>
  <c r="G20" i="101"/>
  <c r="E20" i="101"/>
  <c r="AQ19" i="101"/>
  <c r="AH19" i="101"/>
  <c r="V19" i="101"/>
  <c r="R19" i="101"/>
  <c r="S19" i="101" s="1"/>
  <c r="J19" i="101"/>
  <c r="I19" i="101" s="1"/>
  <c r="G19" i="101"/>
  <c r="E19" i="101"/>
  <c r="AQ18" i="101"/>
  <c r="AH18" i="101"/>
  <c r="V18" i="101"/>
  <c r="R18" i="101"/>
  <c r="S18" i="101" s="1"/>
  <c r="J18" i="101"/>
  <c r="I18" i="101" s="1"/>
  <c r="G18" i="101"/>
  <c r="E18" i="101"/>
  <c r="AQ17" i="101"/>
  <c r="AH17" i="101"/>
  <c r="V17" i="101"/>
  <c r="R17" i="101"/>
  <c r="S17" i="101" s="1"/>
  <c r="J17" i="101"/>
  <c r="I17" i="101" s="1"/>
  <c r="G17" i="101"/>
  <c r="E17" i="101"/>
  <c r="AQ16" i="101"/>
  <c r="AH16" i="101"/>
  <c r="V16" i="101"/>
  <c r="R16" i="101"/>
  <c r="S16" i="101" s="1"/>
  <c r="J16" i="101"/>
  <c r="I16" i="101" s="1"/>
  <c r="G16" i="101"/>
  <c r="E16" i="101"/>
  <c r="AQ15" i="101"/>
  <c r="AH15" i="101"/>
  <c r="V15" i="101"/>
  <c r="R15" i="101"/>
  <c r="S15" i="101" s="1"/>
  <c r="J15" i="101"/>
  <c r="I15" i="101" s="1"/>
  <c r="G15" i="101"/>
  <c r="E15" i="101"/>
  <c r="AQ14" i="101"/>
  <c r="AH14" i="101"/>
  <c r="V14" i="101"/>
  <c r="R14" i="101"/>
  <c r="S14" i="101" s="1"/>
  <c r="J14" i="101"/>
  <c r="I14" i="101" s="1"/>
  <c r="G14" i="101"/>
  <c r="E14" i="101"/>
  <c r="AQ13" i="101"/>
  <c r="AH13" i="101"/>
  <c r="V13" i="101"/>
  <c r="R13" i="101"/>
  <c r="S13" i="101" s="1"/>
  <c r="J13" i="101"/>
  <c r="I13" i="101" s="1"/>
  <c r="G13" i="101"/>
  <c r="E13" i="101"/>
  <c r="AQ12" i="101"/>
  <c r="AH12" i="101"/>
  <c r="V12" i="101"/>
  <c r="R12" i="101"/>
  <c r="S12" i="101" s="1"/>
  <c r="J12" i="101"/>
  <c r="I12" i="101" s="1"/>
  <c r="G12" i="101"/>
  <c r="E12" i="101"/>
  <c r="AQ11" i="101"/>
  <c r="AH11" i="101"/>
  <c r="V11" i="101"/>
  <c r="R11" i="101"/>
  <c r="J11" i="101"/>
  <c r="I11" i="101" s="1"/>
  <c r="G11" i="101"/>
  <c r="E11" i="101"/>
  <c r="AG8" i="101"/>
  <c r="I22" i="101" l="1"/>
  <c r="I23" i="101"/>
  <c r="I24" i="101"/>
  <c r="T35" i="103"/>
  <c r="AI35" i="103" s="1"/>
  <c r="AI33" i="103"/>
  <c r="S35" i="103"/>
  <c r="T35" i="102"/>
  <c r="AI35" i="102" s="1"/>
  <c r="S35" i="102"/>
  <c r="I30" i="101"/>
  <c r="I31" i="101"/>
  <c r="I32" i="101"/>
  <c r="K28" i="101"/>
  <c r="AI31" i="101"/>
  <c r="I26" i="101"/>
  <c r="I27" i="101"/>
  <c r="T14" i="101"/>
  <c r="AI14" i="101" s="1"/>
  <c r="AI27" i="101"/>
  <c r="I25" i="101"/>
  <c r="I29" i="101"/>
  <c r="K33" i="101"/>
  <c r="K34" i="101"/>
  <c r="AI23" i="101"/>
  <c r="AQ35" i="101"/>
  <c r="AI32" i="101"/>
  <c r="AH35" i="101"/>
  <c r="AI24" i="101"/>
  <c r="AI28" i="101"/>
  <c r="T15" i="101"/>
  <c r="AI15" i="101" s="1"/>
  <c r="T16" i="101"/>
  <c r="AI16" i="101" s="1"/>
  <c r="T17" i="101"/>
  <c r="AI17" i="101" s="1"/>
  <c r="T18" i="101"/>
  <c r="AI18" i="101" s="1"/>
  <c r="T19" i="101"/>
  <c r="AI19" i="101" s="1"/>
  <c r="T20" i="101"/>
  <c r="AI20" i="101" s="1"/>
  <c r="S32" i="101"/>
  <c r="R35" i="101"/>
  <c r="S31" i="101"/>
  <c r="T13" i="101"/>
  <c r="AI13" i="101" s="1"/>
  <c r="T11" i="101"/>
  <c r="AI11" i="101" s="1"/>
  <c r="T12" i="101"/>
  <c r="AI12" i="101" s="1"/>
  <c r="AI21" i="101"/>
  <c r="AI25" i="101"/>
  <c r="AI29" i="101"/>
  <c r="AI22" i="101"/>
  <c r="AI26" i="101"/>
  <c r="AI30" i="101"/>
  <c r="T33" i="101"/>
  <c r="T34" i="101"/>
  <c r="AI34" i="101" s="1"/>
  <c r="K11" i="101"/>
  <c r="K17" i="101"/>
  <c r="K18" i="101"/>
  <c r="K19" i="101"/>
  <c r="K20" i="101"/>
  <c r="K14" i="101"/>
  <c r="S21" i="101"/>
  <c r="S25" i="101"/>
  <c r="S26" i="101"/>
  <c r="S29" i="101"/>
  <c r="K12" i="101"/>
  <c r="K13" i="101"/>
  <c r="K15" i="101"/>
  <c r="K16" i="101"/>
  <c r="S22" i="101"/>
  <c r="S23" i="101"/>
  <c r="S24" i="101"/>
  <c r="S27" i="101"/>
  <c r="S28" i="101"/>
  <c r="S30" i="101"/>
  <c r="S11" i="101"/>
  <c r="AR35" i="100"/>
  <c r="AP35" i="100"/>
  <c r="AG35" i="100"/>
  <c r="Q35" i="100"/>
  <c r="P35" i="100"/>
  <c r="AQ34" i="100"/>
  <c r="AH34" i="100"/>
  <c r="V34" i="100"/>
  <c r="R34" i="100"/>
  <c r="S34" i="100" s="1"/>
  <c r="J34" i="100"/>
  <c r="K34" i="100" s="1"/>
  <c r="G34" i="100"/>
  <c r="E34" i="100"/>
  <c r="AQ33" i="100"/>
  <c r="AH33" i="100"/>
  <c r="V33" i="100"/>
  <c r="R33" i="100"/>
  <c r="S33" i="100" s="1"/>
  <c r="J33" i="100"/>
  <c r="K33" i="100" s="1"/>
  <c r="G33" i="100"/>
  <c r="E33" i="100"/>
  <c r="AW32" i="100"/>
  <c r="AQ32" i="100"/>
  <c r="AH32" i="100"/>
  <c r="V32" i="100"/>
  <c r="R32" i="100"/>
  <c r="T32" i="100" s="1"/>
  <c r="J32" i="100"/>
  <c r="K32" i="100" s="1"/>
  <c r="G32" i="100"/>
  <c r="E32" i="100"/>
  <c r="AQ31" i="100"/>
  <c r="AH31" i="100"/>
  <c r="V31" i="100"/>
  <c r="R31" i="100"/>
  <c r="T31" i="100" s="1"/>
  <c r="J31" i="100"/>
  <c r="K31" i="100" s="1"/>
  <c r="G31" i="100"/>
  <c r="E31" i="100"/>
  <c r="AQ30" i="100"/>
  <c r="AH30" i="100"/>
  <c r="V30" i="100"/>
  <c r="R30" i="100"/>
  <c r="T30" i="100" s="1"/>
  <c r="J30" i="100"/>
  <c r="K30" i="100" s="1"/>
  <c r="G30" i="100"/>
  <c r="E30" i="100"/>
  <c r="AQ29" i="100"/>
  <c r="AH29" i="100"/>
  <c r="V29" i="100"/>
  <c r="R29" i="100"/>
  <c r="T29" i="100" s="1"/>
  <c r="J29" i="100"/>
  <c r="K29" i="100" s="1"/>
  <c r="G29" i="100"/>
  <c r="E29" i="100"/>
  <c r="AQ28" i="100"/>
  <c r="AH28" i="100"/>
  <c r="V28" i="100"/>
  <c r="R28" i="100"/>
  <c r="T28" i="100" s="1"/>
  <c r="J28" i="100"/>
  <c r="K28" i="100" s="1"/>
  <c r="G28" i="100"/>
  <c r="E28" i="100"/>
  <c r="AQ27" i="100"/>
  <c r="AH27" i="100"/>
  <c r="V27" i="100"/>
  <c r="R27" i="100"/>
  <c r="T27" i="100" s="1"/>
  <c r="J27" i="100"/>
  <c r="K27" i="100" s="1"/>
  <c r="G27" i="100"/>
  <c r="E27" i="100"/>
  <c r="AQ26" i="100"/>
  <c r="AH26" i="100"/>
  <c r="V26" i="100"/>
  <c r="R26" i="100"/>
  <c r="T26" i="100" s="1"/>
  <c r="J26" i="100"/>
  <c r="K26" i="100" s="1"/>
  <c r="G26" i="100"/>
  <c r="E26" i="100"/>
  <c r="AQ25" i="100"/>
  <c r="AH25" i="100"/>
  <c r="V25" i="100"/>
  <c r="R25" i="100"/>
  <c r="T25" i="100" s="1"/>
  <c r="J25" i="100"/>
  <c r="K25" i="100" s="1"/>
  <c r="G25" i="100"/>
  <c r="E25" i="100"/>
  <c r="AQ24" i="100"/>
  <c r="AH24" i="100"/>
  <c r="V24" i="100"/>
  <c r="R24" i="100"/>
  <c r="T24" i="100" s="1"/>
  <c r="J24" i="100"/>
  <c r="K24" i="100" s="1"/>
  <c r="G24" i="100"/>
  <c r="E24" i="100"/>
  <c r="AQ23" i="100"/>
  <c r="AH23" i="100"/>
  <c r="V23" i="100"/>
  <c r="R23" i="100"/>
  <c r="T23" i="100" s="1"/>
  <c r="J23" i="100"/>
  <c r="K23" i="100" s="1"/>
  <c r="G23" i="100"/>
  <c r="E23" i="100"/>
  <c r="AQ22" i="100"/>
  <c r="AH22" i="100"/>
  <c r="V22" i="100"/>
  <c r="R22" i="100"/>
  <c r="S22" i="100" s="1"/>
  <c r="J22" i="100"/>
  <c r="K22" i="100" s="1"/>
  <c r="G22" i="100"/>
  <c r="E22" i="100"/>
  <c r="AQ21" i="100"/>
  <c r="AH21" i="100"/>
  <c r="V21" i="100"/>
  <c r="R21" i="100"/>
  <c r="T21" i="100" s="1"/>
  <c r="J21" i="100"/>
  <c r="I21" i="100" s="1"/>
  <c r="G21" i="100"/>
  <c r="E21" i="100"/>
  <c r="AQ20" i="100"/>
  <c r="AH20" i="100"/>
  <c r="V20" i="100"/>
  <c r="R20" i="100"/>
  <c r="S20" i="100" s="1"/>
  <c r="J20" i="100"/>
  <c r="I20" i="100" s="1"/>
  <c r="G20" i="100"/>
  <c r="E20" i="100"/>
  <c r="AQ19" i="100"/>
  <c r="AH19" i="100"/>
  <c r="V19" i="100"/>
  <c r="R19" i="100"/>
  <c r="T19" i="100" s="1"/>
  <c r="J19" i="100"/>
  <c r="I19" i="100" s="1"/>
  <c r="G19" i="100"/>
  <c r="E19" i="100"/>
  <c r="AQ18" i="100"/>
  <c r="AH18" i="100"/>
  <c r="V18" i="100"/>
  <c r="R18" i="100"/>
  <c r="S18" i="100" s="1"/>
  <c r="J18" i="100"/>
  <c r="I18" i="100" s="1"/>
  <c r="G18" i="100"/>
  <c r="E18" i="100"/>
  <c r="AQ17" i="100"/>
  <c r="AH17" i="100"/>
  <c r="V17" i="100"/>
  <c r="R17" i="100"/>
  <c r="T17" i="100" s="1"/>
  <c r="J17" i="100"/>
  <c r="K17" i="100" s="1"/>
  <c r="G17" i="100"/>
  <c r="E17" i="100"/>
  <c r="AQ16" i="100"/>
  <c r="AH16" i="100"/>
  <c r="V16" i="100"/>
  <c r="R16" i="100"/>
  <c r="T16" i="100" s="1"/>
  <c r="J16" i="100"/>
  <c r="K16" i="100" s="1"/>
  <c r="G16" i="100"/>
  <c r="E16" i="100"/>
  <c r="AQ15" i="100"/>
  <c r="AH15" i="100"/>
  <c r="V15" i="100"/>
  <c r="R15" i="100"/>
  <c r="T15" i="100" s="1"/>
  <c r="J15" i="100"/>
  <c r="I15" i="100" s="1"/>
  <c r="G15" i="100"/>
  <c r="E15" i="100"/>
  <c r="AQ14" i="100"/>
  <c r="AH14" i="100"/>
  <c r="V14" i="100"/>
  <c r="R14" i="100"/>
  <c r="T14" i="100" s="1"/>
  <c r="J14" i="100"/>
  <c r="I14" i="100" s="1"/>
  <c r="G14" i="100"/>
  <c r="E14" i="100"/>
  <c r="AQ13" i="100"/>
  <c r="AH13" i="100"/>
  <c r="V13" i="100"/>
  <c r="R13" i="100"/>
  <c r="T13" i="100" s="1"/>
  <c r="J13" i="100"/>
  <c r="K13" i="100" s="1"/>
  <c r="G13" i="100"/>
  <c r="E13" i="100"/>
  <c r="AQ12" i="100"/>
  <c r="AH12" i="100"/>
  <c r="V12" i="100"/>
  <c r="R12" i="100"/>
  <c r="S12" i="100" s="1"/>
  <c r="J12" i="100"/>
  <c r="K12" i="100" s="1"/>
  <c r="G12" i="100"/>
  <c r="E12" i="100"/>
  <c r="AQ11" i="100"/>
  <c r="AH11" i="100"/>
  <c r="V11" i="100"/>
  <c r="R11" i="100"/>
  <c r="J11" i="100"/>
  <c r="I11" i="100" s="1"/>
  <c r="G11" i="100"/>
  <c r="E11" i="100"/>
  <c r="AG8" i="100"/>
  <c r="I22" i="100" l="1"/>
  <c r="I23" i="100"/>
  <c r="I24" i="100"/>
  <c r="I25" i="100"/>
  <c r="AI26" i="100"/>
  <c r="T35" i="101"/>
  <c r="AI35" i="101" s="1"/>
  <c r="S35" i="101"/>
  <c r="AI33" i="101"/>
  <c r="AI32" i="100"/>
  <c r="S25" i="100"/>
  <c r="K14" i="100"/>
  <c r="I12" i="100"/>
  <c r="I13" i="100"/>
  <c r="I16" i="100"/>
  <c r="I17" i="100"/>
  <c r="AI27" i="100"/>
  <c r="I30" i="100"/>
  <c r="I31" i="100"/>
  <c r="I33" i="100"/>
  <c r="K18" i="100"/>
  <c r="AI28" i="100"/>
  <c r="S29" i="100"/>
  <c r="AI30" i="100"/>
  <c r="AI31" i="100"/>
  <c r="AI23" i="100"/>
  <c r="AI21" i="100"/>
  <c r="AI19" i="100"/>
  <c r="K19" i="100"/>
  <c r="I34" i="100"/>
  <c r="K11" i="100"/>
  <c r="K15" i="100"/>
  <c r="K20" i="100"/>
  <c r="I26" i="100"/>
  <c r="I27" i="100"/>
  <c r="I28" i="100"/>
  <c r="I29" i="100"/>
  <c r="I32" i="100"/>
  <c r="AI29" i="100"/>
  <c r="AH35" i="100"/>
  <c r="AI16" i="100"/>
  <c r="AI15" i="100"/>
  <c r="AQ35" i="100"/>
  <c r="AI24" i="100"/>
  <c r="AI25" i="100"/>
  <c r="S30" i="100"/>
  <c r="R35" i="100"/>
  <c r="S27" i="100"/>
  <c r="S31" i="100"/>
  <c r="S28" i="100"/>
  <c r="S32" i="100"/>
  <c r="S26" i="100"/>
  <c r="AI13" i="100"/>
  <c r="AI17" i="100"/>
  <c r="AI14" i="100"/>
  <c r="S11" i="100"/>
  <c r="S13" i="100"/>
  <c r="S14" i="100"/>
  <c r="S15" i="100"/>
  <c r="S16" i="100"/>
  <c r="S17" i="100"/>
  <c r="S19" i="100"/>
  <c r="T22" i="100"/>
  <c r="AI22" i="100" s="1"/>
  <c r="T11" i="100"/>
  <c r="AI11" i="100" s="1"/>
  <c r="T12" i="100"/>
  <c r="AI12" i="100" s="1"/>
  <c r="T18" i="100"/>
  <c r="AI18" i="100" s="1"/>
  <c r="T20" i="100"/>
  <c r="AI20" i="100" s="1"/>
  <c r="T33" i="100"/>
  <c r="AI33" i="100" s="1"/>
  <c r="T34" i="100"/>
  <c r="AI34" i="100" s="1"/>
  <c r="S23" i="100"/>
  <c r="S24" i="100"/>
  <c r="S21" i="100"/>
  <c r="AR35" i="99"/>
  <c r="AP35" i="99"/>
  <c r="AG35" i="99"/>
  <c r="Q35" i="99"/>
  <c r="P35" i="99"/>
  <c r="AQ34" i="99"/>
  <c r="AH34" i="99"/>
  <c r="V34" i="99"/>
  <c r="T34" i="99"/>
  <c r="R34" i="99"/>
  <c r="S34" i="99" s="1"/>
  <c r="J34" i="99"/>
  <c r="I34" i="99" s="1"/>
  <c r="G34" i="99"/>
  <c r="E34" i="99"/>
  <c r="AQ33" i="99"/>
  <c r="AH33" i="99"/>
  <c r="V33" i="99"/>
  <c r="R33" i="99"/>
  <c r="S33" i="99" s="1"/>
  <c r="J33" i="99"/>
  <c r="I33" i="99" s="1"/>
  <c r="G33" i="99"/>
  <c r="E33" i="99"/>
  <c r="AW32" i="99"/>
  <c r="AQ32" i="99"/>
  <c r="AH32" i="99"/>
  <c r="V32" i="99"/>
  <c r="R32" i="99"/>
  <c r="T32" i="99" s="1"/>
  <c r="J32" i="99"/>
  <c r="K32" i="99" s="1"/>
  <c r="I32" i="99"/>
  <c r="G32" i="99"/>
  <c r="E32" i="99"/>
  <c r="AQ31" i="99"/>
  <c r="AH31" i="99"/>
  <c r="V31" i="99"/>
  <c r="R31" i="99"/>
  <c r="T31" i="99" s="1"/>
  <c r="J31" i="99"/>
  <c r="I31" i="99" s="1"/>
  <c r="G31" i="99"/>
  <c r="E31" i="99"/>
  <c r="AQ30" i="99"/>
  <c r="AH30" i="99"/>
  <c r="V30" i="99"/>
  <c r="R30" i="99"/>
  <c r="T30" i="99" s="1"/>
  <c r="J30" i="99"/>
  <c r="K30" i="99" s="1"/>
  <c r="G30" i="99"/>
  <c r="E30" i="99"/>
  <c r="AQ29" i="99"/>
  <c r="AH29" i="99"/>
  <c r="V29" i="99"/>
  <c r="R29" i="99"/>
  <c r="T29" i="99" s="1"/>
  <c r="J29" i="99"/>
  <c r="I29" i="99" s="1"/>
  <c r="G29" i="99"/>
  <c r="E29" i="99"/>
  <c r="AQ28" i="99"/>
  <c r="AH28" i="99"/>
  <c r="V28" i="99"/>
  <c r="R28" i="99"/>
  <c r="T28" i="99" s="1"/>
  <c r="J28" i="99"/>
  <c r="K28" i="99" s="1"/>
  <c r="G28" i="99"/>
  <c r="E28" i="99"/>
  <c r="AQ27" i="99"/>
  <c r="AH27" i="99"/>
  <c r="V27" i="99"/>
  <c r="R27" i="99"/>
  <c r="T27" i="99" s="1"/>
  <c r="J27" i="99"/>
  <c r="K27" i="99" s="1"/>
  <c r="G27" i="99"/>
  <c r="E27" i="99"/>
  <c r="AQ26" i="99"/>
  <c r="AH26" i="99"/>
  <c r="V26" i="99"/>
  <c r="R26" i="99"/>
  <c r="T26" i="99" s="1"/>
  <c r="J26" i="99"/>
  <c r="K26" i="99" s="1"/>
  <c r="G26" i="99"/>
  <c r="E26" i="99"/>
  <c r="AQ25" i="99"/>
  <c r="AH25" i="99"/>
  <c r="V25" i="99"/>
  <c r="R25" i="99"/>
  <c r="T25" i="99" s="1"/>
  <c r="J25" i="99"/>
  <c r="I25" i="99" s="1"/>
  <c r="G25" i="99"/>
  <c r="E25" i="99"/>
  <c r="AQ24" i="99"/>
  <c r="AH24" i="99"/>
  <c r="V24" i="99"/>
  <c r="R24" i="99"/>
  <c r="T24" i="99" s="1"/>
  <c r="J24" i="99"/>
  <c r="K24" i="99" s="1"/>
  <c r="G24" i="99"/>
  <c r="E24" i="99"/>
  <c r="AQ23" i="99"/>
  <c r="AH23" i="99"/>
  <c r="V23" i="99"/>
  <c r="R23" i="99"/>
  <c r="T23" i="99" s="1"/>
  <c r="J23" i="99"/>
  <c r="K23" i="99" s="1"/>
  <c r="G23" i="99"/>
  <c r="E23" i="99"/>
  <c r="AQ22" i="99"/>
  <c r="AH22" i="99"/>
  <c r="V22" i="99"/>
  <c r="R22" i="99"/>
  <c r="T22" i="99" s="1"/>
  <c r="J22" i="99"/>
  <c r="K22" i="99" s="1"/>
  <c r="G22" i="99"/>
  <c r="E22" i="99"/>
  <c r="AQ21" i="99"/>
  <c r="AH21" i="99"/>
  <c r="V21" i="99"/>
  <c r="R21" i="99"/>
  <c r="T21" i="99" s="1"/>
  <c r="J21" i="99"/>
  <c r="I21" i="99" s="1"/>
  <c r="G21" i="99"/>
  <c r="E21" i="99"/>
  <c r="AQ20" i="99"/>
  <c r="AH20" i="99"/>
  <c r="V20" i="99"/>
  <c r="R20" i="99"/>
  <c r="S20" i="99" s="1"/>
  <c r="J20" i="99"/>
  <c r="I20" i="99" s="1"/>
  <c r="G20" i="99"/>
  <c r="E20" i="99"/>
  <c r="AQ19" i="99"/>
  <c r="AH19" i="99"/>
  <c r="V19" i="99"/>
  <c r="R19" i="99"/>
  <c r="S19" i="99" s="1"/>
  <c r="J19" i="99"/>
  <c r="I19" i="99" s="1"/>
  <c r="G19" i="99"/>
  <c r="E19" i="99"/>
  <c r="AQ18" i="99"/>
  <c r="AH18" i="99"/>
  <c r="V18" i="99"/>
  <c r="R18" i="99"/>
  <c r="S18" i="99" s="1"/>
  <c r="J18" i="99"/>
  <c r="I18" i="99" s="1"/>
  <c r="G18" i="99"/>
  <c r="E18" i="99"/>
  <c r="AQ17" i="99"/>
  <c r="AH17" i="99"/>
  <c r="V17" i="99"/>
  <c r="R17" i="99"/>
  <c r="S17" i="99" s="1"/>
  <c r="J17" i="99"/>
  <c r="I17" i="99" s="1"/>
  <c r="G17" i="99"/>
  <c r="E17" i="99"/>
  <c r="AQ16" i="99"/>
  <c r="AH16" i="99"/>
  <c r="V16" i="99"/>
  <c r="R16" i="99"/>
  <c r="S16" i="99" s="1"/>
  <c r="J16" i="99"/>
  <c r="I16" i="99" s="1"/>
  <c r="G16" i="99"/>
  <c r="E16" i="99"/>
  <c r="AQ15" i="99"/>
  <c r="AH15" i="99"/>
  <c r="V15" i="99"/>
  <c r="R15" i="99"/>
  <c r="S15" i="99" s="1"/>
  <c r="J15" i="99"/>
  <c r="I15" i="99" s="1"/>
  <c r="G15" i="99"/>
  <c r="E15" i="99"/>
  <c r="AQ14" i="99"/>
  <c r="AH14" i="99"/>
  <c r="V14" i="99"/>
  <c r="R14" i="99"/>
  <c r="S14" i="99" s="1"/>
  <c r="J14" i="99"/>
  <c r="I14" i="99" s="1"/>
  <c r="G14" i="99"/>
  <c r="E14" i="99"/>
  <c r="AQ13" i="99"/>
  <c r="AH13" i="99"/>
  <c r="V13" i="99"/>
  <c r="R13" i="99"/>
  <c r="S13" i="99" s="1"/>
  <c r="J13" i="99"/>
  <c r="I13" i="99" s="1"/>
  <c r="G13" i="99"/>
  <c r="E13" i="99"/>
  <c r="AQ12" i="99"/>
  <c r="AH12" i="99"/>
  <c r="V12" i="99"/>
  <c r="R12" i="99"/>
  <c r="S12" i="99" s="1"/>
  <c r="J12" i="99"/>
  <c r="I12" i="99" s="1"/>
  <c r="G12" i="99"/>
  <c r="E12" i="99"/>
  <c r="AQ11" i="99"/>
  <c r="AH11" i="99"/>
  <c r="V11" i="99"/>
  <c r="R11" i="99"/>
  <c r="J11" i="99"/>
  <c r="I11" i="99" s="1"/>
  <c r="G11" i="99"/>
  <c r="E11" i="99"/>
  <c r="AG8" i="99"/>
  <c r="K33" i="99" l="1"/>
  <c r="K34" i="99"/>
  <c r="AI34" i="99"/>
  <c r="T35" i="100"/>
  <c r="AI35" i="100" s="1"/>
  <c r="S35" i="100"/>
  <c r="I22" i="99"/>
  <c r="AI22" i="99"/>
  <c r="I23" i="99"/>
  <c r="I24" i="99"/>
  <c r="I26" i="99"/>
  <c r="AI26" i="99"/>
  <c r="I27" i="99"/>
  <c r="I28" i="99"/>
  <c r="I30" i="99"/>
  <c r="AI30" i="99"/>
  <c r="K25" i="99"/>
  <c r="K29" i="99"/>
  <c r="AI23" i="99"/>
  <c r="AI27" i="99"/>
  <c r="AI31" i="99"/>
  <c r="K31" i="99"/>
  <c r="AQ35" i="99"/>
  <c r="AH35" i="99"/>
  <c r="T13" i="99"/>
  <c r="AI13" i="99" s="1"/>
  <c r="T14" i="99"/>
  <c r="AI14" i="99" s="1"/>
  <c r="T15" i="99"/>
  <c r="AI15" i="99" s="1"/>
  <c r="T16" i="99"/>
  <c r="AI16" i="99" s="1"/>
  <c r="T17" i="99"/>
  <c r="AI17" i="99" s="1"/>
  <c r="T18" i="99"/>
  <c r="AI18" i="99" s="1"/>
  <c r="T19" i="99"/>
  <c r="AI19" i="99" s="1"/>
  <c r="T20" i="99"/>
  <c r="AI20" i="99" s="1"/>
  <c r="R35" i="99"/>
  <c r="T11" i="99"/>
  <c r="T12" i="99"/>
  <c r="AI12" i="99" s="1"/>
  <c r="AI24" i="99"/>
  <c r="AI28" i="99"/>
  <c r="AI32" i="99"/>
  <c r="AI21" i="99"/>
  <c r="AI25" i="99"/>
  <c r="AI29" i="99"/>
  <c r="T33" i="99"/>
  <c r="AI33" i="99" s="1"/>
  <c r="K14" i="99"/>
  <c r="K15" i="99"/>
  <c r="K19" i="99"/>
  <c r="K20" i="99"/>
  <c r="K11" i="99"/>
  <c r="K12" i="99"/>
  <c r="K13" i="99"/>
  <c r="K16" i="99"/>
  <c r="K18" i="99"/>
  <c r="S23" i="99"/>
  <c r="S30" i="99"/>
  <c r="S31" i="99"/>
  <c r="K17" i="99"/>
  <c r="S21" i="99"/>
  <c r="S22" i="99"/>
  <c r="S24" i="99"/>
  <c r="S25" i="99"/>
  <c r="S26" i="99"/>
  <c r="S27" i="99"/>
  <c r="S28" i="99"/>
  <c r="S29" i="99"/>
  <c r="S32" i="99"/>
  <c r="S11" i="99"/>
  <c r="AI11" i="99"/>
  <c r="AR35" i="98"/>
  <c r="AP35" i="98"/>
  <c r="AG35" i="98"/>
  <c r="Q35" i="98"/>
  <c r="P35" i="98"/>
  <c r="AQ34" i="98"/>
  <c r="AH34" i="98"/>
  <c r="V34" i="98"/>
  <c r="R34" i="98"/>
  <c r="S34" i="98" s="1"/>
  <c r="J34" i="98"/>
  <c r="I34" i="98" s="1"/>
  <c r="G34" i="98"/>
  <c r="E34" i="98"/>
  <c r="AQ33" i="98"/>
  <c r="AH33" i="98"/>
  <c r="V33" i="98"/>
  <c r="R33" i="98"/>
  <c r="S33" i="98" s="1"/>
  <c r="J33" i="98"/>
  <c r="I33" i="98" s="1"/>
  <c r="G33" i="98"/>
  <c r="E33" i="98"/>
  <c r="AW32" i="98"/>
  <c r="AQ32" i="98"/>
  <c r="AH32" i="98"/>
  <c r="V32" i="98"/>
  <c r="R32" i="98"/>
  <c r="T32" i="98" s="1"/>
  <c r="J32" i="98"/>
  <c r="K32" i="98" s="1"/>
  <c r="G32" i="98"/>
  <c r="E32" i="98"/>
  <c r="AQ31" i="98"/>
  <c r="AH31" i="98"/>
  <c r="V31" i="98"/>
  <c r="R31" i="98"/>
  <c r="T31" i="98" s="1"/>
  <c r="J31" i="98"/>
  <c r="I31" i="98" s="1"/>
  <c r="G31" i="98"/>
  <c r="E31" i="98"/>
  <c r="AQ30" i="98"/>
  <c r="AH30" i="98"/>
  <c r="V30" i="98"/>
  <c r="R30" i="98"/>
  <c r="T30" i="98" s="1"/>
  <c r="J30" i="98"/>
  <c r="I30" i="98" s="1"/>
  <c r="G30" i="98"/>
  <c r="E30" i="98"/>
  <c r="AQ29" i="98"/>
  <c r="AH29" i="98"/>
  <c r="V29" i="98"/>
  <c r="R29" i="98"/>
  <c r="T29" i="98" s="1"/>
  <c r="J29" i="98"/>
  <c r="K29" i="98" s="1"/>
  <c r="G29" i="98"/>
  <c r="E29" i="98"/>
  <c r="AQ28" i="98"/>
  <c r="AH28" i="98"/>
  <c r="V28" i="98"/>
  <c r="R28" i="98"/>
  <c r="T28" i="98" s="1"/>
  <c r="J28" i="98"/>
  <c r="K28" i="98" s="1"/>
  <c r="G28" i="98"/>
  <c r="E28" i="98"/>
  <c r="AQ27" i="98"/>
  <c r="AH27" i="98"/>
  <c r="V27" i="98"/>
  <c r="R27" i="98"/>
  <c r="T27" i="98" s="1"/>
  <c r="J27" i="98"/>
  <c r="I27" i="98" s="1"/>
  <c r="G27" i="98"/>
  <c r="E27" i="98"/>
  <c r="AQ26" i="98"/>
  <c r="AH26" i="98"/>
  <c r="V26" i="98"/>
  <c r="R26" i="98"/>
  <c r="T26" i="98" s="1"/>
  <c r="J26" i="98"/>
  <c r="I26" i="98" s="1"/>
  <c r="G26" i="98"/>
  <c r="E26" i="98"/>
  <c r="AQ25" i="98"/>
  <c r="AH25" i="98"/>
  <c r="V25" i="98"/>
  <c r="R25" i="98"/>
  <c r="T25" i="98" s="1"/>
  <c r="J25" i="98"/>
  <c r="K25" i="98" s="1"/>
  <c r="G25" i="98"/>
  <c r="E25" i="98"/>
  <c r="AQ24" i="98"/>
  <c r="AH24" i="98"/>
  <c r="V24" i="98"/>
  <c r="R24" i="98"/>
  <c r="T24" i="98" s="1"/>
  <c r="J24" i="98"/>
  <c r="K24" i="98" s="1"/>
  <c r="G24" i="98"/>
  <c r="E24" i="98"/>
  <c r="AQ23" i="98"/>
  <c r="AH23" i="98"/>
  <c r="V23" i="98"/>
  <c r="R23" i="98"/>
  <c r="T23" i="98" s="1"/>
  <c r="J23" i="98"/>
  <c r="I23" i="98" s="1"/>
  <c r="G23" i="98"/>
  <c r="E23" i="98"/>
  <c r="AQ22" i="98"/>
  <c r="AH22" i="98"/>
  <c r="V22" i="98"/>
  <c r="R22" i="98"/>
  <c r="T22" i="98" s="1"/>
  <c r="J22" i="98"/>
  <c r="I22" i="98" s="1"/>
  <c r="G22" i="98"/>
  <c r="E22" i="98"/>
  <c r="AQ21" i="98"/>
  <c r="AH21" i="98"/>
  <c r="V21" i="98"/>
  <c r="R21" i="98"/>
  <c r="T21" i="98" s="1"/>
  <c r="J21" i="98"/>
  <c r="I21" i="98" s="1"/>
  <c r="G21" i="98"/>
  <c r="E21" i="98"/>
  <c r="AQ20" i="98"/>
  <c r="AH20" i="98"/>
  <c r="V20" i="98"/>
  <c r="R20" i="98"/>
  <c r="S20" i="98" s="1"/>
  <c r="J20" i="98"/>
  <c r="I20" i="98" s="1"/>
  <c r="G20" i="98"/>
  <c r="E20" i="98"/>
  <c r="AQ19" i="98"/>
  <c r="AH19" i="98"/>
  <c r="V19" i="98"/>
  <c r="R19" i="98"/>
  <c r="S19" i="98" s="1"/>
  <c r="J19" i="98"/>
  <c r="I19" i="98" s="1"/>
  <c r="G19" i="98"/>
  <c r="E19" i="98"/>
  <c r="AQ18" i="98"/>
  <c r="AH18" i="98"/>
  <c r="V18" i="98"/>
  <c r="R18" i="98"/>
  <c r="S18" i="98" s="1"/>
  <c r="J18" i="98"/>
  <c r="I18" i="98" s="1"/>
  <c r="G18" i="98"/>
  <c r="E18" i="98"/>
  <c r="AQ17" i="98"/>
  <c r="AH17" i="98"/>
  <c r="V17" i="98"/>
  <c r="R17" i="98"/>
  <c r="S17" i="98" s="1"/>
  <c r="J17" i="98"/>
  <c r="I17" i="98" s="1"/>
  <c r="G17" i="98"/>
  <c r="E17" i="98"/>
  <c r="AQ16" i="98"/>
  <c r="AH16" i="98"/>
  <c r="V16" i="98"/>
  <c r="R16" i="98"/>
  <c r="S16" i="98" s="1"/>
  <c r="J16" i="98"/>
  <c r="I16" i="98" s="1"/>
  <c r="G16" i="98"/>
  <c r="E16" i="98"/>
  <c r="AQ15" i="98"/>
  <c r="AH15" i="98"/>
  <c r="V15" i="98"/>
  <c r="R15" i="98"/>
  <c r="S15" i="98" s="1"/>
  <c r="J15" i="98"/>
  <c r="I15" i="98" s="1"/>
  <c r="G15" i="98"/>
  <c r="E15" i="98"/>
  <c r="AQ14" i="98"/>
  <c r="AH14" i="98"/>
  <c r="V14" i="98"/>
  <c r="R14" i="98"/>
  <c r="S14" i="98" s="1"/>
  <c r="J14" i="98"/>
  <c r="I14" i="98" s="1"/>
  <c r="G14" i="98"/>
  <c r="E14" i="98"/>
  <c r="AQ13" i="98"/>
  <c r="AH13" i="98"/>
  <c r="V13" i="98"/>
  <c r="R13" i="98"/>
  <c r="S13" i="98" s="1"/>
  <c r="J13" i="98"/>
  <c r="I13" i="98" s="1"/>
  <c r="G13" i="98"/>
  <c r="E13" i="98"/>
  <c r="AQ12" i="98"/>
  <c r="AH12" i="98"/>
  <c r="V12" i="98"/>
  <c r="R12" i="98"/>
  <c r="S12" i="98" s="1"/>
  <c r="J12" i="98"/>
  <c r="I12" i="98" s="1"/>
  <c r="G12" i="98"/>
  <c r="E12" i="98"/>
  <c r="AQ11" i="98"/>
  <c r="AH11" i="98"/>
  <c r="V11" i="98"/>
  <c r="R11" i="98"/>
  <c r="J11" i="98"/>
  <c r="I11" i="98" s="1"/>
  <c r="G11" i="98"/>
  <c r="E11" i="98"/>
  <c r="AG8" i="98"/>
  <c r="AR35" i="97"/>
  <c r="AP35" i="97"/>
  <c r="AG35" i="97"/>
  <c r="Q35" i="97"/>
  <c r="P35" i="97"/>
  <c r="AQ34" i="97"/>
  <c r="AH34" i="97"/>
  <c r="V34" i="97"/>
  <c r="R34" i="97"/>
  <c r="T34" i="97" s="1"/>
  <c r="J34" i="97"/>
  <c r="K34" i="97" s="1"/>
  <c r="G34" i="97"/>
  <c r="E34" i="97"/>
  <c r="AQ33" i="97"/>
  <c r="AH33" i="97"/>
  <c r="V33" i="97"/>
  <c r="R33" i="97"/>
  <c r="T33" i="97" s="1"/>
  <c r="J33" i="97"/>
  <c r="K33" i="97" s="1"/>
  <c r="G33" i="97"/>
  <c r="E33" i="97"/>
  <c r="AW32" i="97"/>
  <c r="AQ32" i="97"/>
  <c r="AH32" i="97"/>
  <c r="V32" i="97"/>
  <c r="R32" i="97"/>
  <c r="T32" i="97" s="1"/>
  <c r="J32" i="97"/>
  <c r="I32" i="97" s="1"/>
  <c r="G32" i="97"/>
  <c r="E32" i="97"/>
  <c r="AQ31" i="97"/>
  <c r="AH31" i="97"/>
  <c r="V31" i="97"/>
  <c r="R31" i="97"/>
  <c r="S31" i="97" s="1"/>
  <c r="J31" i="97"/>
  <c r="I31" i="97" s="1"/>
  <c r="G31" i="97"/>
  <c r="E31" i="97"/>
  <c r="AQ30" i="97"/>
  <c r="AH30" i="97"/>
  <c r="V30" i="97"/>
  <c r="R30" i="97"/>
  <c r="S30" i="97" s="1"/>
  <c r="J30" i="97"/>
  <c r="I30" i="97" s="1"/>
  <c r="G30" i="97"/>
  <c r="E30" i="97"/>
  <c r="AQ29" i="97"/>
  <c r="AH29" i="97"/>
  <c r="V29" i="97"/>
  <c r="R29" i="97"/>
  <c r="S29" i="97" s="1"/>
  <c r="J29" i="97"/>
  <c r="I29" i="97" s="1"/>
  <c r="G29" i="97"/>
  <c r="E29" i="97"/>
  <c r="AQ28" i="97"/>
  <c r="AH28" i="97"/>
  <c r="V28" i="97"/>
  <c r="R28" i="97"/>
  <c r="T28" i="97" s="1"/>
  <c r="J28" i="97"/>
  <c r="I28" i="97" s="1"/>
  <c r="G28" i="97"/>
  <c r="E28" i="97"/>
  <c r="AQ27" i="97"/>
  <c r="AH27" i="97"/>
  <c r="V27" i="97"/>
  <c r="R27" i="97"/>
  <c r="T27" i="97" s="1"/>
  <c r="J27" i="97"/>
  <c r="I27" i="97" s="1"/>
  <c r="G27" i="97"/>
  <c r="E27" i="97"/>
  <c r="AQ26" i="97"/>
  <c r="AH26" i="97"/>
  <c r="V26" i="97"/>
  <c r="R26" i="97"/>
  <c r="S26" i="97" s="1"/>
  <c r="J26" i="97"/>
  <c r="I26" i="97" s="1"/>
  <c r="G26" i="97"/>
  <c r="E26" i="97"/>
  <c r="AQ25" i="97"/>
  <c r="AH25" i="97"/>
  <c r="V25" i="97"/>
  <c r="R25" i="97"/>
  <c r="T25" i="97" s="1"/>
  <c r="J25" i="97"/>
  <c r="I25" i="97" s="1"/>
  <c r="G25" i="97"/>
  <c r="E25" i="97"/>
  <c r="AQ24" i="97"/>
  <c r="AH24" i="97"/>
  <c r="V24" i="97"/>
  <c r="R24" i="97"/>
  <c r="S24" i="97" s="1"/>
  <c r="J24" i="97"/>
  <c r="I24" i="97" s="1"/>
  <c r="G24" i="97"/>
  <c r="E24" i="97"/>
  <c r="AQ23" i="97"/>
  <c r="AH23" i="97"/>
  <c r="V23" i="97"/>
  <c r="R23" i="97"/>
  <c r="S23" i="97" s="1"/>
  <c r="J23" i="97"/>
  <c r="I23" i="97" s="1"/>
  <c r="G23" i="97"/>
  <c r="E23" i="97"/>
  <c r="AQ22" i="97"/>
  <c r="AH22" i="97"/>
  <c r="V22" i="97"/>
  <c r="R22" i="97"/>
  <c r="T22" i="97" s="1"/>
  <c r="J22" i="97"/>
  <c r="I22" i="97" s="1"/>
  <c r="G22" i="97"/>
  <c r="E22" i="97"/>
  <c r="AQ21" i="97"/>
  <c r="AH21" i="97"/>
  <c r="V21" i="97"/>
  <c r="R21" i="97"/>
  <c r="S21" i="97" s="1"/>
  <c r="J21" i="97"/>
  <c r="I21" i="97" s="1"/>
  <c r="G21" i="97"/>
  <c r="E21" i="97"/>
  <c r="AQ20" i="97"/>
  <c r="AH20" i="97"/>
  <c r="V20" i="97"/>
  <c r="R20" i="97"/>
  <c r="T20" i="97" s="1"/>
  <c r="J20" i="97"/>
  <c r="K20" i="97" s="1"/>
  <c r="G20" i="97"/>
  <c r="E20" i="97"/>
  <c r="AQ19" i="97"/>
  <c r="AH19" i="97"/>
  <c r="V19" i="97"/>
  <c r="R19" i="97"/>
  <c r="S19" i="97" s="1"/>
  <c r="J19" i="97"/>
  <c r="K19" i="97" s="1"/>
  <c r="G19" i="97"/>
  <c r="E19" i="97"/>
  <c r="AQ18" i="97"/>
  <c r="AH18" i="97"/>
  <c r="V18" i="97"/>
  <c r="R18" i="97"/>
  <c r="S18" i="97" s="1"/>
  <c r="J18" i="97"/>
  <c r="I18" i="97" s="1"/>
  <c r="G18" i="97"/>
  <c r="E18" i="97"/>
  <c r="AQ17" i="97"/>
  <c r="AH17" i="97"/>
  <c r="V17" i="97"/>
  <c r="R17" i="97"/>
  <c r="S17" i="97" s="1"/>
  <c r="J17" i="97"/>
  <c r="I17" i="97" s="1"/>
  <c r="G17" i="97"/>
  <c r="E17" i="97"/>
  <c r="AQ16" i="97"/>
  <c r="AH16" i="97"/>
  <c r="V16" i="97"/>
  <c r="R16" i="97"/>
  <c r="T16" i="97" s="1"/>
  <c r="J16" i="97"/>
  <c r="K16" i="97" s="1"/>
  <c r="G16" i="97"/>
  <c r="E16" i="97"/>
  <c r="AQ15" i="97"/>
  <c r="AH15" i="97"/>
  <c r="V15" i="97"/>
  <c r="R15" i="97"/>
  <c r="S15" i="97" s="1"/>
  <c r="J15" i="97"/>
  <c r="K15" i="97" s="1"/>
  <c r="G15" i="97"/>
  <c r="E15" i="97"/>
  <c r="AQ14" i="97"/>
  <c r="AH14" i="97"/>
  <c r="V14" i="97"/>
  <c r="R14" i="97"/>
  <c r="T14" i="97" s="1"/>
  <c r="J14" i="97"/>
  <c r="I14" i="97" s="1"/>
  <c r="G14" i="97"/>
  <c r="E14" i="97"/>
  <c r="AQ13" i="97"/>
  <c r="AH13" i="97"/>
  <c r="V13" i="97"/>
  <c r="R13" i="97"/>
  <c r="T13" i="97" s="1"/>
  <c r="J13" i="97"/>
  <c r="I13" i="97" s="1"/>
  <c r="G13" i="97"/>
  <c r="E13" i="97"/>
  <c r="AQ12" i="97"/>
  <c r="AH12" i="97"/>
  <c r="V12" i="97"/>
  <c r="R12" i="97"/>
  <c r="S12" i="97" s="1"/>
  <c r="J12" i="97"/>
  <c r="K12" i="97" s="1"/>
  <c r="I12" i="97"/>
  <c r="G12" i="97"/>
  <c r="E12" i="97"/>
  <c r="AQ11" i="97"/>
  <c r="AH11" i="97"/>
  <c r="V11" i="97"/>
  <c r="R11" i="97"/>
  <c r="J11" i="97"/>
  <c r="K11" i="97" s="1"/>
  <c r="I11" i="97"/>
  <c r="G11" i="97"/>
  <c r="E11" i="97"/>
  <c r="AG8" i="97"/>
  <c r="I19" i="97" l="1"/>
  <c r="I15" i="97"/>
  <c r="I16" i="97"/>
  <c r="T35" i="99"/>
  <c r="AI35" i="99" s="1"/>
  <c r="S35" i="99"/>
  <c r="AI27" i="98"/>
  <c r="AI31" i="98"/>
  <c r="K23" i="98"/>
  <c r="K26" i="98"/>
  <c r="K30" i="98"/>
  <c r="K22" i="98"/>
  <c r="K27" i="98"/>
  <c r="K31" i="98"/>
  <c r="AI24" i="98"/>
  <c r="I25" i="98"/>
  <c r="AI28" i="98"/>
  <c r="I29" i="98"/>
  <c r="AI32" i="98"/>
  <c r="AI23" i="98"/>
  <c r="AQ35" i="98"/>
  <c r="I24" i="98"/>
  <c r="I28" i="98"/>
  <c r="I32" i="98"/>
  <c r="T20" i="98"/>
  <c r="AI20" i="98" s="1"/>
  <c r="AH35" i="98"/>
  <c r="T18" i="98"/>
  <c r="AI18" i="98" s="1"/>
  <c r="T14" i="98"/>
  <c r="AI14" i="98" s="1"/>
  <c r="T13" i="98"/>
  <c r="AI13" i="98" s="1"/>
  <c r="T15" i="98"/>
  <c r="AI15" i="98" s="1"/>
  <c r="T16" i="98"/>
  <c r="AI16" i="98" s="1"/>
  <c r="T17" i="98"/>
  <c r="AI17" i="98" s="1"/>
  <c r="T19" i="98"/>
  <c r="AI19" i="98" s="1"/>
  <c r="R35" i="98"/>
  <c r="T11" i="98"/>
  <c r="AI11" i="98" s="1"/>
  <c r="T12" i="98"/>
  <c r="AI12" i="98" s="1"/>
  <c r="AI21" i="98"/>
  <c r="AI25" i="98"/>
  <c r="AI29" i="98"/>
  <c r="AI22" i="98"/>
  <c r="AI26" i="98"/>
  <c r="AI30" i="98"/>
  <c r="T33" i="98"/>
  <c r="AI33" i="98" s="1"/>
  <c r="T34" i="98"/>
  <c r="AI34" i="98" s="1"/>
  <c r="K11" i="98"/>
  <c r="K14" i="98"/>
  <c r="K15" i="98"/>
  <c r="K16" i="98"/>
  <c r="K18" i="98"/>
  <c r="K19" i="98"/>
  <c r="K20" i="98"/>
  <c r="K33" i="98"/>
  <c r="K34" i="98"/>
  <c r="K17" i="98"/>
  <c r="S21" i="98"/>
  <c r="S23" i="98"/>
  <c r="S25" i="98"/>
  <c r="S27" i="98"/>
  <c r="S32" i="98"/>
  <c r="K12" i="98"/>
  <c r="K13" i="98"/>
  <c r="S22" i="98"/>
  <c r="S24" i="98"/>
  <c r="S26" i="98"/>
  <c r="S28" i="98"/>
  <c r="S29" i="98"/>
  <c r="S30" i="98"/>
  <c r="S31" i="98"/>
  <c r="S11" i="98"/>
  <c r="I20" i="97"/>
  <c r="K13" i="97"/>
  <c r="K17" i="97"/>
  <c r="AI27" i="97"/>
  <c r="I33" i="97"/>
  <c r="K18" i="97"/>
  <c r="I34" i="97"/>
  <c r="K14" i="97"/>
  <c r="AI33" i="97"/>
  <c r="AQ35" i="97"/>
  <c r="AI14" i="97"/>
  <c r="AI34" i="97"/>
  <c r="AH35" i="97"/>
  <c r="AI22" i="97"/>
  <c r="S33" i="97"/>
  <c r="S34" i="97"/>
  <c r="R35" i="97"/>
  <c r="AI16" i="97"/>
  <c r="AI20" i="97"/>
  <c r="AI25" i="97"/>
  <c r="AI13" i="97"/>
  <c r="AI28" i="97"/>
  <c r="AI32" i="97"/>
  <c r="S13" i="97"/>
  <c r="S14" i="97"/>
  <c r="S16" i="97"/>
  <c r="S20" i="97"/>
  <c r="T21" i="97"/>
  <c r="AI21" i="97" s="1"/>
  <c r="T23" i="97"/>
  <c r="AI23" i="97" s="1"/>
  <c r="T24" i="97"/>
  <c r="AI24" i="97" s="1"/>
  <c r="T26" i="97"/>
  <c r="AI26" i="97" s="1"/>
  <c r="T29" i="97"/>
  <c r="AI29" i="97" s="1"/>
  <c r="T30" i="97"/>
  <c r="AI30" i="97" s="1"/>
  <c r="T31" i="97"/>
  <c r="AI31" i="97" s="1"/>
  <c r="T11" i="97"/>
  <c r="T12" i="97"/>
  <c r="AI12" i="97" s="1"/>
  <c r="T15" i="97"/>
  <c r="AI15" i="97" s="1"/>
  <c r="T17" i="97"/>
  <c r="AI17" i="97" s="1"/>
  <c r="T18" i="97"/>
  <c r="AI18" i="97" s="1"/>
  <c r="T19" i="97"/>
  <c r="AI19" i="97" s="1"/>
  <c r="K22" i="97"/>
  <c r="K23" i="97"/>
  <c r="K24" i="97"/>
  <c r="K25" i="97"/>
  <c r="K26" i="97"/>
  <c r="K27" i="97"/>
  <c r="K28" i="97"/>
  <c r="K29" i="97"/>
  <c r="K30" i="97"/>
  <c r="K31" i="97"/>
  <c r="K32" i="97"/>
  <c r="S22" i="97"/>
  <c r="S25" i="97"/>
  <c r="S27" i="97"/>
  <c r="S28" i="97"/>
  <c r="S32" i="97"/>
  <c r="S11" i="97"/>
  <c r="AR35" i="95"/>
  <c r="AP35" i="95"/>
  <c r="AG35" i="95"/>
  <c r="Q35" i="95"/>
  <c r="P35" i="95"/>
  <c r="AQ34" i="95"/>
  <c r="AH34" i="95"/>
  <c r="V34" i="95"/>
  <c r="R34" i="95"/>
  <c r="S34" i="95" s="1"/>
  <c r="J34" i="95"/>
  <c r="I34" i="95" s="1"/>
  <c r="G34" i="95"/>
  <c r="E34" i="95"/>
  <c r="AQ33" i="95"/>
  <c r="AH33" i="95"/>
  <c r="V33" i="95"/>
  <c r="R33" i="95"/>
  <c r="S33" i="95" s="1"/>
  <c r="J33" i="95"/>
  <c r="I33" i="95" s="1"/>
  <c r="G33" i="95"/>
  <c r="E33" i="95"/>
  <c r="AW32" i="95"/>
  <c r="AQ32" i="95"/>
  <c r="AH32" i="95"/>
  <c r="V32" i="95"/>
  <c r="R32" i="95"/>
  <c r="S32" i="95" s="1"/>
  <c r="J32" i="95"/>
  <c r="K32" i="95" s="1"/>
  <c r="G32" i="95"/>
  <c r="E32" i="95"/>
  <c r="AQ31" i="95"/>
  <c r="AH31" i="95"/>
  <c r="V31" i="95"/>
  <c r="R31" i="95"/>
  <c r="T31" i="95" s="1"/>
  <c r="J31" i="95"/>
  <c r="K31" i="95" s="1"/>
  <c r="G31" i="95"/>
  <c r="E31" i="95"/>
  <c r="AQ30" i="95"/>
  <c r="AH30" i="95"/>
  <c r="V30" i="95"/>
  <c r="R30" i="95"/>
  <c r="T30" i="95" s="1"/>
  <c r="J30" i="95"/>
  <c r="K30" i="95" s="1"/>
  <c r="G30" i="95"/>
  <c r="E30" i="95"/>
  <c r="AQ29" i="95"/>
  <c r="AH29" i="95"/>
  <c r="V29" i="95"/>
  <c r="R29" i="95"/>
  <c r="T29" i="95" s="1"/>
  <c r="J29" i="95"/>
  <c r="K29" i="95" s="1"/>
  <c r="G29" i="95"/>
  <c r="E29" i="95"/>
  <c r="AQ28" i="95"/>
  <c r="AH28" i="95"/>
  <c r="V28" i="95"/>
  <c r="R28" i="95"/>
  <c r="T28" i="95" s="1"/>
  <c r="J28" i="95"/>
  <c r="K28" i="95" s="1"/>
  <c r="G28" i="95"/>
  <c r="E28" i="95"/>
  <c r="AQ27" i="95"/>
  <c r="AH27" i="95"/>
  <c r="V27" i="95"/>
  <c r="R27" i="95"/>
  <c r="T27" i="95" s="1"/>
  <c r="J27" i="95"/>
  <c r="K27" i="95" s="1"/>
  <c r="G27" i="95"/>
  <c r="E27" i="95"/>
  <c r="AQ26" i="95"/>
  <c r="AH26" i="95"/>
  <c r="V26" i="95"/>
  <c r="R26" i="95"/>
  <c r="T26" i="95" s="1"/>
  <c r="J26" i="95"/>
  <c r="K26" i="95" s="1"/>
  <c r="G26" i="95"/>
  <c r="E26" i="95"/>
  <c r="AQ25" i="95"/>
  <c r="AH25" i="95"/>
  <c r="V25" i="95"/>
  <c r="R25" i="95"/>
  <c r="S25" i="95" s="1"/>
  <c r="J25" i="95"/>
  <c r="K25" i="95" s="1"/>
  <c r="G25" i="95"/>
  <c r="E25" i="95"/>
  <c r="AQ24" i="95"/>
  <c r="AH24" i="95"/>
  <c r="V24" i="95"/>
  <c r="R24" i="95"/>
  <c r="T24" i="95" s="1"/>
  <c r="J24" i="95"/>
  <c r="K24" i="95" s="1"/>
  <c r="G24" i="95"/>
  <c r="E24" i="95"/>
  <c r="AQ23" i="95"/>
  <c r="AH23" i="95"/>
  <c r="V23" i="95"/>
  <c r="R23" i="95"/>
  <c r="S23" i="95" s="1"/>
  <c r="J23" i="95"/>
  <c r="K23" i="95" s="1"/>
  <c r="G23" i="95"/>
  <c r="E23" i="95"/>
  <c r="AQ22" i="95"/>
  <c r="AH22" i="95"/>
  <c r="V22" i="95"/>
  <c r="R22" i="95"/>
  <c r="T22" i="95" s="1"/>
  <c r="J22" i="95"/>
  <c r="K22" i="95" s="1"/>
  <c r="G22" i="95"/>
  <c r="E22" i="95"/>
  <c r="AQ21" i="95"/>
  <c r="AH21" i="95"/>
  <c r="V21" i="95"/>
  <c r="R21" i="95"/>
  <c r="T21" i="95" s="1"/>
  <c r="J21" i="95"/>
  <c r="I21" i="95" s="1"/>
  <c r="G21" i="95"/>
  <c r="E21" i="95"/>
  <c r="AQ20" i="95"/>
  <c r="AH20" i="95"/>
  <c r="V20" i="95"/>
  <c r="R20" i="95"/>
  <c r="S20" i="95" s="1"/>
  <c r="J20" i="95"/>
  <c r="K20" i="95" s="1"/>
  <c r="G20" i="95"/>
  <c r="E20" i="95"/>
  <c r="AQ19" i="95"/>
  <c r="AH19" i="95"/>
  <c r="V19" i="95"/>
  <c r="R19" i="95"/>
  <c r="T19" i="95" s="1"/>
  <c r="J19" i="95"/>
  <c r="I19" i="95" s="1"/>
  <c r="G19" i="95"/>
  <c r="E19" i="95"/>
  <c r="AQ18" i="95"/>
  <c r="AH18" i="95"/>
  <c r="V18" i="95"/>
  <c r="R18" i="95"/>
  <c r="T18" i="95" s="1"/>
  <c r="J18" i="95"/>
  <c r="I18" i="95" s="1"/>
  <c r="G18" i="95"/>
  <c r="E18" i="95"/>
  <c r="AQ17" i="95"/>
  <c r="AH17" i="95"/>
  <c r="V17" i="95"/>
  <c r="R17" i="95"/>
  <c r="T17" i="95" s="1"/>
  <c r="J17" i="95"/>
  <c r="K17" i="95" s="1"/>
  <c r="G17" i="95"/>
  <c r="E17" i="95"/>
  <c r="AQ16" i="95"/>
  <c r="AH16" i="95"/>
  <c r="V16" i="95"/>
  <c r="R16" i="95"/>
  <c r="S16" i="95" s="1"/>
  <c r="J16" i="95"/>
  <c r="K16" i="95" s="1"/>
  <c r="G16" i="95"/>
  <c r="E16" i="95"/>
  <c r="AQ15" i="95"/>
  <c r="AH15" i="95"/>
  <c r="V15" i="95"/>
  <c r="R15" i="95"/>
  <c r="T15" i="95" s="1"/>
  <c r="J15" i="95"/>
  <c r="I15" i="95" s="1"/>
  <c r="G15" i="95"/>
  <c r="E15" i="95"/>
  <c r="AQ14" i="95"/>
  <c r="AH14" i="95"/>
  <c r="V14" i="95"/>
  <c r="R14" i="95"/>
  <c r="T14" i="95" s="1"/>
  <c r="J14" i="95"/>
  <c r="I14" i="95" s="1"/>
  <c r="G14" i="95"/>
  <c r="E14" i="95"/>
  <c r="AQ13" i="95"/>
  <c r="AH13" i="95"/>
  <c r="V13" i="95"/>
  <c r="R13" i="95"/>
  <c r="T13" i="95" s="1"/>
  <c r="J13" i="95"/>
  <c r="I13" i="95" s="1"/>
  <c r="G13" i="95"/>
  <c r="E13" i="95"/>
  <c r="AQ12" i="95"/>
  <c r="AH12" i="95"/>
  <c r="V12" i="95"/>
  <c r="R12" i="95"/>
  <c r="T12" i="95" s="1"/>
  <c r="J12" i="95"/>
  <c r="K12" i="95" s="1"/>
  <c r="G12" i="95"/>
  <c r="E12" i="95"/>
  <c r="AQ11" i="95"/>
  <c r="AH11" i="95"/>
  <c r="V11" i="95"/>
  <c r="R11" i="95"/>
  <c r="J11" i="95"/>
  <c r="K11" i="95" s="1"/>
  <c r="G11" i="95"/>
  <c r="E11" i="95"/>
  <c r="AG8" i="95"/>
  <c r="S35" i="98" l="1"/>
  <c r="T35" i="98"/>
  <c r="AI35" i="98" s="1"/>
  <c r="T35" i="97"/>
  <c r="AI35" i="97" s="1"/>
  <c r="S35" i="97"/>
  <c r="AI11" i="97"/>
  <c r="AI15" i="95"/>
  <c r="AI19" i="95"/>
  <c r="K13" i="95"/>
  <c r="K15" i="95"/>
  <c r="K19" i="95"/>
  <c r="I11" i="95"/>
  <c r="I17" i="95"/>
  <c r="I22" i="95"/>
  <c r="I23" i="95"/>
  <c r="I24" i="95"/>
  <c r="I25" i="95"/>
  <c r="I26" i="95"/>
  <c r="I27" i="95"/>
  <c r="I28" i="95"/>
  <c r="I29" i="95"/>
  <c r="I30" i="95"/>
  <c r="I31" i="95"/>
  <c r="I32" i="95"/>
  <c r="K33" i="95"/>
  <c r="K34" i="95"/>
  <c r="AH35" i="95"/>
  <c r="I12" i="95"/>
  <c r="K14" i="95"/>
  <c r="I16" i="95"/>
  <c r="K18" i="95"/>
  <c r="I20" i="95"/>
  <c r="AI21" i="95"/>
  <c r="AI26" i="95"/>
  <c r="AI30" i="95"/>
  <c r="AI12" i="95"/>
  <c r="AI22" i="95"/>
  <c r="AI24" i="95"/>
  <c r="AI27" i="95"/>
  <c r="AI28" i="95"/>
  <c r="AI29" i="95"/>
  <c r="AI31" i="95"/>
  <c r="AQ35" i="95"/>
  <c r="R35" i="95"/>
  <c r="AI13" i="95"/>
  <c r="AI17" i="95"/>
  <c r="AI14" i="95"/>
  <c r="AI18" i="95"/>
  <c r="S27" i="95"/>
  <c r="S28" i="95"/>
  <c r="S30" i="95"/>
  <c r="S12" i="95"/>
  <c r="S13" i="95"/>
  <c r="S14" i="95"/>
  <c r="S15" i="95"/>
  <c r="S17" i="95"/>
  <c r="S18" i="95"/>
  <c r="S19" i="95"/>
  <c r="T23" i="95"/>
  <c r="AI23" i="95" s="1"/>
  <c r="T25" i="95"/>
  <c r="AI25" i="95" s="1"/>
  <c r="T32" i="95"/>
  <c r="AI32" i="95" s="1"/>
  <c r="T11" i="95"/>
  <c r="T16" i="95"/>
  <c r="AI16" i="95" s="1"/>
  <c r="T20" i="95"/>
  <c r="AI20" i="95" s="1"/>
  <c r="T33" i="95"/>
  <c r="AI33" i="95" s="1"/>
  <c r="T34" i="95"/>
  <c r="AI34" i="95" s="1"/>
  <c r="S21" i="95"/>
  <c r="S22" i="95"/>
  <c r="S24" i="95"/>
  <c r="S29" i="95"/>
  <c r="S31" i="95"/>
  <c r="S26" i="95"/>
  <c r="S11" i="95"/>
  <c r="V12" i="94"/>
  <c r="V13" i="94"/>
  <c r="V14" i="94"/>
  <c r="V15" i="94"/>
  <c r="V16" i="94"/>
  <c r="V17" i="94"/>
  <c r="V18" i="94"/>
  <c r="V19" i="94"/>
  <c r="V20" i="94"/>
  <c r="V21" i="94"/>
  <c r="V22" i="94"/>
  <c r="V23" i="94"/>
  <c r="V24" i="94"/>
  <c r="V25" i="94"/>
  <c r="V26" i="94"/>
  <c r="V27" i="94"/>
  <c r="V28" i="94"/>
  <c r="V29" i="94"/>
  <c r="V30" i="94"/>
  <c r="V31" i="94"/>
  <c r="V32" i="94"/>
  <c r="V33" i="94"/>
  <c r="V34" i="94"/>
  <c r="V11" i="94"/>
  <c r="V11" i="93"/>
  <c r="T35" i="95" l="1"/>
  <c r="AI35" i="95" s="1"/>
  <c r="S35" i="95"/>
  <c r="AI11" i="95"/>
  <c r="AR35" i="94"/>
  <c r="AP35" i="94"/>
  <c r="AG35" i="94"/>
  <c r="Q35" i="94"/>
  <c r="P35" i="94"/>
  <c r="AQ34" i="94"/>
  <c r="AH34" i="94"/>
  <c r="R34" i="94"/>
  <c r="S34" i="94" s="1"/>
  <c r="J34" i="94"/>
  <c r="K34" i="94" s="1"/>
  <c r="G34" i="94"/>
  <c r="E34" i="94"/>
  <c r="AQ33" i="94"/>
  <c r="AH33" i="94"/>
  <c r="R33" i="94"/>
  <c r="S33" i="94" s="1"/>
  <c r="J33" i="94"/>
  <c r="K33" i="94" s="1"/>
  <c r="G33" i="94"/>
  <c r="E33" i="94"/>
  <c r="AW32" i="94"/>
  <c r="AQ32" i="94"/>
  <c r="AH32" i="94"/>
  <c r="R32" i="94"/>
  <c r="T32" i="94" s="1"/>
  <c r="J32" i="94"/>
  <c r="K32" i="94" s="1"/>
  <c r="G32" i="94"/>
  <c r="E32" i="94"/>
  <c r="AQ31" i="94"/>
  <c r="AH31" i="94"/>
  <c r="R31" i="94"/>
  <c r="T31" i="94" s="1"/>
  <c r="J31" i="94"/>
  <c r="K31" i="94" s="1"/>
  <c r="G31" i="94"/>
  <c r="E31" i="94"/>
  <c r="AQ30" i="94"/>
  <c r="AH30" i="94"/>
  <c r="R30" i="94"/>
  <c r="T30" i="94" s="1"/>
  <c r="J30" i="94"/>
  <c r="K30" i="94" s="1"/>
  <c r="G30" i="94"/>
  <c r="E30" i="94"/>
  <c r="AQ29" i="94"/>
  <c r="AH29" i="94"/>
  <c r="R29" i="94"/>
  <c r="T29" i="94" s="1"/>
  <c r="J29" i="94"/>
  <c r="K29" i="94" s="1"/>
  <c r="G29" i="94"/>
  <c r="E29" i="94"/>
  <c r="AQ28" i="94"/>
  <c r="AH28" i="94"/>
  <c r="R28" i="94"/>
  <c r="T28" i="94" s="1"/>
  <c r="J28" i="94"/>
  <c r="K28" i="94" s="1"/>
  <c r="G28" i="94"/>
  <c r="E28" i="94"/>
  <c r="AQ27" i="94"/>
  <c r="AH27" i="94"/>
  <c r="R27" i="94"/>
  <c r="T27" i="94" s="1"/>
  <c r="J27" i="94"/>
  <c r="K27" i="94" s="1"/>
  <c r="G27" i="94"/>
  <c r="E27" i="94"/>
  <c r="AQ26" i="94"/>
  <c r="AH26" i="94"/>
  <c r="R26" i="94"/>
  <c r="T26" i="94" s="1"/>
  <c r="J26" i="94"/>
  <c r="K26" i="94" s="1"/>
  <c r="G26" i="94"/>
  <c r="E26" i="94"/>
  <c r="AQ25" i="94"/>
  <c r="AH25" i="94"/>
  <c r="R25" i="94"/>
  <c r="T25" i="94" s="1"/>
  <c r="J25" i="94"/>
  <c r="K25" i="94" s="1"/>
  <c r="G25" i="94"/>
  <c r="E25" i="94"/>
  <c r="AQ24" i="94"/>
  <c r="AH24" i="94"/>
  <c r="R24" i="94"/>
  <c r="T24" i="94" s="1"/>
  <c r="J24" i="94"/>
  <c r="K24" i="94" s="1"/>
  <c r="G24" i="94"/>
  <c r="E24" i="94"/>
  <c r="AQ23" i="94"/>
  <c r="AH23" i="94"/>
  <c r="R23" i="94"/>
  <c r="T23" i="94" s="1"/>
  <c r="J23" i="94"/>
  <c r="K23" i="94" s="1"/>
  <c r="G23" i="94"/>
  <c r="E23" i="94"/>
  <c r="AQ22" i="94"/>
  <c r="AH22" i="94"/>
  <c r="R22" i="94"/>
  <c r="T22" i="94" s="1"/>
  <c r="J22" i="94"/>
  <c r="K22" i="94" s="1"/>
  <c r="G22" i="94"/>
  <c r="E22" i="94"/>
  <c r="AQ21" i="94"/>
  <c r="AH21" i="94"/>
  <c r="R21" i="94"/>
  <c r="T21" i="94" s="1"/>
  <c r="J21" i="94"/>
  <c r="I21" i="94" s="1"/>
  <c r="G21" i="94"/>
  <c r="E21" i="94"/>
  <c r="AQ20" i="94"/>
  <c r="AH20" i="94"/>
  <c r="R20" i="94"/>
  <c r="S20" i="94" s="1"/>
  <c r="J20" i="94"/>
  <c r="I20" i="94" s="1"/>
  <c r="G20" i="94"/>
  <c r="E20" i="94"/>
  <c r="AQ19" i="94"/>
  <c r="AH19" i="94"/>
  <c r="R19" i="94"/>
  <c r="S19" i="94" s="1"/>
  <c r="J19" i="94"/>
  <c r="I19" i="94" s="1"/>
  <c r="G19" i="94"/>
  <c r="E19" i="94"/>
  <c r="AQ18" i="94"/>
  <c r="AH18" i="94"/>
  <c r="R18" i="94"/>
  <c r="S18" i="94" s="1"/>
  <c r="J18" i="94"/>
  <c r="I18" i="94" s="1"/>
  <c r="G18" i="94"/>
  <c r="E18" i="94"/>
  <c r="AQ17" i="94"/>
  <c r="AH17" i="94"/>
  <c r="R17" i="94"/>
  <c r="S17" i="94" s="1"/>
  <c r="J17" i="94"/>
  <c r="I17" i="94" s="1"/>
  <c r="G17" i="94"/>
  <c r="E17" i="94"/>
  <c r="AQ16" i="94"/>
  <c r="AH16" i="94"/>
  <c r="R16" i="94"/>
  <c r="S16" i="94" s="1"/>
  <c r="J16" i="94"/>
  <c r="I16" i="94" s="1"/>
  <c r="G16" i="94"/>
  <c r="E16" i="94"/>
  <c r="AQ15" i="94"/>
  <c r="AH15" i="94"/>
  <c r="R15" i="94"/>
  <c r="S15" i="94" s="1"/>
  <c r="J15" i="94"/>
  <c r="I15" i="94" s="1"/>
  <c r="G15" i="94"/>
  <c r="E15" i="94"/>
  <c r="AQ14" i="94"/>
  <c r="AH14" i="94"/>
  <c r="R14" i="94"/>
  <c r="S14" i="94" s="1"/>
  <c r="J14" i="94"/>
  <c r="I14" i="94" s="1"/>
  <c r="G14" i="94"/>
  <c r="E14" i="94"/>
  <c r="AQ13" i="94"/>
  <c r="AH13" i="94"/>
  <c r="R13" i="94"/>
  <c r="S13" i="94" s="1"/>
  <c r="J13" i="94"/>
  <c r="I13" i="94" s="1"/>
  <c r="G13" i="94"/>
  <c r="E13" i="94"/>
  <c r="AQ12" i="94"/>
  <c r="AH12" i="94"/>
  <c r="R12" i="94"/>
  <c r="S12" i="94" s="1"/>
  <c r="J12" i="94"/>
  <c r="I12" i="94" s="1"/>
  <c r="G12" i="94"/>
  <c r="E12" i="94"/>
  <c r="AQ11" i="94"/>
  <c r="AH11" i="94"/>
  <c r="R11" i="94"/>
  <c r="J11" i="94"/>
  <c r="I11" i="94" s="1"/>
  <c r="G11" i="94"/>
  <c r="E11" i="94"/>
  <c r="AG8" i="94"/>
  <c r="K14" i="94" l="1"/>
  <c r="I33" i="94"/>
  <c r="K20" i="94"/>
  <c r="K12" i="94"/>
  <c r="AI24" i="94"/>
  <c r="AI28" i="94"/>
  <c r="AI32" i="94"/>
  <c r="I34" i="94"/>
  <c r="I22" i="94"/>
  <c r="I23" i="94"/>
  <c r="I24" i="94"/>
  <c r="I25" i="94"/>
  <c r="I26" i="94"/>
  <c r="I27" i="94"/>
  <c r="I28" i="94"/>
  <c r="I29" i="94"/>
  <c r="I30" i="94"/>
  <c r="I31" i="94"/>
  <c r="I32" i="94"/>
  <c r="K16" i="94"/>
  <c r="K18" i="94"/>
  <c r="K11" i="94"/>
  <c r="K15" i="94"/>
  <c r="K19" i="94"/>
  <c r="K13" i="94"/>
  <c r="K17" i="94"/>
  <c r="AQ35" i="94"/>
  <c r="AH35" i="94"/>
  <c r="R35" i="94"/>
  <c r="AI21" i="94"/>
  <c r="AI25" i="94"/>
  <c r="AI29" i="94"/>
  <c r="AI22" i="94"/>
  <c r="AI26" i="94"/>
  <c r="AI30" i="94"/>
  <c r="AI23" i="94"/>
  <c r="AI27" i="94"/>
  <c r="AI31" i="94"/>
  <c r="S21" i="94"/>
  <c r="S22" i="94"/>
  <c r="S24" i="94"/>
  <c r="S25" i="94"/>
  <c r="S27" i="94"/>
  <c r="S28" i="94"/>
  <c r="S29" i="94"/>
  <c r="T11" i="94"/>
  <c r="AI11" i="94" s="1"/>
  <c r="T12" i="94"/>
  <c r="AI12" i="94" s="1"/>
  <c r="T13" i="94"/>
  <c r="AI13" i="94" s="1"/>
  <c r="T14" i="94"/>
  <c r="AI14" i="94" s="1"/>
  <c r="T15" i="94"/>
  <c r="AI15" i="94" s="1"/>
  <c r="T16" i="94"/>
  <c r="AI16" i="94" s="1"/>
  <c r="T17" i="94"/>
  <c r="AI17" i="94" s="1"/>
  <c r="T18" i="94"/>
  <c r="AI18" i="94" s="1"/>
  <c r="T19" i="94"/>
  <c r="AI19" i="94" s="1"/>
  <c r="T20" i="94"/>
  <c r="AI20" i="94" s="1"/>
  <c r="T33" i="94"/>
  <c r="AI33" i="94" s="1"/>
  <c r="T34" i="94"/>
  <c r="AI34" i="94" s="1"/>
  <c r="S23" i="94"/>
  <c r="S26" i="94"/>
  <c r="S30" i="94"/>
  <c r="S31" i="94"/>
  <c r="S32" i="94"/>
  <c r="S11" i="94"/>
  <c r="AR35" i="93"/>
  <c r="AP35" i="93"/>
  <c r="AG35" i="93"/>
  <c r="Q35" i="93"/>
  <c r="P35" i="93"/>
  <c r="AQ34" i="93"/>
  <c r="AH34" i="93"/>
  <c r="V34" i="93"/>
  <c r="R34" i="93"/>
  <c r="S34" i="93" s="1"/>
  <c r="J34" i="93"/>
  <c r="I34" i="93" s="1"/>
  <c r="G34" i="93"/>
  <c r="E34" i="93"/>
  <c r="AQ33" i="93"/>
  <c r="AH33" i="93"/>
  <c r="V33" i="93"/>
  <c r="R33" i="93"/>
  <c r="S33" i="93" s="1"/>
  <c r="J33" i="93"/>
  <c r="I33" i="93" s="1"/>
  <c r="G33" i="93"/>
  <c r="E33" i="93"/>
  <c r="AW32" i="93"/>
  <c r="AQ32" i="93"/>
  <c r="AH32" i="93"/>
  <c r="V32" i="93"/>
  <c r="R32" i="93"/>
  <c r="T32" i="93" s="1"/>
  <c r="J32" i="93"/>
  <c r="K32" i="93" s="1"/>
  <c r="G32" i="93"/>
  <c r="E32" i="93"/>
  <c r="AQ31" i="93"/>
  <c r="AH31" i="93"/>
  <c r="V31" i="93"/>
  <c r="R31" i="93"/>
  <c r="T31" i="93" s="1"/>
  <c r="J31" i="93"/>
  <c r="K31" i="93" s="1"/>
  <c r="G31" i="93"/>
  <c r="E31" i="93"/>
  <c r="AQ30" i="93"/>
  <c r="AH30" i="93"/>
  <c r="V30" i="93"/>
  <c r="R30" i="93"/>
  <c r="T30" i="93" s="1"/>
  <c r="J30" i="93"/>
  <c r="K30" i="93" s="1"/>
  <c r="G30" i="93"/>
  <c r="E30" i="93"/>
  <c r="AQ29" i="93"/>
  <c r="AH29" i="93"/>
  <c r="V29" i="93"/>
  <c r="R29" i="93"/>
  <c r="T29" i="93" s="1"/>
  <c r="J29" i="93"/>
  <c r="K29" i="93" s="1"/>
  <c r="G29" i="93"/>
  <c r="E29" i="93"/>
  <c r="AQ28" i="93"/>
  <c r="AH28" i="93"/>
  <c r="V28" i="93"/>
  <c r="R28" i="93"/>
  <c r="T28" i="93" s="1"/>
  <c r="J28" i="93"/>
  <c r="K28" i="93" s="1"/>
  <c r="G28" i="93"/>
  <c r="E28" i="93"/>
  <c r="AQ27" i="93"/>
  <c r="AH27" i="93"/>
  <c r="V27" i="93"/>
  <c r="R27" i="93"/>
  <c r="T27" i="93" s="1"/>
  <c r="J27" i="93"/>
  <c r="K27" i="93" s="1"/>
  <c r="G27" i="93"/>
  <c r="E27" i="93"/>
  <c r="AQ26" i="93"/>
  <c r="AH26" i="93"/>
  <c r="V26" i="93"/>
  <c r="R26" i="93"/>
  <c r="T26" i="93" s="1"/>
  <c r="J26" i="93"/>
  <c r="K26" i="93" s="1"/>
  <c r="G26" i="93"/>
  <c r="E26" i="93"/>
  <c r="AQ25" i="93"/>
  <c r="AH25" i="93"/>
  <c r="V25" i="93"/>
  <c r="R25" i="93"/>
  <c r="T25" i="93" s="1"/>
  <c r="J25" i="93"/>
  <c r="K25" i="93" s="1"/>
  <c r="G25" i="93"/>
  <c r="E25" i="93"/>
  <c r="AQ24" i="93"/>
  <c r="AH24" i="93"/>
  <c r="V24" i="93"/>
  <c r="R24" i="93"/>
  <c r="T24" i="93" s="1"/>
  <c r="J24" i="93"/>
  <c r="K24" i="93" s="1"/>
  <c r="G24" i="93"/>
  <c r="E24" i="93"/>
  <c r="AQ23" i="93"/>
  <c r="AH23" i="93"/>
  <c r="V23" i="93"/>
  <c r="R23" i="93"/>
  <c r="T23" i="93" s="1"/>
  <c r="J23" i="93"/>
  <c r="K23" i="93" s="1"/>
  <c r="G23" i="93"/>
  <c r="E23" i="93"/>
  <c r="AQ22" i="93"/>
  <c r="AH22" i="93"/>
  <c r="V22" i="93"/>
  <c r="R22" i="93"/>
  <c r="T22" i="93" s="1"/>
  <c r="J22" i="93"/>
  <c r="K22" i="93" s="1"/>
  <c r="G22" i="93"/>
  <c r="E22" i="93"/>
  <c r="AQ21" i="93"/>
  <c r="AH21" i="93"/>
  <c r="V21" i="93"/>
  <c r="R21" i="93"/>
  <c r="T21" i="93" s="1"/>
  <c r="J21" i="93"/>
  <c r="I21" i="93" s="1"/>
  <c r="G21" i="93"/>
  <c r="E21" i="93"/>
  <c r="AQ20" i="93"/>
  <c r="AH20" i="93"/>
  <c r="V20" i="93"/>
  <c r="R20" i="93"/>
  <c r="S20" i="93" s="1"/>
  <c r="J20" i="93"/>
  <c r="I20" i="93" s="1"/>
  <c r="G20" i="93"/>
  <c r="E20" i="93"/>
  <c r="AQ19" i="93"/>
  <c r="AH19" i="93"/>
  <c r="V19" i="93"/>
  <c r="R19" i="93"/>
  <c r="S19" i="93" s="1"/>
  <c r="J19" i="93"/>
  <c r="I19" i="93" s="1"/>
  <c r="G19" i="93"/>
  <c r="E19" i="93"/>
  <c r="AQ18" i="93"/>
  <c r="AH18" i="93"/>
  <c r="V18" i="93"/>
  <c r="R18" i="93"/>
  <c r="S18" i="93" s="1"/>
  <c r="J18" i="93"/>
  <c r="I18" i="93" s="1"/>
  <c r="G18" i="93"/>
  <c r="E18" i="93"/>
  <c r="AQ17" i="93"/>
  <c r="AH17" i="93"/>
  <c r="V17" i="93"/>
  <c r="R17" i="93"/>
  <c r="S17" i="93" s="1"/>
  <c r="J17" i="93"/>
  <c r="I17" i="93" s="1"/>
  <c r="G17" i="93"/>
  <c r="E17" i="93"/>
  <c r="AQ16" i="93"/>
  <c r="AH16" i="93"/>
  <c r="V16" i="93"/>
  <c r="R16" i="93"/>
  <c r="S16" i="93" s="1"/>
  <c r="J16" i="93"/>
  <c r="I16" i="93" s="1"/>
  <c r="G16" i="93"/>
  <c r="E16" i="93"/>
  <c r="AQ15" i="93"/>
  <c r="AH15" i="93"/>
  <c r="V15" i="93"/>
  <c r="R15" i="93"/>
  <c r="S15" i="93" s="1"/>
  <c r="J15" i="93"/>
  <c r="I15" i="93" s="1"/>
  <c r="G15" i="93"/>
  <c r="E15" i="93"/>
  <c r="AQ14" i="93"/>
  <c r="AH14" i="93"/>
  <c r="V14" i="93"/>
  <c r="R14" i="93"/>
  <c r="S14" i="93" s="1"/>
  <c r="J14" i="93"/>
  <c r="I14" i="93" s="1"/>
  <c r="G14" i="93"/>
  <c r="E14" i="93"/>
  <c r="AQ13" i="93"/>
  <c r="AH13" i="93"/>
  <c r="V13" i="93"/>
  <c r="R13" i="93"/>
  <c r="S13" i="93" s="1"/>
  <c r="J13" i="93"/>
  <c r="I13" i="93" s="1"/>
  <c r="G13" i="93"/>
  <c r="E13" i="93"/>
  <c r="AQ12" i="93"/>
  <c r="AH12" i="93"/>
  <c r="V12" i="93"/>
  <c r="R12" i="93"/>
  <c r="S12" i="93" s="1"/>
  <c r="J12" i="93"/>
  <c r="I12" i="93" s="1"/>
  <c r="G12" i="93"/>
  <c r="E12" i="93"/>
  <c r="AQ11" i="93"/>
  <c r="AH11" i="93"/>
  <c r="R11" i="93"/>
  <c r="J11" i="93"/>
  <c r="I11" i="93" s="1"/>
  <c r="G11" i="93"/>
  <c r="E11" i="93"/>
  <c r="AG8" i="93"/>
  <c r="R24" i="91"/>
  <c r="R25" i="91"/>
  <c r="R26" i="91"/>
  <c r="R27" i="91"/>
  <c r="R28" i="91"/>
  <c r="R29" i="91"/>
  <c r="I22" i="93" l="1"/>
  <c r="AI28" i="93"/>
  <c r="S35" i="94"/>
  <c r="T35" i="94"/>
  <c r="AI35" i="94" s="1"/>
  <c r="S32" i="93"/>
  <c r="AI27" i="93"/>
  <c r="I24" i="93"/>
  <c r="I25" i="93"/>
  <c r="I26" i="93"/>
  <c r="AI24" i="93"/>
  <c r="I29" i="93"/>
  <c r="I28" i="93"/>
  <c r="AI23" i="93"/>
  <c r="I30" i="93"/>
  <c r="I32" i="93"/>
  <c r="AI32" i="93"/>
  <c r="I23" i="93"/>
  <c r="I27" i="93"/>
  <c r="I31" i="93"/>
  <c r="S31" i="93"/>
  <c r="T20" i="93"/>
  <c r="AI20" i="93" s="1"/>
  <c r="K33" i="93"/>
  <c r="K34" i="93"/>
  <c r="AI31" i="93"/>
  <c r="T19" i="93"/>
  <c r="AI19" i="93" s="1"/>
  <c r="T18" i="93"/>
  <c r="AI18" i="93" s="1"/>
  <c r="AH35" i="93"/>
  <c r="T17" i="93"/>
  <c r="AI17" i="93" s="1"/>
  <c r="AQ35" i="93"/>
  <c r="T16" i="93"/>
  <c r="AI16" i="93" s="1"/>
  <c r="T15" i="93"/>
  <c r="AI15" i="93" s="1"/>
  <c r="T14" i="93"/>
  <c r="AI14" i="93" s="1"/>
  <c r="T13" i="93"/>
  <c r="R35" i="93"/>
  <c r="T12" i="93"/>
  <c r="AI12" i="93" s="1"/>
  <c r="T11" i="93"/>
  <c r="AI11" i="93" s="1"/>
  <c r="AI21" i="93"/>
  <c r="AI25" i="93"/>
  <c r="AI29" i="93"/>
  <c r="AI22" i="93"/>
  <c r="AI26" i="93"/>
  <c r="AI30" i="93"/>
  <c r="T33" i="93"/>
  <c r="AI33" i="93" s="1"/>
  <c r="T34" i="93"/>
  <c r="AI34" i="93" s="1"/>
  <c r="K11" i="93"/>
  <c r="K12" i="93"/>
  <c r="K15" i="93"/>
  <c r="K20" i="93"/>
  <c r="K16" i="93"/>
  <c r="S23" i="93"/>
  <c r="S27" i="93"/>
  <c r="S30" i="93"/>
  <c r="K13" i="93"/>
  <c r="K14" i="93"/>
  <c r="K17" i="93"/>
  <c r="K18" i="93"/>
  <c r="K19" i="93"/>
  <c r="S21" i="93"/>
  <c r="S22" i="93"/>
  <c r="S24" i="93"/>
  <c r="S25" i="93"/>
  <c r="S26" i="93"/>
  <c r="S28" i="93"/>
  <c r="S29" i="93"/>
  <c r="S11" i="93"/>
  <c r="AR35" i="92"/>
  <c r="AP35" i="92"/>
  <c r="AG35" i="92"/>
  <c r="Q35" i="92"/>
  <c r="P35" i="92"/>
  <c r="AQ34" i="92"/>
  <c r="AH34" i="92"/>
  <c r="V34" i="92"/>
  <c r="R34" i="92"/>
  <c r="S34" i="92" s="1"/>
  <c r="J34" i="92"/>
  <c r="I34" i="92" s="1"/>
  <c r="G34" i="92"/>
  <c r="E34" i="92"/>
  <c r="AQ33" i="92"/>
  <c r="AH33" i="92"/>
  <c r="V33" i="92"/>
  <c r="R33" i="92"/>
  <c r="S33" i="92" s="1"/>
  <c r="J33" i="92"/>
  <c r="I33" i="92" s="1"/>
  <c r="G33" i="92"/>
  <c r="E33" i="92"/>
  <c r="AW32" i="92"/>
  <c r="AQ32" i="92"/>
  <c r="AH32" i="92"/>
  <c r="V32" i="92"/>
  <c r="R32" i="92"/>
  <c r="T32" i="92" s="1"/>
  <c r="J32" i="92"/>
  <c r="K32" i="92" s="1"/>
  <c r="G32" i="92"/>
  <c r="E32" i="92"/>
  <c r="AQ31" i="92"/>
  <c r="AH31" i="92"/>
  <c r="V31" i="92"/>
  <c r="R31" i="92"/>
  <c r="T31" i="92" s="1"/>
  <c r="J31" i="92"/>
  <c r="I31" i="92" s="1"/>
  <c r="G31" i="92"/>
  <c r="E31" i="92"/>
  <c r="AQ30" i="92"/>
  <c r="AH30" i="92"/>
  <c r="V30" i="92"/>
  <c r="R30" i="92"/>
  <c r="T30" i="92" s="1"/>
  <c r="J30" i="92"/>
  <c r="I30" i="92" s="1"/>
  <c r="G30" i="92"/>
  <c r="E30" i="92"/>
  <c r="AQ29" i="92"/>
  <c r="AH29" i="92"/>
  <c r="V29" i="92"/>
  <c r="R29" i="92"/>
  <c r="T29" i="92" s="1"/>
  <c r="J29" i="92"/>
  <c r="I29" i="92" s="1"/>
  <c r="G29" i="92"/>
  <c r="E29" i="92"/>
  <c r="AQ28" i="92"/>
  <c r="AH28" i="92"/>
  <c r="V28" i="92"/>
  <c r="R28" i="92"/>
  <c r="T28" i="92" s="1"/>
  <c r="J28" i="92"/>
  <c r="K28" i="92" s="1"/>
  <c r="G28" i="92"/>
  <c r="E28" i="92"/>
  <c r="AQ27" i="92"/>
  <c r="AH27" i="92"/>
  <c r="V27" i="92"/>
  <c r="R27" i="92"/>
  <c r="T27" i="92" s="1"/>
  <c r="J27" i="92"/>
  <c r="I27" i="92" s="1"/>
  <c r="G27" i="92"/>
  <c r="E27" i="92"/>
  <c r="AQ26" i="92"/>
  <c r="AH26" i="92"/>
  <c r="V26" i="92"/>
  <c r="R26" i="92"/>
  <c r="T26" i="92" s="1"/>
  <c r="J26" i="92"/>
  <c r="I26" i="92" s="1"/>
  <c r="G26" i="92"/>
  <c r="E26" i="92"/>
  <c r="AQ25" i="92"/>
  <c r="AH25" i="92"/>
  <c r="V25" i="92"/>
  <c r="R25" i="92"/>
  <c r="T25" i="92" s="1"/>
  <c r="J25" i="92"/>
  <c r="I25" i="92" s="1"/>
  <c r="G25" i="92"/>
  <c r="E25" i="92"/>
  <c r="AQ24" i="92"/>
  <c r="AH24" i="92"/>
  <c r="V24" i="92"/>
  <c r="R24" i="92"/>
  <c r="T24" i="92" s="1"/>
  <c r="J24" i="92"/>
  <c r="K24" i="92" s="1"/>
  <c r="G24" i="92"/>
  <c r="E24" i="92"/>
  <c r="AQ23" i="92"/>
  <c r="AH23" i="92"/>
  <c r="V23" i="92"/>
  <c r="R23" i="92"/>
  <c r="T23" i="92" s="1"/>
  <c r="J23" i="92"/>
  <c r="I23" i="92" s="1"/>
  <c r="G23" i="92"/>
  <c r="E23" i="92"/>
  <c r="AQ22" i="92"/>
  <c r="AH22" i="92"/>
  <c r="V22" i="92"/>
  <c r="R22" i="92"/>
  <c r="T22" i="92" s="1"/>
  <c r="J22" i="92"/>
  <c r="I22" i="92" s="1"/>
  <c r="G22" i="92"/>
  <c r="E22" i="92"/>
  <c r="AQ21" i="92"/>
  <c r="AH21" i="92"/>
  <c r="V21" i="92"/>
  <c r="R21" i="92"/>
  <c r="T21" i="92" s="1"/>
  <c r="J21" i="92"/>
  <c r="I21" i="92" s="1"/>
  <c r="G21" i="92"/>
  <c r="E21" i="92"/>
  <c r="AQ20" i="92"/>
  <c r="AH20" i="92"/>
  <c r="V20" i="92"/>
  <c r="R20" i="92"/>
  <c r="S20" i="92" s="1"/>
  <c r="J20" i="92"/>
  <c r="I20" i="92" s="1"/>
  <c r="G20" i="92"/>
  <c r="E20" i="92"/>
  <c r="AQ19" i="92"/>
  <c r="AH19" i="92"/>
  <c r="V19" i="92"/>
  <c r="R19" i="92"/>
  <c r="S19" i="92" s="1"/>
  <c r="J19" i="92"/>
  <c r="I19" i="92" s="1"/>
  <c r="G19" i="92"/>
  <c r="E19" i="92"/>
  <c r="AQ18" i="92"/>
  <c r="AH18" i="92"/>
  <c r="V18" i="92"/>
  <c r="R18" i="92"/>
  <c r="S18" i="92" s="1"/>
  <c r="J18" i="92"/>
  <c r="I18" i="92" s="1"/>
  <c r="G18" i="92"/>
  <c r="E18" i="92"/>
  <c r="AQ17" i="92"/>
  <c r="AH17" i="92"/>
  <c r="V17" i="92"/>
  <c r="R17" i="92"/>
  <c r="S17" i="92" s="1"/>
  <c r="J17" i="92"/>
  <c r="I17" i="92" s="1"/>
  <c r="G17" i="92"/>
  <c r="E17" i="92"/>
  <c r="AQ16" i="92"/>
  <c r="AH16" i="92"/>
  <c r="V16" i="92"/>
  <c r="R16" i="92"/>
  <c r="S16" i="92" s="1"/>
  <c r="J16" i="92"/>
  <c r="I16" i="92" s="1"/>
  <c r="G16" i="92"/>
  <c r="E16" i="92"/>
  <c r="AQ15" i="92"/>
  <c r="AH15" i="92"/>
  <c r="V15" i="92"/>
  <c r="R15" i="92"/>
  <c r="S15" i="92" s="1"/>
  <c r="J15" i="92"/>
  <c r="I15" i="92" s="1"/>
  <c r="G15" i="92"/>
  <c r="E15" i="92"/>
  <c r="AQ14" i="92"/>
  <c r="AH14" i="92"/>
  <c r="V14" i="92"/>
  <c r="R14" i="92"/>
  <c r="S14" i="92" s="1"/>
  <c r="J14" i="92"/>
  <c r="I14" i="92" s="1"/>
  <c r="G14" i="92"/>
  <c r="E14" i="92"/>
  <c r="AQ13" i="92"/>
  <c r="AH13" i="92"/>
  <c r="V13" i="92"/>
  <c r="R13" i="92"/>
  <c r="S13" i="92" s="1"/>
  <c r="J13" i="92"/>
  <c r="I13" i="92" s="1"/>
  <c r="G13" i="92"/>
  <c r="E13" i="92"/>
  <c r="AQ12" i="92"/>
  <c r="AH12" i="92"/>
  <c r="V12" i="92"/>
  <c r="R12" i="92"/>
  <c r="S12" i="92" s="1"/>
  <c r="J12" i="92"/>
  <c r="I12" i="92" s="1"/>
  <c r="G12" i="92"/>
  <c r="E12" i="92"/>
  <c r="AQ11" i="92"/>
  <c r="AH11" i="92"/>
  <c r="V11" i="92"/>
  <c r="R11" i="92"/>
  <c r="T11" i="92" s="1"/>
  <c r="J11" i="92"/>
  <c r="I11" i="92" s="1"/>
  <c r="G11" i="92"/>
  <c r="E11" i="92"/>
  <c r="AG8" i="92"/>
  <c r="T35" i="93" l="1"/>
  <c r="AI35" i="93" s="1"/>
  <c r="AI13" i="93"/>
  <c r="K23" i="92"/>
  <c r="K25" i="92"/>
  <c r="K27" i="92"/>
  <c r="K29" i="92"/>
  <c r="K31" i="92"/>
  <c r="K33" i="92"/>
  <c r="T16" i="92"/>
  <c r="AI16" i="92" s="1"/>
  <c r="T17" i="92"/>
  <c r="AI17" i="92" s="1"/>
  <c r="T18" i="92"/>
  <c r="T19" i="92"/>
  <c r="AI19" i="92" s="1"/>
  <c r="T20" i="92"/>
  <c r="AI20" i="92" s="1"/>
  <c r="T33" i="92"/>
  <c r="AI33" i="92" s="1"/>
  <c r="AI18" i="92"/>
  <c r="AH35" i="92"/>
  <c r="T14" i="92"/>
  <c r="AI14" i="92" s="1"/>
  <c r="T15" i="92"/>
  <c r="AI15" i="92" s="1"/>
  <c r="T13" i="92"/>
  <c r="AI13" i="92" s="1"/>
  <c r="T12" i="92"/>
  <c r="R35" i="92"/>
  <c r="AQ35" i="92"/>
  <c r="K22" i="92"/>
  <c r="AI23" i="92"/>
  <c r="I24" i="92"/>
  <c r="K26" i="92"/>
  <c r="AI27" i="92"/>
  <c r="I28" i="92"/>
  <c r="K30" i="92"/>
  <c r="AI31" i="92"/>
  <c r="I32" i="92"/>
  <c r="K34" i="92"/>
  <c r="AI24" i="92"/>
  <c r="AI28" i="92"/>
  <c r="AI32" i="92"/>
  <c r="T34" i="92"/>
  <c r="AI34" i="92" s="1"/>
  <c r="S35" i="93"/>
  <c r="AI21" i="92"/>
  <c r="AI25" i="92"/>
  <c r="AI29" i="92"/>
  <c r="AI22" i="92"/>
  <c r="AI26" i="92"/>
  <c r="AI30" i="92"/>
  <c r="K13" i="92"/>
  <c r="K20" i="92"/>
  <c r="K11" i="92"/>
  <c r="K12" i="92"/>
  <c r="K15" i="92"/>
  <c r="K16" i="92"/>
  <c r="K17" i="92"/>
  <c r="K18" i="92"/>
  <c r="K19" i="92"/>
  <c r="S25" i="92"/>
  <c r="S27" i="92"/>
  <c r="K14" i="92"/>
  <c r="S21" i="92"/>
  <c r="S22" i="92"/>
  <c r="S23" i="92"/>
  <c r="S24" i="92"/>
  <c r="S26" i="92"/>
  <c r="S28" i="92"/>
  <c r="S29" i="92"/>
  <c r="S30" i="92"/>
  <c r="S31" i="92"/>
  <c r="S32" i="92"/>
  <c r="S11" i="92"/>
  <c r="AI11" i="92"/>
  <c r="AP10" i="90"/>
  <c r="AG10" i="90"/>
  <c r="Q10" i="90"/>
  <c r="T35" i="92" l="1"/>
  <c r="AI35" i="92" s="1"/>
  <c r="AI12" i="92"/>
  <c r="S35" i="92"/>
  <c r="AR35" i="91"/>
  <c r="AP35" i="91"/>
  <c r="AG35" i="91"/>
  <c r="Q35" i="91"/>
  <c r="P35" i="91"/>
  <c r="AQ34" i="91"/>
  <c r="AH34" i="91"/>
  <c r="V34" i="91"/>
  <c r="R34" i="91"/>
  <c r="T34" i="91" s="1"/>
  <c r="J34" i="91"/>
  <c r="K34" i="91" s="1"/>
  <c r="G34" i="91"/>
  <c r="E34" i="91"/>
  <c r="AQ33" i="91"/>
  <c r="AH33" i="91"/>
  <c r="V33" i="91"/>
  <c r="R33" i="91"/>
  <c r="T33" i="91" s="1"/>
  <c r="J33" i="91"/>
  <c r="K33" i="91" s="1"/>
  <c r="G33" i="91"/>
  <c r="E33" i="91"/>
  <c r="AW32" i="91"/>
  <c r="AQ32" i="91"/>
  <c r="AH32" i="91"/>
  <c r="V32" i="91"/>
  <c r="R32" i="91"/>
  <c r="S32" i="91" s="1"/>
  <c r="J32" i="91"/>
  <c r="I32" i="91" s="1"/>
  <c r="G32" i="91"/>
  <c r="E32" i="91"/>
  <c r="AQ31" i="91"/>
  <c r="AH31" i="91"/>
  <c r="V31" i="91"/>
  <c r="R31" i="91"/>
  <c r="S31" i="91" s="1"/>
  <c r="J31" i="91"/>
  <c r="I31" i="91" s="1"/>
  <c r="G31" i="91"/>
  <c r="E31" i="91"/>
  <c r="AQ30" i="91"/>
  <c r="AH30" i="91"/>
  <c r="V30" i="91"/>
  <c r="R30" i="91"/>
  <c r="S30" i="91" s="1"/>
  <c r="J30" i="91"/>
  <c r="I30" i="91" s="1"/>
  <c r="G30" i="91"/>
  <c r="E30" i="91"/>
  <c r="AQ29" i="91"/>
  <c r="AH29" i="91"/>
  <c r="V29" i="91"/>
  <c r="T29" i="91"/>
  <c r="J29" i="91"/>
  <c r="I29" i="91" s="1"/>
  <c r="G29" i="91"/>
  <c r="E29" i="91"/>
  <c r="AQ28" i="91"/>
  <c r="AH28" i="91"/>
  <c r="V28" i="91"/>
  <c r="T28" i="91"/>
  <c r="J28" i="91"/>
  <c r="I28" i="91" s="1"/>
  <c r="G28" i="91"/>
  <c r="E28" i="91"/>
  <c r="AQ27" i="91"/>
  <c r="AH27" i="91"/>
  <c r="V27" i="91"/>
  <c r="T27" i="91"/>
  <c r="J27" i="91"/>
  <c r="I27" i="91" s="1"/>
  <c r="G27" i="91"/>
  <c r="E27" i="91"/>
  <c r="AQ26" i="91"/>
  <c r="AH26" i="91"/>
  <c r="V26" i="91"/>
  <c r="T26" i="91"/>
  <c r="J26" i="91"/>
  <c r="I26" i="91" s="1"/>
  <c r="G26" i="91"/>
  <c r="E26" i="91"/>
  <c r="AQ25" i="91"/>
  <c r="AH25" i="91"/>
  <c r="V25" i="91"/>
  <c r="T25" i="91"/>
  <c r="J25" i="91"/>
  <c r="I25" i="91" s="1"/>
  <c r="G25" i="91"/>
  <c r="E25" i="91"/>
  <c r="AQ24" i="91"/>
  <c r="AH24" i="91"/>
  <c r="V24" i="91"/>
  <c r="T24" i="91"/>
  <c r="J24" i="91"/>
  <c r="I24" i="91" s="1"/>
  <c r="G24" i="91"/>
  <c r="E24" i="91"/>
  <c r="AQ23" i="91"/>
  <c r="AH23" i="91"/>
  <c r="V23" i="91"/>
  <c r="R23" i="91"/>
  <c r="T23" i="91" s="1"/>
  <c r="J23" i="91"/>
  <c r="I23" i="91" s="1"/>
  <c r="G23" i="91"/>
  <c r="E23" i="91"/>
  <c r="AQ22" i="91"/>
  <c r="AH22" i="91"/>
  <c r="V22" i="91"/>
  <c r="R22" i="91"/>
  <c r="T22" i="91" s="1"/>
  <c r="J22" i="91"/>
  <c r="I22" i="91" s="1"/>
  <c r="G22" i="91"/>
  <c r="E22" i="91"/>
  <c r="AQ21" i="91"/>
  <c r="AH21" i="91"/>
  <c r="V21" i="91"/>
  <c r="R21" i="91"/>
  <c r="T21" i="91" s="1"/>
  <c r="J21" i="91"/>
  <c r="I21" i="91" s="1"/>
  <c r="G21" i="91"/>
  <c r="E21" i="91"/>
  <c r="AQ20" i="91"/>
  <c r="AH20" i="91"/>
  <c r="V20" i="91"/>
  <c r="R20" i="91"/>
  <c r="T20" i="91" s="1"/>
  <c r="J20" i="91"/>
  <c r="K20" i="91" s="1"/>
  <c r="G20" i="91"/>
  <c r="E20" i="91"/>
  <c r="AQ19" i="91"/>
  <c r="AH19" i="91"/>
  <c r="V19" i="91"/>
  <c r="R19" i="91"/>
  <c r="T19" i="91" s="1"/>
  <c r="J19" i="91"/>
  <c r="I19" i="91" s="1"/>
  <c r="G19" i="91"/>
  <c r="E19" i="91"/>
  <c r="AQ18" i="91"/>
  <c r="AH18" i="91"/>
  <c r="V18" i="91"/>
  <c r="R18" i="91"/>
  <c r="T18" i="91" s="1"/>
  <c r="J18" i="91"/>
  <c r="K18" i="91" s="1"/>
  <c r="G18" i="91"/>
  <c r="E18" i="91"/>
  <c r="AQ17" i="91"/>
  <c r="AH17" i="91"/>
  <c r="V17" i="91"/>
  <c r="R17" i="91"/>
  <c r="T17" i="91" s="1"/>
  <c r="J17" i="91"/>
  <c r="K17" i="91" s="1"/>
  <c r="G17" i="91"/>
  <c r="E17" i="91"/>
  <c r="AQ16" i="91"/>
  <c r="AH16" i="91"/>
  <c r="V16" i="91"/>
  <c r="R16" i="91"/>
  <c r="T16" i="91" s="1"/>
  <c r="J16" i="91"/>
  <c r="I16" i="91" s="1"/>
  <c r="G16" i="91"/>
  <c r="E16" i="91"/>
  <c r="AQ15" i="91"/>
  <c r="AH15" i="91"/>
  <c r="V15" i="91"/>
  <c r="R15" i="91"/>
  <c r="T15" i="91" s="1"/>
  <c r="J15" i="91"/>
  <c r="K15" i="91" s="1"/>
  <c r="G15" i="91"/>
  <c r="E15" i="91"/>
  <c r="AQ14" i="91"/>
  <c r="AH14" i="91"/>
  <c r="V14" i="91"/>
  <c r="R14" i="91"/>
  <c r="T14" i="91" s="1"/>
  <c r="J14" i="91"/>
  <c r="K14" i="91" s="1"/>
  <c r="G14" i="91"/>
  <c r="E14" i="91"/>
  <c r="AQ13" i="91"/>
  <c r="AH13" i="91"/>
  <c r="V13" i="91"/>
  <c r="R13" i="91"/>
  <c r="T13" i="91" s="1"/>
  <c r="J13" i="91"/>
  <c r="K13" i="91" s="1"/>
  <c r="G13" i="91"/>
  <c r="E13" i="91"/>
  <c r="AQ12" i="91"/>
  <c r="AH12" i="91"/>
  <c r="V12" i="91"/>
  <c r="R12" i="91"/>
  <c r="T12" i="91" s="1"/>
  <c r="J12" i="91"/>
  <c r="K12" i="91" s="1"/>
  <c r="G12" i="91"/>
  <c r="E12" i="91"/>
  <c r="AQ11" i="91"/>
  <c r="AH11" i="91"/>
  <c r="V11" i="91"/>
  <c r="R11" i="91"/>
  <c r="J11" i="91"/>
  <c r="K11" i="91" s="1"/>
  <c r="G11" i="91"/>
  <c r="E11" i="91"/>
  <c r="AG8" i="91"/>
  <c r="Q35" i="88"/>
  <c r="AQ16" i="88"/>
  <c r="AQ17" i="88"/>
  <c r="AQ18" i="88"/>
  <c r="AQ19" i="88"/>
  <c r="AQ20" i="88"/>
  <c r="AQ21" i="88"/>
  <c r="AQ22" i="88"/>
  <c r="AQ23" i="88"/>
  <c r="AQ24" i="88"/>
  <c r="AQ25" i="88"/>
  <c r="AQ26" i="88"/>
  <c r="AQ27" i="88"/>
  <c r="AQ28" i="88"/>
  <c r="AR35" i="90"/>
  <c r="AP35" i="90"/>
  <c r="AG35" i="90"/>
  <c r="Q35" i="90"/>
  <c r="P35" i="90"/>
  <c r="AQ34" i="90"/>
  <c r="AH34" i="90"/>
  <c r="V34" i="90"/>
  <c r="R34" i="90"/>
  <c r="S34" i="90" s="1"/>
  <c r="J34" i="90"/>
  <c r="K34" i="90" s="1"/>
  <c r="G34" i="90"/>
  <c r="E34" i="90"/>
  <c r="AQ33" i="90"/>
  <c r="AH33" i="90"/>
  <c r="V33" i="90"/>
  <c r="R33" i="90"/>
  <c r="S33" i="90" s="1"/>
  <c r="J33" i="90"/>
  <c r="K33" i="90" s="1"/>
  <c r="G33" i="90"/>
  <c r="E33" i="90"/>
  <c r="AW32" i="90"/>
  <c r="AQ32" i="90"/>
  <c r="AH32" i="90"/>
  <c r="V32" i="90"/>
  <c r="R32" i="90"/>
  <c r="T32" i="90" s="1"/>
  <c r="J32" i="90"/>
  <c r="K32" i="90" s="1"/>
  <c r="G32" i="90"/>
  <c r="E32" i="90"/>
  <c r="AQ31" i="90"/>
  <c r="AH31" i="90"/>
  <c r="V31" i="90"/>
  <c r="R31" i="90"/>
  <c r="S31" i="90" s="1"/>
  <c r="J31" i="90"/>
  <c r="K31" i="90" s="1"/>
  <c r="G31" i="90"/>
  <c r="E31" i="90"/>
  <c r="AQ30" i="90"/>
  <c r="AH30" i="90"/>
  <c r="V30" i="90"/>
  <c r="R30" i="90"/>
  <c r="T30" i="90" s="1"/>
  <c r="J30" i="90"/>
  <c r="K30" i="90" s="1"/>
  <c r="G30" i="90"/>
  <c r="E30" i="90"/>
  <c r="AQ29" i="90"/>
  <c r="AH29" i="90"/>
  <c r="V29" i="90"/>
  <c r="R29" i="90"/>
  <c r="T29" i="90" s="1"/>
  <c r="J29" i="90"/>
  <c r="I29" i="90" s="1"/>
  <c r="G29" i="90"/>
  <c r="E29" i="90"/>
  <c r="AQ28" i="90"/>
  <c r="AH28" i="90"/>
  <c r="V28" i="90"/>
  <c r="R28" i="90"/>
  <c r="T28" i="90" s="1"/>
  <c r="J28" i="90"/>
  <c r="K28" i="90" s="1"/>
  <c r="G28" i="90"/>
  <c r="E28" i="90"/>
  <c r="AQ27" i="90"/>
  <c r="AH27" i="90"/>
  <c r="V27" i="90"/>
  <c r="R27" i="90"/>
  <c r="T27" i="90" s="1"/>
  <c r="J27" i="90"/>
  <c r="K27" i="90" s="1"/>
  <c r="G27" i="90"/>
  <c r="E27" i="90"/>
  <c r="AQ26" i="90"/>
  <c r="AH26" i="90"/>
  <c r="V26" i="90"/>
  <c r="R26" i="90"/>
  <c r="T26" i="90" s="1"/>
  <c r="J26" i="90"/>
  <c r="K26" i="90" s="1"/>
  <c r="G26" i="90"/>
  <c r="E26" i="90"/>
  <c r="AQ25" i="90"/>
  <c r="AH25" i="90"/>
  <c r="V25" i="90"/>
  <c r="R25" i="90"/>
  <c r="S25" i="90" s="1"/>
  <c r="J25" i="90"/>
  <c r="K25" i="90" s="1"/>
  <c r="G25" i="90"/>
  <c r="E25" i="90"/>
  <c r="AQ24" i="90"/>
  <c r="AH24" i="90"/>
  <c r="V24" i="90"/>
  <c r="R24" i="90"/>
  <c r="T24" i="90" s="1"/>
  <c r="J24" i="90"/>
  <c r="K24" i="90" s="1"/>
  <c r="I24" i="90"/>
  <c r="G24" i="90"/>
  <c r="E24" i="90"/>
  <c r="AQ23" i="90"/>
  <c r="AH23" i="90"/>
  <c r="V23" i="90"/>
  <c r="R23" i="90"/>
  <c r="T23" i="90" s="1"/>
  <c r="J23" i="90"/>
  <c r="K23" i="90" s="1"/>
  <c r="I23" i="90"/>
  <c r="G23" i="90"/>
  <c r="E23" i="90"/>
  <c r="AQ22" i="90"/>
  <c r="AH22" i="90"/>
  <c r="V22" i="90"/>
  <c r="R22" i="90"/>
  <c r="T22" i="90" s="1"/>
  <c r="J22" i="90"/>
  <c r="K22" i="90" s="1"/>
  <c r="G22" i="90"/>
  <c r="E22" i="90"/>
  <c r="AQ21" i="90"/>
  <c r="AH21" i="90"/>
  <c r="V21" i="90"/>
  <c r="R21" i="90"/>
  <c r="T21" i="90" s="1"/>
  <c r="J21" i="90"/>
  <c r="I21" i="90" s="1"/>
  <c r="G21" i="90"/>
  <c r="E21" i="90"/>
  <c r="AQ20" i="90"/>
  <c r="AH20" i="90"/>
  <c r="V20" i="90"/>
  <c r="R20" i="90"/>
  <c r="S20" i="90" s="1"/>
  <c r="J20" i="90"/>
  <c r="I20" i="90" s="1"/>
  <c r="G20" i="90"/>
  <c r="E20" i="90"/>
  <c r="AQ19" i="90"/>
  <c r="AH19" i="90"/>
  <c r="V19" i="90"/>
  <c r="R19" i="90"/>
  <c r="S19" i="90" s="1"/>
  <c r="J19" i="90"/>
  <c r="I19" i="90" s="1"/>
  <c r="G19" i="90"/>
  <c r="E19" i="90"/>
  <c r="AQ18" i="90"/>
  <c r="AH18" i="90"/>
  <c r="V18" i="90"/>
  <c r="R18" i="90"/>
  <c r="S18" i="90" s="1"/>
  <c r="J18" i="90"/>
  <c r="I18" i="90" s="1"/>
  <c r="G18" i="90"/>
  <c r="E18" i="90"/>
  <c r="AQ17" i="90"/>
  <c r="AH17" i="90"/>
  <c r="V17" i="90"/>
  <c r="R17" i="90"/>
  <c r="S17" i="90" s="1"/>
  <c r="J17" i="90"/>
  <c r="I17" i="90" s="1"/>
  <c r="G17" i="90"/>
  <c r="E17" i="90"/>
  <c r="AQ16" i="90"/>
  <c r="AH16" i="90"/>
  <c r="V16" i="90"/>
  <c r="R16" i="90"/>
  <c r="S16" i="90" s="1"/>
  <c r="J16" i="90"/>
  <c r="I16" i="90" s="1"/>
  <c r="G16" i="90"/>
  <c r="E16" i="90"/>
  <c r="AQ15" i="90"/>
  <c r="AH15" i="90"/>
  <c r="V15" i="90"/>
  <c r="R15" i="90"/>
  <c r="S15" i="90" s="1"/>
  <c r="J15" i="90"/>
  <c r="I15" i="90" s="1"/>
  <c r="G15" i="90"/>
  <c r="E15" i="90"/>
  <c r="AQ14" i="90"/>
  <c r="AH14" i="90"/>
  <c r="V14" i="90"/>
  <c r="R14" i="90"/>
  <c r="S14" i="90" s="1"/>
  <c r="J14" i="90"/>
  <c r="I14" i="90" s="1"/>
  <c r="G14" i="90"/>
  <c r="E14" i="90"/>
  <c r="AQ13" i="90"/>
  <c r="AH13" i="90"/>
  <c r="V13" i="90"/>
  <c r="R13" i="90"/>
  <c r="S13" i="90" s="1"/>
  <c r="J13" i="90"/>
  <c r="I13" i="90" s="1"/>
  <c r="G13" i="90"/>
  <c r="E13" i="90"/>
  <c r="AQ12" i="90"/>
  <c r="AH12" i="90"/>
  <c r="V12" i="90"/>
  <c r="R12" i="90"/>
  <c r="S12" i="90" s="1"/>
  <c r="J12" i="90"/>
  <c r="I12" i="90" s="1"/>
  <c r="G12" i="90"/>
  <c r="E12" i="90"/>
  <c r="AQ11" i="90"/>
  <c r="AH11" i="90"/>
  <c r="V11" i="90"/>
  <c r="R11" i="90"/>
  <c r="J11" i="90"/>
  <c r="I11" i="90" s="1"/>
  <c r="G11" i="90"/>
  <c r="E11" i="90"/>
  <c r="AG8" i="90"/>
  <c r="I22" i="90" l="1"/>
  <c r="I33" i="90"/>
  <c r="I34" i="90"/>
  <c r="S33" i="91"/>
  <c r="I14" i="91"/>
  <c r="I15" i="91"/>
  <c r="I33" i="91"/>
  <c r="K19" i="91"/>
  <c r="AI18" i="91"/>
  <c r="I11" i="91"/>
  <c r="I12" i="91"/>
  <c r="AI23" i="91"/>
  <c r="AI27" i="91"/>
  <c r="T30" i="91"/>
  <c r="AI30" i="91" s="1"/>
  <c r="T31" i="91"/>
  <c r="AI31" i="91" s="1"/>
  <c r="T32" i="91"/>
  <c r="AI32" i="91" s="1"/>
  <c r="I34" i="91"/>
  <c r="AI20" i="91"/>
  <c r="S20" i="91"/>
  <c r="S34" i="91"/>
  <c r="I18" i="91"/>
  <c r="I20" i="91"/>
  <c r="R35" i="91"/>
  <c r="K16" i="91"/>
  <c r="AI19" i="91"/>
  <c r="I13" i="91"/>
  <c r="I17" i="91"/>
  <c r="S17" i="91"/>
  <c r="S19" i="91"/>
  <c r="AI33" i="91"/>
  <c r="AI24" i="91"/>
  <c r="AI28" i="91"/>
  <c r="AI34" i="91"/>
  <c r="S18" i="91"/>
  <c r="AI17" i="91"/>
  <c r="AQ35" i="91"/>
  <c r="I26" i="90"/>
  <c r="I27" i="90"/>
  <c r="I28" i="90"/>
  <c r="AI14" i="91"/>
  <c r="AH35" i="91"/>
  <c r="AI13" i="91"/>
  <c r="T31" i="90"/>
  <c r="AI31" i="90" s="1"/>
  <c r="I30" i="90"/>
  <c r="I31" i="90"/>
  <c r="AI23" i="90"/>
  <c r="AI32" i="90"/>
  <c r="S23" i="90"/>
  <c r="S32" i="90"/>
  <c r="AI24" i="90"/>
  <c r="T25" i="90"/>
  <c r="AI25" i="90" s="1"/>
  <c r="AI26" i="90"/>
  <c r="AI27" i="90"/>
  <c r="AI28" i="90"/>
  <c r="I32" i="90"/>
  <c r="AI30" i="90"/>
  <c r="AI29" i="90"/>
  <c r="S30" i="90"/>
  <c r="S28" i="90"/>
  <c r="S29" i="90"/>
  <c r="S27" i="90"/>
  <c r="S26" i="90"/>
  <c r="S24" i="90"/>
  <c r="K29" i="90"/>
  <c r="I25" i="90"/>
  <c r="S21" i="90"/>
  <c r="AI22" i="90"/>
  <c r="S22" i="90"/>
  <c r="AI21" i="90"/>
  <c r="R35" i="90"/>
  <c r="AH35" i="90"/>
  <c r="AQ35" i="90"/>
  <c r="AI15" i="91"/>
  <c r="AI22" i="91"/>
  <c r="AI26" i="91"/>
  <c r="AI12" i="91"/>
  <c r="AI16" i="91"/>
  <c r="AI21" i="91"/>
  <c r="AI25" i="91"/>
  <c r="AI29" i="91"/>
  <c r="S11" i="91"/>
  <c r="S12" i="91"/>
  <c r="S13" i="91"/>
  <c r="S14" i="91"/>
  <c r="S15" i="91"/>
  <c r="S16" i="91"/>
  <c r="T11" i="91"/>
  <c r="K22" i="91"/>
  <c r="K23" i="91"/>
  <c r="K24" i="91"/>
  <c r="K25" i="91"/>
  <c r="K26" i="91"/>
  <c r="K27" i="91"/>
  <c r="K28" i="91"/>
  <c r="K29" i="91"/>
  <c r="K30" i="91"/>
  <c r="K31" i="91"/>
  <c r="K32" i="91"/>
  <c r="S21" i="91"/>
  <c r="S22" i="91"/>
  <c r="S23" i="91"/>
  <c r="S24" i="91"/>
  <c r="S25" i="91"/>
  <c r="S26" i="91"/>
  <c r="S27" i="91"/>
  <c r="S28" i="91"/>
  <c r="S29" i="91"/>
  <c r="T11" i="90"/>
  <c r="AI11" i="90" s="1"/>
  <c r="T13" i="90"/>
  <c r="AI13" i="90" s="1"/>
  <c r="T15" i="90"/>
  <c r="AI15" i="90" s="1"/>
  <c r="T17" i="90"/>
  <c r="AI17" i="90" s="1"/>
  <c r="T18" i="90"/>
  <c r="AI18" i="90" s="1"/>
  <c r="T19" i="90"/>
  <c r="AI19" i="90" s="1"/>
  <c r="T20" i="90"/>
  <c r="AI20" i="90" s="1"/>
  <c r="T33" i="90"/>
  <c r="AI33" i="90" s="1"/>
  <c r="T34" i="90"/>
  <c r="AI34" i="90" s="1"/>
  <c r="T12" i="90"/>
  <c r="AI12" i="90" s="1"/>
  <c r="T14" i="90"/>
  <c r="AI14" i="90" s="1"/>
  <c r="T16" i="90"/>
  <c r="AI16" i="90" s="1"/>
  <c r="K11" i="90"/>
  <c r="K12" i="90"/>
  <c r="K13" i="90"/>
  <c r="K14" i="90"/>
  <c r="K15" i="90"/>
  <c r="K16" i="90"/>
  <c r="K17" i="90"/>
  <c r="K18" i="90"/>
  <c r="K19" i="90"/>
  <c r="K20" i="90"/>
  <c r="S11" i="90"/>
  <c r="V12" i="89"/>
  <c r="V13" i="89"/>
  <c r="V14" i="89"/>
  <c r="V15" i="89"/>
  <c r="V16" i="89"/>
  <c r="V17" i="89"/>
  <c r="V18" i="89"/>
  <c r="V19" i="89"/>
  <c r="V20" i="89"/>
  <c r="V21" i="89"/>
  <c r="V22" i="89"/>
  <c r="V23" i="89"/>
  <c r="V24" i="89"/>
  <c r="V25" i="89"/>
  <c r="V26" i="89"/>
  <c r="V27" i="89"/>
  <c r="V28" i="89"/>
  <c r="V29" i="89"/>
  <c r="V30" i="89"/>
  <c r="V31" i="89"/>
  <c r="V32" i="89"/>
  <c r="V33" i="89"/>
  <c r="V34" i="89"/>
  <c r="V11" i="89"/>
  <c r="V12" i="88"/>
  <c r="V13" i="88"/>
  <c r="V14" i="88"/>
  <c r="V15" i="88"/>
  <c r="V16" i="88"/>
  <c r="V17" i="88"/>
  <c r="V18" i="88"/>
  <c r="V19" i="88"/>
  <c r="V20" i="88"/>
  <c r="V21" i="88"/>
  <c r="V22" i="88"/>
  <c r="V23" i="88"/>
  <c r="V24" i="88"/>
  <c r="V25" i="88"/>
  <c r="V26" i="88"/>
  <c r="V27" i="88"/>
  <c r="V28" i="88"/>
  <c r="V29" i="88"/>
  <c r="V30" i="88"/>
  <c r="V31" i="88"/>
  <c r="V32" i="88"/>
  <c r="V33" i="88"/>
  <c r="V34" i="88"/>
  <c r="V11" i="88"/>
  <c r="AR35" i="89"/>
  <c r="AP35" i="89"/>
  <c r="AG35" i="89"/>
  <c r="Q35" i="89"/>
  <c r="P35" i="89"/>
  <c r="AQ34" i="89"/>
  <c r="AH34" i="89"/>
  <c r="R34" i="89"/>
  <c r="T34" i="89" s="1"/>
  <c r="J34" i="89"/>
  <c r="I34" i="89" s="1"/>
  <c r="G34" i="89"/>
  <c r="E34" i="89"/>
  <c r="AQ33" i="89"/>
  <c r="AH33" i="89"/>
  <c r="R33" i="89"/>
  <c r="T33" i="89" s="1"/>
  <c r="J33" i="89"/>
  <c r="K33" i="89" s="1"/>
  <c r="G33" i="89"/>
  <c r="E33" i="89"/>
  <c r="AW32" i="89"/>
  <c r="AQ32" i="89"/>
  <c r="AH32" i="89"/>
  <c r="T32" i="89"/>
  <c r="R32" i="89"/>
  <c r="S32" i="89" s="1"/>
  <c r="J32" i="89"/>
  <c r="K32" i="89" s="1"/>
  <c r="G32" i="89"/>
  <c r="E32" i="89"/>
  <c r="AQ31" i="89"/>
  <c r="AH31" i="89"/>
  <c r="R31" i="89"/>
  <c r="S31" i="89" s="1"/>
  <c r="J31" i="89"/>
  <c r="K31" i="89" s="1"/>
  <c r="G31" i="89"/>
  <c r="E31" i="89"/>
  <c r="AQ30" i="89"/>
  <c r="AH30" i="89"/>
  <c r="R30" i="89"/>
  <c r="S30" i="89" s="1"/>
  <c r="J30" i="89"/>
  <c r="K30" i="89" s="1"/>
  <c r="G30" i="89"/>
  <c r="E30" i="89"/>
  <c r="AQ29" i="89"/>
  <c r="AH29" i="89"/>
  <c r="R29" i="89"/>
  <c r="T29" i="89" s="1"/>
  <c r="J29" i="89"/>
  <c r="I29" i="89" s="1"/>
  <c r="G29" i="89"/>
  <c r="E29" i="89"/>
  <c r="AQ28" i="89"/>
  <c r="AH28" i="89"/>
  <c r="R28" i="89"/>
  <c r="S28" i="89" s="1"/>
  <c r="J28" i="89"/>
  <c r="K28" i="89" s="1"/>
  <c r="G28" i="89"/>
  <c r="E28" i="89"/>
  <c r="AQ27" i="89"/>
  <c r="AH27" i="89"/>
  <c r="R27" i="89"/>
  <c r="T27" i="89" s="1"/>
  <c r="J27" i="89"/>
  <c r="K27" i="89" s="1"/>
  <c r="G27" i="89"/>
  <c r="E27" i="89"/>
  <c r="AQ26" i="89"/>
  <c r="AH26" i="89"/>
  <c r="R26" i="89"/>
  <c r="S26" i="89" s="1"/>
  <c r="J26" i="89"/>
  <c r="K26" i="89" s="1"/>
  <c r="G26" i="89"/>
  <c r="E26" i="89"/>
  <c r="AQ25" i="89"/>
  <c r="AH25" i="89"/>
  <c r="R25" i="89"/>
  <c r="T25" i="89" s="1"/>
  <c r="J25" i="89"/>
  <c r="K25" i="89" s="1"/>
  <c r="G25" i="89"/>
  <c r="E25" i="89"/>
  <c r="AQ24" i="89"/>
  <c r="AH24" i="89"/>
  <c r="R24" i="89"/>
  <c r="S24" i="89" s="1"/>
  <c r="J24" i="89"/>
  <c r="K24" i="89" s="1"/>
  <c r="G24" i="89"/>
  <c r="E24" i="89"/>
  <c r="AQ23" i="89"/>
  <c r="AH23" i="89"/>
  <c r="R23" i="89"/>
  <c r="S23" i="89" s="1"/>
  <c r="J23" i="89"/>
  <c r="K23" i="89" s="1"/>
  <c r="G23" i="89"/>
  <c r="E23" i="89"/>
  <c r="AQ22" i="89"/>
  <c r="AH22" i="89"/>
  <c r="R22" i="89"/>
  <c r="S22" i="89" s="1"/>
  <c r="J22" i="89"/>
  <c r="K22" i="89" s="1"/>
  <c r="I22" i="89"/>
  <c r="G22" i="89"/>
  <c r="E22" i="89"/>
  <c r="AQ21" i="89"/>
  <c r="AH21" i="89"/>
  <c r="R21" i="89"/>
  <c r="T21" i="89" s="1"/>
  <c r="J21" i="89"/>
  <c r="I21" i="89" s="1"/>
  <c r="G21" i="89"/>
  <c r="E21" i="89"/>
  <c r="AQ20" i="89"/>
  <c r="AH20" i="89"/>
  <c r="R20" i="89"/>
  <c r="T20" i="89" s="1"/>
  <c r="J20" i="89"/>
  <c r="K20" i="89" s="1"/>
  <c r="G20" i="89"/>
  <c r="E20" i="89"/>
  <c r="AQ19" i="89"/>
  <c r="AH19" i="89"/>
  <c r="R19" i="89"/>
  <c r="S19" i="89" s="1"/>
  <c r="J19" i="89"/>
  <c r="K19" i="89" s="1"/>
  <c r="G19" i="89"/>
  <c r="E19" i="89"/>
  <c r="AQ18" i="89"/>
  <c r="AH18" i="89"/>
  <c r="R18" i="89"/>
  <c r="T18" i="89" s="1"/>
  <c r="J18" i="89"/>
  <c r="I18" i="89" s="1"/>
  <c r="G18" i="89"/>
  <c r="E18" i="89"/>
  <c r="AQ17" i="89"/>
  <c r="AH17" i="89"/>
  <c r="R17" i="89"/>
  <c r="S17" i="89" s="1"/>
  <c r="J17" i="89"/>
  <c r="K17" i="89" s="1"/>
  <c r="G17" i="89"/>
  <c r="E17" i="89"/>
  <c r="AQ16" i="89"/>
  <c r="AH16" i="89"/>
  <c r="R16" i="89"/>
  <c r="S16" i="89" s="1"/>
  <c r="J16" i="89"/>
  <c r="K16" i="89" s="1"/>
  <c r="G16" i="89"/>
  <c r="E16" i="89"/>
  <c r="AQ15" i="89"/>
  <c r="AH15" i="89"/>
  <c r="R15" i="89"/>
  <c r="S15" i="89" s="1"/>
  <c r="J15" i="89"/>
  <c r="K15" i="89" s="1"/>
  <c r="G15" i="89"/>
  <c r="E15" i="89"/>
  <c r="AQ14" i="89"/>
  <c r="AH14" i="89"/>
  <c r="R14" i="89"/>
  <c r="T14" i="89" s="1"/>
  <c r="J14" i="89"/>
  <c r="I14" i="89" s="1"/>
  <c r="G14" i="89"/>
  <c r="E14" i="89"/>
  <c r="AQ13" i="89"/>
  <c r="AH13" i="89"/>
  <c r="R13" i="89"/>
  <c r="S13" i="89" s="1"/>
  <c r="J13" i="89"/>
  <c r="K13" i="89" s="1"/>
  <c r="G13" i="89"/>
  <c r="E13" i="89"/>
  <c r="AQ12" i="89"/>
  <c r="AH12" i="89"/>
  <c r="R12" i="89"/>
  <c r="T12" i="89" s="1"/>
  <c r="J12" i="89"/>
  <c r="K12" i="89" s="1"/>
  <c r="G12" i="89"/>
  <c r="E12" i="89"/>
  <c r="AQ11" i="89"/>
  <c r="AH11" i="89"/>
  <c r="R11" i="89"/>
  <c r="J11" i="89"/>
  <c r="K11" i="89" s="1"/>
  <c r="G11" i="89"/>
  <c r="E11" i="89"/>
  <c r="AG8" i="89"/>
  <c r="T31" i="89" l="1"/>
  <c r="I20" i="89"/>
  <c r="I25" i="89"/>
  <c r="T35" i="91"/>
  <c r="AI35" i="91" s="1"/>
  <c r="S35" i="90"/>
  <c r="T16" i="89"/>
  <c r="AI16" i="89" s="1"/>
  <c r="I12" i="89"/>
  <c r="T28" i="89"/>
  <c r="AI28" i="89" s="1"/>
  <c r="S27" i="89"/>
  <c r="I31" i="89"/>
  <c r="T23" i="89"/>
  <c r="AI23" i="89" s="1"/>
  <c r="T17" i="89"/>
  <c r="AI17" i="89" s="1"/>
  <c r="K14" i="89"/>
  <c r="S34" i="89"/>
  <c r="AI27" i="89"/>
  <c r="AI31" i="89"/>
  <c r="AI32" i="89"/>
  <c r="I11" i="89"/>
  <c r="I15" i="89"/>
  <c r="T24" i="89"/>
  <c r="AI24" i="89" s="1"/>
  <c r="I26" i="89"/>
  <c r="AI33" i="89"/>
  <c r="AI34" i="89"/>
  <c r="S33" i="89"/>
  <c r="AI11" i="91"/>
  <c r="S35" i="91"/>
  <c r="S20" i="89"/>
  <c r="AI21" i="89"/>
  <c r="I23" i="89"/>
  <c r="AI20" i="89"/>
  <c r="AI18" i="89"/>
  <c r="AQ35" i="89"/>
  <c r="AH35" i="89"/>
  <c r="AI12" i="89"/>
  <c r="R35" i="89"/>
  <c r="S12" i="89"/>
  <c r="T13" i="89"/>
  <c r="AI13" i="89" s="1"/>
  <c r="T35" i="90"/>
  <c r="AI35" i="90" s="1"/>
  <c r="K18" i="89"/>
  <c r="K29" i="89"/>
  <c r="K34" i="89"/>
  <c r="I16" i="89"/>
  <c r="I19" i="89"/>
  <c r="I27" i="89"/>
  <c r="I30" i="89"/>
  <c r="AI29" i="89"/>
  <c r="AI14" i="89"/>
  <c r="AI25" i="89"/>
  <c r="T11" i="89"/>
  <c r="S14" i="89"/>
  <c r="T15" i="89"/>
  <c r="AI15" i="89" s="1"/>
  <c r="S18" i="89"/>
  <c r="T19" i="89"/>
  <c r="AI19" i="89" s="1"/>
  <c r="S21" i="89"/>
  <c r="T22" i="89"/>
  <c r="AI22" i="89" s="1"/>
  <c r="S25" i="89"/>
  <c r="T26" i="89"/>
  <c r="AI26" i="89" s="1"/>
  <c r="S29" i="89"/>
  <c r="T30" i="89"/>
  <c r="AI30" i="89" s="1"/>
  <c r="I13" i="89"/>
  <c r="I17" i="89"/>
  <c r="I24" i="89"/>
  <c r="I28" i="89"/>
  <c r="I32" i="89"/>
  <c r="I33" i="89"/>
  <c r="S11" i="89"/>
  <c r="AR35" i="88"/>
  <c r="AP35" i="88"/>
  <c r="AG35" i="88"/>
  <c r="P35" i="88"/>
  <c r="AQ34" i="88"/>
  <c r="AH34" i="88"/>
  <c r="R34" i="88"/>
  <c r="S34" i="88" s="1"/>
  <c r="J34" i="88"/>
  <c r="K34" i="88" s="1"/>
  <c r="G34" i="88"/>
  <c r="E34" i="88"/>
  <c r="AQ33" i="88"/>
  <c r="AH33" i="88"/>
  <c r="R33" i="88"/>
  <c r="S33" i="88" s="1"/>
  <c r="J33" i="88"/>
  <c r="K33" i="88" s="1"/>
  <c r="G33" i="88"/>
  <c r="E33" i="88"/>
  <c r="AW32" i="88"/>
  <c r="AQ32" i="88"/>
  <c r="AH32" i="88"/>
  <c r="R32" i="88"/>
  <c r="S32" i="88" s="1"/>
  <c r="J32" i="88"/>
  <c r="I32" i="88" s="1"/>
  <c r="G32" i="88"/>
  <c r="E32" i="88"/>
  <c r="AQ31" i="88"/>
  <c r="AH31" i="88"/>
  <c r="R31" i="88"/>
  <c r="S31" i="88" s="1"/>
  <c r="J31" i="88"/>
  <c r="I31" i="88" s="1"/>
  <c r="G31" i="88"/>
  <c r="E31" i="88"/>
  <c r="AQ30" i="88"/>
  <c r="AH30" i="88"/>
  <c r="R30" i="88"/>
  <c r="S30" i="88" s="1"/>
  <c r="J30" i="88"/>
  <c r="I30" i="88" s="1"/>
  <c r="G30" i="88"/>
  <c r="E30" i="88"/>
  <c r="AQ29" i="88"/>
  <c r="AH29" i="88"/>
  <c r="R29" i="88"/>
  <c r="S29" i="88" s="1"/>
  <c r="J29" i="88"/>
  <c r="I29" i="88" s="1"/>
  <c r="G29" i="88"/>
  <c r="E29" i="88"/>
  <c r="AH28" i="88"/>
  <c r="R28" i="88"/>
  <c r="S28" i="88" s="1"/>
  <c r="J28" i="88"/>
  <c r="I28" i="88" s="1"/>
  <c r="G28" i="88"/>
  <c r="E28" i="88"/>
  <c r="AH27" i="88"/>
  <c r="R27" i="88"/>
  <c r="S27" i="88" s="1"/>
  <c r="J27" i="88"/>
  <c r="I27" i="88" s="1"/>
  <c r="G27" i="88"/>
  <c r="E27" i="88"/>
  <c r="AH26" i="88"/>
  <c r="R26" i="88"/>
  <c r="S26" i="88" s="1"/>
  <c r="J26" i="88"/>
  <c r="I26" i="88" s="1"/>
  <c r="G26" i="88"/>
  <c r="E26" i="88"/>
  <c r="AH25" i="88"/>
  <c r="R25" i="88"/>
  <c r="S25" i="88" s="1"/>
  <c r="J25" i="88"/>
  <c r="I25" i="88" s="1"/>
  <c r="G25" i="88"/>
  <c r="E25" i="88"/>
  <c r="AH24" i="88"/>
  <c r="R24" i="88"/>
  <c r="S24" i="88" s="1"/>
  <c r="J24" i="88"/>
  <c r="I24" i="88" s="1"/>
  <c r="G24" i="88"/>
  <c r="E24" i="88"/>
  <c r="AH23" i="88"/>
  <c r="R23" i="88"/>
  <c r="S23" i="88" s="1"/>
  <c r="J23" i="88"/>
  <c r="I23" i="88" s="1"/>
  <c r="G23" i="88"/>
  <c r="E23" i="88"/>
  <c r="AH22" i="88"/>
  <c r="R22" i="88"/>
  <c r="S22" i="88" s="1"/>
  <c r="J22" i="88"/>
  <c r="I22" i="88" s="1"/>
  <c r="G22" i="88"/>
  <c r="E22" i="88"/>
  <c r="AH21" i="88"/>
  <c r="R21" i="88"/>
  <c r="S21" i="88" s="1"/>
  <c r="J21" i="88"/>
  <c r="I21" i="88" s="1"/>
  <c r="G21" i="88"/>
  <c r="E21" i="88"/>
  <c r="AH20" i="88"/>
  <c r="R20" i="88"/>
  <c r="T20" i="88" s="1"/>
  <c r="J20" i="88"/>
  <c r="K20" i="88" s="1"/>
  <c r="G20" i="88"/>
  <c r="E20" i="88"/>
  <c r="AH19" i="88"/>
  <c r="R19" i="88"/>
  <c r="T19" i="88" s="1"/>
  <c r="J19" i="88"/>
  <c r="K19" i="88" s="1"/>
  <c r="G19" i="88"/>
  <c r="E19" i="88"/>
  <c r="AH18" i="88"/>
  <c r="R18" i="88"/>
  <c r="S18" i="88" s="1"/>
  <c r="J18" i="88"/>
  <c r="K18" i="88" s="1"/>
  <c r="G18" i="88"/>
  <c r="E18" i="88"/>
  <c r="AH17" i="88"/>
  <c r="R17" i="88"/>
  <c r="T17" i="88" s="1"/>
  <c r="J17" i="88"/>
  <c r="K17" i="88" s="1"/>
  <c r="G17" i="88"/>
  <c r="E17" i="88"/>
  <c r="AH16" i="88"/>
  <c r="R16" i="88"/>
  <c r="T16" i="88" s="1"/>
  <c r="J16" i="88"/>
  <c r="K16" i="88" s="1"/>
  <c r="G16" i="88"/>
  <c r="E16" i="88"/>
  <c r="AQ15" i="88"/>
  <c r="AH15" i="88"/>
  <c r="R15" i="88"/>
  <c r="T15" i="88" s="1"/>
  <c r="J15" i="88"/>
  <c r="K15" i="88" s="1"/>
  <c r="G15" i="88"/>
  <c r="E15" i="88"/>
  <c r="AQ14" i="88"/>
  <c r="AH14" i="88"/>
  <c r="R14" i="88"/>
  <c r="S14" i="88" s="1"/>
  <c r="J14" i="88"/>
  <c r="K14" i="88" s="1"/>
  <c r="G14" i="88"/>
  <c r="E14" i="88"/>
  <c r="AQ13" i="88"/>
  <c r="AH13" i="88"/>
  <c r="R13" i="88"/>
  <c r="T13" i="88" s="1"/>
  <c r="J13" i="88"/>
  <c r="K13" i="88" s="1"/>
  <c r="G13" i="88"/>
  <c r="E13" i="88"/>
  <c r="AQ12" i="88"/>
  <c r="AH12" i="88"/>
  <c r="R12" i="88"/>
  <c r="T12" i="88" s="1"/>
  <c r="J12" i="88"/>
  <c r="K12" i="88" s="1"/>
  <c r="G12" i="88"/>
  <c r="E12" i="88"/>
  <c r="AQ11" i="88"/>
  <c r="AH11" i="88"/>
  <c r="R11" i="88"/>
  <c r="J11" i="88"/>
  <c r="K11" i="88" s="1"/>
  <c r="G11" i="88"/>
  <c r="E11" i="88"/>
  <c r="AG8" i="88"/>
  <c r="I19" i="88" l="1"/>
  <c r="I11" i="88"/>
  <c r="S35" i="89"/>
  <c r="T31" i="88"/>
  <c r="AI31" i="88" s="1"/>
  <c r="T30" i="88"/>
  <c r="AI30" i="88" s="1"/>
  <c r="AI20" i="88"/>
  <c r="I14" i="88"/>
  <c r="AI15" i="88"/>
  <c r="T26" i="88"/>
  <c r="AI26" i="88" s="1"/>
  <c r="S17" i="88"/>
  <c r="I17" i="88"/>
  <c r="I18" i="88"/>
  <c r="I12" i="88"/>
  <c r="I33" i="88"/>
  <c r="I34" i="88"/>
  <c r="I13" i="88"/>
  <c r="I16" i="88"/>
  <c r="T22" i="88"/>
  <c r="AI22" i="88" s="1"/>
  <c r="AI11" i="89"/>
  <c r="T35" i="89"/>
  <c r="AI35" i="89" s="1"/>
  <c r="S13" i="88"/>
  <c r="I15" i="88"/>
  <c r="I20" i="88"/>
  <c r="T23" i="88"/>
  <c r="AI23" i="88" s="1"/>
  <c r="T27" i="88"/>
  <c r="T21" i="88"/>
  <c r="AI21" i="88" s="1"/>
  <c r="T25" i="88"/>
  <c r="AI25" i="88" s="1"/>
  <c r="T29" i="88"/>
  <c r="AI29" i="88" s="1"/>
  <c r="T24" i="88"/>
  <c r="AI24" i="88" s="1"/>
  <c r="T28" i="88"/>
  <c r="AI28" i="88" s="1"/>
  <c r="T32" i="88"/>
  <c r="AI32" i="88" s="1"/>
  <c r="AQ35" i="88"/>
  <c r="AH35" i="88"/>
  <c r="AI16" i="88"/>
  <c r="AI13" i="88"/>
  <c r="AI19" i="88"/>
  <c r="AI12" i="88"/>
  <c r="AI17" i="88"/>
  <c r="T14" i="88"/>
  <c r="AI14" i="88" s="1"/>
  <c r="T18" i="88"/>
  <c r="AI18" i="88" s="1"/>
  <c r="T33" i="88"/>
  <c r="AI33" i="88" s="1"/>
  <c r="T34" i="88"/>
  <c r="AI34" i="88" s="1"/>
  <c r="R35" i="88"/>
  <c r="S12" i="88"/>
  <c r="S16" i="88"/>
  <c r="S20" i="88"/>
  <c r="S15" i="88"/>
  <c r="S19" i="88"/>
  <c r="AI27" i="88"/>
  <c r="S11" i="88"/>
  <c r="T11" i="88"/>
  <c r="K23" i="88"/>
  <c r="K24" i="88"/>
  <c r="K25" i="88"/>
  <c r="K26" i="88"/>
  <c r="K27" i="88"/>
  <c r="K28" i="88"/>
  <c r="K29" i="88"/>
  <c r="K30" i="88"/>
  <c r="K32" i="88"/>
  <c r="K22" i="88"/>
  <c r="K31" i="88"/>
  <c r="AR35" i="87"/>
  <c r="AP35" i="87"/>
  <c r="AG35" i="87"/>
  <c r="Q35" i="87"/>
  <c r="P35" i="87"/>
  <c r="AQ34" i="87"/>
  <c r="AH34" i="87"/>
  <c r="V34" i="87"/>
  <c r="R34" i="87"/>
  <c r="S34" i="87" s="1"/>
  <c r="J34" i="87"/>
  <c r="I34" i="87" s="1"/>
  <c r="G34" i="87"/>
  <c r="E34" i="87"/>
  <c r="AQ33" i="87"/>
  <c r="AH33" i="87"/>
  <c r="V33" i="87"/>
  <c r="R33" i="87"/>
  <c r="S33" i="87" s="1"/>
  <c r="J33" i="87"/>
  <c r="I33" i="87" s="1"/>
  <c r="G33" i="87"/>
  <c r="E33" i="87"/>
  <c r="AW32" i="87"/>
  <c r="AQ32" i="87"/>
  <c r="AH32" i="87"/>
  <c r="V32" i="87"/>
  <c r="R32" i="87"/>
  <c r="T32" i="87" s="1"/>
  <c r="J32" i="87"/>
  <c r="I32" i="87" s="1"/>
  <c r="G32" i="87"/>
  <c r="E32" i="87"/>
  <c r="AQ31" i="87"/>
  <c r="AH31" i="87"/>
  <c r="V31" i="87"/>
  <c r="R31" i="87"/>
  <c r="T31" i="87" s="1"/>
  <c r="J31" i="87"/>
  <c r="K31" i="87" s="1"/>
  <c r="G31" i="87"/>
  <c r="E31" i="87"/>
  <c r="AQ30" i="87"/>
  <c r="AH30" i="87"/>
  <c r="V30" i="87"/>
  <c r="R30" i="87"/>
  <c r="T30" i="87" s="1"/>
  <c r="J30" i="87"/>
  <c r="K30" i="87" s="1"/>
  <c r="G30" i="87"/>
  <c r="E30" i="87"/>
  <c r="AQ29" i="87"/>
  <c r="AH29" i="87"/>
  <c r="V29" i="87"/>
  <c r="R29" i="87"/>
  <c r="T29" i="87" s="1"/>
  <c r="J29" i="87"/>
  <c r="I29" i="87" s="1"/>
  <c r="G29" i="87"/>
  <c r="E29" i="87"/>
  <c r="AQ28" i="87"/>
  <c r="AH28" i="87"/>
  <c r="V28" i="87"/>
  <c r="R28" i="87"/>
  <c r="T28" i="87" s="1"/>
  <c r="J28" i="87"/>
  <c r="I28" i="87" s="1"/>
  <c r="G28" i="87"/>
  <c r="E28" i="87"/>
  <c r="AQ27" i="87"/>
  <c r="AH27" i="87"/>
  <c r="V27" i="87"/>
  <c r="R27" i="87"/>
  <c r="T27" i="87" s="1"/>
  <c r="J27" i="87"/>
  <c r="K27" i="87" s="1"/>
  <c r="G27" i="87"/>
  <c r="E27" i="87"/>
  <c r="AQ26" i="87"/>
  <c r="AH26" i="87"/>
  <c r="V26" i="87"/>
  <c r="R26" i="87"/>
  <c r="T26" i="87" s="1"/>
  <c r="J26" i="87"/>
  <c r="K26" i="87" s="1"/>
  <c r="G26" i="87"/>
  <c r="E26" i="87"/>
  <c r="AQ25" i="87"/>
  <c r="AH25" i="87"/>
  <c r="V25" i="87"/>
  <c r="R25" i="87"/>
  <c r="T25" i="87" s="1"/>
  <c r="J25" i="87"/>
  <c r="K25" i="87" s="1"/>
  <c r="G25" i="87"/>
  <c r="E25" i="87"/>
  <c r="AQ24" i="87"/>
  <c r="AH24" i="87"/>
  <c r="V24" i="87"/>
  <c r="R24" i="87"/>
  <c r="T24" i="87" s="1"/>
  <c r="J24" i="87"/>
  <c r="I24" i="87" s="1"/>
  <c r="G24" i="87"/>
  <c r="E24" i="87"/>
  <c r="AQ23" i="87"/>
  <c r="AH23" i="87"/>
  <c r="V23" i="87"/>
  <c r="R23" i="87"/>
  <c r="T23" i="87" s="1"/>
  <c r="J23" i="87"/>
  <c r="K23" i="87" s="1"/>
  <c r="G23" i="87"/>
  <c r="E23" i="87"/>
  <c r="AQ22" i="87"/>
  <c r="AH22" i="87"/>
  <c r="V22" i="87"/>
  <c r="R22" i="87"/>
  <c r="T22" i="87" s="1"/>
  <c r="J22" i="87"/>
  <c r="K22" i="87" s="1"/>
  <c r="G22" i="87"/>
  <c r="E22" i="87"/>
  <c r="AQ21" i="87"/>
  <c r="AH21" i="87"/>
  <c r="V21" i="87"/>
  <c r="R21" i="87"/>
  <c r="T21" i="87" s="1"/>
  <c r="J21" i="87"/>
  <c r="I21" i="87" s="1"/>
  <c r="G21" i="87"/>
  <c r="E21" i="87"/>
  <c r="AQ20" i="87"/>
  <c r="AH20" i="87"/>
  <c r="V20" i="87"/>
  <c r="R20" i="87"/>
  <c r="T20" i="87" s="1"/>
  <c r="J20" i="87"/>
  <c r="I20" i="87" s="1"/>
  <c r="G20" i="87"/>
  <c r="E20" i="87"/>
  <c r="AQ19" i="87"/>
  <c r="AH19" i="87"/>
  <c r="V19" i="87"/>
  <c r="R19" i="87"/>
  <c r="T19" i="87" s="1"/>
  <c r="J19" i="87"/>
  <c r="K19" i="87" s="1"/>
  <c r="G19" i="87"/>
  <c r="E19" i="87"/>
  <c r="AQ18" i="87"/>
  <c r="AH18" i="87"/>
  <c r="V18" i="87"/>
  <c r="R18" i="87"/>
  <c r="T18" i="87" s="1"/>
  <c r="J18" i="87"/>
  <c r="K18" i="87" s="1"/>
  <c r="G18" i="87"/>
  <c r="E18" i="87"/>
  <c r="AQ17" i="87"/>
  <c r="AH17" i="87"/>
  <c r="V17" i="87"/>
  <c r="R17" i="87"/>
  <c r="T17" i="87" s="1"/>
  <c r="J17" i="87"/>
  <c r="I17" i="87" s="1"/>
  <c r="G17" i="87"/>
  <c r="E17" i="87"/>
  <c r="AQ16" i="87"/>
  <c r="AH16" i="87"/>
  <c r="V16" i="87"/>
  <c r="R16" i="87"/>
  <c r="T16" i="87" s="1"/>
  <c r="J16" i="87"/>
  <c r="I16" i="87" s="1"/>
  <c r="G16" i="87"/>
  <c r="E16" i="87"/>
  <c r="AQ15" i="87"/>
  <c r="AH15" i="87"/>
  <c r="V15" i="87"/>
  <c r="R15" i="87"/>
  <c r="T15" i="87" s="1"/>
  <c r="J15" i="87"/>
  <c r="K15" i="87" s="1"/>
  <c r="G15" i="87"/>
  <c r="E15" i="87"/>
  <c r="AQ14" i="87"/>
  <c r="AH14" i="87"/>
  <c r="V14" i="87"/>
  <c r="R14" i="87"/>
  <c r="T14" i="87" s="1"/>
  <c r="J14" i="87"/>
  <c r="K14" i="87" s="1"/>
  <c r="G14" i="87"/>
  <c r="E14" i="87"/>
  <c r="AQ13" i="87"/>
  <c r="AH13" i="87"/>
  <c r="V13" i="87"/>
  <c r="R13" i="87"/>
  <c r="T13" i="87" s="1"/>
  <c r="J13" i="87"/>
  <c r="I13" i="87" s="1"/>
  <c r="G13" i="87"/>
  <c r="E13" i="87"/>
  <c r="AQ12" i="87"/>
  <c r="AH12" i="87"/>
  <c r="V12" i="87"/>
  <c r="R12" i="87"/>
  <c r="T12" i="87" s="1"/>
  <c r="J12" i="87"/>
  <c r="I12" i="87" s="1"/>
  <c r="G12" i="87"/>
  <c r="E12" i="87"/>
  <c r="AQ11" i="87"/>
  <c r="AH11" i="87"/>
  <c r="V11" i="87"/>
  <c r="R11" i="87"/>
  <c r="J11" i="87"/>
  <c r="K11" i="87" s="1"/>
  <c r="G11" i="87"/>
  <c r="E11" i="87"/>
  <c r="AG8" i="87"/>
  <c r="S35" i="88" l="1"/>
  <c r="T35" i="88"/>
  <c r="AI35" i="88" s="1"/>
  <c r="AI11" i="88"/>
  <c r="K32" i="87"/>
  <c r="AI32" i="87"/>
  <c r="K16" i="87"/>
  <c r="K20" i="87"/>
  <c r="K24" i="87"/>
  <c r="K28" i="87"/>
  <c r="K12" i="87"/>
  <c r="I11" i="87"/>
  <c r="I14" i="87"/>
  <c r="AI14" i="87"/>
  <c r="I15" i="87"/>
  <c r="I18" i="87"/>
  <c r="AI18" i="87"/>
  <c r="I19" i="87"/>
  <c r="I22" i="87"/>
  <c r="AI22" i="87"/>
  <c r="I23" i="87"/>
  <c r="I26" i="87"/>
  <c r="AI26" i="87"/>
  <c r="I27" i="87"/>
  <c r="I30" i="87"/>
  <c r="AI30" i="87"/>
  <c r="I31" i="87"/>
  <c r="K13" i="87"/>
  <c r="K17" i="87"/>
  <c r="K29" i="87"/>
  <c r="I25" i="87"/>
  <c r="K33" i="87"/>
  <c r="K34" i="87"/>
  <c r="AI19" i="87"/>
  <c r="AI23" i="87"/>
  <c r="AI27" i="87"/>
  <c r="AI31" i="87"/>
  <c r="AI15" i="87"/>
  <c r="AQ35" i="87"/>
  <c r="AH35" i="87"/>
  <c r="S32" i="87"/>
  <c r="R35" i="87"/>
  <c r="AI12" i="87"/>
  <c r="AI16" i="87"/>
  <c r="AI20" i="87"/>
  <c r="AI24" i="87"/>
  <c r="AI28" i="87"/>
  <c r="AI13" i="87"/>
  <c r="AI17" i="87"/>
  <c r="AI21" i="87"/>
  <c r="AI25" i="87"/>
  <c r="AI29" i="87"/>
  <c r="T33" i="87"/>
  <c r="AI33" i="87" s="1"/>
  <c r="T34" i="87"/>
  <c r="AI34" i="87" s="1"/>
  <c r="S11" i="87"/>
  <c r="S13" i="87"/>
  <c r="S19" i="87"/>
  <c r="S22" i="87"/>
  <c r="S31" i="87"/>
  <c r="S12" i="87"/>
  <c r="S14" i="87"/>
  <c r="S15" i="87"/>
  <c r="S16" i="87"/>
  <c r="S17" i="87"/>
  <c r="S18" i="87"/>
  <c r="S20" i="87"/>
  <c r="S21" i="87"/>
  <c r="S23" i="87"/>
  <c r="S24" i="87"/>
  <c r="S25" i="87"/>
  <c r="S26" i="87"/>
  <c r="S27" i="87"/>
  <c r="S28" i="87"/>
  <c r="S29" i="87"/>
  <c r="S30" i="87"/>
  <c r="T11" i="87"/>
  <c r="AR35" i="86"/>
  <c r="AP35" i="86"/>
  <c r="AG35" i="86"/>
  <c r="Q35" i="86"/>
  <c r="P35" i="86"/>
  <c r="AQ34" i="86"/>
  <c r="AH34" i="86"/>
  <c r="V34" i="86"/>
  <c r="R34" i="86"/>
  <c r="S34" i="86" s="1"/>
  <c r="J34" i="86"/>
  <c r="I34" i="86" s="1"/>
  <c r="G34" i="86"/>
  <c r="E34" i="86"/>
  <c r="AQ33" i="86"/>
  <c r="AH33" i="86"/>
  <c r="V33" i="86"/>
  <c r="R33" i="86"/>
  <c r="S33" i="86" s="1"/>
  <c r="J33" i="86"/>
  <c r="I33" i="86" s="1"/>
  <c r="G33" i="86"/>
  <c r="E33" i="86"/>
  <c r="AW32" i="86"/>
  <c r="AQ32" i="86"/>
  <c r="AH32" i="86"/>
  <c r="V32" i="86"/>
  <c r="R32" i="86"/>
  <c r="T32" i="86" s="1"/>
  <c r="J32" i="86"/>
  <c r="K32" i="86" s="1"/>
  <c r="G32" i="86"/>
  <c r="E32" i="86"/>
  <c r="AQ31" i="86"/>
  <c r="AH31" i="86"/>
  <c r="V31" i="86"/>
  <c r="R31" i="86"/>
  <c r="T31" i="86" s="1"/>
  <c r="J31" i="86"/>
  <c r="K31" i="86" s="1"/>
  <c r="G31" i="86"/>
  <c r="E31" i="86"/>
  <c r="AQ30" i="86"/>
  <c r="AH30" i="86"/>
  <c r="V30" i="86"/>
  <c r="R30" i="86"/>
  <c r="T30" i="86" s="1"/>
  <c r="J30" i="86"/>
  <c r="I30" i="86" s="1"/>
  <c r="G30" i="86"/>
  <c r="E30" i="86"/>
  <c r="AQ29" i="86"/>
  <c r="AH29" i="86"/>
  <c r="V29" i="86"/>
  <c r="R29" i="86"/>
  <c r="T29" i="86" s="1"/>
  <c r="J29" i="86"/>
  <c r="I29" i="86" s="1"/>
  <c r="G29" i="86"/>
  <c r="E29" i="86"/>
  <c r="AQ28" i="86"/>
  <c r="AH28" i="86"/>
  <c r="V28" i="86"/>
  <c r="R28" i="86"/>
  <c r="T28" i="86" s="1"/>
  <c r="J28" i="86"/>
  <c r="K28" i="86" s="1"/>
  <c r="G28" i="86"/>
  <c r="E28" i="86"/>
  <c r="AQ27" i="86"/>
  <c r="AH27" i="86"/>
  <c r="V27" i="86"/>
  <c r="R27" i="86"/>
  <c r="T27" i="86" s="1"/>
  <c r="J27" i="86"/>
  <c r="K27" i="86" s="1"/>
  <c r="G27" i="86"/>
  <c r="E27" i="86"/>
  <c r="AQ26" i="86"/>
  <c r="AH26" i="86"/>
  <c r="V26" i="86"/>
  <c r="R26" i="86"/>
  <c r="T26" i="86" s="1"/>
  <c r="J26" i="86"/>
  <c r="I26" i="86" s="1"/>
  <c r="G26" i="86"/>
  <c r="E26" i="86"/>
  <c r="AQ25" i="86"/>
  <c r="AH25" i="86"/>
  <c r="V25" i="86"/>
  <c r="R25" i="86"/>
  <c r="T25" i="86" s="1"/>
  <c r="J25" i="86"/>
  <c r="I25" i="86" s="1"/>
  <c r="G25" i="86"/>
  <c r="E25" i="86"/>
  <c r="AQ24" i="86"/>
  <c r="AH24" i="86"/>
  <c r="V24" i="86"/>
  <c r="R24" i="86"/>
  <c r="T24" i="86" s="1"/>
  <c r="J24" i="86"/>
  <c r="I24" i="86" s="1"/>
  <c r="G24" i="86"/>
  <c r="E24" i="86"/>
  <c r="AQ23" i="86"/>
  <c r="AH23" i="86"/>
  <c r="V23" i="86"/>
  <c r="R23" i="86"/>
  <c r="T23" i="86" s="1"/>
  <c r="J23" i="86"/>
  <c r="K23" i="86" s="1"/>
  <c r="G23" i="86"/>
  <c r="E23" i="86"/>
  <c r="AQ22" i="86"/>
  <c r="AH22" i="86"/>
  <c r="V22" i="86"/>
  <c r="R22" i="86"/>
  <c r="T22" i="86" s="1"/>
  <c r="J22" i="86"/>
  <c r="I22" i="86" s="1"/>
  <c r="G22" i="86"/>
  <c r="E22" i="86"/>
  <c r="AQ21" i="86"/>
  <c r="AH21" i="86"/>
  <c r="V21" i="86"/>
  <c r="R21" i="86"/>
  <c r="T21" i="86" s="1"/>
  <c r="J21" i="86"/>
  <c r="I21" i="86" s="1"/>
  <c r="G21" i="86"/>
  <c r="E21" i="86"/>
  <c r="AQ20" i="86"/>
  <c r="AH20" i="86"/>
  <c r="V20" i="86"/>
  <c r="R20" i="86"/>
  <c r="T20" i="86" s="1"/>
  <c r="J20" i="86"/>
  <c r="I20" i="86" s="1"/>
  <c r="G20" i="86"/>
  <c r="E20" i="86"/>
  <c r="AQ19" i="86"/>
  <c r="AH19" i="86"/>
  <c r="V19" i="86"/>
  <c r="R19" i="86"/>
  <c r="T19" i="86" s="1"/>
  <c r="J19" i="86"/>
  <c r="K19" i="86" s="1"/>
  <c r="G19" i="86"/>
  <c r="E19" i="86"/>
  <c r="AQ18" i="86"/>
  <c r="AH18" i="86"/>
  <c r="V18" i="86"/>
  <c r="R18" i="86"/>
  <c r="T18" i="86" s="1"/>
  <c r="J18" i="86"/>
  <c r="I18" i="86" s="1"/>
  <c r="G18" i="86"/>
  <c r="E18" i="86"/>
  <c r="AQ17" i="86"/>
  <c r="AH17" i="86"/>
  <c r="V17" i="86"/>
  <c r="R17" i="86"/>
  <c r="T17" i="86" s="1"/>
  <c r="J17" i="86"/>
  <c r="I17" i="86" s="1"/>
  <c r="G17" i="86"/>
  <c r="E17" i="86"/>
  <c r="AQ16" i="86"/>
  <c r="AH16" i="86"/>
  <c r="V16" i="86"/>
  <c r="R16" i="86"/>
  <c r="T16" i="86" s="1"/>
  <c r="J16" i="86"/>
  <c r="I16" i="86" s="1"/>
  <c r="G16" i="86"/>
  <c r="E16" i="86"/>
  <c r="AQ15" i="86"/>
  <c r="AH15" i="86"/>
  <c r="V15" i="86"/>
  <c r="R15" i="86"/>
  <c r="T15" i="86" s="1"/>
  <c r="J15" i="86"/>
  <c r="K15" i="86" s="1"/>
  <c r="G15" i="86"/>
  <c r="E15" i="86"/>
  <c r="AQ14" i="86"/>
  <c r="AH14" i="86"/>
  <c r="V14" i="86"/>
  <c r="R14" i="86"/>
  <c r="T14" i="86" s="1"/>
  <c r="J14" i="86"/>
  <c r="I14" i="86" s="1"/>
  <c r="G14" i="86"/>
  <c r="E14" i="86"/>
  <c r="AQ13" i="86"/>
  <c r="AH13" i="86"/>
  <c r="V13" i="86"/>
  <c r="R13" i="86"/>
  <c r="T13" i="86" s="1"/>
  <c r="J13" i="86"/>
  <c r="I13" i="86" s="1"/>
  <c r="G13" i="86"/>
  <c r="E13" i="86"/>
  <c r="AQ12" i="86"/>
  <c r="AH12" i="86"/>
  <c r="V12" i="86"/>
  <c r="R12" i="86"/>
  <c r="T12" i="86" s="1"/>
  <c r="J12" i="86"/>
  <c r="K12" i="86" s="1"/>
  <c r="G12" i="86"/>
  <c r="E12" i="86"/>
  <c r="AQ11" i="86"/>
  <c r="AH11" i="86"/>
  <c r="V11" i="86"/>
  <c r="R11" i="86"/>
  <c r="J11" i="86"/>
  <c r="K11" i="86" s="1"/>
  <c r="G11" i="86"/>
  <c r="E11" i="86"/>
  <c r="AG8" i="86"/>
  <c r="T35" i="87" l="1"/>
  <c r="AI35" i="87" s="1"/>
  <c r="S35" i="87"/>
  <c r="AI11" i="87"/>
  <c r="K13" i="86"/>
  <c r="I11" i="86"/>
  <c r="I12" i="86"/>
  <c r="I15" i="86"/>
  <c r="K34" i="86"/>
  <c r="K33" i="86"/>
  <c r="I32" i="86"/>
  <c r="AI31" i="86"/>
  <c r="K14" i="86"/>
  <c r="K18" i="86"/>
  <c r="K20" i="86"/>
  <c r="K22" i="86"/>
  <c r="K24" i="86"/>
  <c r="K26" i="86"/>
  <c r="I28" i="86"/>
  <c r="T34" i="86"/>
  <c r="AI34" i="86" s="1"/>
  <c r="K30" i="86"/>
  <c r="K16" i="86"/>
  <c r="AQ35" i="86"/>
  <c r="AH35" i="86"/>
  <c r="R35" i="86"/>
  <c r="AI15" i="86"/>
  <c r="AI19" i="86"/>
  <c r="AI23" i="86"/>
  <c r="AI27" i="86"/>
  <c r="AI32" i="86"/>
  <c r="T33" i="86"/>
  <c r="AI33" i="86" s="1"/>
  <c r="AI12" i="86"/>
  <c r="AI16" i="86"/>
  <c r="AI20" i="86"/>
  <c r="AI24" i="86"/>
  <c r="AI28" i="86"/>
  <c r="K17" i="86"/>
  <c r="I19" i="86"/>
  <c r="K21" i="86"/>
  <c r="I23" i="86"/>
  <c r="K25" i="86"/>
  <c r="I27" i="86"/>
  <c r="K29" i="86"/>
  <c r="I31" i="86"/>
  <c r="AI13" i="86"/>
  <c r="AI17" i="86"/>
  <c r="AI21" i="86"/>
  <c r="AI25" i="86"/>
  <c r="AI29" i="86"/>
  <c r="AI14" i="86"/>
  <c r="AI18" i="86"/>
  <c r="AI22" i="86"/>
  <c r="AI26" i="86"/>
  <c r="AI30" i="86"/>
  <c r="S13" i="86"/>
  <c r="S15" i="86"/>
  <c r="S18" i="86"/>
  <c r="S11" i="86"/>
  <c r="S12" i="86"/>
  <c r="S14" i="86"/>
  <c r="S16" i="86"/>
  <c r="S17" i="86"/>
  <c r="S19" i="86"/>
  <c r="S20" i="86"/>
  <c r="S21" i="86"/>
  <c r="S22" i="86"/>
  <c r="S23" i="86"/>
  <c r="S24" i="86"/>
  <c r="S25" i="86"/>
  <c r="S26" i="86"/>
  <c r="S27" i="86"/>
  <c r="S28" i="86"/>
  <c r="S29" i="86"/>
  <c r="S30" i="86"/>
  <c r="S31" i="86"/>
  <c r="S32" i="86"/>
  <c r="T11" i="86"/>
  <c r="T35" i="86" l="1"/>
  <c r="AI35" i="86" s="1"/>
  <c r="S35" i="86"/>
  <c r="AI11" i="86"/>
</calcChain>
</file>

<file path=xl/sharedStrings.xml><?xml version="1.0" encoding="utf-8"?>
<sst xmlns="http://schemas.openxmlformats.org/spreadsheetml/2006/main" count="11174" uniqueCount="313">
  <si>
    <t>ENGINEER / OPERATOR ON DUTY</t>
  </si>
  <si>
    <t>BDOM DAILY OPERATION REPORT</t>
  </si>
  <si>
    <t>6am - 2pm</t>
  </si>
  <si>
    <t xml:space="preserve"> ORLANDO L. OCAMPO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</si>
  <si>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</si>
  <si>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</si>
  <si>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</si>
  <si>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</si>
  <si>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</si>
  <si>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</si>
  <si>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</si>
  <si>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</si>
  <si>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</si>
  <si>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</si>
  <si>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</si>
  <si>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</si>
  <si>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</si>
  <si>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</si>
  <si>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</si>
  <si>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</si>
  <si>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</si>
  <si>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</si>
  <si>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</si>
  <si>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</si>
  <si>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</si>
  <si>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</si>
  <si>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</si>
  <si>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</si>
  <si>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</si>
  <si>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</si>
  <si>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</si>
  <si>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</si>
  <si>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</si>
  <si>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</si>
  <si>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</si>
  <si>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</si>
  <si>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</si>
  <si>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</si>
  <si>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</si>
  <si>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</si>
  <si>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</si>
  <si>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</si>
  <si>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</si>
  <si>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</si>
  <si>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</si>
  <si>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</si>
  <si>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</si>
  <si>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</si>
  <si>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</si>
  <si>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</si>
  <si>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</si>
  <si>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</si>
  <si>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</si>
  <si>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</si>
  <si>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</si>
  <si>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</si>
  <si>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</si>
  <si>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</si>
  <si>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</si>
  <si>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</si>
  <si>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</si>
  <si>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</si>
  <si>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</si>
  <si>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</si>
  <si>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</si>
  <si>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</si>
  <si>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</si>
  <si>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</si>
  <si>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</si>
  <si>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</si>
  <si>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</si>
  <si>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</si>
  <si>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</si>
  <si>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</si>
  <si>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</si>
  <si>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</si>
  <si>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</si>
  <si>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</si>
  <si>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</si>
  <si>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</si>
  <si>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</si>
  <si>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</si>
  <si>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</si>
  <si>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</si>
  <si>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</si>
  <si>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</si>
  <si>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</si>
  <si>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</si>
  <si>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</si>
  <si>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</si>
  <si>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</si>
  <si>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</si>
  <si>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</si>
  <si>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</si>
  <si>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</si>
  <si>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</si>
  <si>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</si>
  <si>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</si>
  <si>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</si>
  <si>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</si>
  <si>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</si>
  <si>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</si>
  <si>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</si>
  <si>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</si>
  <si>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</si>
  <si>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</si>
  <si>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</si>
  <si>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</si>
  <si>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</si>
  <si>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</si>
  <si>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</si>
  <si>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</si>
  <si>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</si>
  <si>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</si>
  <si>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</si>
  <si>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</si>
  <si>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</si>
  <si>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</si>
  <si>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</si>
  <si>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</si>
  <si>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</si>
  <si>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</si>
  <si>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</si>
  <si>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</si>
  <si>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</si>
  <si>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XCV1 OPENING INCREASED TO 35 %  VALVE OPENING @ 12:01 AM FOR REFILLING</t>
  </si>
  <si>
    <t>TARGET DISCHARGE PRESSURE SET TO  68 PSI @ 5:01 AM AS PER SCHEDULE</t>
  </si>
  <si>
    <t>TARGET DISCHARGE PRESSURE SET TO  83 PSI @ 6:01 AM AS PER SCHEDULE</t>
  </si>
  <si>
    <t>BP2 - STARTED @ 6:01 AM TO MEET 83 PSI TARGET PRESSURE</t>
  </si>
  <si>
    <t>SP2 - STOPPED @ 10:01 PM DUE TO EXCESS CAPACITY</t>
  </si>
  <si>
    <t>NORMAL OPERATION</t>
  </si>
  <si>
    <t>Additional 3 psi to target discharge pressure from 12:01 am to 5am as per request of Engr.Edmundo Llagas Jr (SPM-South), due to shifting of WSR and Posadas Influence area.</t>
  </si>
  <si>
    <t>2B</t>
  </si>
  <si>
    <t>RANDY O. REGENCIA</t>
  </si>
  <si>
    <t>REIVIN M. MALLARI</t>
  </si>
  <si>
    <t>ALEXANDER CABREROS</t>
  </si>
  <si>
    <t>DENNIS L. GUANZON</t>
  </si>
  <si>
    <t>Target Discharge Pressure set to 81 psi @ 12:01 pm as per request of Engr.Edmundo Llagas Jr (SPM-South)</t>
  </si>
  <si>
    <t>Target Discharge Pressure set to 78 psi @ 5:01 pm as per request of Engr.Edmundo Llagas Jr (SPM-South)</t>
  </si>
  <si>
    <t>Target Discharge Pressure set to 76 psi @ 7:01 pm as per request of Engr.Edmundo Llagas Jr (SPM-South)</t>
  </si>
  <si>
    <t>Target Discharge Pressure set to 66 psi @ 10:01 pm as per request of Engr Edmundo Llagas Jr (SPM-South)</t>
  </si>
  <si>
    <t>Target Discharge Pressure set to 66psi @ 12:01 am as per request of Engr.Edmundo Llagas Jr (SPM-South)</t>
  </si>
  <si>
    <t>BP2 - STOPPED @ 7:01 PM DUE TO EXCESS CAPACITY</t>
  </si>
  <si>
    <t>O. OCAMPO / D. GUANZON</t>
  </si>
  <si>
    <t xml:space="preserve">  </t>
  </si>
  <si>
    <t>Additional 3 psi to target discharge pressure from 12:01pm to 5am (SEPT 1) as per request of Engr.Edmundo Llagas Jr (SPM-South), due to shifting of WSR and Posadas Influence area.</t>
  </si>
  <si>
    <t>XCV1 CLOSED @ 4:01AM,WATER  ELEVATION 9.5M</t>
  </si>
  <si>
    <t>3B+1S</t>
  </si>
  <si>
    <t>CONDUCTED MONITORING @ MAGALLANES- ONLINE BOOSTER @ 7:15 AM, NORMAL OPERATION</t>
  </si>
  <si>
    <t>SP2 - STARTED @ 6:01 AM TO MEET 83 PSI TARGET PRESSURE</t>
  </si>
  <si>
    <t>2B+1S</t>
  </si>
  <si>
    <t>CONDUCTED MONITORING @ MAGALLANES- ONLINE BOOSTER @ 2:20 PM, NORMAL OPERATION</t>
  </si>
  <si>
    <t xml:space="preserve">Additional 3 psi to target discharge pressure @ 10:01 pm to 5am (SEPT 1) as per request of Engr. Edmundo Llagas Jr (SPM-South), due to shifting of WSR and Posadas </t>
  </si>
  <si>
    <t>XCV1 - OPENED (25%) @ 10:01 PM FOR REFILLING</t>
  </si>
  <si>
    <t>CONDUCTED MONITORING @ MAGALLANES- ONLINE BOOSTER @ 9:35 PM, NORMAL OPERATION</t>
  </si>
  <si>
    <t>XCV1 CLOSED @ 4:15 AM, WATER ELEVATION  (9.5M)</t>
  </si>
  <si>
    <t>Additional 3 psi to target discharge pressure from 12:01pm to 5am (SEPT 2) as per request of Engr.Edmundo Llagas Jr (SPM-South), due to shifting of WSR and Posadas Influence area.</t>
  </si>
  <si>
    <t>CONDUCTED MONITORING @ MAGALLANES- ONLINE BOOSTER @ 7:30 AM, NORMAL OPERATION</t>
  </si>
  <si>
    <t>CONDUCTED MONITORING @ MAGALLANES- ONLINE BOOSTER @ 4:15 PM, NORMAL OPERATION</t>
  </si>
  <si>
    <t xml:space="preserve">Additional 3 psi to target discharge pressure @ 10:01 pm to 5am (SEPT 2) as per request of Engr. Edmundo Llagas Jr (SPM-South), due to shifting of WSR and Posadas </t>
  </si>
  <si>
    <t>CONDUCTED MONITORING @ MAGALLANES- ONLINE BOOSTER @ 9:30 PM, NORMAL OPERATION</t>
  </si>
  <si>
    <t>CONDUCTED MONITORING @ MAGALLANES- ONLINE BOOSTER @ 7:10 AM, NORMAL OPERATION</t>
  </si>
  <si>
    <t>Additional 3 psi to target discharge pressure from 12:01pm to 5am (SEPT 3) as per request of Engr.Edmundo Llagas Jr (SPM-South), due to shifting of WSR and Posadas Influence area.</t>
  </si>
  <si>
    <t xml:space="preserve">Additional 3 psi to target discharge pressure @ 10:01 pm to 5am (SEPT 3) as per request of Engr. Edmundo Llagas Jr (SPM-South), due to shifting of WSR and Posadas </t>
  </si>
  <si>
    <t>XCV1 CLOSED @ 4:01 AM, WATER ELEVATION  (9.5M)</t>
  </si>
  <si>
    <t>CONDUCTED MONITORING @ MAGALLANES- ONLINE BOOSTER @10:05 AM, NORMAL OPERATION</t>
  </si>
  <si>
    <t>CONDUCTED MONITORING @ MAGALLANES- ONLINE BOOSTER @ 3:15 PM, NORMAL OPERATION</t>
  </si>
  <si>
    <t>CONDUCTED MONITORING @ MAGALLANES- ONLINE BOOSTER @ 9:20 PM, NORMAL OPERATION</t>
  </si>
  <si>
    <t>XCV1 CLOSED @ 3:40 AM, WATER ELEVATION  (9.5M)</t>
  </si>
  <si>
    <t>Additional 3 psi to target discharge pressure from 12:01pm to 5am (SEPT 5) as per request of Engr.Edmundo Llagas Jr (SPM-South), due to shifting of WSR and Posadas Influence area.</t>
  </si>
  <si>
    <t>Additional 3 psi to target discharge pressure from 12:01pm to 5am (SEPT 4) as per request of Engr.Edmundo Llagas Jr (SPM-South), due to shifting of WSR and Posadas Influence area.</t>
  </si>
  <si>
    <t xml:space="preserve">Additional 3 psi to target discharge pressure @ 10:01 pm to 5am (SEPT 5) as per request of Engr. Edmundo Llagas Jr (SPM-South), due to shifting of WSR and Posadas </t>
  </si>
  <si>
    <t>CONDUCTED MONITORING @ MAGALLANES- ONLINE BOOSTER @ 7:18 AM, NORMAL OPERATION</t>
  </si>
  <si>
    <t>CONDUCTED MONITORING @ MAGALLANES- ONLINE BOOSTER @ 3:10 PM, NORMAL OPERATION</t>
  </si>
  <si>
    <t>BP2 - STOPPED @ 9:01 PM DUE TO EXCESS CAPACITY</t>
  </si>
  <si>
    <t xml:space="preserve">BP2 - RESTARTED @ 11:01 PM </t>
  </si>
  <si>
    <t>BP1 - STOPPED @ 11:01 PM</t>
  </si>
  <si>
    <t>BP1 - RESTARTED @ 12:01 AM</t>
  </si>
  <si>
    <t>RESTARTED @ 1:30 AM</t>
  </si>
  <si>
    <t>BP3 - STOPPED @ 12:01 AM</t>
  </si>
  <si>
    <t>BP2 - STOPPED @ 1:30 AM</t>
  </si>
  <si>
    <t>3B</t>
  </si>
  <si>
    <t>SP2 - STARTED @ 7:01 AM TO MEET 83 PSI TARGET PRESSURE</t>
  </si>
  <si>
    <t>XCV4 OPENED @ 4:00 PM - DUE TO LOW LEVEL OF RESEVOIR / CLOSED @ 5:20 PM</t>
  </si>
  <si>
    <t>XCV1 CLOSED @ 5:05 AM, WATER ELEVATION  (9.5M)</t>
  </si>
  <si>
    <t>XCV1 - OPENED (35%) @ 10:01 PM FOR REFILLING</t>
  </si>
  <si>
    <t xml:space="preserve">Additional 3 psi to target discharge pressure @ 10:01 pm to 5am (SEPT 6) as per request of Engr. Edmundo Llagas Jr (SPM-South), due to shifting of WSR and Posadas </t>
  </si>
  <si>
    <t>XCV1 CLOSED @ 5:28AM, WATER ELEVATION  (9.5M)</t>
  </si>
  <si>
    <t>BP2 - STARTED @ 6:16 AM TO MEET 83 PSI TARGET PRESSURE</t>
  </si>
  <si>
    <t>MAGALLANES- ONLINE BOOSTER RESUMED NORMAL OPERATION @ 7:35 AM</t>
  </si>
  <si>
    <t>CONDUCTED MONITORING @ MAGALLANES- ONLINE BOOSTER @ 7:40 AM, NORMAL OPERATION</t>
  </si>
  <si>
    <t>Additional 3 psi to target discharge pressure from 12:01pm to 5am (SEPT 7) as per request of Engr.Edmundo Llagas Jr (SPM-South), due to shifting of WSR and Posadas Influence area.</t>
  </si>
  <si>
    <t xml:space="preserve">Additional 3 psi to target discharge pressure @ 12:01 pm to 5Pm (SEPT 6) as per request of Engr. Edmundo Llagas Jr (SPM-South), due to shifting of WSR and Posadas </t>
  </si>
  <si>
    <t>CONDUCTED MONITORING @ MAGALLANES- ONLINE BOOSTER @ 5:20 PM, NORMAL OPERATION</t>
  </si>
  <si>
    <t>BP2 - STOPPED @ 8:01 PM DUE TO EXCESS CAPACITY</t>
  </si>
  <si>
    <t>CONDUCTED GENSET EXERCISES TO G1 AND G2 FOR 10 MINUTES EACH, NORMAL CONDITION</t>
  </si>
  <si>
    <t xml:space="preserve"> XCV1 OPENING INCREASED TO 35 %  VALVE OPENING @ 4:01 AM FOR REFILLING</t>
  </si>
  <si>
    <t>XCV1 CLOSED @ 5:45 AM, WATER ELEVATION  (9.0M)</t>
  </si>
  <si>
    <t>SP2 - STARTED @ 6:25 AM TO MEET 83 PSI TARGET PRESSURE</t>
  </si>
  <si>
    <t>CONDUCTED MONITORING @ MAGALLANES- ONLINE BOOSTER @ 8:35 AM, NORMAL OPERATION</t>
  </si>
  <si>
    <t xml:space="preserve"> </t>
  </si>
  <si>
    <t>MAGALLANES 0NLINE BOOSTER- VFD CURRENT OVER LOAD / RESET @ 8:30 AM - NORMAL OPERATION @ 8:32 AM</t>
  </si>
  <si>
    <t>CONDUCTED MONITORING @ MAGALLANES- ONLINE BOOSTER @ 1:30 PM, NORMAL OPERATION</t>
  </si>
  <si>
    <t>Additional 3 psi to target discharge pressure from 12:01pm to 5am (SEPT 9) as per request of Engr.Edmundo Llagas Jr (SPM-South), due to shifting of WSR and Posadas Influence area.</t>
  </si>
  <si>
    <t>CONDUCTED MONITORING @ MAGALLANES- ONLINE BOOSTER @ 9:25 PM, NORMAL OPERATION</t>
  </si>
  <si>
    <t xml:space="preserve">Additional 3 psi to target discharge pressure @ 10:01 pm to 5am (SEPT 9) as per request of Engr. Edmundo Llagas Jr (SPM-South), due to shifting of WSR and Posadas </t>
  </si>
  <si>
    <t>XCV1 CLOSED @ 4:46 AM, WATER ELEVATION  (9.5M)</t>
  </si>
  <si>
    <t>XCV1 CLOSED @ 3:54 AM, WATER ELEVATION  (9.5M)</t>
  </si>
  <si>
    <t>SP2 - STARTED @ 6:08 AM TO MEET 83 PSI TARGET PRESSURE</t>
  </si>
  <si>
    <t>Additional 3 psi to target discharge pressure from 12:01pm to 5am (SEPT 10) as per request of Engr.Edmundo Llagas Jr (SPM-South), due to shifting of WSR and Posadas Influence area.</t>
  </si>
  <si>
    <t>BP2 - STOPPED @ 12:06 PM</t>
  </si>
  <si>
    <t>CONDUCTED MONITORING @ MAGALLANES- ONLINE BOOSTER @ 2:10 PM, NORMAL OPERATION</t>
  </si>
  <si>
    <t xml:space="preserve">Additional 3 psi to target discharge pressure @ 10:01 pm to 5am (SEPT 10) as per request of Engr. Edmundo Llagas Jr (SPM-South), due to shifting of WSR and Posadas </t>
  </si>
  <si>
    <t>XCV1 CLOSED @ 3:58 AM, WATER ELEVATION  (9.5M)</t>
  </si>
  <si>
    <t>CONDUCTED MONITORING @ MAGALLANES- ONLINE BOOSTER @ 5:35 AM, NORMAL OPERATION</t>
  </si>
  <si>
    <t>CONDUCTED MONITORING @ MAGALLANES- ONLINE BOOSTER @ 4:10 PM, NORMAL OPERATION</t>
  </si>
  <si>
    <t>Additional 3 psi to target discharge pressure from 12:01pm to 5am (SEPT 12) as per request of Engr.Edmundo Llagas Jr (SPM-South), due to shifting of WSR and Posadas Influence area.</t>
  </si>
  <si>
    <t>XCV1 CLOSED @4:01 AM, WATER ELEVATION  (9.5M)</t>
  </si>
  <si>
    <t>CONDUCTED MONITORING @ MAGALLANES- ONLINE BOOSTER @ 10:30 AM, NORMAL OPERATION</t>
  </si>
  <si>
    <t>CONDUCTED MONITORING @ MAGALLANES- ONLINE BOOSTER @ 5:10 PM, NORMAL OPERATION</t>
  </si>
  <si>
    <t>XCV1 CLOSED @4:08 AM, WATER ELEVATION  (9.5M)</t>
  </si>
  <si>
    <t>BP2 - RESTART @ 1:24 PM / STOPPED @ 8:01 PM</t>
  </si>
  <si>
    <t>Additional 3 psi to target discharge pressure from 12:01pm to 5am (SEPT 13) as per request of Engr.Edmundo Llagas Jr (SPM-South), due to shifting of WSR and Posadas Influence area.</t>
  </si>
  <si>
    <t>CONDUCTED MONITORING @ MAGALLANES- ONLINE BOOSTER @ 9:15 AM, NORMAL OPERATION</t>
  </si>
  <si>
    <t>XCV1 CLOSED @4:19 AM, WATER ELEVATION  (9.5M)</t>
  </si>
  <si>
    <t>SP2 - STARTED @ 8:30 AM TO MEET 83 PSI TARGET PRESSURE</t>
  </si>
  <si>
    <t>Additional 3 psi to target discharge pressure from 12:01pm to 5am (SEPT 15) as per request of Engr.Edmundo Llagas Jr (SPM-South), due to shifting of WSR and Posadas Influence area.</t>
  </si>
  <si>
    <t>CONDUCTED MONITORING @ MAGALLANES- ONLINE BOOSTER @ 12:30 PM, NORMAL OPERATION</t>
  </si>
  <si>
    <t>BP2 - STOPPED @ 5:01 PM DUE TO EXCESS CAPACITY</t>
  </si>
  <si>
    <t>XCV1 CLOSED @3:53 AM, WATER ELEVATION  (9.5M)</t>
  </si>
  <si>
    <t>SP2 - STARTED @ 8:01 AM TO MEET 83 PSI TARGET PRESSURE</t>
  </si>
  <si>
    <t>CONDUCTED MONITORING @ MAGALLANES- ONLINE BOOSTER @ 9:35 AM, NORMAL OPERATION</t>
  </si>
  <si>
    <t>CONDUCTED GENSET EXCERCISES TO G1 AND G2 FOR 10 MINUTES EACH, NORMAL CONDITION</t>
  </si>
  <si>
    <t>Additional 3 psi to target discharge pressure from 12:01pm to 5am (SEPT 16) as per request of Engr.Edmundo Llagas Jr (SPM-South), due to shifting of WSR and Posadas Influence area.</t>
  </si>
  <si>
    <t>CONDUCTED MONITORING @ MAGALLANES- ONLINE BOOSTER @ 9:40 PM, NORMAL OPERATION</t>
  </si>
  <si>
    <t>XCV1 CLOSED @ 3:14 AM, WATER ELEVATION  (9.5M)</t>
  </si>
  <si>
    <t>Additional 3 psi to target discharge pressure from 12:01pm to 5am (SEPT 17) as per request of Engr.Edmundo Llagas Jr (SPM-South), due to shifting of WSR and Posadas Influence area.</t>
  </si>
  <si>
    <t>CONDUCTED MONITORING @ MAGALLANES- ONLINE BOOSTER @ 6:05 AM, NORMAL OPERATION</t>
  </si>
  <si>
    <t xml:space="preserve">Additional 3 psi to target discharge pressure @ 10:01 pm to 5am (SEPT 16) as per request of Engr. Edmundo Llagas Jr (SPM-South), due to shifting of WSR and Posadas </t>
  </si>
  <si>
    <t xml:space="preserve">Additional 3 psi to target discharge pressure @ 10:01 pm to 5am (SEPT 14) as per request of Engr. Edmundo Llagas Jr (SPM-South), due to shifting of WSR and Posadas </t>
  </si>
  <si>
    <t xml:space="preserve">Additional 3 psi to target discharge pressure @ 10:01 pm to 5am (SEPT 13) as per request of Engr. Edmundo Llagas Jr (SPM-South), due to shifting of WSR and Posadas </t>
  </si>
  <si>
    <t xml:space="preserve">Additional 3 psi to target discharge pressure @ 10:01 pm to 5am (SEPT 12) as per request of Engr. Edmundo Llagas Jr (SPM-South), due to shifting of WSR and Posadas </t>
  </si>
  <si>
    <t xml:space="preserve">Additional 3 psi to target discharge pressure @ 10:01 pm to 5am (SEPT 11) as per request of Engr. Edmundo Llagas Jr (SPM-South), due to shifting of WSR and Posadas </t>
  </si>
  <si>
    <t xml:space="preserve">Additional 3 psi to target discharge pressure @ 10:01 pm to 5am (SEPT 17) as per request of Engr. Edmundo Llagas Jr (SPM-South), due to shifting of WSR and Posadas </t>
  </si>
  <si>
    <t>CONDUCTED MONITORING @ MAGALLANES- ONLINE BOOSTER @ 9:18 AM, NORMAL OPERATION</t>
  </si>
  <si>
    <t>CONDUCTED MONITORING @ MAGALLANES- ONLINE BOOSTER @ 6:15 PM, NORMAL OPERATION</t>
  </si>
  <si>
    <t>4..4</t>
  </si>
  <si>
    <t xml:space="preserve">Additional 3 psi to target discharge pressure @ 10:01 pm to 5am (SEPT 15) as per request of Engr. Edmundo Llagas Jr (SPM-South), due to shifting of WSR and Posadas </t>
  </si>
  <si>
    <t>XCV1 CLOSED @ 3:51 AM, WATER ELEVATION  (9.5M)</t>
  </si>
  <si>
    <t>Additional 3 psi to target discharge pressure from 12:01pm to 5am (SEPT 18) as per request of Engr.Edmundo Llagas Jr (SPM-South), due to shifting of WSR and Posadas Influence area.</t>
  </si>
  <si>
    <t>CONDUCTED MONITORING @ MAGALLANES- ONLINE BOOSTER @9:30 AM, NORMAL OPERATION</t>
  </si>
  <si>
    <t xml:space="preserve">Additional 3 psi to target discharge pressure @ 10:01 pm to 5am (SEPT 18) as per request of Engr. Edmundo Llagas Jr (SPM-South), due to shifting of WSR and Posadas </t>
  </si>
  <si>
    <t>SP2 - STARTED @ 8:09 AM TO MEET 83 PSI TARGET PRESSURE</t>
  </si>
  <si>
    <t>BP2 - STOPPED @ 8:09 AM</t>
  </si>
  <si>
    <t>BP2 - RESTART @ 9:40 AM</t>
  </si>
  <si>
    <t>BP2 - STOPPED @ 11:45 AM</t>
  </si>
  <si>
    <t>Additional 3 psi to target discharge pressure from 12:01pm to 5am (SEPT 19) as per request of Engr.Edmundo Llagas Jr (SPM-South), due to shifting of WSR and Posadas Influence area.</t>
  </si>
  <si>
    <t>POWER INTERRUPTION @ 5:19 PM / MERALCO POWER RESUMED @ 5:20 PM</t>
  </si>
  <si>
    <t>RESUMED NORMAL OPERATION @ 5:28 PM</t>
  </si>
  <si>
    <t xml:space="preserve">Additional 3 psi to target discharge pressure @ 10:01 pm to 5am (SEPT 20) as per request of Engr. Edmundo Llagas Jr (SPM-South), due to shifting of WSR and Posadas </t>
  </si>
  <si>
    <t>XCV1 CLOSED @ 3:15 AM, WATER ELEVATION  (9.5M)</t>
  </si>
  <si>
    <t>SP2 - STARTED @ 7:42 AM TO MEET 83 PSI TARGET PRESSURE</t>
  </si>
  <si>
    <t>CONDUCTED MONITORING @ MAGALLANES- ONLINE BOOSTER @7:30 AM, NORMAL OPERATION</t>
  </si>
  <si>
    <t>Additional 3 psi to target discharge pressure from 12:01pm to 5am (SEPT 20) as per request of Engr.Edmundo Llagas Jr (SPM-South), due to shifting of WSR and Posadas Influence area.</t>
  </si>
  <si>
    <t>CONDUCTED MONITORING @ MAGALLANES- ONLINE BOOSTER @ 4:29 PM, NORMAL OPERATION</t>
  </si>
  <si>
    <t>BP2 - STOPPED @ 7:01 PM</t>
  </si>
  <si>
    <t>BP2 - RESTART @ 8:11 PM</t>
  </si>
  <si>
    <t>SP2 - STOPPED @ 8:11 PM DUE TO LOW WATER LEVEL</t>
  </si>
  <si>
    <t>XCV4 - OPENED @ 3:10 PM (12%) / CLOSED @ 9:26 PM</t>
  </si>
  <si>
    <t xml:space="preserve">Additional 3 psi to target discharge pressure @ 10:01 pm to 5am (SEPT 21) as per request of Engr. Edmundo Llagas Jr (SPM-South), due to shifting of WSR and Posadas </t>
  </si>
  <si>
    <t>BP2 - STOPPED @ 10:01 PM DUE TO EXCESS CAPACITY</t>
  </si>
  <si>
    <t>XCV1 CLOSED @ 4:20 AM, WATER ELEVATION  (9.5M)</t>
  </si>
  <si>
    <t>CONDUCTED MONITORING @ MAGALLANES- ONLINE BOOSTER @6:20 AM, NORMAL OPERATION</t>
  </si>
  <si>
    <t>BP2 - STOPPED @ 8:01 PM PM DUE TO EXCESS CAPACITY</t>
  </si>
  <si>
    <t>XCV1 CLOSED @ 4:01AM, WATER ELEVATION  (9.5M)</t>
  </si>
  <si>
    <t>CONDUCTED MONITORING @ MAGALLANES- ONLINE BOOSTER @ 3:30 PM, NORMAL OPERATION</t>
  </si>
  <si>
    <t>GENSET # 1 EXERCISED WITHOUT LOAD @ 4:21PM TO 4:31 PM FOR 10 MINUTES RUN</t>
  </si>
  <si>
    <t>GENSET # 2 EXERCISED WITHOUT LOAD @ 4:10PM TO 4:20 PM FOR 10 MINUTES RUN</t>
  </si>
  <si>
    <t>Additional 3 psi to target discharge pressure from 12:01pm to 5am (SEPT 23) as per request of Engr.Edmundo Llagas Jr (SPM-South), due to shifting of WSR and Posadas Influence area.</t>
  </si>
  <si>
    <t xml:space="preserve"> XCV1 OPENING INCREASED TO 35%  VALVE OPENING @ 12:01 AM FOR REFILLING</t>
  </si>
  <si>
    <t>CONDUCTED MONITORING @ MAGALLANES- ONLINE BOOSTER @ 9:10 PM, NORMAL OPERATION</t>
  </si>
  <si>
    <t xml:space="preserve">Additional 3 psi to target discharge pressure @ 10:01 pm to 5am (SEPT 23) as per request of Engr. Edmundo Llagas Jr (SPM-South), due to shifting of WSR and Posadas </t>
  </si>
  <si>
    <t>CONDUCTED MONITORING @ MAGALLANES- ONLINE BOOSTER @ 7:25 AM, NORMAL OPERATION</t>
  </si>
  <si>
    <t>Additional 3 psi to target discharge pressure from 12:01pm to 5am (SEPT 24) as per request of Engr.Edmundo Llagas Jr (SPM-South), due to shifting of WSR and Posadas Influence area.</t>
  </si>
  <si>
    <t>CONDUCTED MONITORING @ MAGALLANES- ONLINE BOOSTER @ 4:20 PM, NORMAL OPERATION</t>
  </si>
  <si>
    <t>XCV1 CLOSED @ 3:30 AM, WATER ELEVATION  (9.5M)</t>
  </si>
  <si>
    <t>Additional 3 psi to target discharge pressure from 12:01pm to 5am (SEPT 25) as per request of Engr.Edmundo Llagas Jr (SPM-South), due to shifting of WSR and Posadas Influence area.</t>
  </si>
  <si>
    <t xml:space="preserve">Additional 3 psi to target discharge pressure @ 10:01 pm to 5am (SEPT 24) as per request of Engr. Edmundo Llagas Jr (SPM-South), due to shifting of WSR and Posadas </t>
  </si>
  <si>
    <t>XCV1 CLOSED @ 3:49 AM, WATER ELEVATION  (9.5M)</t>
  </si>
  <si>
    <t>CONDUCTED MONITORING @ MAGALLANES- ONLINE BOOSTER @ 5:40 AM, NORMAL OPERATION</t>
  </si>
  <si>
    <t>Additional 3 psi to target discharge pressure from 12:01pm to 5am (SEPT 26) as per request of Engr.Edmundo Llagas Jr (SPM-South), due to shifting of WSR and Posadas Influence area.</t>
  </si>
  <si>
    <t>BP2 - STOPPED @ 6:01 PM DUE TO EXCESS CAPACITY</t>
  </si>
  <si>
    <t>CONDUCTED MONITORING @ MAGALLANES- ONLINE BOOSTER @ 9:00PM, NORMAL OPERATION</t>
  </si>
  <si>
    <t>XCV1 CLOSED @ 3:46 AM, WATER ELEVATION  (9.5M)</t>
  </si>
  <si>
    <t>CONDUCTED MONITORING @ MAGALLANES- ONLINE BOOSTER @ 10:18 AM, NORMAL OPERATION</t>
  </si>
  <si>
    <t>CONDUCTED MONITORING @ MAGALLANES- ONLINE BOOSTER @ 9:30PM, NORMAL OPERATION</t>
  </si>
  <si>
    <t>CONDUCTED MONITORING @ MAGALLANES- ONLINE BOOSTER @ 6:15 AM, NORMAL OPERATION</t>
  </si>
  <si>
    <t>Additional 3 psi to target discharge pressure from 12:01pm to 5am (SEPT 27) as per request of Engr.Edmundo Llagas Jr (SPM-South), due to shifting of WSR and Posadas Influence area.</t>
  </si>
  <si>
    <t xml:space="preserve">Additional 3 psi to target discharge pressure @ 10:01 pm to 5am (SEPT 27) as per request of Engr. Edmundo Llagas Jr (SPM-South), due to shifting of WSR and Posadas </t>
  </si>
  <si>
    <t xml:space="preserve">Additional 3 psi to target discharge pressure @ 10:01 pm to 5am (SEPT 26) as per request of Engr. Edmundo Llagas Jr (SPM-South), due to shifting of WSR and Posadas </t>
  </si>
  <si>
    <t xml:space="preserve">Additional 3 psi to target discharge pressure @ 10:01 pm to 5am (SEPT 25) as per request of Engr. Edmundo Llagas Jr (SPM-South), due to shifting of WSR and Posadas </t>
  </si>
  <si>
    <t>XCV1 CLOSED @ 4:40 AM, WATER ELEVATION  (9.5M)</t>
  </si>
  <si>
    <t>BP2 - STARTED @ 7:01 AM TO MEET 83 PSI TARGET PRESSURE</t>
  </si>
  <si>
    <t>CONDUCTED MONITORING @ MAGALLANES- ONLINE BOOSTER @ 8:16 AM, NORMAL OPERATION</t>
  </si>
  <si>
    <t>Additional 3 psi to target discharge pressure from 12:01pm to 5am (SEPT 28) as per request of Engr.Edmundo Llagas Jr (SPM-South), due to shifting of WSR and Posadas Influence area.</t>
  </si>
  <si>
    <t>SP2 - STOPPED @ 7:01 PM DUE TO EXCESS CAPACITY</t>
  </si>
  <si>
    <t>XCV4 - OPENED @ 5:46 PM (10%) / CLOSED @ 6:57 PM</t>
  </si>
  <si>
    <t>Additional 3 psi to target discharge pressure from 12:01pm to 5am (SEPT 29) as per request of Engr.Edmundo Llagas Jr (SPM-South), due to shifting of WSR and Posadas Influence area.</t>
  </si>
  <si>
    <t>CONDUCTED MONITORING @ MAGALLANES- ONLINE BOOSTER @ 8:25 AM, NORMAL OPERATION</t>
  </si>
  <si>
    <t>Additional 3 psi to target discharge pressure from 12:01pm to 5am (SEPT 30) as per request of Engr.Edmundo Llagas Jr (SPM-South), due to shifting of WSR and Posadas Influence area.</t>
  </si>
  <si>
    <t>GENSET # 2 EXERCISED WITHOUT LOAD @ 4:20 PM TO 4:30 PM FOR 10 MINUTES RUN</t>
  </si>
  <si>
    <t>GENSET # 1 EXERCISED WITHOUT LOAD @ 4:31PM TO 4:41 PM FOR 10 MINUTES RUN</t>
  </si>
  <si>
    <t xml:space="preserve">Additional 3 psi to target discharge pressure @ 10:01 pm to 5am (SEPT 30) as per request of Engr. Edmundo Llagas Jr (SPM-South), due to shifting of WSR and Posadas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</si>
</sst>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/>
    <xf numFmtId="0" fontId="34" fillId="0" borderId="0" applyNumberFormat="0" applyFill="0" applyBorder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7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38" fillId="20" borderId="0" applyNumberFormat="0" applyBorder="0" applyAlignment="0" applyProtection="0"/>
    <xf numFmtId="0" fontId="39" fillId="21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16" applyNumberFormat="0" applyAlignment="0" applyProtection="0"/>
    <xf numFmtId="0" fontId="42" fillId="24" borderId="17" applyNumberFormat="0" applyAlignment="0" applyProtection="0"/>
    <xf numFmtId="0" fontId="43" fillId="24" borderId="16" applyNumberFormat="0" applyAlignment="0" applyProtection="0"/>
    <xf numFmtId="0" fontId="44" fillId="0" borderId="18" applyNumberFormat="0" applyFill="0" applyAlignment="0" applyProtection="0"/>
    <xf numFmtId="0" fontId="45" fillId="25" borderId="19" applyNumberFormat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7" fillId="50" borderId="0" applyNumberFormat="0" applyBorder="0" applyAlignment="0" applyProtection="0"/>
    <xf numFmtId="0" fontId="49" fillId="0" borderId="0"/>
    <xf numFmtId="0" fontId="27" fillId="0" borderId="0"/>
    <xf numFmtId="0" fontId="27" fillId="0" borderId="0"/>
    <xf numFmtId="0" fontId="27" fillId="0" borderId="0"/>
    <xf numFmtId="0" fontId="48" fillId="26" borderId="20" applyNumberFormat="0" applyFont="0" applyAlignment="0" applyProtection="0"/>
    <xf numFmtId="0" fontId="27" fillId="0" borderId="0"/>
    <xf numFmtId="43" fontId="1" fillId="0" borderId="0" applyFont="0" applyFill="0" applyBorder="0" applyAlignment="0" applyProtection="0"/>
    <xf numFmtId="0" fontId="1" fillId="0" borderId="0"/>
    <xf numFmtId="43" fontId="50" fillId="0" borderId="0" applyFont="0" applyFill="0" applyBorder="0" applyAlignment="0" applyProtection="0"/>
    <xf numFmtId="0" fontId="50" fillId="0" borderId="0"/>
  </cellStyleXfs>
  <cellXfs count="303"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>
      <alignment horizontal="center" vertical="center"/>
    </xf>
    <xf numFmtId="18" fontId="5" fillId="8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20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43" fontId="21" fillId="14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1" fontId="5" fillId="1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167" fontId="5" fillId="6" borderId="2" xfId="0" applyNumberFormat="1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3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4" fillId="18" borderId="1" xfId="0" applyNumberFormat="1" applyFont="1" applyFill="1" applyBorder="1" applyAlignment="1"/>
    <xf numFmtId="2" fontId="23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vertical="center"/>
    </xf>
    <xf numFmtId="0" fontId="32" fillId="19" borderId="11" xfId="4" applyFont="1" applyFill="1" applyBorder="1" applyAlignment="1">
      <alignment horizontal="left"/>
    </xf>
    <xf numFmtId="0" fontId="21" fillId="0" borderId="11" xfId="0" applyFont="1" applyFill="1" applyBorder="1" applyAlignment="1" applyProtection="1"/>
    <xf numFmtId="0" fontId="33" fillId="0" borderId="11" xfId="0" applyFont="1" applyFill="1" applyBorder="1" applyAlignment="1"/>
    <xf numFmtId="0" fontId="28" fillId="19" borderId="0" xfId="0" applyFont="1" applyFill="1" applyBorder="1" applyAlignment="1"/>
    <xf numFmtId="0" fontId="28" fillId="19" borderId="11" xfId="0" applyFont="1" applyFill="1" applyBorder="1" applyAlignment="1"/>
    <xf numFmtId="0" fontId="51" fillId="2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 applyProtection="1"/>
    <xf numFmtId="0" fontId="0" fillId="0" borderId="0" xfId="0"/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/>
    <xf numFmtId="9" fontId="26" fillId="0" borderId="0" xfId="2" applyFont="1" applyFill="1" applyBorder="1" applyAlignment="1"/>
    <xf numFmtId="9" fontId="26" fillId="0" borderId="0" xfId="2" applyFont="1" applyFill="1" applyBorder="1" applyAlignment="1">
      <alignment wrapText="1"/>
    </xf>
    <xf numFmtId="0" fontId="32" fillId="19" borderId="3" xfId="4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29" fillId="19" borderId="11" xfId="4" applyFont="1" applyFill="1" applyBorder="1" applyAlignment="1">
      <alignment horizontal="left"/>
    </xf>
    <xf numFmtId="0" fontId="30" fillId="19" borderId="11" xfId="0" applyFont="1" applyFill="1" applyBorder="1" applyAlignment="1">
      <alignment horizontal="left"/>
    </xf>
    <xf numFmtId="0" fontId="30" fillId="19" borderId="11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30" fillId="19" borderId="3" xfId="0" applyFont="1" applyFill="1" applyBorder="1" applyAlignment="1">
      <alignment horizontal="left"/>
    </xf>
    <xf numFmtId="0" fontId="31" fillId="0" borderId="3" xfId="0" applyFont="1" applyFill="1" applyBorder="1" applyAlignment="1"/>
    <xf numFmtId="0" fontId="29" fillId="19" borderId="3" xfId="4" applyFont="1" applyFill="1" applyBorder="1" applyAlignment="1"/>
    <xf numFmtId="0" fontId="31" fillId="0" borderId="11" xfId="0" applyFont="1" applyFill="1" applyBorder="1" applyAlignment="1"/>
    <xf numFmtId="0" fontId="28" fillId="19" borderId="3" xfId="4" applyFont="1" applyFill="1" applyBorder="1" applyAlignment="1"/>
    <xf numFmtId="0" fontId="28" fillId="19" borderId="11" xfId="4" applyFont="1" applyFill="1" applyBorder="1" applyAlignment="1">
      <alignment horizontal="left"/>
    </xf>
    <xf numFmtId="0" fontId="30" fillId="19" borderId="11" xfId="4" applyFont="1" applyFill="1" applyBorder="1" applyAlignment="1">
      <alignment horizontal="left"/>
    </xf>
    <xf numFmtId="0" fontId="52" fillId="0" borderId="11" xfId="0" applyFont="1" applyBorder="1"/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8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29" fillId="19" borderId="11" xfId="4" applyFont="1" applyFill="1" applyBorder="1" applyAlignment="1"/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14" fillId="17" borderId="1" xfId="2" applyNumberFormat="1" applyFont="1" applyFill="1" applyBorder="1" applyAlignment="1">
      <alignment horizontal="center" vertical="center" wrapText="1"/>
    </xf>
    <xf numFmtId="1" fontId="14" fillId="52" borderId="1" xfId="2" applyNumberFormat="1" applyFont="1" applyFill="1" applyBorder="1" applyAlignment="1">
      <alignment horizontal="center" vertical="center" wrapText="1"/>
    </xf>
    <xf numFmtId="1" fontId="53" fillId="52" borderId="1" xfId="2" applyNumberFormat="1" applyFont="1" applyFill="1" applyBorder="1" applyAlignment="1">
      <alignment horizontal="center" vertical="center" wrapText="1"/>
    </xf>
    <xf numFmtId="1" fontId="53" fillId="17" borderId="1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2" fillId="19" borderId="3" xfId="4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5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 xr:uid="{00000000-0005-0000-0000-00001C000000}"/>
    <cellStyle name="Comma 3" xfId="53" xr:uid="{00000000-0005-0000-0000-00001D00000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 xr:uid="{00000000-0005-0000-0000-000029000000}"/>
    <cellStyle name="Normal 2 2" xfId="48" xr:uid="{00000000-0005-0000-0000-00002A000000}"/>
    <cellStyle name="Normal 2 3" xfId="45" xr:uid="{00000000-0005-0000-0000-00002B000000}"/>
    <cellStyle name="Normal 2 4" xfId="52" xr:uid="{00000000-0005-0000-0000-00002C000000}"/>
    <cellStyle name="Normal 2_JUNE 16-22" xfId="47" xr:uid="{00000000-0005-0000-0000-00002D000000}"/>
    <cellStyle name="Normal 3" xfId="4" xr:uid="{00000000-0005-0000-0000-00002E000000}"/>
    <cellStyle name="Normal 4" xfId="54" xr:uid="{00000000-0005-0000-0000-00002F000000}"/>
    <cellStyle name="Normal 5" xfId="46" xr:uid="{00000000-0005-0000-0000-000030000000}"/>
    <cellStyle name="Note 2" xfId="49" xr:uid="{00000000-0005-0000-0000-000031000000}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7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Y119"/>
  <sheetViews>
    <sheetView showGridLines="0" topLeftCell="A29" zoomScaleNormal="100" workbookViewId="0">
      <selection activeCell="B52" sqref="B52"/>
    </sheetView>
  </sheetViews>
  <sheetFormatPr defaultColWidth="9.1796875" defaultRowHeight="14.5" x14ac:dyDescent="0.35"/>
  <cols>
    <col min="1" max="1" width="7.1796875" style="108" customWidth="1"/>
    <col min="2" max="2" width="10.26953125" style="108" customWidth="1"/>
    <col min="3" max="3" width="11.7265625" style="108" customWidth="1"/>
    <col min="4" max="7" width="9.1796875" style="108"/>
    <col min="8" max="8" width="20.453125" style="108" customWidth="1"/>
    <col min="9" max="10" width="9.1796875" style="108"/>
    <col min="11" max="11" width="9" style="108" customWidth="1"/>
    <col min="12" max="14" width="9.1796875" style="108" hidden="1" customWidth="1"/>
    <col min="15" max="16" width="9.1796875" style="108"/>
    <col min="17" max="18" width="9.1796875" style="108" customWidth="1"/>
    <col min="19" max="32" width="9.1796875" style="108"/>
    <col min="33" max="33" width="10.453125" style="108" bestFit="1" customWidth="1"/>
    <col min="34" max="44" width="9.1796875" style="108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08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/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35" t="s">
        <v>11</v>
      </c>
      <c r="I7" s="134" t="s">
        <v>12</v>
      </c>
      <c r="J7" s="134" t="s">
        <v>13</v>
      </c>
      <c r="K7" s="134" t="s">
        <v>14</v>
      </c>
      <c r="L7" s="14"/>
      <c r="M7" s="14"/>
      <c r="N7" s="14"/>
      <c r="O7" s="135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34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34" t="s">
        <v>23</v>
      </c>
      <c r="AG7" s="134" t="s">
        <v>24</v>
      </c>
      <c r="AH7" s="134" t="s">
        <v>25</v>
      </c>
      <c r="AI7" s="134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34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41883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25410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34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32" t="s">
        <v>52</v>
      </c>
      <c r="V9" s="132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31" t="s">
        <v>56</v>
      </c>
      <c r="AG9" s="131" t="s">
        <v>57</v>
      </c>
      <c r="AH9" s="287" t="s">
        <v>58</v>
      </c>
      <c r="AI9" s="301" t="s">
        <v>59</v>
      </c>
      <c r="AJ9" s="132" t="s">
        <v>60</v>
      </c>
      <c r="AK9" s="132" t="s">
        <v>61</v>
      </c>
      <c r="AL9" s="132" t="s">
        <v>62</v>
      </c>
      <c r="AM9" s="132" t="s">
        <v>63</v>
      </c>
      <c r="AN9" s="132" t="s">
        <v>64</v>
      </c>
      <c r="AO9" s="132" t="s">
        <v>65</v>
      </c>
      <c r="AP9" s="132" t="s">
        <v>66</v>
      </c>
      <c r="AQ9" s="285" t="s">
        <v>67</v>
      </c>
      <c r="AR9" s="132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32" t="s">
        <v>73</v>
      </c>
      <c r="C10" s="132" t="s">
        <v>74</v>
      </c>
      <c r="D10" s="132" t="s">
        <v>75</v>
      </c>
      <c r="E10" s="132" t="s">
        <v>76</v>
      </c>
      <c r="F10" s="132" t="s">
        <v>75</v>
      </c>
      <c r="G10" s="132" t="s">
        <v>76</v>
      </c>
      <c r="H10" s="284"/>
      <c r="I10" s="132" t="s">
        <v>76</v>
      </c>
      <c r="J10" s="132" t="s">
        <v>76</v>
      </c>
      <c r="K10" s="132" t="s">
        <v>76</v>
      </c>
      <c r="L10" s="30" t="s">
        <v>30</v>
      </c>
      <c r="M10" s="277"/>
      <c r="N10" s="30" t="s">
        <v>30</v>
      </c>
      <c r="O10" s="286"/>
      <c r="P10" s="286"/>
      <c r="Q10" s="3">
        <v>5001966</v>
      </c>
      <c r="R10" s="295"/>
      <c r="S10" s="296"/>
      <c r="T10" s="297"/>
      <c r="U10" s="132" t="s">
        <v>76</v>
      </c>
      <c r="V10" s="132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30532014</v>
      </c>
      <c r="AH10" s="287"/>
      <c r="AI10" s="302"/>
      <c r="AJ10" s="132" t="s">
        <v>85</v>
      </c>
      <c r="AK10" s="132" t="s">
        <v>85</v>
      </c>
      <c r="AL10" s="132" t="s">
        <v>85</v>
      </c>
      <c r="AM10" s="132" t="s">
        <v>85</v>
      </c>
      <c r="AN10" s="132" t="s">
        <v>85</v>
      </c>
      <c r="AO10" s="132" t="s">
        <v>85</v>
      </c>
      <c r="AP10" s="2">
        <v>6715896</v>
      </c>
      <c r="AQ10" s="286"/>
      <c r="AR10" s="133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16</v>
      </c>
      <c r="E11" s="45">
        <f>D11/1.42</f>
        <v>11.267605633802818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119</v>
      </c>
      <c r="P11" s="50">
        <v>94</v>
      </c>
      <c r="Q11" s="50">
        <v>5005750</v>
      </c>
      <c r="R11" s="51">
        <f>Q11-Q10</f>
        <v>3784</v>
      </c>
      <c r="S11" s="52">
        <f>R11*24/1000</f>
        <v>90.816000000000003</v>
      </c>
      <c r="T11" s="52">
        <f>R11/1000</f>
        <v>3.7839999999999998</v>
      </c>
      <c r="U11" s="53">
        <v>6.1</v>
      </c>
      <c r="V11" s="53">
        <f t="shared" ref="V11:V34" si="0">U11</f>
        <v>6.1</v>
      </c>
      <c r="W11" s="117" t="s">
        <v>132</v>
      </c>
      <c r="X11" s="111">
        <v>0</v>
      </c>
      <c r="Y11" s="111">
        <v>0</v>
      </c>
      <c r="Z11" s="111">
        <v>981</v>
      </c>
      <c r="AA11" s="111">
        <v>0</v>
      </c>
      <c r="AB11" s="111">
        <v>1110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30532644</v>
      </c>
      <c r="AH11" s="56">
        <f>IF(ISBLANK(AG11),"-",AG11-AG10)</f>
        <v>630</v>
      </c>
      <c r="AI11" s="57">
        <f>AH11/T11</f>
        <v>166.49048625792813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6716886</v>
      </c>
      <c r="AQ11" s="111">
        <f t="shared" ref="AQ11:AQ34" si="1">AP11-AP10</f>
        <v>990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18</v>
      </c>
      <c r="E12" s="45">
        <f t="shared" ref="E12:E34" si="2">D12/1.42</f>
        <v>12.67605633802817</v>
      </c>
      <c r="F12" s="110">
        <v>66</v>
      </c>
      <c r="G12" s="45">
        <f t="shared" ref="G12:G34" si="3">F12/1.42</f>
        <v>46.478873239436624</v>
      </c>
      <c r="H12" s="46" t="s">
        <v>89</v>
      </c>
      <c r="I12" s="46">
        <f t="shared" ref="I12:I34" si="4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119</v>
      </c>
      <c r="P12" s="50">
        <v>90</v>
      </c>
      <c r="Q12" s="50">
        <v>5009531</v>
      </c>
      <c r="R12" s="51">
        <f t="shared" ref="R12:R34" si="5">Q12-Q11</f>
        <v>3781</v>
      </c>
      <c r="S12" s="52">
        <f t="shared" ref="S12:S34" si="6">R12*24/1000</f>
        <v>90.744</v>
      </c>
      <c r="T12" s="52">
        <f t="shared" ref="T12:T34" si="7">R12/1000</f>
        <v>3.7810000000000001</v>
      </c>
      <c r="U12" s="53">
        <v>7.2</v>
      </c>
      <c r="V12" s="53">
        <f t="shared" si="0"/>
        <v>7.2</v>
      </c>
      <c r="W12" s="117" t="s">
        <v>132</v>
      </c>
      <c r="X12" s="111">
        <v>0</v>
      </c>
      <c r="Y12" s="111">
        <v>0</v>
      </c>
      <c r="Z12" s="111">
        <v>938</v>
      </c>
      <c r="AA12" s="111">
        <v>0</v>
      </c>
      <c r="AB12" s="111">
        <v>1110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30533244</v>
      </c>
      <c r="AH12" s="56">
        <f>IF(ISBLANK(AG12),"-",AG12-AG11)</f>
        <v>600</v>
      </c>
      <c r="AI12" s="57">
        <f t="shared" ref="AI12:AI34" si="8">AH12/T12</f>
        <v>158.68817773075907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6717964</v>
      </c>
      <c r="AQ12" s="111">
        <f t="shared" si="1"/>
        <v>1078</v>
      </c>
      <c r="AR12" s="61">
        <v>0.86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20</v>
      </c>
      <c r="E13" s="45">
        <f t="shared" si="2"/>
        <v>14.084507042253522</v>
      </c>
      <c r="F13" s="110">
        <v>66</v>
      </c>
      <c r="G13" s="45">
        <f t="shared" si="3"/>
        <v>46.478873239436624</v>
      </c>
      <c r="H13" s="46" t="s">
        <v>89</v>
      </c>
      <c r="I13" s="46">
        <f t="shared" si="4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112</v>
      </c>
      <c r="P13" s="50">
        <v>96</v>
      </c>
      <c r="Q13" s="50">
        <v>5013521</v>
      </c>
      <c r="R13" s="51">
        <f t="shared" si="5"/>
        <v>3990</v>
      </c>
      <c r="S13" s="52">
        <f t="shared" si="6"/>
        <v>95.76</v>
      </c>
      <c r="T13" s="52">
        <f t="shared" si="7"/>
        <v>3.99</v>
      </c>
      <c r="U13" s="53">
        <v>8.4</v>
      </c>
      <c r="V13" s="53">
        <f t="shared" si="0"/>
        <v>8.4</v>
      </c>
      <c r="W13" s="117" t="s">
        <v>132</v>
      </c>
      <c r="X13" s="111">
        <v>0</v>
      </c>
      <c r="Y13" s="111">
        <v>0</v>
      </c>
      <c r="Z13" s="111">
        <v>906</v>
      </c>
      <c r="AA13" s="111">
        <v>0</v>
      </c>
      <c r="AB13" s="111">
        <v>1110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30533863</v>
      </c>
      <c r="AH13" s="56">
        <f>IF(ISBLANK(AG13),"-",AG13-AG12)</f>
        <v>619</v>
      </c>
      <c r="AI13" s="57">
        <f t="shared" si="8"/>
        <v>155.13784461152881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6719075</v>
      </c>
      <c r="AQ13" s="111">
        <f t="shared" si="1"/>
        <v>1111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25</v>
      </c>
      <c r="E14" s="45">
        <f t="shared" si="2"/>
        <v>17.605633802816904</v>
      </c>
      <c r="F14" s="110">
        <v>66</v>
      </c>
      <c r="G14" s="45">
        <f t="shared" si="3"/>
        <v>46.478873239436624</v>
      </c>
      <c r="H14" s="46" t="s">
        <v>89</v>
      </c>
      <c r="I14" s="46">
        <f t="shared" si="4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93</v>
      </c>
      <c r="P14" s="50">
        <v>90</v>
      </c>
      <c r="Q14" s="50">
        <v>5017512</v>
      </c>
      <c r="R14" s="51">
        <f t="shared" si="5"/>
        <v>3991</v>
      </c>
      <c r="S14" s="52">
        <f t="shared" si="6"/>
        <v>95.784000000000006</v>
      </c>
      <c r="T14" s="52">
        <f t="shared" si="7"/>
        <v>3.9910000000000001</v>
      </c>
      <c r="U14" s="53">
        <v>9.5</v>
      </c>
      <c r="V14" s="53">
        <f t="shared" si="0"/>
        <v>9.5</v>
      </c>
      <c r="W14" s="117" t="s">
        <v>132</v>
      </c>
      <c r="X14" s="111">
        <v>0</v>
      </c>
      <c r="Y14" s="111">
        <v>0</v>
      </c>
      <c r="Z14" s="111">
        <v>845</v>
      </c>
      <c r="AA14" s="111">
        <v>0</v>
      </c>
      <c r="AB14" s="111">
        <v>1110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30534482</v>
      </c>
      <c r="AH14" s="56">
        <f t="shared" ref="AH14:AH34" si="9">IF(ISBLANK(AG14),"-",AG14-AG13)</f>
        <v>619</v>
      </c>
      <c r="AI14" s="57">
        <f t="shared" si="8"/>
        <v>155.09897268854922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6720186</v>
      </c>
      <c r="AQ14" s="111">
        <f t="shared" si="1"/>
        <v>1111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23</v>
      </c>
      <c r="E15" s="45">
        <f t="shared" si="2"/>
        <v>16.197183098591552</v>
      </c>
      <c r="F15" s="110">
        <v>66</v>
      </c>
      <c r="G15" s="45">
        <f t="shared" si="3"/>
        <v>46.478873239436624</v>
      </c>
      <c r="H15" s="46" t="s">
        <v>89</v>
      </c>
      <c r="I15" s="46">
        <f t="shared" si="4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103</v>
      </c>
      <c r="P15" s="50">
        <v>99</v>
      </c>
      <c r="Q15" s="50">
        <v>5021013</v>
      </c>
      <c r="R15" s="51">
        <f t="shared" si="5"/>
        <v>3501</v>
      </c>
      <c r="S15" s="52">
        <f t="shared" si="6"/>
        <v>84.024000000000001</v>
      </c>
      <c r="T15" s="52">
        <f t="shared" si="7"/>
        <v>3.5009999999999999</v>
      </c>
      <c r="U15" s="53">
        <v>9.5</v>
      </c>
      <c r="V15" s="53">
        <f t="shared" si="0"/>
        <v>9.5</v>
      </c>
      <c r="W15" s="117" t="s">
        <v>132</v>
      </c>
      <c r="X15" s="111">
        <v>0</v>
      </c>
      <c r="Y15" s="111">
        <v>0</v>
      </c>
      <c r="Z15" s="111">
        <v>918</v>
      </c>
      <c r="AA15" s="111">
        <v>0</v>
      </c>
      <c r="AB15" s="111">
        <v>1110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30534988</v>
      </c>
      <c r="AH15" s="56">
        <f t="shared" si="9"/>
        <v>506</v>
      </c>
      <c r="AI15" s="57">
        <f t="shared" si="8"/>
        <v>144.53013424735789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6720186</v>
      </c>
      <c r="AQ15" s="111">
        <f t="shared" si="1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11</v>
      </c>
      <c r="E16" s="45">
        <f t="shared" si="2"/>
        <v>7.746478873239437</v>
      </c>
      <c r="F16" s="63">
        <v>68</v>
      </c>
      <c r="G16" s="45">
        <f t="shared" si="3"/>
        <v>47.887323943661976</v>
      </c>
      <c r="H16" s="46" t="s">
        <v>89</v>
      </c>
      <c r="I16" s="46">
        <f t="shared" si="4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122</v>
      </c>
      <c r="P16" s="50">
        <v>120</v>
      </c>
      <c r="Q16" s="50">
        <v>5025596</v>
      </c>
      <c r="R16" s="51">
        <f t="shared" si="5"/>
        <v>4583</v>
      </c>
      <c r="S16" s="52">
        <f t="shared" si="6"/>
        <v>109.992</v>
      </c>
      <c r="T16" s="52">
        <f t="shared" si="7"/>
        <v>4.5830000000000002</v>
      </c>
      <c r="U16" s="53">
        <v>9.5</v>
      </c>
      <c r="V16" s="53">
        <f t="shared" si="0"/>
        <v>9.5</v>
      </c>
      <c r="W16" s="117" t="s">
        <v>132</v>
      </c>
      <c r="X16" s="111">
        <v>0</v>
      </c>
      <c r="Y16" s="111">
        <v>0</v>
      </c>
      <c r="Z16" s="111">
        <v>1194</v>
      </c>
      <c r="AA16" s="111">
        <v>0</v>
      </c>
      <c r="AB16" s="111">
        <v>1194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30535698</v>
      </c>
      <c r="AH16" s="56">
        <f t="shared" si="9"/>
        <v>710</v>
      </c>
      <c r="AI16" s="57">
        <f t="shared" si="8"/>
        <v>154.92035784420685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6720186</v>
      </c>
      <c r="AQ16" s="111">
        <f t="shared" si="1"/>
        <v>0</v>
      </c>
      <c r="AR16" s="61">
        <v>0.92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11</v>
      </c>
      <c r="E17" s="45">
        <f t="shared" si="2"/>
        <v>7.746478873239437</v>
      </c>
      <c r="F17" s="63">
        <v>83</v>
      </c>
      <c r="G17" s="45">
        <f t="shared" si="3"/>
        <v>58.450704225352112</v>
      </c>
      <c r="H17" s="46" t="s">
        <v>89</v>
      </c>
      <c r="I17" s="46">
        <f t="shared" si="4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134</v>
      </c>
      <c r="P17" s="50">
        <v>144</v>
      </c>
      <c r="Q17" s="50">
        <v>5031596</v>
      </c>
      <c r="R17" s="51">
        <f t="shared" si="5"/>
        <v>6000</v>
      </c>
      <c r="S17" s="52">
        <f t="shared" si="6"/>
        <v>144</v>
      </c>
      <c r="T17" s="52">
        <f t="shared" si="7"/>
        <v>6</v>
      </c>
      <c r="U17" s="53">
        <v>9</v>
      </c>
      <c r="V17" s="53">
        <f t="shared" si="0"/>
        <v>9</v>
      </c>
      <c r="W17" s="117" t="s">
        <v>147</v>
      </c>
      <c r="X17" s="111">
        <v>0</v>
      </c>
      <c r="Y17" s="111">
        <v>1046</v>
      </c>
      <c r="Z17" s="111">
        <v>1134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30537012</v>
      </c>
      <c r="AH17" s="56">
        <f t="shared" si="9"/>
        <v>1314</v>
      </c>
      <c r="AI17" s="57">
        <f t="shared" si="8"/>
        <v>219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6720186</v>
      </c>
      <c r="AQ17" s="111">
        <f t="shared" si="1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2"/>
        <v>7.042253521126761</v>
      </c>
      <c r="F18" s="63">
        <v>83</v>
      </c>
      <c r="G18" s="45">
        <f t="shared" si="3"/>
        <v>58.450704225352112</v>
      </c>
      <c r="H18" s="46" t="s">
        <v>89</v>
      </c>
      <c r="I18" s="46">
        <f t="shared" si="4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134</v>
      </c>
      <c r="P18" s="50">
        <v>143</v>
      </c>
      <c r="Q18" s="50">
        <v>5037655</v>
      </c>
      <c r="R18" s="51">
        <f t="shared" si="5"/>
        <v>6059</v>
      </c>
      <c r="S18" s="52">
        <f t="shared" si="6"/>
        <v>145.416</v>
      </c>
      <c r="T18" s="52">
        <f t="shared" si="7"/>
        <v>6.0590000000000002</v>
      </c>
      <c r="U18" s="53">
        <v>8.4</v>
      </c>
      <c r="V18" s="53">
        <f t="shared" si="0"/>
        <v>8.4</v>
      </c>
      <c r="W18" s="117" t="s">
        <v>147</v>
      </c>
      <c r="X18" s="111">
        <v>0</v>
      </c>
      <c r="Y18" s="111">
        <v>1058</v>
      </c>
      <c r="Z18" s="111">
        <v>1165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30538342</v>
      </c>
      <c r="AH18" s="56">
        <f t="shared" si="9"/>
        <v>1330</v>
      </c>
      <c r="AI18" s="57">
        <f t="shared" si="8"/>
        <v>219.5081696649612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6720186</v>
      </c>
      <c r="AQ18" s="111">
        <f t="shared" si="1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2"/>
        <v>6.3380281690140849</v>
      </c>
      <c r="F19" s="63">
        <v>83</v>
      </c>
      <c r="G19" s="45">
        <f t="shared" si="3"/>
        <v>58.450704225352112</v>
      </c>
      <c r="H19" s="46" t="s">
        <v>89</v>
      </c>
      <c r="I19" s="46">
        <f t="shared" si="4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136</v>
      </c>
      <c r="P19" s="50">
        <v>148</v>
      </c>
      <c r="Q19" s="50">
        <v>5043764</v>
      </c>
      <c r="R19" s="51">
        <f t="shared" si="5"/>
        <v>6109</v>
      </c>
      <c r="S19" s="52">
        <f t="shared" si="6"/>
        <v>146.61600000000001</v>
      </c>
      <c r="T19" s="52">
        <f t="shared" si="7"/>
        <v>6.109</v>
      </c>
      <c r="U19" s="53">
        <v>7.7</v>
      </c>
      <c r="V19" s="53">
        <f t="shared" si="0"/>
        <v>7.7</v>
      </c>
      <c r="W19" s="117" t="s">
        <v>147</v>
      </c>
      <c r="X19" s="111">
        <v>0</v>
      </c>
      <c r="Y19" s="111">
        <v>1073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30539732</v>
      </c>
      <c r="AH19" s="56">
        <f t="shared" si="9"/>
        <v>1390</v>
      </c>
      <c r="AI19" s="57">
        <f t="shared" si="8"/>
        <v>227.53314781469962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6720186</v>
      </c>
      <c r="AQ19" s="111">
        <f t="shared" si="1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10</v>
      </c>
      <c r="E20" s="45">
        <f t="shared" si="2"/>
        <v>7.042253521126761</v>
      </c>
      <c r="F20" s="63">
        <v>83</v>
      </c>
      <c r="G20" s="45">
        <f t="shared" si="3"/>
        <v>58.450704225352112</v>
      </c>
      <c r="H20" s="46" t="s">
        <v>89</v>
      </c>
      <c r="I20" s="46">
        <f t="shared" si="4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136</v>
      </c>
      <c r="P20" s="50">
        <v>148</v>
      </c>
      <c r="Q20" s="50">
        <v>5050042</v>
      </c>
      <c r="R20" s="51">
        <f t="shared" si="5"/>
        <v>6278</v>
      </c>
      <c r="S20" s="52">
        <f t="shared" si="6"/>
        <v>150.672</v>
      </c>
      <c r="T20" s="52">
        <f t="shared" si="7"/>
        <v>6.2779999999999996</v>
      </c>
      <c r="U20" s="53">
        <v>7.1</v>
      </c>
      <c r="V20" s="53">
        <f t="shared" si="0"/>
        <v>7.1</v>
      </c>
      <c r="W20" s="117" t="s">
        <v>147</v>
      </c>
      <c r="X20" s="111">
        <v>0</v>
      </c>
      <c r="Y20" s="111">
        <v>1072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30541122</v>
      </c>
      <c r="AH20" s="56">
        <f t="shared" si="9"/>
        <v>1390</v>
      </c>
      <c r="AI20" s="57">
        <f t="shared" si="8"/>
        <v>221.40809174896467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6720186</v>
      </c>
      <c r="AQ20" s="111">
        <f t="shared" si="1"/>
        <v>0</v>
      </c>
      <c r="AR20" s="61">
        <v>1.2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10</v>
      </c>
      <c r="E21" s="45">
        <f t="shared" si="2"/>
        <v>7.042253521126761</v>
      </c>
      <c r="F21" s="63">
        <v>83</v>
      </c>
      <c r="G21" s="45">
        <f t="shared" si="3"/>
        <v>58.450704225352112</v>
      </c>
      <c r="H21" s="46" t="s">
        <v>89</v>
      </c>
      <c r="I21" s="46">
        <f t="shared" si="4"/>
        <v>57.04225352112676</v>
      </c>
      <c r="J21" s="47">
        <f t="shared" si="10"/>
        <v>58.450704225352112</v>
      </c>
      <c r="K21" s="46">
        <f t="shared" si="11"/>
        <v>59.870704225352114</v>
      </c>
      <c r="L21" s="48">
        <v>19</v>
      </c>
      <c r="M21" s="49" t="s">
        <v>101</v>
      </c>
      <c r="N21" s="49">
        <v>17.7</v>
      </c>
      <c r="O21" s="50">
        <v>139</v>
      </c>
      <c r="P21" s="50">
        <v>148</v>
      </c>
      <c r="Q21" s="50">
        <v>5056039</v>
      </c>
      <c r="R21" s="51">
        <f>Q21-Q20</f>
        <v>5997</v>
      </c>
      <c r="S21" s="52">
        <f t="shared" si="6"/>
        <v>143.928</v>
      </c>
      <c r="T21" s="52">
        <f t="shared" si="7"/>
        <v>5.9969999999999999</v>
      </c>
      <c r="U21" s="53">
        <v>6.6</v>
      </c>
      <c r="V21" s="53">
        <f t="shared" si="0"/>
        <v>6.6</v>
      </c>
      <c r="W21" s="117" t="s">
        <v>147</v>
      </c>
      <c r="X21" s="111">
        <v>0</v>
      </c>
      <c r="Y21" s="111">
        <v>1035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30542462</v>
      </c>
      <c r="AH21" s="56">
        <f t="shared" si="9"/>
        <v>1340</v>
      </c>
      <c r="AI21" s="57">
        <f t="shared" si="8"/>
        <v>223.44505586126397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6720186</v>
      </c>
      <c r="AQ21" s="111">
        <f t="shared" si="1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8</v>
      </c>
      <c r="E22" s="45">
        <f t="shared" si="2"/>
        <v>5.6338028169014089</v>
      </c>
      <c r="F22" s="63">
        <v>83</v>
      </c>
      <c r="G22" s="45">
        <f t="shared" si="3"/>
        <v>58.450704225352112</v>
      </c>
      <c r="H22" s="46" t="s">
        <v>89</v>
      </c>
      <c r="I22" s="46">
        <f t="shared" si="4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135</v>
      </c>
      <c r="P22" s="50">
        <v>147</v>
      </c>
      <c r="Q22" s="50">
        <v>5062059</v>
      </c>
      <c r="R22" s="51">
        <f t="shared" si="5"/>
        <v>6020</v>
      </c>
      <c r="S22" s="52">
        <f t="shared" si="6"/>
        <v>144.47999999999999</v>
      </c>
      <c r="T22" s="52">
        <f t="shared" si="7"/>
        <v>6.02</v>
      </c>
      <c r="U22" s="53">
        <v>6.2</v>
      </c>
      <c r="V22" s="53">
        <f t="shared" si="0"/>
        <v>6.2</v>
      </c>
      <c r="W22" s="117" t="s">
        <v>147</v>
      </c>
      <c r="X22" s="111">
        <v>0</v>
      </c>
      <c r="Y22" s="111">
        <v>1065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30543826</v>
      </c>
      <c r="AH22" s="56">
        <f t="shared" si="9"/>
        <v>1364</v>
      </c>
      <c r="AI22" s="57">
        <f t="shared" si="8"/>
        <v>226.57807308970101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6720186</v>
      </c>
      <c r="AQ22" s="111">
        <f t="shared" si="1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08" t="s">
        <v>144</v>
      </c>
      <c r="B23" s="43">
        <v>2.5</v>
      </c>
      <c r="C23" s="43">
        <v>0.54166666666666696</v>
      </c>
      <c r="D23" s="44">
        <v>9</v>
      </c>
      <c r="E23" s="45">
        <f t="shared" si="2"/>
        <v>6.3380281690140849</v>
      </c>
      <c r="F23" s="110">
        <v>81</v>
      </c>
      <c r="G23" s="45">
        <f t="shared" si="3"/>
        <v>57.04225352112676</v>
      </c>
      <c r="H23" s="46" t="s">
        <v>89</v>
      </c>
      <c r="I23" s="46">
        <f t="shared" si="4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137</v>
      </c>
      <c r="P23" s="50">
        <v>140</v>
      </c>
      <c r="Q23" s="50">
        <v>5067780</v>
      </c>
      <c r="R23" s="51">
        <f t="shared" si="5"/>
        <v>5721</v>
      </c>
      <c r="S23" s="52">
        <f t="shared" si="6"/>
        <v>137.304</v>
      </c>
      <c r="T23" s="52">
        <f t="shared" si="7"/>
        <v>5.7210000000000001</v>
      </c>
      <c r="U23" s="53">
        <v>6.1</v>
      </c>
      <c r="V23" s="53">
        <f t="shared" si="0"/>
        <v>6.1</v>
      </c>
      <c r="W23" s="117" t="s">
        <v>147</v>
      </c>
      <c r="X23" s="111">
        <v>0</v>
      </c>
      <c r="Y23" s="111">
        <v>1001</v>
      </c>
      <c r="Z23" s="111">
        <v>1165</v>
      </c>
      <c r="AA23" s="111">
        <v>1185</v>
      </c>
      <c r="AB23" s="111">
        <v>1199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30545130</v>
      </c>
      <c r="AH23" s="56">
        <f t="shared" si="9"/>
        <v>1304</v>
      </c>
      <c r="AI23" s="57">
        <f t="shared" si="8"/>
        <v>227.93217968886557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6720186</v>
      </c>
      <c r="AQ23" s="111">
        <f t="shared" si="1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10</v>
      </c>
      <c r="E24" s="45">
        <f t="shared" si="2"/>
        <v>7.042253521126761</v>
      </c>
      <c r="F24" s="110">
        <v>81</v>
      </c>
      <c r="G24" s="45">
        <f t="shared" si="3"/>
        <v>57.04225352112676</v>
      </c>
      <c r="H24" s="46" t="s">
        <v>89</v>
      </c>
      <c r="I24" s="46">
        <f t="shared" si="4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138</v>
      </c>
      <c r="P24" s="50">
        <v>145</v>
      </c>
      <c r="Q24" s="50">
        <v>5073674</v>
      </c>
      <c r="R24" s="51">
        <f t="shared" si="5"/>
        <v>5894</v>
      </c>
      <c r="S24" s="52">
        <f t="shared" si="6"/>
        <v>141.45599999999999</v>
      </c>
      <c r="T24" s="52">
        <f t="shared" si="7"/>
        <v>5.8940000000000001</v>
      </c>
      <c r="U24" s="53">
        <v>5.9</v>
      </c>
      <c r="V24" s="53">
        <f t="shared" si="0"/>
        <v>5.9</v>
      </c>
      <c r="W24" s="117" t="s">
        <v>147</v>
      </c>
      <c r="X24" s="111">
        <v>0</v>
      </c>
      <c r="Y24" s="111">
        <v>989</v>
      </c>
      <c r="Z24" s="111">
        <v>1165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30546434</v>
      </c>
      <c r="AH24" s="56">
        <f t="shared" si="9"/>
        <v>1304</v>
      </c>
      <c r="AI24" s="57">
        <f t="shared" si="8"/>
        <v>221.24194095690532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6720186</v>
      </c>
      <c r="AQ24" s="111">
        <f t="shared" si="1"/>
        <v>0</v>
      </c>
      <c r="AR24" s="61">
        <v>0.96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2"/>
        <v>7.042253521126761</v>
      </c>
      <c r="F25" s="110">
        <v>81</v>
      </c>
      <c r="G25" s="45">
        <f t="shared" si="3"/>
        <v>57.04225352112676</v>
      </c>
      <c r="H25" s="46" t="s">
        <v>89</v>
      </c>
      <c r="I25" s="46">
        <f t="shared" si="4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135</v>
      </c>
      <c r="P25" s="50">
        <v>143</v>
      </c>
      <c r="Q25" s="50">
        <v>5079310</v>
      </c>
      <c r="R25" s="51">
        <f t="shared" si="5"/>
        <v>5636</v>
      </c>
      <c r="S25" s="52">
        <f t="shared" si="6"/>
        <v>135.26400000000001</v>
      </c>
      <c r="T25" s="52">
        <f t="shared" si="7"/>
        <v>5.6360000000000001</v>
      </c>
      <c r="U25" s="53">
        <v>5.8</v>
      </c>
      <c r="V25" s="53">
        <f t="shared" si="0"/>
        <v>5.8</v>
      </c>
      <c r="W25" s="117" t="s">
        <v>147</v>
      </c>
      <c r="X25" s="111">
        <v>0</v>
      </c>
      <c r="Y25" s="111">
        <v>805</v>
      </c>
      <c r="Z25" s="111">
        <v>1145</v>
      </c>
      <c r="AA25" s="111">
        <v>1185</v>
      </c>
      <c r="AB25" s="111">
        <v>1199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30547702</v>
      </c>
      <c r="AH25" s="56">
        <f t="shared" si="9"/>
        <v>1268</v>
      </c>
      <c r="AI25" s="57">
        <f t="shared" si="8"/>
        <v>224.98225691980127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6720186</v>
      </c>
      <c r="AQ25" s="111">
        <f t="shared" si="1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2"/>
        <v>7.042253521126761</v>
      </c>
      <c r="F26" s="110">
        <v>81</v>
      </c>
      <c r="G26" s="45">
        <f t="shared" si="3"/>
        <v>57.04225352112676</v>
      </c>
      <c r="H26" s="46" t="s">
        <v>89</v>
      </c>
      <c r="I26" s="46">
        <f t="shared" si="4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134</v>
      </c>
      <c r="P26" s="50">
        <v>144</v>
      </c>
      <c r="Q26" s="50">
        <v>5084940</v>
      </c>
      <c r="R26" s="51">
        <f t="shared" si="5"/>
        <v>5630</v>
      </c>
      <c r="S26" s="52">
        <f t="shared" si="6"/>
        <v>135.12</v>
      </c>
      <c r="T26" s="52">
        <f t="shared" si="7"/>
        <v>5.63</v>
      </c>
      <c r="U26" s="53">
        <v>5.7</v>
      </c>
      <c r="V26" s="53">
        <f t="shared" si="0"/>
        <v>5.7</v>
      </c>
      <c r="W26" s="117" t="s">
        <v>147</v>
      </c>
      <c r="X26" s="111">
        <v>0</v>
      </c>
      <c r="Y26" s="111">
        <v>990</v>
      </c>
      <c r="Z26" s="111">
        <v>1145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30548974</v>
      </c>
      <c r="AH26" s="56">
        <f t="shared" si="9"/>
        <v>1272</v>
      </c>
      <c r="AI26" s="57">
        <f t="shared" si="8"/>
        <v>225.93250444049735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6720186</v>
      </c>
      <c r="AQ26" s="111">
        <f t="shared" si="1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6</v>
      </c>
      <c r="E27" s="45">
        <f t="shared" si="2"/>
        <v>4.2253521126760569</v>
      </c>
      <c r="F27" s="110">
        <v>81</v>
      </c>
      <c r="G27" s="45">
        <f t="shared" si="3"/>
        <v>57.04225352112676</v>
      </c>
      <c r="H27" s="46" t="s">
        <v>89</v>
      </c>
      <c r="I27" s="46">
        <f t="shared" si="4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138</v>
      </c>
      <c r="P27" s="50">
        <v>147</v>
      </c>
      <c r="Q27" s="50">
        <v>5090650</v>
      </c>
      <c r="R27" s="51">
        <f t="shared" si="5"/>
        <v>5710</v>
      </c>
      <c r="S27" s="52">
        <f t="shared" si="6"/>
        <v>137.04</v>
      </c>
      <c r="T27" s="52">
        <f t="shared" si="7"/>
        <v>5.71</v>
      </c>
      <c r="U27" s="53">
        <v>5.5</v>
      </c>
      <c r="V27" s="53">
        <f t="shared" si="0"/>
        <v>5.5</v>
      </c>
      <c r="W27" s="117" t="s">
        <v>147</v>
      </c>
      <c r="X27" s="111">
        <v>0</v>
      </c>
      <c r="Y27" s="111">
        <v>1049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30550280</v>
      </c>
      <c r="AH27" s="56">
        <f t="shared" si="9"/>
        <v>1306</v>
      </c>
      <c r="AI27" s="57">
        <f t="shared" si="8"/>
        <v>228.7215411558669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6720186</v>
      </c>
      <c r="AQ27" s="111">
        <f t="shared" si="1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8</v>
      </c>
      <c r="E28" s="45">
        <f t="shared" si="2"/>
        <v>5.6338028169014089</v>
      </c>
      <c r="F28" s="110">
        <v>78</v>
      </c>
      <c r="G28" s="45">
        <f t="shared" si="3"/>
        <v>54.929577464788736</v>
      </c>
      <c r="H28" s="46" t="s">
        <v>89</v>
      </c>
      <c r="I28" s="46">
        <f t="shared" si="4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135</v>
      </c>
      <c r="P28" s="50">
        <v>142</v>
      </c>
      <c r="Q28" s="50">
        <v>5096295</v>
      </c>
      <c r="R28" s="51">
        <f t="shared" si="5"/>
        <v>5645</v>
      </c>
      <c r="S28" s="52">
        <f t="shared" si="6"/>
        <v>135.47999999999999</v>
      </c>
      <c r="T28" s="52">
        <f t="shared" si="7"/>
        <v>5.6449999999999996</v>
      </c>
      <c r="U28" s="53">
        <v>5.4</v>
      </c>
      <c r="V28" s="53">
        <f t="shared" si="0"/>
        <v>5.4</v>
      </c>
      <c r="W28" s="117" t="s">
        <v>147</v>
      </c>
      <c r="X28" s="111">
        <v>0</v>
      </c>
      <c r="Y28" s="111">
        <v>987</v>
      </c>
      <c r="Z28" s="111">
        <v>1125</v>
      </c>
      <c r="AA28" s="111">
        <v>1185</v>
      </c>
      <c r="AB28" s="111">
        <v>1199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30551548</v>
      </c>
      <c r="AH28" s="56">
        <f t="shared" si="9"/>
        <v>1268</v>
      </c>
      <c r="AI28" s="57">
        <f t="shared" si="8"/>
        <v>224.6235606731621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6720186</v>
      </c>
      <c r="AQ28" s="111">
        <f t="shared" si="1"/>
        <v>0</v>
      </c>
      <c r="AR28" s="61">
        <v>0.91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2"/>
        <v>4.9295774647887329</v>
      </c>
      <c r="F29" s="110">
        <v>78</v>
      </c>
      <c r="G29" s="45">
        <f t="shared" si="3"/>
        <v>54.929577464788736</v>
      </c>
      <c r="H29" s="46" t="s">
        <v>89</v>
      </c>
      <c r="I29" s="46">
        <f t="shared" si="4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133</v>
      </c>
      <c r="P29" s="50">
        <v>136</v>
      </c>
      <c r="Q29" s="50">
        <v>5101882</v>
      </c>
      <c r="R29" s="51">
        <f t="shared" si="5"/>
        <v>5587</v>
      </c>
      <c r="S29" s="52">
        <f t="shared" si="6"/>
        <v>134.08799999999999</v>
      </c>
      <c r="T29" s="52">
        <f t="shared" si="7"/>
        <v>5.5869999999999997</v>
      </c>
      <c r="U29" s="53">
        <v>5.3</v>
      </c>
      <c r="V29" s="53">
        <f t="shared" si="0"/>
        <v>5.3</v>
      </c>
      <c r="W29" s="117" t="s">
        <v>147</v>
      </c>
      <c r="X29" s="111">
        <v>0</v>
      </c>
      <c r="Y29" s="111">
        <v>995</v>
      </c>
      <c r="Z29" s="111">
        <v>1125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30552794</v>
      </c>
      <c r="AH29" s="56">
        <f t="shared" si="9"/>
        <v>1246</v>
      </c>
      <c r="AI29" s="57">
        <f t="shared" si="8"/>
        <v>223.01771970646143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6720186</v>
      </c>
      <c r="AQ29" s="111">
        <f t="shared" si="1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12</v>
      </c>
      <c r="E30" s="45">
        <f t="shared" si="2"/>
        <v>8.4507042253521139</v>
      </c>
      <c r="F30" s="110">
        <v>76</v>
      </c>
      <c r="G30" s="45">
        <f t="shared" si="3"/>
        <v>53.521126760563384</v>
      </c>
      <c r="H30" s="46" t="s">
        <v>89</v>
      </c>
      <c r="I30" s="46">
        <f t="shared" si="4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114</v>
      </c>
      <c r="P30" s="50">
        <v>128</v>
      </c>
      <c r="Q30" s="50">
        <v>5107398</v>
      </c>
      <c r="R30" s="51">
        <f t="shared" si="5"/>
        <v>5516</v>
      </c>
      <c r="S30" s="52">
        <f t="shared" si="6"/>
        <v>132.38399999999999</v>
      </c>
      <c r="T30" s="52">
        <f t="shared" si="7"/>
        <v>5.516</v>
      </c>
      <c r="U30" s="53">
        <v>4.5999999999999996</v>
      </c>
      <c r="V30" s="53">
        <f t="shared" si="0"/>
        <v>4.5999999999999996</v>
      </c>
      <c r="W30" s="117" t="s">
        <v>150</v>
      </c>
      <c r="X30" s="111">
        <v>0</v>
      </c>
      <c r="Y30" s="111">
        <v>1099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30553904</v>
      </c>
      <c r="AH30" s="56">
        <f t="shared" si="9"/>
        <v>1110</v>
      </c>
      <c r="AI30" s="57">
        <f t="shared" si="8"/>
        <v>201.23277737490935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6720186</v>
      </c>
      <c r="AQ30" s="111">
        <f t="shared" si="1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3"/>
        <v>53.521126760563384</v>
      </c>
      <c r="H31" s="46" t="s">
        <v>89</v>
      </c>
      <c r="I31" s="46">
        <f t="shared" si="4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115</v>
      </c>
      <c r="P31" s="50">
        <v>127</v>
      </c>
      <c r="Q31" s="50">
        <v>5112705</v>
      </c>
      <c r="R31" s="51">
        <f t="shared" si="5"/>
        <v>5307</v>
      </c>
      <c r="S31" s="52">
        <f t="shared" si="6"/>
        <v>127.36799999999999</v>
      </c>
      <c r="T31" s="52">
        <f t="shared" si="7"/>
        <v>5.3070000000000004</v>
      </c>
      <c r="U31" s="53">
        <v>3.7</v>
      </c>
      <c r="V31" s="53">
        <f t="shared" si="0"/>
        <v>3.7</v>
      </c>
      <c r="W31" s="117" t="s">
        <v>150</v>
      </c>
      <c r="X31" s="111">
        <v>0</v>
      </c>
      <c r="Y31" s="111">
        <v>1059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30554974</v>
      </c>
      <c r="AH31" s="56">
        <f t="shared" si="9"/>
        <v>1070</v>
      </c>
      <c r="AI31" s="57">
        <f t="shared" si="8"/>
        <v>201.62050122479744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6720186</v>
      </c>
      <c r="AQ31" s="111">
        <f t="shared" si="1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14</v>
      </c>
      <c r="E32" s="45">
        <f t="shared" si="2"/>
        <v>9.8591549295774659</v>
      </c>
      <c r="F32" s="110">
        <v>76</v>
      </c>
      <c r="G32" s="45">
        <f t="shared" si="3"/>
        <v>53.521126760563384</v>
      </c>
      <c r="H32" s="46" t="s">
        <v>89</v>
      </c>
      <c r="I32" s="46">
        <f t="shared" si="4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125</v>
      </c>
      <c r="P32" s="50">
        <v>128</v>
      </c>
      <c r="Q32" s="50">
        <v>5117962</v>
      </c>
      <c r="R32" s="51">
        <f t="shared" si="5"/>
        <v>5257</v>
      </c>
      <c r="S32" s="52">
        <f t="shared" si="6"/>
        <v>126.16800000000001</v>
      </c>
      <c r="T32" s="52">
        <f t="shared" si="7"/>
        <v>5.2569999999999997</v>
      </c>
      <c r="U32" s="53">
        <v>3.2</v>
      </c>
      <c r="V32" s="53">
        <f t="shared" si="0"/>
        <v>3.2</v>
      </c>
      <c r="W32" s="117" t="s">
        <v>150</v>
      </c>
      <c r="X32" s="111">
        <v>0</v>
      </c>
      <c r="Y32" s="111">
        <v>1024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30556018</v>
      </c>
      <c r="AH32" s="56">
        <f t="shared" si="9"/>
        <v>1044</v>
      </c>
      <c r="AI32" s="57">
        <f t="shared" si="8"/>
        <v>198.59235305307212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6720186</v>
      </c>
      <c r="AQ32" s="111">
        <f t="shared" si="1"/>
        <v>0</v>
      </c>
      <c r="AR32" s="61">
        <v>0.97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11</v>
      </c>
      <c r="E33" s="45">
        <f t="shared" si="2"/>
        <v>7.746478873239437</v>
      </c>
      <c r="F33" s="110">
        <v>66</v>
      </c>
      <c r="G33" s="45">
        <f t="shared" si="3"/>
        <v>46.478873239436624</v>
      </c>
      <c r="H33" s="46" t="s">
        <v>89</v>
      </c>
      <c r="I33" s="46">
        <f t="shared" si="4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116</v>
      </c>
      <c r="P33" s="50">
        <v>98</v>
      </c>
      <c r="Q33" s="50">
        <v>5122281</v>
      </c>
      <c r="R33" s="51">
        <f t="shared" si="5"/>
        <v>4319</v>
      </c>
      <c r="S33" s="52">
        <f t="shared" si="6"/>
        <v>103.65600000000001</v>
      </c>
      <c r="T33" s="52">
        <f t="shared" si="7"/>
        <v>4.319</v>
      </c>
      <c r="U33" s="53">
        <v>3.6</v>
      </c>
      <c r="V33" s="53">
        <f t="shared" si="0"/>
        <v>3.6</v>
      </c>
      <c r="W33" s="117" t="s">
        <v>132</v>
      </c>
      <c r="X33" s="111">
        <v>0</v>
      </c>
      <c r="Y33" s="111">
        <v>0</v>
      </c>
      <c r="Z33" s="111">
        <v>1110</v>
      </c>
      <c r="AA33" s="111">
        <v>0</v>
      </c>
      <c r="AB33" s="111">
        <v>1087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30556770</v>
      </c>
      <c r="AH33" s="56">
        <f t="shared" si="9"/>
        <v>752</v>
      </c>
      <c r="AI33" s="57">
        <f t="shared" si="8"/>
        <v>174.11437832831675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6720637</v>
      </c>
      <c r="AQ33" s="111">
        <f t="shared" si="1"/>
        <v>451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16</v>
      </c>
      <c r="E34" s="45">
        <f t="shared" si="2"/>
        <v>11.267605633802818</v>
      </c>
      <c r="F34" s="110">
        <v>66</v>
      </c>
      <c r="G34" s="45">
        <f t="shared" si="3"/>
        <v>46.478873239436624</v>
      </c>
      <c r="H34" s="46" t="s">
        <v>89</v>
      </c>
      <c r="I34" s="46">
        <f t="shared" si="4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109</v>
      </c>
      <c r="P34" s="50">
        <v>93</v>
      </c>
      <c r="Q34" s="50">
        <v>5126253</v>
      </c>
      <c r="R34" s="51">
        <f t="shared" si="5"/>
        <v>3972</v>
      </c>
      <c r="S34" s="52">
        <f t="shared" si="6"/>
        <v>95.328000000000003</v>
      </c>
      <c r="T34" s="52">
        <f t="shared" si="7"/>
        <v>3.972</v>
      </c>
      <c r="U34" s="53">
        <v>4.4000000000000004</v>
      </c>
      <c r="V34" s="53">
        <f t="shared" si="0"/>
        <v>4.4000000000000004</v>
      </c>
      <c r="W34" s="117" t="s">
        <v>132</v>
      </c>
      <c r="X34" s="111">
        <v>0</v>
      </c>
      <c r="Y34" s="111">
        <v>0</v>
      </c>
      <c r="Z34" s="111">
        <v>1110</v>
      </c>
      <c r="AA34" s="111">
        <v>0</v>
      </c>
      <c r="AB34" s="111">
        <v>979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30557424</v>
      </c>
      <c r="AH34" s="56">
        <f t="shared" si="9"/>
        <v>654</v>
      </c>
      <c r="AI34" s="57">
        <f t="shared" si="8"/>
        <v>164.65256797583081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6721238</v>
      </c>
      <c r="AQ34" s="111">
        <f t="shared" si="1"/>
        <v>601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126.58333333333333</v>
      </c>
      <c r="Q35" s="78">
        <f>Q34-Q10</f>
        <v>124287</v>
      </c>
      <c r="R35" s="79">
        <f>SUM(R11:R34)</f>
        <v>124287</v>
      </c>
      <c r="S35" s="80">
        <f>AVERAGE(S11:S34)</f>
        <v>124.28699999999999</v>
      </c>
      <c r="T35" s="80">
        <f>SUM(T11:T34)</f>
        <v>124.28700000000001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25410</v>
      </c>
      <c r="AH35" s="86">
        <f>SUM(AH11:AH34)</f>
        <v>25410</v>
      </c>
      <c r="AI35" s="87">
        <f>$AH$35/$T35</f>
        <v>204.44616090178377</v>
      </c>
      <c r="AJ35" s="84"/>
      <c r="AK35" s="88"/>
      <c r="AL35" s="88"/>
      <c r="AM35" s="88"/>
      <c r="AN35" s="89"/>
      <c r="AO35" s="90"/>
      <c r="AP35" s="91">
        <f>AP34-AP10</f>
        <v>5342</v>
      </c>
      <c r="AQ35" s="92">
        <f>SUM(AQ11:AQ34)</f>
        <v>5342</v>
      </c>
      <c r="AR35" s="93">
        <f>AVERAGE(AR11:AR34)</f>
        <v>0.96999999999999986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6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08"/>
      <c r="AX40" s="108"/>
      <c r="AY40" s="108"/>
    </row>
    <row r="41" spans="2:51" x14ac:dyDescent="0.35">
      <c r="B41" s="123" t="s">
        <v>146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08"/>
      <c r="AX41" s="108"/>
      <c r="AY41" s="108"/>
    </row>
    <row r="42" spans="2:51" x14ac:dyDescent="0.35">
      <c r="B42" s="136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08"/>
      <c r="AX42" s="108"/>
      <c r="AY42" s="108"/>
    </row>
    <row r="43" spans="2:51" x14ac:dyDescent="0.35">
      <c r="B43" s="125" t="s">
        <v>148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08"/>
      <c r="AX43" s="108"/>
      <c r="AY43" s="108"/>
    </row>
    <row r="44" spans="2:51" x14ac:dyDescent="0.35">
      <c r="B44" s="137" t="s">
        <v>127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08"/>
      <c r="AX44" s="108"/>
      <c r="AY44" s="108"/>
    </row>
    <row r="45" spans="2:51" x14ac:dyDescent="0.35">
      <c r="B45" s="122" t="s">
        <v>128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08"/>
      <c r="AX45" s="108"/>
      <c r="AY45" s="108"/>
    </row>
    <row r="46" spans="2:51" x14ac:dyDescent="0.35">
      <c r="B46" s="122" t="s">
        <v>149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08"/>
      <c r="AX46" s="108"/>
      <c r="AY46" s="108"/>
    </row>
    <row r="47" spans="2:51" x14ac:dyDescent="0.35">
      <c r="B47" s="138" t="s">
        <v>145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08"/>
      <c r="AX47" s="108"/>
      <c r="AY47" s="108"/>
    </row>
    <row r="48" spans="2:51" x14ac:dyDescent="0.35">
      <c r="B48" s="137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6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08"/>
      <c r="AX48" s="108"/>
      <c r="AY48" s="108"/>
    </row>
    <row r="49" spans="2:51" x14ac:dyDescent="0.35">
      <c r="B49" s="125" t="s">
        <v>151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6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08"/>
      <c r="AX49" s="108"/>
      <c r="AY49" s="108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6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08"/>
      <c r="AX50" s="108"/>
      <c r="AY50" s="108"/>
    </row>
    <row r="51" spans="2:51" x14ac:dyDescent="0.35">
      <c r="B51" s="137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08"/>
      <c r="AX51" s="108"/>
      <c r="AY51" s="108"/>
    </row>
    <row r="52" spans="2:51" x14ac:dyDescent="0.35">
      <c r="B52" s="122" t="s">
        <v>142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08"/>
      <c r="AX52" s="108"/>
      <c r="AY52" s="108"/>
    </row>
    <row r="53" spans="2:51" x14ac:dyDescent="0.35">
      <c r="B53" s="122" t="s">
        <v>154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08"/>
      <c r="AX53" s="108"/>
      <c r="AY53" s="108"/>
    </row>
    <row r="54" spans="2:51" x14ac:dyDescent="0.35">
      <c r="B54" s="138" t="s">
        <v>152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08"/>
      <c r="AX54" s="108"/>
      <c r="AY54" s="108"/>
    </row>
    <row r="55" spans="2:51" x14ac:dyDescent="0.35">
      <c r="B55" s="127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08"/>
      <c r="AX55" s="108"/>
      <c r="AY55" s="108"/>
    </row>
    <row r="56" spans="2:51" x14ac:dyDescent="0.35">
      <c r="B56" s="122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4"/>
      <c r="U56" s="124"/>
      <c r="V56" s="124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08"/>
      <c r="AX56" s="108"/>
      <c r="AY56" s="108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26"/>
      <c r="V57" s="126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08"/>
      <c r="AX57" s="108"/>
      <c r="AY57" s="108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08"/>
      <c r="AX58" s="108"/>
      <c r="AY58" s="108"/>
    </row>
    <row r="59" spans="2:51" x14ac:dyDescent="0.35">
      <c r="B59" s="107"/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08"/>
      <c r="AX59" s="108"/>
      <c r="AY59" s="108"/>
    </row>
    <row r="60" spans="2:51" x14ac:dyDescent="0.35">
      <c r="B60" s="107"/>
      <c r="C60" s="122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08"/>
      <c r="AX60" s="108"/>
      <c r="AY60" s="108"/>
    </row>
    <row r="61" spans="2:51" x14ac:dyDescent="0.35">
      <c r="B61" s="107"/>
      <c r="C61" s="116"/>
      <c r="D61" s="119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08"/>
      <c r="AX61" s="108"/>
      <c r="AY61" s="108"/>
    </row>
    <row r="62" spans="2:51" x14ac:dyDescent="0.35">
      <c r="B62" s="107"/>
      <c r="C62" s="116"/>
      <c r="D62" s="101"/>
      <c r="E62" s="119"/>
      <c r="F62" s="119"/>
      <c r="G62" s="119"/>
      <c r="H62" s="119"/>
      <c r="I62" s="119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6"/>
      <c r="U62" s="103"/>
      <c r="V62" s="103"/>
      <c r="W62" s="113"/>
      <c r="X62" s="113"/>
      <c r="Y62" s="113"/>
      <c r="Z62" s="105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08"/>
      <c r="AX62" s="108"/>
      <c r="AY62" s="108"/>
    </row>
    <row r="63" spans="2:51" x14ac:dyDescent="0.35">
      <c r="B63" s="107"/>
      <c r="C63" s="136"/>
      <c r="D63" s="101"/>
      <c r="E63" s="119"/>
      <c r="F63" s="119"/>
      <c r="G63" s="119"/>
      <c r="H63" s="119"/>
      <c r="I63" s="101"/>
      <c r="J63" s="120"/>
      <c r="K63" s="120"/>
      <c r="L63" s="120"/>
      <c r="M63" s="120"/>
      <c r="N63" s="120"/>
      <c r="O63" s="120"/>
      <c r="P63" s="120"/>
      <c r="Q63" s="120"/>
      <c r="R63" s="120"/>
      <c r="S63" s="105"/>
      <c r="T63" s="105"/>
      <c r="U63" s="105"/>
      <c r="V63" s="105"/>
      <c r="W63" s="105"/>
      <c r="X63" s="105"/>
      <c r="Y63" s="105"/>
      <c r="Z63" s="104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12"/>
      <c r="AW63" s="108"/>
      <c r="AX63" s="108"/>
      <c r="AY63" s="108"/>
    </row>
    <row r="64" spans="2:51" x14ac:dyDescent="0.35">
      <c r="B64" s="102"/>
      <c r="C64" s="136"/>
      <c r="D64" s="119"/>
      <c r="E64" s="101"/>
      <c r="F64" s="119"/>
      <c r="G64" s="101"/>
      <c r="H64" s="101"/>
      <c r="I64" s="101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4"/>
      <c r="X64" s="104"/>
      <c r="Y64" s="104"/>
      <c r="Z64" s="113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12"/>
      <c r="AW64" s="108"/>
      <c r="AX64" s="108"/>
      <c r="AY64" s="108"/>
    </row>
    <row r="65" spans="1:51" x14ac:dyDescent="0.35">
      <c r="B65" s="102"/>
      <c r="C65" s="122"/>
      <c r="D65" s="119"/>
      <c r="E65" s="101"/>
      <c r="F65" s="101"/>
      <c r="G65" s="101"/>
      <c r="H65" s="101"/>
      <c r="I65" s="119"/>
      <c r="J65" s="105"/>
      <c r="K65" s="105"/>
      <c r="L65" s="105"/>
      <c r="M65" s="105"/>
      <c r="N65" s="105"/>
      <c r="O65" s="105"/>
      <c r="P65" s="105"/>
      <c r="Q65" s="105"/>
      <c r="R65" s="105"/>
      <c r="S65" s="120"/>
      <c r="T65" s="126"/>
      <c r="U65" s="103"/>
      <c r="V65" s="103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08"/>
      <c r="AX65" s="108"/>
      <c r="AY65" s="108"/>
    </row>
    <row r="66" spans="1:51" x14ac:dyDescent="0.35">
      <c r="B66" s="102"/>
      <c r="C66" s="122"/>
      <c r="D66" s="119"/>
      <c r="E66" s="119"/>
      <c r="F66" s="101"/>
      <c r="G66" s="119"/>
      <c r="H66" s="119"/>
      <c r="I66" s="119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6"/>
      <c r="U66" s="103"/>
      <c r="V66" s="103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08"/>
      <c r="AX66" s="108"/>
      <c r="AY66" s="108"/>
    </row>
    <row r="67" spans="1:51" x14ac:dyDescent="0.35">
      <c r="B67" s="102"/>
      <c r="C67" s="105"/>
      <c r="D67" s="119"/>
      <c r="E67" s="119"/>
      <c r="F67" s="119"/>
      <c r="G67" s="119"/>
      <c r="H67" s="119"/>
      <c r="I67" s="119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08"/>
      <c r="AX67" s="108"/>
      <c r="AY67" s="108"/>
    </row>
    <row r="68" spans="1:51" x14ac:dyDescent="0.35">
      <c r="B68" s="102"/>
      <c r="C68" s="136"/>
      <c r="D68" s="105"/>
      <c r="E68" s="119"/>
      <c r="F68" s="119"/>
      <c r="G68" s="119"/>
      <c r="H68" s="119"/>
      <c r="I68" s="119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08"/>
      <c r="AX68" s="108"/>
      <c r="AY68" s="108"/>
    </row>
    <row r="69" spans="1:51" x14ac:dyDescent="0.35">
      <c r="B69" s="105"/>
      <c r="C69" s="122"/>
      <c r="D69" s="105"/>
      <c r="E69" s="119"/>
      <c r="F69" s="119"/>
      <c r="G69" s="119"/>
      <c r="H69" s="119"/>
      <c r="I69" s="105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V69" s="112"/>
      <c r="AW69" s="108"/>
      <c r="AX69" s="108"/>
      <c r="AY69" s="108"/>
    </row>
    <row r="70" spans="1:51" x14ac:dyDescent="0.35">
      <c r="B70" s="105"/>
      <c r="C70" s="136"/>
      <c r="D70" s="119"/>
      <c r="E70" s="105"/>
      <c r="F70" s="119"/>
      <c r="G70" s="105"/>
      <c r="H70" s="105"/>
      <c r="I70" s="105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08"/>
      <c r="AV70" s="112"/>
      <c r="AW70" s="108"/>
      <c r="AX70" s="108"/>
      <c r="AY70" s="108"/>
    </row>
    <row r="71" spans="1:51" x14ac:dyDescent="0.35">
      <c r="B71" s="102"/>
      <c r="C71" s="125"/>
      <c r="D71" s="119"/>
      <c r="E71" s="105"/>
      <c r="F71" s="105"/>
      <c r="G71" s="105"/>
      <c r="H71" s="105"/>
      <c r="I71" s="119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6"/>
      <c r="U71" s="103"/>
      <c r="V71" s="103"/>
      <c r="W71" s="113"/>
      <c r="X71" s="113"/>
      <c r="Y71" s="113"/>
      <c r="Z71" s="113"/>
      <c r="AA71" s="113"/>
      <c r="AB71" s="113"/>
      <c r="AC71" s="113"/>
      <c r="AD71" s="113"/>
      <c r="AE71" s="113"/>
      <c r="AM71" s="114"/>
      <c r="AN71" s="114"/>
      <c r="AO71" s="114"/>
      <c r="AP71" s="114"/>
      <c r="AQ71" s="114"/>
      <c r="AR71" s="114"/>
      <c r="AS71" s="115"/>
      <c r="AU71" s="108"/>
      <c r="AV71" s="112"/>
      <c r="AW71" s="108"/>
      <c r="AX71" s="108"/>
      <c r="AY71" s="108"/>
    </row>
    <row r="72" spans="1:51" x14ac:dyDescent="0.35">
      <c r="A72" s="113"/>
      <c r="I72" s="114"/>
      <c r="J72" s="114"/>
      <c r="K72" s="114"/>
      <c r="L72" s="114"/>
      <c r="M72" s="114"/>
      <c r="N72" s="114"/>
      <c r="O72" s="115"/>
      <c r="P72" s="109"/>
      <c r="R72" s="112"/>
      <c r="AS72" s="108"/>
      <c r="AT72" s="108"/>
      <c r="AU72" s="108"/>
      <c r="AV72" s="108"/>
      <c r="AW72" s="108"/>
      <c r="AX72" s="108"/>
      <c r="AY72" s="108"/>
    </row>
    <row r="73" spans="1:51" x14ac:dyDescent="0.3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08"/>
      <c r="AT73" s="108"/>
      <c r="AU73" s="108"/>
      <c r="AV73" s="108"/>
      <c r="AW73" s="108"/>
      <c r="AX73" s="108"/>
      <c r="AY73" s="108"/>
    </row>
    <row r="74" spans="1:51" x14ac:dyDescent="0.3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08"/>
      <c r="AT74" s="108"/>
      <c r="AU74" s="108"/>
      <c r="AV74" s="108"/>
      <c r="AW74" s="108"/>
      <c r="AX74" s="108"/>
      <c r="AY74" s="108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08"/>
      <c r="AT75" s="108"/>
      <c r="AU75" s="108"/>
      <c r="AV75" s="108"/>
      <c r="AW75" s="108"/>
      <c r="AX75" s="108"/>
      <c r="AY75" s="108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08"/>
      <c r="AT76" s="108"/>
      <c r="AU76" s="108"/>
      <c r="AV76" s="108"/>
      <c r="AW76" s="108"/>
      <c r="AX76" s="108"/>
      <c r="AY76" s="108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9"/>
      <c r="AS77" s="108"/>
      <c r="AT77" s="108"/>
      <c r="AU77" s="108"/>
      <c r="AV77" s="108"/>
      <c r="AW77" s="108"/>
      <c r="AX77" s="108"/>
      <c r="AY77" s="108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P78" s="109"/>
      <c r="R78" s="104"/>
      <c r="AS78" s="108"/>
      <c r="AT78" s="108"/>
      <c r="AU78" s="108"/>
      <c r="AV78" s="108"/>
      <c r="AW78" s="108"/>
      <c r="AX78" s="108"/>
      <c r="AY78" s="108"/>
    </row>
    <row r="79" spans="1:51" x14ac:dyDescent="0.35">
      <c r="A79" s="113"/>
      <c r="I79" s="114"/>
      <c r="J79" s="114"/>
      <c r="K79" s="114"/>
      <c r="L79" s="114"/>
      <c r="M79" s="114"/>
      <c r="N79" s="114"/>
      <c r="O79" s="115"/>
      <c r="R79" s="109"/>
      <c r="AS79" s="108"/>
      <c r="AT79" s="108"/>
      <c r="AU79" s="108"/>
      <c r="AV79" s="108"/>
      <c r="AW79" s="108"/>
      <c r="AX79" s="108"/>
      <c r="AY79" s="108"/>
    </row>
    <row r="80" spans="1:51" x14ac:dyDescent="0.35">
      <c r="O80" s="115"/>
      <c r="R80" s="109"/>
      <c r="AS80" s="108"/>
      <c r="AT80" s="108"/>
      <c r="AU80" s="108"/>
      <c r="AV80" s="108"/>
      <c r="AW80" s="108"/>
      <c r="AX80" s="108"/>
      <c r="AY80" s="108"/>
    </row>
    <row r="81" spans="15:51" x14ac:dyDescent="0.35">
      <c r="O81" s="115"/>
      <c r="R81" s="109"/>
      <c r="AS81" s="108"/>
      <c r="AT81" s="108"/>
      <c r="AU81" s="108"/>
      <c r="AV81" s="108"/>
      <c r="AW81" s="108"/>
      <c r="AX81" s="108"/>
      <c r="AY81" s="108"/>
    </row>
    <row r="82" spans="15:51" x14ac:dyDescent="0.35">
      <c r="O82" s="115"/>
      <c r="R82" s="109"/>
      <c r="AS82" s="108"/>
      <c r="AT82" s="108"/>
      <c r="AU82" s="108"/>
      <c r="AV82" s="108"/>
      <c r="AW82" s="108"/>
      <c r="AX82" s="108"/>
      <c r="AY82" s="108"/>
    </row>
    <row r="83" spans="15:51" x14ac:dyDescent="0.35">
      <c r="O83" s="115"/>
      <c r="R83" s="109"/>
      <c r="AS83" s="108"/>
      <c r="AT83" s="108"/>
      <c r="AU83" s="108"/>
      <c r="AV83" s="108"/>
      <c r="AW83" s="108"/>
      <c r="AX83" s="108"/>
      <c r="AY83" s="108"/>
    </row>
    <row r="84" spans="15:51" x14ac:dyDescent="0.35">
      <c r="O84" s="115"/>
      <c r="AS84" s="108"/>
      <c r="AT84" s="108"/>
      <c r="AU84" s="108"/>
      <c r="AV84" s="108"/>
      <c r="AW84" s="108"/>
      <c r="AX84" s="108"/>
      <c r="AY84" s="108"/>
    </row>
    <row r="85" spans="15:51" x14ac:dyDescent="0.35">
      <c r="O85" s="115"/>
      <c r="AS85" s="108"/>
      <c r="AT85" s="108"/>
      <c r="AU85" s="108"/>
      <c r="AV85" s="108"/>
      <c r="AW85" s="108"/>
      <c r="AX85" s="108"/>
      <c r="AY85" s="108"/>
    </row>
    <row r="86" spans="15:51" x14ac:dyDescent="0.35">
      <c r="O86" s="115"/>
      <c r="AS86" s="108"/>
      <c r="AT86" s="108"/>
      <c r="AU86" s="108"/>
      <c r="AV86" s="108"/>
      <c r="AW86" s="108"/>
      <c r="AX86" s="108"/>
      <c r="AY86" s="108"/>
    </row>
    <row r="87" spans="15:51" x14ac:dyDescent="0.35">
      <c r="O87" s="115"/>
      <c r="AS87" s="108"/>
      <c r="AT87" s="108"/>
      <c r="AU87" s="108"/>
      <c r="AV87" s="108"/>
      <c r="AW87" s="108"/>
      <c r="AX87" s="108"/>
      <c r="AY87" s="108"/>
    </row>
    <row r="88" spans="15:51" x14ac:dyDescent="0.35">
      <c r="O88" s="115"/>
      <c r="AS88" s="108"/>
      <c r="AT88" s="108"/>
      <c r="AU88" s="108"/>
      <c r="AV88" s="108"/>
      <c r="AW88" s="108"/>
      <c r="AX88" s="108"/>
      <c r="AY88" s="108"/>
    </row>
    <row r="89" spans="15:51" x14ac:dyDescent="0.35">
      <c r="O89" s="115"/>
      <c r="AS89" s="108"/>
      <c r="AT89" s="108"/>
      <c r="AU89" s="108"/>
      <c r="AV89" s="108"/>
      <c r="AW89" s="108"/>
      <c r="AX89" s="108"/>
      <c r="AY89" s="108"/>
    </row>
    <row r="90" spans="15:51" x14ac:dyDescent="0.35">
      <c r="O90" s="115"/>
      <c r="Q90" s="109"/>
      <c r="AS90" s="108"/>
      <c r="AT90" s="108"/>
      <c r="AU90" s="108"/>
      <c r="AV90" s="108"/>
      <c r="AW90" s="108"/>
      <c r="AX90" s="108"/>
      <c r="AY90" s="108"/>
    </row>
    <row r="91" spans="15:51" x14ac:dyDescent="0.35">
      <c r="O91" s="14"/>
      <c r="P91" s="109"/>
      <c r="Q91" s="109"/>
      <c r="AS91" s="108"/>
      <c r="AT91" s="108"/>
      <c r="AU91" s="108"/>
      <c r="AV91" s="108"/>
      <c r="AW91" s="108"/>
      <c r="AX91" s="108"/>
      <c r="AY91" s="108"/>
    </row>
    <row r="92" spans="15:51" x14ac:dyDescent="0.35">
      <c r="O92" s="14"/>
      <c r="P92" s="109"/>
      <c r="Q92" s="109"/>
      <c r="AS92" s="108"/>
      <c r="AT92" s="108"/>
      <c r="AU92" s="108"/>
      <c r="AV92" s="108"/>
      <c r="AW92" s="108"/>
      <c r="AX92" s="108"/>
      <c r="AY92" s="108"/>
    </row>
    <row r="93" spans="15:51" x14ac:dyDescent="0.35">
      <c r="O93" s="14"/>
      <c r="P93" s="109"/>
      <c r="Q93" s="109"/>
      <c r="AS93" s="108"/>
      <c r="AT93" s="108"/>
      <c r="AU93" s="108"/>
      <c r="AV93" s="108"/>
      <c r="AW93" s="108"/>
      <c r="AX93" s="108"/>
      <c r="AY93" s="108"/>
    </row>
    <row r="94" spans="15:51" x14ac:dyDescent="0.35">
      <c r="O94" s="14"/>
      <c r="P94" s="109"/>
      <c r="Q94" s="109"/>
      <c r="AS94" s="108"/>
      <c r="AT94" s="108"/>
      <c r="AU94" s="108"/>
      <c r="AV94" s="108"/>
      <c r="AW94" s="108"/>
      <c r="AX94" s="108"/>
      <c r="AY94" s="108"/>
    </row>
    <row r="95" spans="15:51" x14ac:dyDescent="0.35">
      <c r="O95" s="14"/>
      <c r="P95" s="109"/>
      <c r="Q95" s="109"/>
      <c r="AS95" s="108"/>
      <c r="AT95" s="108"/>
      <c r="AU95" s="108"/>
      <c r="AV95" s="108"/>
      <c r="AW95" s="108"/>
      <c r="AX95" s="108"/>
      <c r="AY95" s="108"/>
    </row>
    <row r="96" spans="15:51" x14ac:dyDescent="0.35">
      <c r="O96" s="14"/>
      <c r="P96" s="109"/>
      <c r="Q96" s="109"/>
      <c r="AS96" s="108"/>
      <c r="AT96" s="108"/>
      <c r="AU96" s="108"/>
      <c r="AV96" s="108"/>
      <c r="AW96" s="108"/>
      <c r="AX96" s="108"/>
      <c r="AY96" s="108"/>
    </row>
    <row r="97" spans="15:51" x14ac:dyDescent="0.35">
      <c r="O97" s="14"/>
      <c r="P97" s="109"/>
      <c r="Q97" s="109"/>
      <c r="AS97" s="108"/>
      <c r="AT97" s="108"/>
      <c r="AU97" s="108"/>
      <c r="AV97" s="108"/>
      <c r="AW97" s="108"/>
      <c r="AX97" s="108"/>
      <c r="AY97" s="108"/>
    </row>
    <row r="98" spans="15:51" x14ac:dyDescent="0.35">
      <c r="O98" s="14"/>
      <c r="P98" s="109"/>
      <c r="Q98" s="109"/>
      <c r="AS98" s="108"/>
      <c r="AT98" s="108"/>
      <c r="AU98" s="108"/>
      <c r="AV98" s="108"/>
      <c r="AW98" s="108"/>
      <c r="AX98" s="108"/>
      <c r="AY98" s="108"/>
    </row>
    <row r="99" spans="15:51" x14ac:dyDescent="0.35">
      <c r="O99" s="14"/>
      <c r="P99" s="109"/>
      <c r="Q99" s="109"/>
      <c r="AS99" s="108"/>
      <c r="AT99" s="108"/>
      <c r="AU99" s="108"/>
      <c r="AV99" s="108"/>
      <c r="AW99" s="108"/>
      <c r="AX99" s="108"/>
      <c r="AY99" s="108"/>
    </row>
    <row r="100" spans="15:51" x14ac:dyDescent="0.35">
      <c r="O100" s="14"/>
      <c r="P100" s="109"/>
      <c r="Q100" s="109"/>
      <c r="R100" s="109"/>
      <c r="S100" s="109"/>
      <c r="AS100" s="108"/>
      <c r="AT100" s="108"/>
      <c r="AU100" s="108"/>
      <c r="AV100" s="108"/>
      <c r="AW100" s="108"/>
      <c r="AX100" s="108"/>
      <c r="AY100" s="108"/>
    </row>
    <row r="101" spans="15:51" x14ac:dyDescent="0.35">
      <c r="O101" s="14"/>
      <c r="P101" s="109"/>
      <c r="Q101" s="109"/>
      <c r="R101" s="109"/>
      <c r="S101" s="109"/>
      <c r="T101" s="109"/>
      <c r="AS101" s="108"/>
      <c r="AT101" s="108"/>
      <c r="AU101" s="108"/>
      <c r="AV101" s="108"/>
      <c r="AW101" s="108"/>
      <c r="AX101" s="108"/>
      <c r="AY101" s="108"/>
    </row>
    <row r="102" spans="15:51" x14ac:dyDescent="0.35">
      <c r="O102" s="14"/>
      <c r="P102" s="109"/>
      <c r="Q102" s="109"/>
      <c r="R102" s="109"/>
      <c r="S102" s="109"/>
      <c r="T102" s="109"/>
      <c r="AS102" s="108"/>
      <c r="AT102" s="108"/>
      <c r="AU102" s="108"/>
      <c r="AV102" s="108"/>
      <c r="AW102" s="108"/>
      <c r="AX102" s="108"/>
      <c r="AY102" s="108"/>
    </row>
    <row r="103" spans="15:51" x14ac:dyDescent="0.35">
      <c r="O103" s="14"/>
      <c r="P103" s="109"/>
      <c r="T103" s="109"/>
      <c r="AS103" s="108"/>
      <c r="AT103" s="108"/>
      <c r="AU103" s="108"/>
      <c r="AV103" s="108"/>
      <c r="AW103" s="108"/>
      <c r="AX103" s="108"/>
      <c r="AY103" s="108"/>
    </row>
    <row r="104" spans="15:51" x14ac:dyDescent="0.35">
      <c r="O104" s="109"/>
      <c r="Q104" s="109"/>
      <c r="R104" s="109"/>
      <c r="S104" s="109"/>
      <c r="AS104" s="108"/>
      <c r="AT104" s="108"/>
      <c r="AU104" s="108"/>
      <c r="AV104" s="108"/>
      <c r="AW104" s="108"/>
      <c r="AX104" s="108"/>
      <c r="AY104" s="108"/>
    </row>
    <row r="105" spans="15:51" x14ac:dyDescent="0.35">
      <c r="O105" s="14"/>
      <c r="P105" s="109"/>
      <c r="Q105" s="109"/>
      <c r="R105" s="109"/>
      <c r="S105" s="109"/>
      <c r="T105" s="109"/>
      <c r="AS105" s="108"/>
      <c r="AT105" s="108"/>
      <c r="AU105" s="108"/>
      <c r="AV105" s="108"/>
      <c r="AW105" s="108"/>
      <c r="AX105" s="108"/>
      <c r="AY105" s="108"/>
    </row>
    <row r="106" spans="15:51" x14ac:dyDescent="0.35">
      <c r="O106" s="14"/>
      <c r="P106" s="109"/>
      <c r="Q106" s="109"/>
      <c r="R106" s="109"/>
      <c r="S106" s="109"/>
      <c r="T106" s="109"/>
      <c r="U106" s="109"/>
      <c r="AS106" s="108"/>
      <c r="AT106" s="108"/>
      <c r="AU106" s="108"/>
      <c r="AV106" s="108"/>
      <c r="AW106" s="108"/>
      <c r="AX106" s="108"/>
      <c r="AY106" s="108"/>
    </row>
    <row r="107" spans="15:51" x14ac:dyDescent="0.35">
      <c r="O107" s="14"/>
      <c r="P107" s="109"/>
      <c r="T107" s="109"/>
      <c r="U107" s="109"/>
      <c r="AS107" s="108"/>
      <c r="AT107" s="108"/>
      <c r="AU107" s="108"/>
      <c r="AV107" s="108"/>
      <c r="AW107" s="108"/>
      <c r="AX107" s="108"/>
      <c r="AY107" s="108"/>
    </row>
    <row r="119" spans="45:51" x14ac:dyDescent="0.35">
      <c r="AS119" s="108"/>
      <c r="AT119" s="108"/>
      <c r="AU119" s="108"/>
      <c r="AV119" s="108"/>
      <c r="AW119" s="108"/>
      <c r="AX119" s="108"/>
      <c r="AY119" s="108"/>
    </row>
  </sheetData>
  <protectedRanges>
    <protectedRange sqref="N63:R63 B71 S65:T71 B60:B68 T50:T58 S59:T62 T40 T42 N66:R71" name="Range2_12_5_1_1"/>
    <protectedRange sqref="N10 L10 L6 D6 D8 AD8 AF8 O8:U8 AJ8:AR8 AF10 AR11:AR34 L24:N31 E23:E34 G23:G34 N12:N23 N11:U11 N32:U34 V11:V34 O12:U31 E11:G22 X17:AG23 X31:Z32 AA32:AG34 W11:AG16 AA31 AB24:AG31 X24:AA30 W17:W32 W33:Z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9:H69 F70 E69" name="Range2_2_2_9_2_1_1"/>
    <protectedRange sqref="D67 D70:D71" name="Range2_1_1_1_1_1_9_2_1_1"/>
    <protectedRange sqref="Q10" name="Range1_17_1_1_1"/>
    <protectedRange sqref="AG10" name="Range1_18_1_1_1"/>
    <protectedRange sqref="C68 C70" name="Range2_4_1_1_1"/>
    <protectedRange sqref="AS16:AS34" name="Range1_1_1_1"/>
    <protectedRange sqref="P3:U5" name="Range1_16_1_1_1_1"/>
    <protectedRange sqref="C71 C69 C66" name="Range2_1_3_1_1"/>
    <protectedRange sqref="H11:H34" name="Range1_1_1_1_1_1_1"/>
    <protectedRange sqref="B69:B70 J64:R65 D68:D69 I69:I70 Z62:Z63 S63:Y64 AA63:AU64 E70:E71 G70:H71 F71" name="Range2_2_1_10_1_1_1_2"/>
    <protectedRange sqref="C67" name="Range2_2_1_10_2_1_1_1"/>
    <protectedRange sqref="N59:R62 G66:H66 D64 F67 E66" name="Range2_12_1_6_1_1"/>
    <protectedRange sqref="D59:D60 I65:I67 I59:M62 G67:H68 G60:H62 E67:E68 F68:F69 F61:F63 E60:E62" name="Range2_2_12_1_7_1_1"/>
    <protectedRange sqref="D65:D66" name="Range2_1_1_1_1_11_1_2_1_1"/>
    <protectedRange sqref="E63 G63:H63 F64" name="Range2_2_2_9_1_1_1_1"/>
    <protectedRange sqref="D61" name="Range2_1_1_1_1_1_9_1_1_1_1"/>
    <protectedRange sqref="C65 C60" name="Range2_1_1_2_1_1"/>
    <protectedRange sqref="C64" name="Range2_1_2_2_1_1"/>
    <protectedRange sqref="C63" name="Range2_3_2_1_1"/>
    <protectedRange sqref="F59:F60 E59 G59:H59" name="Range2_2_12_1_1_1_1_1"/>
    <protectedRange sqref="C59" name="Range2_1_4_2_1_1_1"/>
    <protectedRange sqref="C61:C62" name="Range2_5_1_1_1"/>
    <protectedRange sqref="E64:E65 F65:F66 G64:H65 I63:I64" name="Range2_2_1_1_1_1"/>
    <protectedRange sqref="D62:D63" name="Range2_1_1_1_1_1_1_1_1"/>
    <protectedRange sqref="AS11:AS15" name="Range1_4_1_1_1_1"/>
    <protectedRange sqref="J11:J15 J26:J34" name="Range1_1_2_1_10_1_1_1_1"/>
    <protectedRange sqref="R78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1:S52" name="Range2_12_2_1_1_1_2"/>
    <protectedRange sqref="T48:T49" name="Range2_12_5_1_1_2"/>
    <protectedRange sqref="B40" name="Range2_12_5_1_1_1_1"/>
    <protectedRange sqref="E40:H40" name="Range2_2_12_1_7_1_1_1_1"/>
    <protectedRange sqref="C40:D40" name="Range2_3_2_1_3_1_1_2_10_1_1_1_1_1_1"/>
    <protectedRange sqref="N51:R51" name="Range2_12_1_6_1_1_4_1_1_1_1_1_1"/>
    <protectedRange sqref="J51:M51" name="Range2_2_12_1_7_1_1_6_1_1_1_1_1_1"/>
    <protectedRange sqref="I51" name="Range2_2_12_1_4_3_1_1_1_5_1_1_1_1_1_1_1"/>
    <protectedRange sqref="G51:H51" name="Range2_2_12_1_3_1_2_1_1_1_2_1_1_1_1_1_1_2"/>
    <protectedRange sqref="D51:E51" name="Range2_2_12_1_3_1_2_1_1_1_2_1_1_1_1_3_1_1"/>
    <protectedRange sqref="F51" name="Range2_2_12_1_3_1_2_1_1_1_3_1_1_1_1_1_3_1_1"/>
    <protectedRange sqref="B52" name="Range2_12_5_1_1_2_2_1_3_1_1_1_1_2_1_1"/>
    <protectedRange sqref="S57:S58" name="Range2_12_5_1_1_7"/>
    <protectedRange sqref="S56" name="Range2_12_5_1_1_5_1"/>
    <protectedRange sqref="S53:S55" name="Range2_12_2_1_1_1_2_1"/>
    <protectedRange sqref="T43:T45" name="Range2_12_5_1_1_3_1_1"/>
    <protectedRange sqref="S43:S45" name="Range2_12_5_1_1_2_3_1_1_1_1"/>
    <protectedRange sqref="Q43:R45" name="Range2_12_1_6_1_1_1_1_2_1_1_1_1"/>
    <protectedRange sqref="N43:P45" name="Range2_12_1_2_3_1_1_1_1_2_1_1_1_1"/>
    <protectedRange sqref="I43:M45" name="Range2_2_12_1_4_3_1_1_1_1_2_1_1_1_1"/>
    <protectedRange sqref="E43:H45" name="Range2_2_12_1_3_1_2_1_1_1_1_2_1_1_1_1"/>
    <protectedRange sqref="D43:D45" name="Range2_2_12_1_3_1_2_1_1_1_2_1_2_3_1_1"/>
    <protectedRange sqref="T46" name="Range2_12_5_1_1_2_1_1_1_1"/>
    <protectedRange sqref="S46" name="Range2_12_4_1_1_1_4_2_1_1_1"/>
    <protectedRange sqref="Q46:R46" name="Range2_12_1_6_1_1_1_2_3_2_1_1_1_1"/>
    <protectedRange sqref="N46:P46" name="Range2_12_1_2_3_1_1_1_2_3_2_1_1_1_1"/>
    <protectedRange sqref="J46:M46" name="Range2_2_12_1_4_3_1_1_1_3_3_2_1_1_1_1"/>
    <protectedRange sqref="I46" name="Range2_2_12_1_4_3_1_1_1_2_1_2_2_1_1_1"/>
    <protectedRange sqref="G46:H46 D46:E46" name="Range2_2_12_1_3_1_2_1_1_1_2_1_3_2_1_1_1"/>
    <protectedRange sqref="F46" name="Range2_2_12_1_3_1_2_1_1_1_1_1_2_2_1_1_1"/>
    <protectedRange sqref="T47" name="Range2_12_5_1_1_6_1_1_1_1"/>
    <protectedRange sqref="S47" name="Range2_12_5_1_1_5_3_1_1_1_1"/>
    <protectedRange sqref="Q47:R47" name="Range2_12_1_6_1_1_1_2_3_2_1_1_2_1_1_1"/>
    <protectedRange sqref="N47:P47" name="Range2_12_1_2_3_1_1_1_2_3_2_1_1_2_1_1_1"/>
    <protectedRange sqref="J47:M47" name="Range2_2_12_1_4_3_1_1_1_3_3_2_1_1_2_1_1_1"/>
    <protectedRange sqref="I47" name="Range2_2_12_1_4_3_1_1_1_2_1_2_2_1_2_1_1_1"/>
    <protectedRange sqref="G47:H47 D47:E47" name="Range2_2_12_1_3_1_2_1_1_1_2_1_3_2_1_2_1_1_1"/>
    <protectedRange sqref="F47" name="Range2_2_12_1_3_1_2_1_1_1_1_1_2_2_1_2_1_1_1"/>
    <protectedRange sqref="B43:B45" name="Range2_12_5_1_1_1_2_2_1_1_1_1_1_1"/>
    <protectedRange sqref="B46" name="Range2_12_5_1_1_1_3_1_1_1_1_1_1_1"/>
    <protectedRange sqref="S48:S50" name="Range2_12_4_1_1_1_4_2"/>
    <protectedRange sqref="Q48:R49" name="Range2_12_1_6_1_1_1_2_3_2_1"/>
    <protectedRange sqref="N48:P49" name="Range2_12_1_2_3_1_1_1_2_3_2_1"/>
    <protectedRange sqref="K48:M49" name="Range2_2_12_1_4_3_1_1_1_3_3_2_1"/>
    <protectedRange sqref="Q50:R50" name="Range2_12_1_6_1_1_1_2_3_2_1_1"/>
    <protectedRange sqref="N50:P50" name="Range2_12_1_2_3_1_1_1_2_3_2_1_1"/>
    <protectedRange sqref="K50:M50" name="Range2_2_12_1_4_3_1_1_1_3_3_2_1_1"/>
    <protectedRange sqref="J48:J49" name="Range2_2_12_1_4_3_1_1_1_3_2_1"/>
    <protectedRange sqref="D48:E49" name="Range2_2_12_1_3_1_2_1_1_1_2_1_2_3"/>
    <protectedRange sqref="I48:I49" name="Range2_2_12_1_4_2_1_1_1_4_1_2_1_1_1"/>
    <protectedRange sqref="F48:H49" name="Range2_2_12_1_3_1_1_1_1_1_4_1_2_1_2_1"/>
    <protectedRange sqref="J50" name="Range2_2_12_1_4_3_1_1_1_3_3_1"/>
    <protectedRange sqref="I50" name="Range2_2_12_1_4_3_1_1_1_2_1_2"/>
    <protectedRange sqref="D50:E50 G50:H50" name="Range2_2_12_1_3_1_2_1_1_1_2_1_3"/>
    <protectedRange sqref="F50" name="Range2_2_12_1_3_1_2_1_1_1_1_1_2"/>
    <protectedRange sqref="B49" name="Range2_12_5_1_1_1_2_1_1_1_1"/>
    <protectedRange sqref="B50" name="Range2_12_5_1_1_2_2_2_1_1_1"/>
    <protectedRange sqref="B59" name="Range2_12_5_1_1_3"/>
    <protectedRange sqref="N58:R58" name="Range2_12_1_6_1_1_2"/>
    <protectedRange sqref="D58 I58:M58" name="Range2_2_12_1_7_1_1_2"/>
    <protectedRange sqref="E58:H58" name="Range2_2_12_1_1_1_1_1_1"/>
    <protectedRange sqref="C58" name="Range2_1_4_2_1_1_1_1"/>
    <protectedRange sqref="N56:R57" name="Range2_12_1_1_1_1_1_1_1_1_1_1_1_1_1"/>
    <protectedRange sqref="J56:M57" name="Range2_2_12_1_1_1_1_1_1_1_1_1_1_1_1_1"/>
    <protectedRange sqref="N55:R55" name="Range2_12_1_6_1_1_4_1_1_1_1_1_1_1_1"/>
    <protectedRange sqref="J55:M55" name="Range2_2_12_1_7_1_1_6_1_1_1_1_1_1_1_1"/>
    <protectedRange sqref="I56:I57" name="Range2_2_12_1_7_1_1_5_1_1_1_1_1_1_1_1_1_1"/>
    <protectedRange sqref="G56:H57" name="Range2_2_12_1_3_3_1_1_1_1_1_1_1_1_1_1_1_1_1"/>
    <protectedRange sqref="I55" name="Range2_2_12_1_4_3_1_1_1_5_1_1_1_1_1_1_1_1_1"/>
    <protectedRange sqref="G55:H55" name="Range2_2_12_1_3_1_2_1_1_1_2_1_1_1_1_1_1_2_1_1"/>
    <protectedRange sqref="Q54:R54" name="Range2_12_1_4_1_1_1_1_1_1_1_1_1_1_1_1"/>
    <protectedRange sqref="N54:P54" name="Range2_12_1_2_1_1_1_1_1_1_1_1_1_1_1_1_1"/>
    <protectedRange sqref="J54:M54" name="Range2_2_12_1_4_1_1_1_1_1_1_1_1_1_1_1_1_1"/>
    <protectedRange sqref="Q52:R53" name="Range2_12_1_6_1_1_1_2_3_1_1_3_1_1_1_1"/>
    <protectedRange sqref="N52:P53" name="Range2_12_1_2_3_1_1_1_2_3_1_1_3_1_1_1_1"/>
    <protectedRange sqref="I54 J52:M53" name="Range2_2_12_1_4_3_1_1_1_3_3_1_1_3_1_1_1_1"/>
    <protectedRange sqref="D54:E54 G54:H54" name="Range2_2_12_1_3_1_2_1_1_1_3_1_1_1_1_1_1_1_2"/>
    <protectedRange sqref="B54" name="Range2_12_5_1_1_2_2_1_3_1_1_1_1_1_1_1"/>
    <protectedRange sqref="I53" name="Range2_2_12_1_7_1_1_5_2_1_1_1_1_1_1_1_1_1"/>
    <protectedRange sqref="D53:E53 G53:H53 F54" name="Range2_2_12_1_3_3_1_1_1_2_1_1_1_1_1_1_1_1_1"/>
    <protectedRange sqref="I52" name="Range2_2_12_1_4_3_1_1_1_2_1_2_1_1_3_1_1_1_1"/>
    <protectedRange sqref="G52:H52 F52:F53" name="Range2_2_12_1_3_1_2_1_1_1_2_1_3_1_1_3_1_1_1_1"/>
    <protectedRange sqref="D52:E52" name="Range2_2_12_1_3_1_1_1_1_1_4_1_2_1_3_1_1_1_1_1_1_1"/>
    <protectedRange sqref="C56:C57" name="Range2_1_1_1_2_1_1_1_1_1_1_1_1_1_1_1"/>
    <protectedRange sqref="D56:D57 E57" name="Range2_2_12_1_2_1_1_1_1_1_1_1_1_1_1_1_1_1"/>
    <protectedRange sqref="F57 E56" name="Range2_2_12_1_3_1_2_1_1_1_2_1_1_1_1_1_1_1_1_1_1"/>
    <protectedRange sqref="F56" name="Range2_2_12_1_3_1_2_1_1_1_3_1_1_1_1_1_1_1_1_1_1"/>
    <protectedRange sqref="B58" name="Range2_12_5_1_1_2_2_1_3_1_1_1_1_1_1_1_1_1_1"/>
    <protectedRange sqref="D55:E55" name="Range2_2_12_1_3_1_2_1_1_1_2_1_1_1_1_3_1_1_1_1"/>
    <protectedRange sqref="B55" name="Range2_12_5_1_1_2_1_4_1_1_1_2_1_1_1_1"/>
    <protectedRange sqref="F55" name="Range2_2_12_1_3_1_2_1_1_1_3_1_1_1_1_1_3_1_1_1_1"/>
    <protectedRange sqref="B56:B57" name="Range2_12_5_1_1_2_2_1_3_1_1_1_1_2_1_1_1_1"/>
    <protectedRange sqref="B53" name="Range2_12_5_1_1_2_2_1_3_1_1_1_1_2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65" priority="9" operator="containsText" text="N/A">
      <formula>NOT(ISERROR(SEARCH("N/A",X11)))</formula>
    </cfRule>
    <cfRule type="cellIs" dxfId="764" priority="27" operator="equal">
      <formula>0</formula>
    </cfRule>
  </conditionalFormatting>
  <conditionalFormatting sqref="X11:AE34">
    <cfRule type="cellIs" dxfId="763" priority="26" operator="greaterThanOrEqual">
      <formula>1185</formula>
    </cfRule>
  </conditionalFormatting>
  <conditionalFormatting sqref="X11:AE34">
    <cfRule type="cellIs" dxfId="762" priority="25" operator="between">
      <formula>0.1</formula>
      <formula>1184</formula>
    </cfRule>
  </conditionalFormatting>
  <conditionalFormatting sqref="X8">
    <cfRule type="cellIs" dxfId="761" priority="24" operator="equal">
      <formula>0</formula>
    </cfRule>
  </conditionalFormatting>
  <conditionalFormatting sqref="X8">
    <cfRule type="cellIs" dxfId="760" priority="23" operator="greaterThan">
      <formula>1179</formula>
    </cfRule>
  </conditionalFormatting>
  <conditionalFormatting sqref="X8">
    <cfRule type="cellIs" dxfId="759" priority="22" operator="greaterThan">
      <formula>99</formula>
    </cfRule>
  </conditionalFormatting>
  <conditionalFormatting sqref="X8">
    <cfRule type="cellIs" dxfId="758" priority="21" operator="greaterThan">
      <formula>0.99</formula>
    </cfRule>
  </conditionalFormatting>
  <conditionalFormatting sqref="AB8">
    <cfRule type="cellIs" dxfId="757" priority="20" operator="equal">
      <formula>0</formula>
    </cfRule>
  </conditionalFormatting>
  <conditionalFormatting sqref="AB8">
    <cfRule type="cellIs" dxfId="756" priority="19" operator="greaterThan">
      <formula>1179</formula>
    </cfRule>
  </conditionalFormatting>
  <conditionalFormatting sqref="AB8">
    <cfRule type="cellIs" dxfId="755" priority="18" operator="greaterThan">
      <formula>99</formula>
    </cfRule>
  </conditionalFormatting>
  <conditionalFormatting sqref="AB8">
    <cfRule type="cellIs" dxfId="754" priority="17" operator="greaterThan">
      <formula>0.99</formula>
    </cfRule>
  </conditionalFormatting>
  <conditionalFormatting sqref="AQ11:AQ34 AJ11:AO23 AJ24:AJ34 AK24:AK33 AL24:AO34">
    <cfRule type="cellIs" dxfId="753" priority="16" operator="equal">
      <formula>0</formula>
    </cfRule>
  </conditionalFormatting>
  <conditionalFormatting sqref="AQ11:AQ34 AJ11:AO23 AJ24:AJ34 AK24:AK33 AL24:AO34">
    <cfRule type="cellIs" dxfId="752" priority="15" operator="greaterThan">
      <formula>1179</formula>
    </cfRule>
  </conditionalFormatting>
  <conditionalFormatting sqref="AQ11:AQ34 AJ11:AO23 AJ24:AJ34 AK24:AK33 AL24:AO34">
    <cfRule type="cellIs" dxfId="751" priority="14" operator="greaterThan">
      <formula>99</formula>
    </cfRule>
  </conditionalFormatting>
  <conditionalFormatting sqref="AQ11:AQ34 AJ11:AO23 AJ24:AJ34 AK24:AK33 AL24:AO34">
    <cfRule type="cellIs" dxfId="750" priority="13" operator="greaterThan">
      <formula>0.99</formula>
    </cfRule>
  </conditionalFormatting>
  <conditionalFormatting sqref="AI11:AI34">
    <cfRule type="cellIs" dxfId="749" priority="12" operator="greaterThan">
      <formula>$AI$8</formula>
    </cfRule>
  </conditionalFormatting>
  <conditionalFormatting sqref="AH11:AH34">
    <cfRule type="cellIs" dxfId="748" priority="10" operator="greaterThan">
      <formula>$AH$8</formula>
    </cfRule>
    <cfRule type="cellIs" dxfId="747" priority="11" operator="greaterThan">
      <formula>$AH$8</formula>
    </cfRule>
  </conditionalFormatting>
  <conditionalFormatting sqref="AP11:AP34">
    <cfRule type="cellIs" dxfId="746" priority="8" operator="equal">
      <formula>0</formula>
    </cfRule>
  </conditionalFormatting>
  <conditionalFormatting sqref="AP11:AP34">
    <cfRule type="cellIs" dxfId="745" priority="7" operator="greaterThan">
      <formula>1179</formula>
    </cfRule>
  </conditionalFormatting>
  <conditionalFormatting sqref="AP11:AP34">
    <cfRule type="cellIs" dxfId="744" priority="6" operator="greaterThan">
      <formula>99</formula>
    </cfRule>
  </conditionalFormatting>
  <conditionalFormatting sqref="AP11:AP34">
    <cfRule type="cellIs" dxfId="743" priority="5" operator="greaterThan">
      <formula>0.99</formula>
    </cfRule>
  </conditionalFormatting>
  <conditionalFormatting sqref="AK34">
    <cfRule type="cellIs" dxfId="742" priority="4" operator="equal">
      <formula>0</formula>
    </cfRule>
  </conditionalFormatting>
  <conditionalFormatting sqref="AK34">
    <cfRule type="cellIs" dxfId="741" priority="3" operator="greaterThan">
      <formula>1179</formula>
    </cfRule>
  </conditionalFormatting>
  <conditionalFormatting sqref="AK34">
    <cfRule type="cellIs" dxfId="740" priority="2" operator="greaterThan">
      <formula>99</formula>
    </cfRule>
  </conditionalFormatting>
  <conditionalFormatting sqref="AK34">
    <cfRule type="cellIs" dxfId="739" priority="1" operator="greaterThan">
      <formula>0.99</formula>
    </cfRule>
  </conditionalFormatting>
  <dataValidations count="4">
    <dataValidation type="list" allowBlank="1" showInputMessage="1" showErrorMessage="1" sqref="P3:P5" xr:uid="{00000000-0002-0000-0000-000000000000}">
      <formula1>$AY$10:$AY$39</formula1>
    </dataValidation>
    <dataValidation type="list" allowBlank="1" showInputMessage="1" showErrorMessage="1" sqref="AP8:AQ8 N10 L10 D8 O8:T8" xr:uid="{00000000-0002-0000-0000-000001000000}">
      <formula1>#REF!</formula1>
    </dataValidation>
    <dataValidation type="list" allowBlank="1" showInputMessage="1" showErrorMessage="1" sqref="H11:H34" xr:uid="{00000000-0002-0000-0000-000002000000}">
      <formula1>$AV$10:$AV$19</formula1>
    </dataValidation>
    <dataValidation type="list" allowBlank="1" showInputMessage="1" showErrorMessage="1" sqref="AV31:AW31" xr:uid="{00000000-0002-0000-0000-000003000000}">
      <formula1>$AV$24:$AV$28</formula1>
    </dataValidation>
  </dataValidations>
  <hyperlinks>
    <hyperlink ref="H9:H10" location="'1'!AH8" display="Plant Status" xr:uid="{00000000-0004-0000-00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2:AY114"/>
  <sheetViews>
    <sheetView showGridLines="0" topLeftCell="A49" zoomScaleNormal="100" workbookViewId="0">
      <selection activeCell="G56" sqref="G56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80" t="s">
        <v>11</v>
      </c>
      <c r="I7" s="179" t="s">
        <v>12</v>
      </c>
      <c r="J7" s="179" t="s">
        <v>13</v>
      </c>
      <c r="K7" s="179" t="s">
        <v>14</v>
      </c>
      <c r="L7" s="14"/>
      <c r="M7" s="14"/>
      <c r="N7" s="14"/>
      <c r="O7" s="180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79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79" t="s">
        <v>23</v>
      </c>
      <c r="AG7" s="179" t="s">
        <v>24</v>
      </c>
      <c r="AH7" s="179" t="s">
        <v>25</v>
      </c>
      <c r="AI7" s="179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79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41892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24656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79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77" t="s">
        <v>52</v>
      </c>
      <c r="V9" s="177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76" t="s">
        <v>56</v>
      </c>
      <c r="AG9" s="176" t="s">
        <v>57</v>
      </c>
      <c r="AH9" s="287" t="s">
        <v>58</v>
      </c>
      <c r="AI9" s="301" t="s">
        <v>59</v>
      </c>
      <c r="AJ9" s="177" t="s">
        <v>60</v>
      </c>
      <c r="AK9" s="177" t="s">
        <v>61</v>
      </c>
      <c r="AL9" s="177" t="s">
        <v>62</v>
      </c>
      <c r="AM9" s="177" t="s">
        <v>63</v>
      </c>
      <c r="AN9" s="177" t="s">
        <v>64</v>
      </c>
      <c r="AO9" s="177" t="s">
        <v>65</v>
      </c>
      <c r="AP9" s="177" t="s">
        <v>66</v>
      </c>
      <c r="AQ9" s="285" t="s">
        <v>67</v>
      </c>
      <c r="AR9" s="177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77" t="s">
        <v>73</v>
      </c>
      <c r="C10" s="177" t="s">
        <v>74</v>
      </c>
      <c r="D10" s="177" t="s">
        <v>75</v>
      </c>
      <c r="E10" s="177" t="s">
        <v>76</v>
      </c>
      <c r="F10" s="177" t="s">
        <v>75</v>
      </c>
      <c r="G10" s="177" t="s">
        <v>76</v>
      </c>
      <c r="H10" s="284"/>
      <c r="I10" s="177" t="s">
        <v>76</v>
      </c>
      <c r="J10" s="177" t="s">
        <v>76</v>
      </c>
      <c r="K10" s="177" t="s">
        <v>76</v>
      </c>
      <c r="L10" s="30" t="s">
        <v>30</v>
      </c>
      <c r="M10" s="277"/>
      <c r="N10" s="30" t="s">
        <v>30</v>
      </c>
      <c r="O10" s="286"/>
      <c r="P10" s="286"/>
      <c r="Q10" s="3">
        <v>6117088</v>
      </c>
      <c r="R10" s="295"/>
      <c r="S10" s="296"/>
      <c r="T10" s="297"/>
      <c r="U10" s="177" t="s">
        <v>76</v>
      </c>
      <c r="V10" s="177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30760854</v>
      </c>
      <c r="AH10" s="287"/>
      <c r="AI10" s="302"/>
      <c r="AJ10" s="177" t="s">
        <v>85</v>
      </c>
      <c r="AK10" s="177" t="s">
        <v>85</v>
      </c>
      <c r="AL10" s="177" t="s">
        <v>85</v>
      </c>
      <c r="AM10" s="177" t="s">
        <v>85</v>
      </c>
      <c r="AN10" s="177" t="s">
        <v>85</v>
      </c>
      <c r="AO10" s="177" t="s">
        <v>85</v>
      </c>
      <c r="AP10" s="2">
        <v>6766175</v>
      </c>
      <c r="AQ10" s="286"/>
      <c r="AR10" s="178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16</v>
      </c>
      <c r="E11" s="45">
        <f>D11/1.42</f>
        <v>11.267605633802818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119</v>
      </c>
      <c r="P11" s="50">
        <v>95</v>
      </c>
      <c r="Q11" s="50">
        <v>6120894</v>
      </c>
      <c r="R11" s="51">
        <f>Q11-Q10</f>
        <v>3806</v>
      </c>
      <c r="S11" s="52">
        <f>R11*24/1000</f>
        <v>91.343999999999994</v>
      </c>
      <c r="T11" s="52">
        <f>R11/1000</f>
        <v>3.806</v>
      </c>
      <c r="U11" s="53">
        <v>5.9</v>
      </c>
      <c r="V11" s="53">
        <f>U11</f>
        <v>5.9</v>
      </c>
      <c r="W11" s="117" t="s">
        <v>132</v>
      </c>
      <c r="X11" s="111">
        <v>0</v>
      </c>
      <c r="Y11" s="111">
        <v>0</v>
      </c>
      <c r="Z11" s="111">
        <v>1020</v>
      </c>
      <c r="AA11" s="111">
        <v>0</v>
      </c>
      <c r="AB11" s="111">
        <v>1028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30761460</v>
      </c>
      <c r="AH11" s="56">
        <f>IF(ISBLANK(AG11),"-",AG11-AG10)</f>
        <v>606</v>
      </c>
      <c r="AI11" s="57">
        <f>AH11/T11</f>
        <v>159.22228060956385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6767212</v>
      </c>
      <c r="AQ11" s="111">
        <f t="shared" ref="AQ11:AQ34" si="0">AP11-AP10</f>
        <v>1037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18</v>
      </c>
      <c r="E12" s="45">
        <f t="shared" ref="E12:E34" si="1">D12/1.42</f>
        <v>12.67605633802817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109</v>
      </c>
      <c r="P12" s="50">
        <v>91</v>
      </c>
      <c r="Q12" s="50">
        <v>6124656</v>
      </c>
      <c r="R12" s="51">
        <f t="shared" ref="R12:R34" si="4">Q12-Q11</f>
        <v>3762</v>
      </c>
      <c r="S12" s="52">
        <f t="shared" ref="S12:S34" si="5">R12*24/1000</f>
        <v>90.287999999999997</v>
      </c>
      <c r="T12" s="52">
        <f t="shared" ref="T12:T34" si="6">R12/1000</f>
        <v>3.762</v>
      </c>
      <c r="U12" s="53">
        <v>7.5</v>
      </c>
      <c r="V12" s="53">
        <f t="shared" ref="V12:V34" si="7">U12</f>
        <v>7.5</v>
      </c>
      <c r="W12" s="117" t="s">
        <v>132</v>
      </c>
      <c r="X12" s="111">
        <v>0</v>
      </c>
      <c r="Y12" s="111">
        <v>0</v>
      </c>
      <c r="Z12" s="111">
        <v>981</v>
      </c>
      <c r="AA12" s="111">
        <v>0</v>
      </c>
      <c r="AB12" s="111">
        <v>1018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30762021</v>
      </c>
      <c r="AH12" s="56">
        <f>IF(ISBLANK(AG12),"-",AG12-AG11)</f>
        <v>561</v>
      </c>
      <c r="AI12" s="57">
        <f t="shared" ref="AI12:AI34" si="8">AH12/T12</f>
        <v>149.12280701754386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6768294</v>
      </c>
      <c r="AQ12" s="111">
        <f t="shared" si="0"/>
        <v>1082</v>
      </c>
      <c r="AR12" s="61">
        <v>0.98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21</v>
      </c>
      <c r="E13" s="45">
        <f t="shared" si="1"/>
        <v>14.788732394366198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102</v>
      </c>
      <c r="P13" s="50">
        <v>88</v>
      </c>
      <c r="Q13" s="50">
        <v>6128405</v>
      </c>
      <c r="R13" s="51">
        <f t="shared" si="4"/>
        <v>3749</v>
      </c>
      <c r="S13" s="52">
        <f t="shared" si="5"/>
        <v>89.975999999999999</v>
      </c>
      <c r="T13" s="52">
        <f t="shared" si="6"/>
        <v>3.7490000000000001</v>
      </c>
      <c r="U13" s="53">
        <v>8.6999999999999993</v>
      </c>
      <c r="V13" s="53">
        <f t="shared" si="7"/>
        <v>8.6999999999999993</v>
      </c>
      <c r="W13" s="117" t="s">
        <v>132</v>
      </c>
      <c r="X13" s="111">
        <v>0</v>
      </c>
      <c r="Y13" s="111">
        <v>0</v>
      </c>
      <c r="Z13" s="111">
        <v>974</v>
      </c>
      <c r="AA13" s="111">
        <v>0</v>
      </c>
      <c r="AB13" s="111">
        <v>1018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30762574</v>
      </c>
      <c r="AH13" s="56">
        <f>IF(ISBLANK(AG13),"-",AG13-AG12)</f>
        <v>553</v>
      </c>
      <c r="AI13" s="57">
        <f t="shared" si="8"/>
        <v>147.50600160042677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6769575</v>
      </c>
      <c r="AQ13" s="111">
        <f t="shared" si="0"/>
        <v>1281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23</v>
      </c>
      <c r="E14" s="45">
        <f t="shared" si="1"/>
        <v>16.197183098591552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88</v>
      </c>
      <c r="P14" s="50">
        <v>91</v>
      </c>
      <c r="Q14" s="50">
        <v>6132039</v>
      </c>
      <c r="R14" s="51">
        <f t="shared" si="4"/>
        <v>3634</v>
      </c>
      <c r="S14" s="52">
        <f t="shared" si="5"/>
        <v>87.215999999999994</v>
      </c>
      <c r="T14" s="52">
        <f t="shared" si="6"/>
        <v>3.6339999999999999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975</v>
      </c>
      <c r="AA14" s="111">
        <v>0</v>
      </c>
      <c r="AB14" s="111">
        <v>988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30763094</v>
      </c>
      <c r="AH14" s="56">
        <f t="shared" ref="AH14:AH34" si="9">IF(ISBLANK(AG14),"-",AG14-AG13)</f>
        <v>520</v>
      </c>
      <c r="AI14" s="57">
        <f t="shared" si="8"/>
        <v>143.09301045679692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6770556</v>
      </c>
      <c r="AQ14" s="111">
        <f t="shared" si="0"/>
        <v>981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27</v>
      </c>
      <c r="E15" s="45">
        <f t="shared" si="1"/>
        <v>19.014084507042256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104</v>
      </c>
      <c r="P15" s="50">
        <v>101</v>
      </c>
      <c r="Q15" s="50">
        <v>6135961</v>
      </c>
      <c r="R15" s="51">
        <f t="shared" si="4"/>
        <v>3922</v>
      </c>
      <c r="S15" s="52">
        <f t="shared" si="5"/>
        <v>94.128</v>
      </c>
      <c r="T15" s="52">
        <f t="shared" si="6"/>
        <v>3.9220000000000002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990</v>
      </c>
      <c r="AA15" s="111">
        <v>0</v>
      </c>
      <c r="AB15" s="111">
        <v>988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30763598</v>
      </c>
      <c r="AH15" s="56">
        <f t="shared" si="9"/>
        <v>504</v>
      </c>
      <c r="AI15" s="57">
        <f t="shared" si="8"/>
        <v>128.50586435492096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6770556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19</v>
      </c>
      <c r="E16" s="45">
        <f t="shared" si="1"/>
        <v>13.380281690140846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120</v>
      </c>
      <c r="P16" s="50">
        <v>115</v>
      </c>
      <c r="Q16" s="50">
        <v>6141410</v>
      </c>
      <c r="R16" s="51">
        <f t="shared" si="4"/>
        <v>5449</v>
      </c>
      <c r="S16" s="52">
        <f t="shared" si="5"/>
        <v>130.77600000000001</v>
      </c>
      <c r="T16" s="52">
        <f t="shared" si="6"/>
        <v>5.4489999999999998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1195</v>
      </c>
      <c r="AA16" s="111">
        <v>0</v>
      </c>
      <c r="AB16" s="111">
        <v>1198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30764688</v>
      </c>
      <c r="AH16" s="56">
        <f t="shared" si="9"/>
        <v>1090</v>
      </c>
      <c r="AI16" s="57">
        <f t="shared" si="8"/>
        <v>200.03670398238211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6770556</v>
      </c>
      <c r="AQ16" s="111">
        <f t="shared" si="0"/>
        <v>0</v>
      </c>
      <c r="AR16" s="61">
        <v>0.95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11</v>
      </c>
      <c r="E17" s="45">
        <f t="shared" si="1"/>
        <v>7.746478873239437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133</v>
      </c>
      <c r="P17" s="50">
        <v>143</v>
      </c>
      <c r="Q17" s="50">
        <v>6146859</v>
      </c>
      <c r="R17" s="51">
        <f t="shared" si="4"/>
        <v>5449</v>
      </c>
      <c r="S17" s="52">
        <f t="shared" si="5"/>
        <v>130.77600000000001</v>
      </c>
      <c r="T17" s="52">
        <f t="shared" si="6"/>
        <v>5.4489999999999998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1042</v>
      </c>
      <c r="Z17" s="111">
        <v>1135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30765778</v>
      </c>
      <c r="AH17" s="56">
        <f t="shared" si="9"/>
        <v>1090</v>
      </c>
      <c r="AI17" s="57">
        <f t="shared" si="8"/>
        <v>200.03670398238211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6770556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11</v>
      </c>
      <c r="E18" s="45">
        <f t="shared" si="1"/>
        <v>7.746478873239437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135</v>
      </c>
      <c r="P18" s="50">
        <v>145</v>
      </c>
      <c r="Q18" s="50">
        <v>6152870</v>
      </c>
      <c r="R18" s="51">
        <f t="shared" si="4"/>
        <v>6011</v>
      </c>
      <c r="S18" s="52">
        <f t="shared" si="5"/>
        <v>144.26400000000001</v>
      </c>
      <c r="T18" s="52">
        <f t="shared" si="6"/>
        <v>6.0110000000000001</v>
      </c>
      <c r="U18" s="53">
        <v>8.3000000000000007</v>
      </c>
      <c r="V18" s="53">
        <f t="shared" si="7"/>
        <v>8.3000000000000007</v>
      </c>
      <c r="W18" s="117" t="s">
        <v>147</v>
      </c>
      <c r="X18" s="111">
        <v>0</v>
      </c>
      <c r="Y18" s="111">
        <v>1143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30767102</v>
      </c>
      <c r="AH18" s="56">
        <f t="shared" si="9"/>
        <v>1324</v>
      </c>
      <c r="AI18" s="57">
        <f t="shared" si="8"/>
        <v>220.26285143902845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6770556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136</v>
      </c>
      <c r="P19" s="50">
        <v>147</v>
      </c>
      <c r="Q19" s="50">
        <v>6158969</v>
      </c>
      <c r="R19" s="51">
        <f t="shared" si="4"/>
        <v>6099</v>
      </c>
      <c r="S19" s="52">
        <f t="shared" si="5"/>
        <v>146.376</v>
      </c>
      <c r="T19" s="52">
        <f t="shared" si="6"/>
        <v>6.0990000000000002</v>
      </c>
      <c r="U19" s="53">
        <v>7.8</v>
      </c>
      <c r="V19" s="53">
        <f t="shared" si="7"/>
        <v>7.8</v>
      </c>
      <c r="W19" s="117" t="s">
        <v>147</v>
      </c>
      <c r="X19" s="111">
        <v>0</v>
      </c>
      <c r="Y19" s="111">
        <v>1056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30768466</v>
      </c>
      <c r="AH19" s="56">
        <f t="shared" si="9"/>
        <v>1364</v>
      </c>
      <c r="AI19" s="57">
        <f t="shared" si="8"/>
        <v>223.64322020003277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6770556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136</v>
      </c>
      <c r="P20" s="50">
        <v>148</v>
      </c>
      <c r="Q20" s="50">
        <v>6165083</v>
      </c>
      <c r="R20" s="51">
        <f t="shared" si="4"/>
        <v>6114</v>
      </c>
      <c r="S20" s="52">
        <f t="shared" si="5"/>
        <v>146.73599999999999</v>
      </c>
      <c r="T20" s="52">
        <f t="shared" si="6"/>
        <v>6.1139999999999999</v>
      </c>
      <c r="U20" s="53">
        <v>7.2</v>
      </c>
      <c r="V20" s="53">
        <f t="shared" si="7"/>
        <v>7.2</v>
      </c>
      <c r="W20" s="117" t="s">
        <v>147</v>
      </c>
      <c r="X20" s="111">
        <v>0</v>
      </c>
      <c r="Y20" s="111">
        <v>1052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30769842</v>
      </c>
      <c r="AH20" s="56">
        <f t="shared" si="9"/>
        <v>1376</v>
      </c>
      <c r="AI20" s="57">
        <f t="shared" si="8"/>
        <v>225.05724566568531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6770556</v>
      </c>
      <c r="AQ20" s="111">
        <f t="shared" si="0"/>
        <v>0</v>
      </c>
      <c r="AR20" s="61">
        <v>0.91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10</v>
      </c>
      <c r="E21" s="45">
        <f t="shared" si="1"/>
        <v>7.042253521126761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140</v>
      </c>
      <c r="P21" s="50">
        <v>141</v>
      </c>
      <c r="Q21" s="50">
        <v>6171158</v>
      </c>
      <c r="R21" s="51">
        <f>Q21-Q20</f>
        <v>6075</v>
      </c>
      <c r="S21" s="52">
        <f t="shared" si="5"/>
        <v>145.80000000000001</v>
      </c>
      <c r="T21" s="52">
        <f t="shared" si="6"/>
        <v>6.0750000000000002</v>
      </c>
      <c r="U21" s="53">
        <v>6.8</v>
      </c>
      <c r="V21" s="53">
        <f t="shared" si="7"/>
        <v>6.8</v>
      </c>
      <c r="W21" s="117" t="s">
        <v>147</v>
      </c>
      <c r="X21" s="111">
        <v>0</v>
      </c>
      <c r="Y21" s="111">
        <v>1017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30771206</v>
      </c>
      <c r="AH21" s="56">
        <f t="shared" si="9"/>
        <v>1364</v>
      </c>
      <c r="AI21" s="57">
        <f t="shared" si="8"/>
        <v>224.5267489711934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6770556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12</v>
      </c>
      <c r="E22" s="45">
        <f t="shared" si="1"/>
        <v>8.4507042253521139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137</v>
      </c>
      <c r="P22" s="50">
        <v>136</v>
      </c>
      <c r="Q22" s="50">
        <v>6177020</v>
      </c>
      <c r="R22" s="51">
        <f t="shared" si="4"/>
        <v>5862</v>
      </c>
      <c r="S22" s="52">
        <f t="shared" si="5"/>
        <v>140.68799999999999</v>
      </c>
      <c r="T22" s="52">
        <f t="shared" si="6"/>
        <v>5.8620000000000001</v>
      </c>
      <c r="U22" s="53">
        <v>6.6</v>
      </c>
      <c r="V22" s="53">
        <f t="shared" si="7"/>
        <v>6.6</v>
      </c>
      <c r="W22" s="117" t="s">
        <v>147</v>
      </c>
      <c r="X22" s="111">
        <v>0</v>
      </c>
      <c r="Y22" s="111">
        <v>1016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30772536</v>
      </c>
      <c r="AH22" s="56">
        <f t="shared" si="9"/>
        <v>1330</v>
      </c>
      <c r="AI22" s="57">
        <f t="shared" si="8"/>
        <v>226.8850221767315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6770556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19</v>
      </c>
      <c r="E23" s="45">
        <f t="shared" si="1"/>
        <v>13.380281690140846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115</v>
      </c>
      <c r="P23" s="50">
        <v>132</v>
      </c>
      <c r="Q23" s="50">
        <v>6182714</v>
      </c>
      <c r="R23" s="51">
        <f t="shared" si="4"/>
        <v>5694</v>
      </c>
      <c r="S23" s="52">
        <f t="shared" si="5"/>
        <v>136.65600000000001</v>
      </c>
      <c r="T23" s="52">
        <f t="shared" si="6"/>
        <v>5.694</v>
      </c>
      <c r="U23" s="53">
        <v>5.8</v>
      </c>
      <c r="V23" s="53">
        <f t="shared" si="7"/>
        <v>5.8</v>
      </c>
      <c r="W23" s="117" t="s">
        <v>150</v>
      </c>
      <c r="X23" s="111">
        <v>0</v>
      </c>
      <c r="Y23" s="111">
        <v>1176</v>
      </c>
      <c r="Z23" s="111">
        <v>1195</v>
      </c>
      <c r="AA23" s="111">
        <v>0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30773712</v>
      </c>
      <c r="AH23" s="56">
        <f t="shared" si="9"/>
        <v>1176</v>
      </c>
      <c r="AI23" s="57">
        <f t="shared" si="8"/>
        <v>206.5331928345627</v>
      </c>
      <c r="AJ23" s="58">
        <v>0</v>
      </c>
      <c r="AK23" s="58">
        <v>1</v>
      </c>
      <c r="AL23" s="58">
        <v>1</v>
      </c>
      <c r="AM23" s="58">
        <v>0</v>
      </c>
      <c r="AN23" s="58">
        <v>1</v>
      </c>
      <c r="AO23" s="58">
        <v>0</v>
      </c>
      <c r="AP23" s="111">
        <v>6770556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128</v>
      </c>
      <c r="P24" s="50">
        <v>131</v>
      </c>
      <c r="Q24" s="50">
        <v>6188172</v>
      </c>
      <c r="R24" s="51">
        <f t="shared" si="4"/>
        <v>5458</v>
      </c>
      <c r="S24" s="52">
        <f t="shared" si="5"/>
        <v>130.99199999999999</v>
      </c>
      <c r="T24" s="52">
        <f t="shared" si="6"/>
        <v>5.4580000000000002</v>
      </c>
      <c r="U24" s="53">
        <v>5.3</v>
      </c>
      <c r="V24" s="53">
        <f t="shared" si="7"/>
        <v>5.3</v>
      </c>
      <c r="W24" s="117" t="s">
        <v>147</v>
      </c>
      <c r="X24" s="111">
        <v>0</v>
      </c>
      <c r="Y24" s="111">
        <v>999</v>
      </c>
      <c r="Z24" s="111">
        <v>1125</v>
      </c>
      <c r="AA24" s="111">
        <v>1185</v>
      </c>
      <c r="AB24" s="111">
        <v>1149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30774882</v>
      </c>
      <c r="AH24" s="56">
        <f t="shared" si="9"/>
        <v>1170</v>
      </c>
      <c r="AI24" s="57">
        <f t="shared" si="8"/>
        <v>214.36423598387688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6770556</v>
      </c>
      <c r="AQ24" s="111">
        <f t="shared" si="0"/>
        <v>0</v>
      </c>
      <c r="AR24" s="61">
        <v>1.0900000000000001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129</v>
      </c>
      <c r="P25" s="50">
        <v>132</v>
      </c>
      <c r="Q25" s="50">
        <v>6193428</v>
      </c>
      <c r="R25" s="51">
        <f t="shared" si="4"/>
        <v>5256</v>
      </c>
      <c r="S25" s="52">
        <f t="shared" si="5"/>
        <v>126.14400000000001</v>
      </c>
      <c r="T25" s="52">
        <f t="shared" si="6"/>
        <v>5.2560000000000002</v>
      </c>
      <c r="U25" s="53">
        <v>5.2</v>
      </c>
      <c r="V25" s="53">
        <f t="shared" si="7"/>
        <v>5.2</v>
      </c>
      <c r="W25" s="117" t="s">
        <v>147</v>
      </c>
      <c r="X25" s="111">
        <v>0</v>
      </c>
      <c r="Y25" s="111">
        <v>999</v>
      </c>
      <c r="Z25" s="111">
        <v>1145</v>
      </c>
      <c r="AA25" s="111">
        <v>1185</v>
      </c>
      <c r="AB25" s="111">
        <v>1149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30776082</v>
      </c>
      <c r="AH25" s="56">
        <f t="shared" si="9"/>
        <v>1200</v>
      </c>
      <c r="AI25" s="57">
        <f t="shared" si="8"/>
        <v>228.31050228310502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6770556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11</v>
      </c>
      <c r="E26" s="45">
        <f t="shared" si="1"/>
        <v>7.746478873239437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130</v>
      </c>
      <c r="P26" s="50">
        <v>134</v>
      </c>
      <c r="Q26" s="50">
        <v>6198730</v>
      </c>
      <c r="R26" s="51">
        <f t="shared" si="4"/>
        <v>5302</v>
      </c>
      <c r="S26" s="52">
        <f t="shared" si="5"/>
        <v>127.248</v>
      </c>
      <c r="T26" s="52">
        <f t="shared" si="6"/>
        <v>5.3019999999999996</v>
      </c>
      <c r="U26" s="53">
        <v>5.0999999999999996</v>
      </c>
      <c r="V26" s="53">
        <f t="shared" si="7"/>
        <v>5.0999999999999996</v>
      </c>
      <c r="W26" s="117" t="s">
        <v>147</v>
      </c>
      <c r="X26" s="111">
        <v>0</v>
      </c>
      <c r="Y26" s="111">
        <v>999</v>
      </c>
      <c r="Z26" s="111">
        <v>1145</v>
      </c>
      <c r="AA26" s="111">
        <v>1185</v>
      </c>
      <c r="AB26" s="111">
        <v>1149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30777284</v>
      </c>
      <c r="AH26" s="56">
        <f t="shared" si="9"/>
        <v>1202</v>
      </c>
      <c r="AI26" s="57">
        <f t="shared" si="8"/>
        <v>226.70690305545079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6770556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10</v>
      </c>
      <c r="E27" s="45">
        <f t="shared" si="1"/>
        <v>7.042253521126761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137</v>
      </c>
      <c r="P27" s="50">
        <v>140</v>
      </c>
      <c r="Q27" s="50">
        <v>6204015</v>
      </c>
      <c r="R27" s="51">
        <f t="shared" si="4"/>
        <v>5285</v>
      </c>
      <c r="S27" s="52">
        <f t="shared" si="5"/>
        <v>126.84</v>
      </c>
      <c r="T27" s="52">
        <f t="shared" si="6"/>
        <v>5.2850000000000001</v>
      </c>
      <c r="U27" s="53">
        <v>5</v>
      </c>
      <c r="V27" s="53">
        <f t="shared" si="7"/>
        <v>5</v>
      </c>
      <c r="W27" s="117" t="s">
        <v>147</v>
      </c>
      <c r="X27" s="111">
        <v>0</v>
      </c>
      <c r="Y27" s="111">
        <v>999</v>
      </c>
      <c r="Z27" s="111">
        <v>1145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30778514</v>
      </c>
      <c r="AH27" s="56">
        <f t="shared" si="9"/>
        <v>1230</v>
      </c>
      <c r="AI27" s="57">
        <f t="shared" si="8"/>
        <v>232.7341532639546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6770556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12</v>
      </c>
      <c r="E28" s="45">
        <f t="shared" si="1"/>
        <v>8.4507042253521139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129</v>
      </c>
      <c r="P28" s="50">
        <v>132</v>
      </c>
      <c r="Q28" s="50">
        <v>6209494</v>
      </c>
      <c r="R28" s="51">
        <f t="shared" si="4"/>
        <v>5479</v>
      </c>
      <c r="S28" s="52">
        <f t="shared" si="5"/>
        <v>131.49600000000001</v>
      </c>
      <c r="T28" s="52">
        <f t="shared" si="6"/>
        <v>5.4790000000000001</v>
      </c>
      <c r="U28" s="53">
        <v>4.9000000000000004</v>
      </c>
      <c r="V28" s="53">
        <f t="shared" si="7"/>
        <v>4.9000000000000004</v>
      </c>
      <c r="W28" s="117" t="s">
        <v>147</v>
      </c>
      <c r="X28" s="111">
        <v>0</v>
      </c>
      <c r="Y28" s="111">
        <v>999</v>
      </c>
      <c r="Z28" s="111">
        <v>1145</v>
      </c>
      <c r="AA28" s="111">
        <v>1185</v>
      </c>
      <c r="AB28" s="111">
        <v>1149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30779706</v>
      </c>
      <c r="AH28" s="56">
        <f t="shared" si="9"/>
        <v>1192</v>
      </c>
      <c r="AI28" s="57">
        <f t="shared" si="8"/>
        <v>217.55794853075378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6770556</v>
      </c>
      <c r="AQ28" s="111">
        <f t="shared" si="0"/>
        <v>0</v>
      </c>
      <c r="AR28" s="61">
        <v>0.99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9</v>
      </c>
      <c r="E29" s="45">
        <f t="shared" si="1"/>
        <v>6.3380281690140849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131</v>
      </c>
      <c r="P29" s="50">
        <v>133</v>
      </c>
      <c r="Q29" s="50">
        <v>6215025</v>
      </c>
      <c r="R29" s="51">
        <f t="shared" si="4"/>
        <v>5531</v>
      </c>
      <c r="S29" s="52">
        <f t="shared" si="5"/>
        <v>132.744</v>
      </c>
      <c r="T29" s="52">
        <f t="shared" si="6"/>
        <v>5.5309999999999997</v>
      </c>
      <c r="U29" s="53">
        <v>4.7</v>
      </c>
      <c r="V29" s="53">
        <f t="shared" si="7"/>
        <v>4.7</v>
      </c>
      <c r="W29" s="117" t="s">
        <v>147</v>
      </c>
      <c r="X29" s="111">
        <v>0</v>
      </c>
      <c r="Y29" s="111">
        <v>999</v>
      </c>
      <c r="Z29" s="111">
        <v>1145</v>
      </c>
      <c r="AA29" s="111">
        <v>1185</v>
      </c>
      <c r="AB29" s="111">
        <v>1169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30780942</v>
      </c>
      <c r="AH29" s="56">
        <f t="shared" si="9"/>
        <v>1236</v>
      </c>
      <c r="AI29" s="57">
        <f t="shared" si="8"/>
        <v>223.4677273549087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6770556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12</v>
      </c>
      <c r="E30" s="45">
        <f t="shared" si="1"/>
        <v>8.4507042253521139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128</v>
      </c>
      <c r="P30" s="50">
        <v>131</v>
      </c>
      <c r="Q30" s="50">
        <v>6220424</v>
      </c>
      <c r="R30" s="51">
        <f t="shared" si="4"/>
        <v>5399</v>
      </c>
      <c r="S30" s="52">
        <f t="shared" si="5"/>
        <v>129.57599999999999</v>
      </c>
      <c r="T30" s="52">
        <f t="shared" si="6"/>
        <v>5.399</v>
      </c>
      <c r="U30" s="53">
        <v>4.5999999999999996</v>
      </c>
      <c r="V30" s="53">
        <f t="shared" si="7"/>
        <v>4.5999999999999996</v>
      </c>
      <c r="W30" s="117" t="s">
        <v>147</v>
      </c>
      <c r="X30" s="111">
        <v>0</v>
      </c>
      <c r="Y30" s="111">
        <v>980</v>
      </c>
      <c r="Z30" s="111">
        <v>1125</v>
      </c>
      <c r="AA30" s="111">
        <v>1185</v>
      </c>
      <c r="AB30" s="111">
        <v>1129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30782126</v>
      </c>
      <c r="AH30" s="56">
        <f t="shared" si="9"/>
        <v>1184</v>
      </c>
      <c r="AI30" s="57">
        <f t="shared" si="8"/>
        <v>219.29987034636045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6770556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16</v>
      </c>
      <c r="E31" s="45">
        <f>D31/1.42</f>
        <v>11.267605633802818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117</v>
      </c>
      <c r="P31" s="50">
        <v>126</v>
      </c>
      <c r="Q31" s="50">
        <v>6225728</v>
      </c>
      <c r="R31" s="51">
        <f t="shared" si="4"/>
        <v>5304</v>
      </c>
      <c r="S31" s="52">
        <f t="shared" si="5"/>
        <v>127.29600000000001</v>
      </c>
      <c r="T31" s="52">
        <f t="shared" si="6"/>
        <v>5.3040000000000003</v>
      </c>
      <c r="U31" s="53">
        <v>3.9</v>
      </c>
      <c r="V31" s="53">
        <f t="shared" si="7"/>
        <v>3.9</v>
      </c>
      <c r="W31" s="117" t="s">
        <v>150</v>
      </c>
      <c r="X31" s="111">
        <v>0</v>
      </c>
      <c r="Y31" s="111">
        <v>1028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30783186</v>
      </c>
      <c r="AH31" s="56">
        <f t="shared" si="9"/>
        <v>1060</v>
      </c>
      <c r="AI31" s="57">
        <f t="shared" si="8"/>
        <v>199.84917043740572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6770556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17</v>
      </c>
      <c r="E32" s="45">
        <f t="shared" si="1"/>
        <v>11.971830985915494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118</v>
      </c>
      <c r="P32" s="50">
        <v>112</v>
      </c>
      <c r="Q32" s="50">
        <v>6230594</v>
      </c>
      <c r="R32" s="51">
        <f t="shared" si="4"/>
        <v>4866</v>
      </c>
      <c r="S32" s="52">
        <f t="shared" si="5"/>
        <v>116.78400000000001</v>
      </c>
      <c r="T32" s="52">
        <f t="shared" si="6"/>
        <v>4.8659999999999997</v>
      </c>
      <c r="U32" s="53">
        <v>3.7</v>
      </c>
      <c r="V32" s="53">
        <f t="shared" si="7"/>
        <v>3.7</v>
      </c>
      <c r="W32" s="117" t="s">
        <v>150</v>
      </c>
      <c r="X32" s="111">
        <v>0</v>
      </c>
      <c r="Y32" s="111">
        <v>1000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30784154</v>
      </c>
      <c r="AH32" s="56">
        <f t="shared" si="9"/>
        <v>968</v>
      </c>
      <c r="AI32" s="57">
        <f t="shared" si="8"/>
        <v>198.93136046033703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6770556</v>
      </c>
      <c r="AQ32" s="111">
        <f t="shared" si="0"/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113</v>
      </c>
      <c r="P33" s="50">
        <v>100</v>
      </c>
      <c r="Q33" s="50">
        <v>6234896</v>
      </c>
      <c r="R33" s="51">
        <f t="shared" si="4"/>
        <v>4302</v>
      </c>
      <c r="S33" s="52">
        <f t="shared" si="5"/>
        <v>103.248</v>
      </c>
      <c r="T33" s="52">
        <f t="shared" si="6"/>
        <v>4.3019999999999996</v>
      </c>
      <c r="U33" s="53">
        <v>4.2</v>
      </c>
      <c r="V33" s="53">
        <f t="shared" si="7"/>
        <v>4.2</v>
      </c>
      <c r="W33" s="117" t="s">
        <v>132</v>
      </c>
      <c r="X33" s="111">
        <v>0</v>
      </c>
      <c r="Y33" s="111">
        <v>0</v>
      </c>
      <c r="Z33" s="111">
        <v>1080</v>
      </c>
      <c r="AA33" s="111">
        <v>0</v>
      </c>
      <c r="AB33" s="111">
        <v>1088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30784882</v>
      </c>
      <c r="AH33" s="56">
        <f t="shared" si="9"/>
        <v>728</v>
      </c>
      <c r="AI33" s="57">
        <f t="shared" si="8"/>
        <v>169.22361692236171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6770995</v>
      </c>
      <c r="AQ33" s="111">
        <f t="shared" si="0"/>
        <v>439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16</v>
      </c>
      <c r="E34" s="45">
        <f t="shared" si="1"/>
        <v>11.267605633802818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108</v>
      </c>
      <c r="P34" s="50">
        <v>98</v>
      </c>
      <c r="Q34" s="50">
        <v>6238777</v>
      </c>
      <c r="R34" s="51">
        <f t="shared" si="4"/>
        <v>3881</v>
      </c>
      <c r="S34" s="52">
        <f t="shared" si="5"/>
        <v>93.144000000000005</v>
      </c>
      <c r="T34" s="52">
        <f t="shared" si="6"/>
        <v>3.8809999999999998</v>
      </c>
      <c r="U34" s="53">
        <v>4.8</v>
      </c>
      <c r="V34" s="53">
        <f t="shared" si="7"/>
        <v>4.8</v>
      </c>
      <c r="W34" s="117" t="s">
        <v>132</v>
      </c>
      <c r="X34" s="111">
        <v>0</v>
      </c>
      <c r="Y34" s="111">
        <v>0</v>
      </c>
      <c r="Z34" s="111">
        <v>1036</v>
      </c>
      <c r="AA34" s="111">
        <v>0</v>
      </c>
      <c r="AB34" s="111">
        <v>1027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30785510</v>
      </c>
      <c r="AH34" s="56">
        <f t="shared" si="9"/>
        <v>628</v>
      </c>
      <c r="AI34" s="57">
        <f t="shared" si="8"/>
        <v>161.81396547281631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6771568</v>
      </c>
      <c r="AQ34" s="111">
        <f t="shared" si="0"/>
        <v>573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122.58333333333333</v>
      </c>
      <c r="Q35" s="78">
        <f>Q34-Q10</f>
        <v>121689</v>
      </c>
      <c r="R35" s="79">
        <f>SUM(R11:R34)</f>
        <v>121689</v>
      </c>
      <c r="S35" s="80">
        <f>AVERAGE(S11:S34)</f>
        <v>121.68900000000001</v>
      </c>
      <c r="T35" s="80">
        <f>SUM(T11:T34)</f>
        <v>121.68899999999999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24656</v>
      </c>
      <c r="AH35" s="86">
        <f>SUM(AH11:AH34)</f>
        <v>24656</v>
      </c>
      <c r="AI35" s="87">
        <f>$AH$35/$T35</f>
        <v>202.61486247729869</v>
      </c>
      <c r="AJ35" s="84"/>
      <c r="AK35" s="88"/>
      <c r="AL35" s="88"/>
      <c r="AM35" s="88"/>
      <c r="AN35" s="89"/>
      <c r="AO35" s="90"/>
      <c r="AP35" s="91">
        <f>AP34-AP10</f>
        <v>5393</v>
      </c>
      <c r="AQ35" s="92">
        <f>SUM(AQ11:AQ34)</f>
        <v>5393</v>
      </c>
      <c r="AR35" s="93">
        <f>AVERAGE(AR11:AR34)</f>
        <v>0.96666666666666667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207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208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5" t="s">
        <v>199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209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2" t="s">
        <v>210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2" t="s">
        <v>221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25" t="s">
        <v>211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7" t="s">
        <v>138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38" t="s">
        <v>139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22" t="s">
        <v>194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26"/>
      <c r="V54" s="126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2" t="s">
        <v>160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38" t="s">
        <v>212</v>
      </c>
      <c r="C56" s="119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38" t="s">
        <v>140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5" t="s">
        <v>129</v>
      </c>
      <c r="C58" s="122"/>
      <c r="D58" s="119"/>
      <c r="E58" s="119"/>
      <c r="F58" s="119"/>
      <c r="G58" s="119"/>
      <c r="H58" s="119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04"/>
      <c r="X58" s="104"/>
      <c r="Y58" s="104"/>
      <c r="Z58" s="113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12"/>
      <c r="AW58" s="170"/>
      <c r="AX58" s="170"/>
      <c r="AY58" s="170"/>
    </row>
    <row r="59" spans="2:51" x14ac:dyDescent="0.35">
      <c r="B59" s="122" t="s">
        <v>153</v>
      </c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22" t="s">
        <v>130</v>
      </c>
      <c r="C60" s="138"/>
      <c r="D60" s="101"/>
      <c r="E60" s="119"/>
      <c r="F60" s="119"/>
      <c r="G60" s="119"/>
      <c r="H60" s="119"/>
      <c r="I60" s="101"/>
      <c r="J60" s="120"/>
      <c r="K60" s="120"/>
      <c r="L60" s="120"/>
      <c r="M60" s="120"/>
      <c r="N60" s="120"/>
      <c r="O60" s="120"/>
      <c r="P60" s="120"/>
      <c r="Q60" s="120"/>
      <c r="R60" s="120"/>
      <c r="S60" s="105"/>
      <c r="T60" s="10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B61" s="107"/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4"/>
      <c r="AS64" s="170"/>
      <c r="AT64" s="170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09"/>
      <c r="Q90" s="109"/>
      <c r="R90" s="109"/>
      <c r="S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</row>
    <row r="111" spans="45:51" x14ac:dyDescent="0.35">
      <c r="AS111" s="170"/>
      <c r="AT111" s="170"/>
      <c r="AU111" s="170"/>
    </row>
    <row r="113" spans="48:51" x14ac:dyDescent="0.35">
      <c r="AY113" s="170"/>
    </row>
    <row r="114" spans="48:51" x14ac:dyDescent="0.35">
      <c r="AV114" s="170"/>
      <c r="AW114" s="170"/>
      <c r="AX114" s="170"/>
    </row>
  </sheetData>
  <protectedRanges>
    <protectedRange sqref="N60:R60 T40 T49:T55 T42 S56:T59" name="Range2_12_5_1_1"/>
    <protectedRange sqref="N10 L10 L6 D6 D8 AD8 AF8 O8:U8 AJ8:AR8 AF10 AR11:AR34 L24:N31 E23:E34 G23:G34 N12:N23 N34:T34 E11:G22 N32:N33 O12:T33 N11:AG11 U12:AG34" name="Range1_16_3_1_1"/>
    <protectedRange sqref="J60:M6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0:V60 AA58:AU58 W58:Y58" name="Range2_2_1_10_1_1_1_2"/>
    <protectedRange sqref="R57:R59" name="Range2_12_1_6_1_1"/>
    <protectedRange sqref="F60" name="Range2_2_12_1_7_1_1"/>
    <protectedRange sqref="E60 G60:H60" name="Range2_2_2_9_1_1_1_1"/>
    <protectedRange sqref="C60" name="Range2_3_2_1_1"/>
    <protectedRange sqref="I60" name="Range2_2_1_1_1_1"/>
    <protectedRange sqref="D60" name="Range2_1_1_1_1_1_1_1_1"/>
    <protectedRange sqref="AS11:AS15" name="Range1_4_1_1_1_1"/>
    <protectedRange sqref="J11:J15 J26:J34" name="Range1_1_2_1_10_1_1_1_1"/>
    <protectedRange sqref="R64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49" name="Range2_12_2_1_1_1_2"/>
    <protectedRange sqref="B40" name="Range2_12_5_1_1_1_1"/>
    <protectedRange sqref="E40:H40" name="Range2_2_12_1_7_1_1_1_1"/>
    <protectedRange sqref="C40:D40" name="Range2_3_2_1_3_1_1_2_10_1_1_1_1_1_1"/>
    <protectedRange sqref="N49:R49" name="Range2_12_1_6_1_1_4_1_1_1_1_1_1"/>
    <protectedRange sqref="J49:M49" name="Range2_2_12_1_7_1_1_6_1_1_1_1_1_1"/>
    <protectedRange sqref="I49" name="Range2_2_12_1_4_3_1_1_1_5_1_1_1_1_1_1_1"/>
    <protectedRange sqref="G49:H49" name="Range2_2_12_1_3_1_2_1_1_1_2_1_1_1_1_1_1_2"/>
    <protectedRange sqref="D49:E49" name="Range2_2_12_1_3_1_2_1_1_1_2_1_1_1_1_3_1_1"/>
    <protectedRange sqref="F49" name="Range2_2_12_1_3_1_2_1_1_1_3_1_1_1_1_1_3_1_1"/>
    <protectedRange sqref="S54:S55" name="Range2_12_5_1_1_7"/>
    <protectedRange sqref="S53" name="Range2_12_5_1_1_5_1"/>
    <protectedRange sqref="S50:S52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G45:H46 D45:E46" name="Range2_2_12_1_3_1_2_1_1_1_2_1_3_2_1_1_1"/>
    <protectedRange sqref="F45:F46" name="Range2_2_12_1_3_1_2_1_1_1_1_1_2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G48:H48 D48:E48" name="Range2_2_12_1_3_1_2_1_1_1_2_1_3_2_1_2_1_1_1"/>
    <protectedRange sqref="F48" name="Range2_2_12_1_3_1_2_1_1_1_1_1_2_2_1_2_1_1_1"/>
    <protectedRange sqref="B46 B43:B44" name="Range2_12_5_1_1_1_2_2_1_1_1_1_1_1"/>
    <protectedRange sqref="B45" name="Range2_12_5_1_1_1_3_1_1_1_1_1_1_1"/>
    <protectedRange sqref="B51" name="Range2_12_5_1_1_1_2_1_1_1_1"/>
    <protectedRange sqref="B52" name="Range2_12_5_1_1_2_2_2_1_1_1"/>
    <protectedRange sqref="B61" name="Range2_12_5_1_1_3"/>
    <protectedRange sqref="Q50:R50" name="Range2_12_1_6_1_1_1_2_3_1_1_3_1_1_1_1"/>
    <protectedRange sqref="N50:P50" name="Range2_12_1_2_3_1_1_1_2_3_1_1_3_1_1_1_1"/>
    <protectedRange sqref="J50:M50" name="Range2_2_12_1_4_3_1_1_1_3_3_1_1_3_1_1_1_1"/>
    <protectedRange sqref="I50" name="Range2_2_12_1_7_1_1_5_2_1_1_1_1_1_1_1_1_1"/>
    <protectedRange sqref="D50:E50 G50:H50" name="Range2_2_12_1_3_3_1_1_1_2_1_1_1_1_1_1_1_1_1"/>
    <protectedRange sqref="F50" name="Range2_2_12_1_3_1_2_1_1_1_2_1_3_1_1_3_1_1_1_1"/>
    <protectedRange sqref="R56" name="Range2_12_1_6_1_1_2_1"/>
    <protectedRange sqref="R54:R55" name="Range2_12_1_1_1_1_1_1_1_1_1_1_1_1_1_1"/>
    <protectedRange sqref="N53:R53" name="Range2_12_1_6_1_1_4_1_1_1_1_1_1_1_1_1"/>
    <protectedRange sqref="J53:M53" name="Range2_2_12_1_7_1_1_6_1_1_1_1_1_1_1_1_1"/>
    <protectedRange sqref="I53" name="Range2_2_12_1_4_3_1_1_1_5_1_1_1_1_1_1_1_1_1_1"/>
    <protectedRange sqref="G53:H53" name="Range2_2_12_1_3_1_2_1_1_1_2_1_1_1_1_1_1_2_1_1_1"/>
    <protectedRange sqref="Q52:R52" name="Range2_12_1_4_1_1_1_1_1_1_1_1_1_1_1_1_1"/>
    <protectedRange sqref="N52:P52" name="Range2_12_1_2_1_1_1_1_1_1_1_1_1_1_1_1_1_1"/>
    <protectedRange sqref="J52:M52" name="Range2_2_12_1_4_1_1_1_1_1_1_1_1_1_1_1_1_1_1"/>
    <protectedRange sqref="Q51:R51" name="Range2_12_1_6_1_1_1_2_3_1_1_3_1_1_1_1_1"/>
    <protectedRange sqref="N51:P51" name="Range2_12_1_2_3_1_1_1_2_3_1_1_3_1_1_1_1_1"/>
    <protectedRange sqref="I52 J51:M51" name="Range2_2_12_1_4_3_1_1_1_3_3_1_1_3_1_1_1_1_1"/>
    <protectedRange sqref="D52:E52 G52:H52" name="Range2_2_12_1_3_1_2_1_1_1_3_1_1_1_1_1_1_1_2_1"/>
    <protectedRange sqref="I51" name="Range2_2_12_1_7_1_1_5_2_1_1_1_1_1_1_1_1_1_1"/>
    <protectedRange sqref="D51:E51 G51:H51 F52" name="Range2_2_12_1_3_3_1_1_1_2_1_1_1_1_1_1_1_1_1_1"/>
    <protectedRange sqref="F51" name="Range2_2_12_1_3_1_2_1_1_1_2_1_3_1_1_3_1_1_1_1_1"/>
    <protectedRange sqref="D53:E53" name="Range2_2_12_1_3_1_2_1_1_1_2_1_1_1_1_3_1_1_1_1_1"/>
    <protectedRange sqref="F53" name="Range2_2_12_1_3_1_2_1_1_1_3_1_1_1_1_1_3_1_1_1_1_1"/>
    <protectedRange sqref="B54" name="Range2_12_5_1_1_2_2_1_3_1_1_1_1_2_1_1_2"/>
    <protectedRange sqref="B55" name="Range2_12_5_1_1_2_2_1_3_1_1_1_1_2_1_1"/>
    <protectedRange sqref="N59:Q59" name="Range2_12_1_6_1_1_2_1_1"/>
    <protectedRange sqref="D59 I59:M59" name="Range2_2_12_1_7_1_1_2_1_1"/>
    <protectedRange sqref="E59:H59" name="Range2_2_12_1_1_1_1_1_1_1_1"/>
    <protectedRange sqref="C59" name="Range2_1_4_2_1_1_1_1_1_1"/>
    <protectedRange sqref="N57:Q58" name="Range2_12_1_1_1_1_1_1_1_1_1_1_1_1_1_1_1"/>
    <protectedRange sqref="J57:M58" name="Range2_2_12_1_1_1_1_1_1_1_1_1_1_1_1_1_1_1"/>
    <protectedRange sqref="N56:Q56" name="Range2_12_1_6_1_1_4_1_1_1_1_1_1_1_1_1_1"/>
    <protectedRange sqref="J56:M56" name="Range2_2_12_1_7_1_1_6_1_1_1_1_1_1_1_1_1_1"/>
    <protectedRange sqref="I57:I58" name="Range2_2_12_1_7_1_1_5_1_1_1_1_1_1_1_1_1_1_1_1"/>
    <protectedRange sqref="G57:H58" name="Range2_2_12_1_3_3_1_1_1_1_1_1_1_1_1_1_1_1_1_1_1"/>
    <protectedRange sqref="I56" name="Range2_2_12_1_4_3_1_1_1_5_1_1_1_1_1_1_1_1_1_1_1"/>
    <protectedRange sqref="G56:H56" name="Range2_2_12_1_3_1_2_1_1_1_2_1_1_1_1_1_1_2_1_1_1_1"/>
    <protectedRange sqref="Q55" name="Range2_12_1_4_1_1_1_1_1_1_1_1_1_1_1_1_1_1"/>
    <protectedRange sqref="N55:P55" name="Range2_12_1_2_1_1_1_1_1_1_1_1_1_1_1_1_1_1_1"/>
    <protectedRange sqref="J55:M55" name="Range2_2_12_1_4_1_1_1_1_1_1_1_1_1_1_1_1_1_1_1"/>
    <protectedRange sqref="Q54" name="Range2_12_1_6_1_1_1_2_3_1_1_3_1_1_1_1_1_1"/>
    <protectedRange sqref="N54:P54" name="Range2_12_1_2_3_1_1_1_2_3_1_1_3_1_1_1_1_1_1"/>
    <protectedRange sqref="I55 J54:M54" name="Range2_2_12_1_4_3_1_1_1_3_3_1_1_3_1_1_1_1_1_1"/>
    <protectedRange sqref="D55:E55 G55:H55" name="Range2_2_12_1_3_1_2_1_1_1_3_1_1_1_1_1_1_1_2_1_1"/>
    <protectedRange sqref="B57" name="Range2_12_5_1_1_2_2_1_3_1_1_1_1_1_1_1_1_1"/>
    <protectedRange sqref="I54" name="Range2_2_12_1_7_1_1_5_2_1_1_1_1_1_1_1_1_1_1_1"/>
    <protectedRange sqref="D54:E54 G54:H54 F55" name="Range2_2_12_1_3_3_1_1_1_2_1_1_1_1_1_1_1_1_1_1_1"/>
    <protectedRange sqref="F54" name="Range2_2_12_1_3_1_2_1_1_1_2_1_3_1_1_3_1_1_1_1_1_1"/>
    <protectedRange sqref="C57:C58" name="Range2_1_1_1_2_1_1_1_1_1_1_1_1_1_1_1_1_1"/>
    <protectedRange sqref="D57:D58 E58" name="Range2_2_12_1_2_1_1_1_1_1_1_1_1_1_1_1_1_1_1_1"/>
    <protectedRange sqref="F58 E57" name="Range2_2_12_1_3_1_2_1_1_1_2_1_1_1_1_1_1_1_1_1_1_1_1"/>
    <protectedRange sqref="F57" name="Range2_2_12_1_3_1_2_1_1_1_3_1_1_1_1_1_1_1_1_1_1_1_1"/>
    <protectedRange sqref="D56:E56" name="Range2_2_12_1_3_1_2_1_1_1_2_1_1_1_1_3_1_1_1_1_1_1"/>
    <protectedRange sqref="B58" name="Range2_12_5_1_1_2_1_4_1_1_1_2_1_1_1_1_1_1"/>
    <protectedRange sqref="F56" name="Range2_2_12_1_3_1_2_1_1_1_3_1_1_1_1_1_3_1_1_1_1_1_1"/>
    <protectedRange sqref="B59:B60" name="Range2_12_5_1_1_2_2_1_3_1_1_1_1_2_1_1_1_1_1_1"/>
    <protectedRange sqref="B56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18" priority="9" operator="containsText" text="N/A">
      <formula>NOT(ISERROR(SEARCH("N/A",X11)))</formula>
    </cfRule>
    <cfRule type="cellIs" dxfId="517" priority="27" operator="equal">
      <formula>0</formula>
    </cfRule>
  </conditionalFormatting>
  <conditionalFormatting sqref="X11:AE34">
    <cfRule type="cellIs" dxfId="516" priority="26" operator="greaterThanOrEqual">
      <formula>1185</formula>
    </cfRule>
  </conditionalFormatting>
  <conditionalFormatting sqref="X11:AE34">
    <cfRule type="cellIs" dxfId="515" priority="25" operator="between">
      <formula>0.1</formula>
      <formula>1184</formula>
    </cfRule>
  </conditionalFormatting>
  <conditionalFormatting sqref="X8">
    <cfRule type="cellIs" dxfId="514" priority="24" operator="equal">
      <formula>0</formula>
    </cfRule>
  </conditionalFormatting>
  <conditionalFormatting sqref="X8">
    <cfRule type="cellIs" dxfId="513" priority="23" operator="greaterThan">
      <formula>1179</formula>
    </cfRule>
  </conditionalFormatting>
  <conditionalFormatting sqref="X8">
    <cfRule type="cellIs" dxfId="512" priority="22" operator="greaterThan">
      <formula>99</formula>
    </cfRule>
  </conditionalFormatting>
  <conditionalFormatting sqref="X8">
    <cfRule type="cellIs" dxfId="511" priority="21" operator="greaterThan">
      <formula>0.99</formula>
    </cfRule>
  </conditionalFormatting>
  <conditionalFormatting sqref="AB8">
    <cfRule type="cellIs" dxfId="510" priority="20" operator="equal">
      <formula>0</formula>
    </cfRule>
  </conditionalFormatting>
  <conditionalFormatting sqref="AB8">
    <cfRule type="cellIs" dxfId="509" priority="19" operator="greaterThan">
      <formula>1179</formula>
    </cfRule>
  </conditionalFormatting>
  <conditionalFormatting sqref="AB8">
    <cfRule type="cellIs" dxfId="508" priority="18" operator="greaterThan">
      <formula>99</formula>
    </cfRule>
  </conditionalFormatting>
  <conditionalFormatting sqref="AB8">
    <cfRule type="cellIs" dxfId="507" priority="17" operator="greaterThan">
      <formula>0.99</formula>
    </cfRule>
  </conditionalFormatting>
  <conditionalFormatting sqref="AQ11:AQ34 AJ16:AK17 AJ11:AO15 AJ18:AJ34 AK18:AK30 AL16:AO30 AK31:AO31 AK32:AK33 AL32:AO34">
    <cfRule type="cellIs" dxfId="506" priority="16" operator="equal">
      <formula>0</formula>
    </cfRule>
  </conditionalFormatting>
  <conditionalFormatting sqref="AQ11:AQ34 AJ16:AK17 AJ11:AO15 AJ18:AJ34 AK18:AK30 AL16:AO30 AK31:AO31 AK32:AK33 AL32:AO34">
    <cfRule type="cellIs" dxfId="505" priority="15" operator="greaterThan">
      <formula>1179</formula>
    </cfRule>
  </conditionalFormatting>
  <conditionalFormatting sqref="AQ11:AQ34 AJ16:AK17 AJ11:AO15 AJ18:AJ34 AK18:AK30 AL16:AO30 AK31:AO31 AK32:AK33 AL32:AO34">
    <cfRule type="cellIs" dxfId="504" priority="14" operator="greaterThan">
      <formula>99</formula>
    </cfRule>
  </conditionalFormatting>
  <conditionalFormatting sqref="AQ11:AQ34 AJ16:AK17 AJ11:AO15 AJ18:AJ34 AK18:AK30 AL16:AO30 AK31:AO31 AK32:AK33 AL32:AO34">
    <cfRule type="cellIs" dxfId="503" priority="13" operator="greaterThan">
      <formula>0.99</formula>
    </cfRule>
  </conditionalFormatting>
  <conditionalFormatting sqref="AI11:AI34">
    <cfRule type="cellIs" dxfId="502" priority="12" operator="greaterThan">
      <formula>$AI$8</formula>
    </cfRule>
  </conditionalFormatting>
  <conditionalFormatting sqref="AH11:AH34">
    <cfRule type="cellIs" dxfId="501" priority="10" operator="greaterThan">
      <formula>$AH$8</formula>
    </cfRule>
    <cfRule type="cellIs" dxfId="500" priority="11" operator="greaterThan">
      <formula>$AH$8</formula>
    </cfRule>
  </conditionalFormatting>
  <conditionalFormatting sqref="AP11:AP34">
    <cfRule type="cellIs" dxfId="499" priority="8" operator="equal">
      <formula>0</formula>
    </cfRule>
  </conditionalFormatting>
  <conditionalFormatting sqref="AP11:AP34">
    <cfRule type="cellIs" dxfId="498" priority="7" operator="greaterThan">
      <formula>1179</formula>
    </cfRule>
  </conditionalFormatting>
  <conditionalFormatting sqref="AP11:AP34">
    <cfRule type="cellIs" dxfId="497" priority="6" operator="greaterThan">
      <formula>99</formula>
    </cfRule>
  </conditionalFormatting>
  <conditionalFormatting sqref="AP11:AP34">
    <cfRule type="cellIs" dxfId="496" priority="5" operator="greaterThan">
      <formula>0.99</formula>
    </cfRule>
  </conditionalFormatting>
  <conditionalFormatting sqref="AK34">
    <cfRule type="cellIs" dxfId="495" priority="4" operator="equal">
      <formula>0</formula>
    </cfRule>
  </conditionalFormatting>
  <conditionalFormatting sqref="AK34">
    <cfRule type="cellIs" dxfId="494" priority="3" operator="greaterThan">
      <formula>1179</formula>
    </cfRule>
  </conditionalFormatting>
  <conditionalFormatting sqref="AK34">
    <cfRule type="cellIs" dxfId="493" priority="2" operator="greaterThan">
      <formula>99</formula>
    </cfRule>
  </conditionalFormatting>
  <conditionalFormatting sqref="AK34">
    <cfRule type="cellIs" dxfId="492" priority="1" operator="greaterThan">
      <formula>0.99</formula>
    </cfRule>
  </conditionalFormatting>
  <dataValidations count="4">
    <dataValidation type="list" allowBlank="1" showInputMessage="1" showErrorMessage="1" sqref="AV31:AW31" xr:uid="{00000000-0002-0000-0900-000000000000}">
      <formula1>$AV$24:$AV$28</formula1>
    </dataValidation>
    <dataValidation type="list" allowBlank="1" showInputMessage="1" showErrorMessage="1" sqref="H11:H34" xr:uid="{00000000-0002-0000-0900-000001000000}">
      <formula1>$AV$10:$AV$19</formula1>
    </dataValidation>
    <dataValidation type="list" allowBlank="1" showInputMessage="1" showErrorMessage="1" sqref="AP8:AQ8 N10 L10 D8 O8:T8" xr:uid="{00000000-0002-0000-0900-000002000000}">
      <formula1>#REF!</formula1>
    </dataValidation>
    <dataValidation type="list" allowBlank="1" showInputMessage="1" showErrorMessage="1" sqref="P3:P5" xr:uid="{00000000-0002-0000-0900-000003000000}">
      <formula1>$AY$10:$AY$38</formula1>
    </dataValidation>
  </dataValidations>
  <hyperlinks>
    <hyperlink ref="H9:H10" location="'1'!AH8" display="Plant Status" xr:uid="{00000000-0004-0000-09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:AY113"/>
  <sheetViews>
    <sheetView showGridLines="0" topLeftCell="A13" zoomScaleNormal="100" workbookViewId="0">
      <selection activeCell="K57" sqref="K57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134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85" t="s">
        <v>11</v>
      </c>
      <c r="I7" s="184" t="s">
        <v>12</v>
      </c>
      <c r="J7" s="184" t="s">
        <v>13</v>
      </c>
      <c r="K7" s="184" t="s">
        <v>14</v>
      </c>
      <c r="L7" s="14"/>
      <c r="M7" s="14"/>
      <c r="N7" s="14"/>
      <c r="O7" s="185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84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84" t="s">
        <v>23</v>
      </c>
      <c r="AG7" s="184" t="s">
        <v>24</v>
      </c>
      <c r="AH7" s="184" t="s">
        <v>25</v>
      </c>
      <c r="AI7" s="184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84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41893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25044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84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82" t="s">
        <v>52</v>
      </c>
      <c r="V9" s="182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81" t="s">
        <v>56</v>
      </c>
      <c r="AG9" s="181" t="s">
        <v>57</v>
      </c>
      <c r="AH9" s="287" t="s">
        <v>58</v>
      </c>
      <c r="AI9" s="301" t="s">
        <v>59</v>
      </c>
      <c r="AJ9" s="182" t="s">
        <v>60</v>
      </c>
      <c r="AK9" s="182" t="s">
        <v>61</v>
      </c>
      <c r="AL9" s="182" t="s">
        <v>62</v>
      </c>
      <c r="AM9" s="182" t="s">
        <v>63</v>
      </c>
      <c r="AN9" s="182" t="s">
        <v>64</v>
      </c>
      <c r="AO9" s="182" t="s">
        <v>65</v>
      </c>
      <c r="AP9" s="182" t="s">
        <v>66</v>
      </c>
      <c r="AQ9" s="285" t="s">
        <v>67</v>
      </c>
      <c r="AR9" s="182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82" t="s">
        <v>73</v>
      </c>
      <c r="C10" s="182" t="s">
        <v>74</v>
      </c>
      <c r="D10" s="182" t="s">
        <v>75</v>
      </c>
      <c r="E10" s="182" t="s">
        <v>76</v>
      </c>
      <c r="F10" s="182" t="s">
        <v>75</v>
      </c>
      <c r="G10" s="182" t="s">
        <v>76</v>
      </c>
      <c r="H10" s="284"/>
      <c r="I10" s="182" t="s">
        <v>76</v>
      </c>
      <c r="J10" s="182" t="s">
        <v>76</v>
      </c>
      <c r="K10" s="182" t="s">
        <v>76</v>
      </c>
      <c r="L10" s="30" t="s">
        <v>30</v>
      </c>
      <c r="M10" s="277"/>
      <c r="N10" s="30" t="s">
        <v>30</v>
      </c>
      <c r="O10" s="286"/>
      <c r="P10" s="286"/>
      <c r="Q10" s="3">
        <v>6238777</v>
      </c>
      <c r="R10" s="295"/>
      <c r="S10" s="296"/>
      <c r="T10" s="297"/>
      <c r="U10" s="182" t="s">
        <v>76</v>
      </c>
      <c r="V10" s="182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30785510</v>
      </c>
      <c r="AH10" s="287"/>
      <c r="AI10" s="302"/>
      <c r="AJ10" s="182" t="s">
        <v>85</v>
      </c>
      <c r="AK10" s="182" t="s">
        <v>85</v>
      </c>
      <c r="AL10" s="182" t="s">
        <v>85</v>
      </c>
      <c r="AM10" s="182" t="s">
        <v>85</v>
      </c>
      <c r="AN10" s="182" t="s">
        <v>85</v>
      </c>
      <c r="AO10" s="182" t="s">
        <v>85</v>
      </c>
      <c r="AP10" s="2">
        <v>6771568</v>
      </c>
      <c r="AQ10" s="286"/>
      <c r="AR10" s="183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14</v>
      </c>
      <c r="E11" s="45">
        <f>D11/1.42</f>
        <v>9.8591549295774659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99</v>
      </c>
      <c r="P11" s="50">
        <v>96</v>
      </c>
      <c r="Q11" s="50">
        <v>6242629</v>
      </c>
      <c r="R11" s="51">
        <f>Q11-Q10</f>
        <v>3852</v>
      </c>
      <c r="S11" s="52">
        <f>R11*24/1000</f>
        <v>92.447999999999993</v>
      </c>
      <c r="T11" s="52">
        <f>R11/1000</f>
        <v>3.8519999999999999</v>
      </c>
      <c r="U11" s="53">
        <v>5.8</v>
      </c>
      <c r="V11" s="53">
        <f>U11</f>
        <v>5.8</v>
      </c>
      <c r="W11" s="117" t="s">
        <v>132</v>
      </c>
      <c r="X11" s="111">
        <v>0</v>
      </c>
      <c r="Y11" s="111">
        <v>0</v>
      </c>
      <c r="Z11" s="111">
        <v>1022</v>
      </c>
      <c r="AA11" s="111">
        <v>0</v>
      </c>
      <c r="AB11" s="111">
        <v>1028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30786090</v>
      </c>
      <c r="AH11" s="56">
        <f>IF(ISBLANK(AG11),"-",AG11-AG10)</f>
        <v>580</v>
      </c>
      <c r="AI11" s="57">
        <f>AH11/T11</f>
        <v>150.57113187954309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6772568</v>
      </c>
      <c r="AQ11" s="111">
        <f t="shared" ref="AQ11:AQ34" si="0">AP11-AP10</f>
        <v>1000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16</v>
      </c>
      <c r="E12" s="45">
        <f t="shared" ref="E12:E34" si="1">D12/1.42</f>
        <v>11.267605633802818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98</v>
      </c>
      <c r="P12" s="50">
        <v>94</v>
      </c>
      <c r="Q12" s="50">
        <v>6246395</v>
      </c>
      <c r="R12" s="51">
        <f t="shared" ref="R12:R34" si="4">Q12-Q11</f>
        <v>3766</v>
      </c>
      <c r="S12" s="52">
        <f t="shared" ref="S12:S34" si="5">R12*24/1000</f>
        <v>90.384</v>
      </c>
      <c r="T12" s="52">
        <f t="shared" ref="T12:T34" si="6">R12/1000</f>
        <v>3.766</v>
      </c>
      <c r="U12" s="53">
        <v>6.9</v>
      </c>
      <c r="V12" s="53">
        <f t="shared" ref="V12:V34" si="7">U12</f>
        <v>6.9</v>
      </c>
      <c r="W12" s="117" t="s">
        <v>132</v>
      </c>
      <c r="X12" s="111">
        <v>0</v>
      </c>
      <c r="Y12" s="111">
        <v>0</v>
      </c>
      <c r="Z12" s="111">
        <v>1022</v>
      </c>
      <c r="AA12" s="111">
        <v>0</v>
      </c>
      <c r="AB12" s="111">
        <v>1028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30786625</v>
      </c>
      <c r="AH12" s="56">
        <f>IF(ISBLANK(AG12),"-",AG12-AG11)</f>
        <v>535</v>
      </c>
      <c r="AI12" s="57">
        <f t="shared" ref="AI12:AI34" si="8">AH12/T12</f>
        <v>142.06054168879447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6773683</v>
      </c>
      <c r="AQ12" s="111">
        <f t="shared" si="0"/>
        <v>1115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18</v>
      </c>
      <c r="E13" s="45">
        <f t="shared" si="1"/>
        <v>12.67605633802817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96</v>
      </c>
      <c r="P13" s="50">
        <v>92</v>
      </c>
      <c r="Q13" s="50">
        <v>6249907</v>
      </c>
      <c r="R13" s="51">
        <f t="shared" si="4"/>
        <v>3512</v>
      </c>
      <c r="S13" s="52">
        <f t="shared" si="5"/>
        <v>84.287999999999997</v>
      </c>
      <c r="T13" s="52">
        <f t="shared" si="6"/>
        <v>3.512</v>
      </c>
      <c r="U13" s="53">
        <v>8.1999999999999993</v>
      </c>
      <c r="V13" s="53">
        <f t="shared" si="7"/>
        <v>8.1999999999999993</v>
      </c>
      <c r="W13" s="117" t="s">
        <v>132</v>
      </c>
      <c r="X13" s="111">
        <v>0</v>
      </c>
      <c r="Y13" s="111">
        <v>0</v>
      </c>
      <c r="Z13" s="111">
        <v>985</v>
      </c>
      <c r="AA13" s="111">
        <v>0</v>
      </c>
      <c r="AB13" s="111">
        <v>1050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30787160</v>
      </c>
      <c r="AH13" s="56">
        <f>IF(ISBLANK(AG13),"-",AG13-AG12)</f>
        <v>535</v>
      </c>
      <c r="AI13" s="57">
        <f t="shared" si="8"/>
        <v>152.33485193621868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6774911</v>
      </c>
      <c r="AQ13" s="111">
        <f t="shared" si="0"/>
        <v>1228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20</v>
      </c>
      <c r="E14" s="45">
        <f t="shared" si="1"/>
        <v>14.084507042253522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88</v>
      </c>
      <c r="P14" s="50">
        <v>89</v>
      </c>
      <c r="Q14" s="50">
        <v>6253349</v>
      </c>
      <c r="R14" s="51">
        <f t="shared" si="4"/>
        <v>3442</v>
      </c>
      <c r="S14" s="52">
        <f t="shared" si="5"/>
        <v>82.608000000000004</v>
      </c>
      <c r="T14" s="52">
        <f t="shared" si="6"/>
        <v>3.4420000000000002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904</v>
      </c>
      <c r="AA14" s="111">
        <v>0</v>
      </c>
      <c r="AB14" s="111">
        <v>907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30787724</v>
      </c>
      <c r="AH14" s="56">
        <f t="shared" ref="AH14:AH34" si="9">IF(ISBLANK(AG14),"-",AG14-AG13)</f>
        <v>564</v>
      </c>
      <c r="AI14" s="57">
        <f t="shared" si="8"/>
        <v>163.85822196397442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6776022</v>
      </c>
      <c r="AQ14" s="111">
        <f t="shared" si="0"/>
        <v>1111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23</v>
      </c>
      <c r="E15" s="45">
        <f t="shared" si="1"/>
        <v>16.197183098591552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102</v>
      </c>
      <c r="Q15" s="50">
        <v>6257014</v>
      </c>
      <c r="R15" s="51">
        <f t="shared" si="4"/>
        <v>3665</v>
      </c>
      <c r="S15" s="52">
        <f t="shared" si="5"/>
        <v>87.96</v>
      </c>
      <c r="T15" s="52">
        <f t="shared" si="6"/>
        <v>3.665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983</v>
      </c>
      <c r="AA15" s="111">
        <v>0</v>
      </c>
      <c r="AB15" s="111">
        <v>988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30788176</v>
      </c>
      <c r="AH15" s="56">
        <f t="shared" si="9"/>
        <v>452</v>
      </c>
      <c r="AI15" s="57">
        <f t="shared" si="8"/>
        <v>123.3287858117326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6776022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8</v>
      </c>
      <c r="E16" s="45">
        <f t="shared" si="1"/>
        <v>5.6338028169014089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126</v>
      </c>
      <c r="P16" s="50">
        <v>125</v>
      </c>
      <c r="Q16" s="50">
        <v>6261724</v>
      </c>
      <c r="R16" s="51">
        <f t="shared" si="4"/>
        <v>4710</v>
      </c>
      <c r="S16" s="52">
        <f t="shared" si="5"/>
        <v>113.04</v>
      </c>
      <c r="T16" s="52">
        <f t="shared" si="6"/>
        <v>4.71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1190</v>
      </c>
      <c r="AA16" s="111">
        <v>0</v>
      </c>
      <c r="AB16" s="111">
        <v>1191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30788916</v>
      </c>
      <c r="AH16" s="56">
        <f t="shared" si="9"/>
        <v>740</v>
      </c>
      <c r="AI16" s="57">
        <f t="shared" si="8"/>
        <v>157.11252653927812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6776022</v>
      </c>
      <c r="AQ16" s="111">
        <f t="shared" si="0"/>
        <v>0</v>
      </c>
      <c r="AR16" s="61">
        <v>0.92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10</v>
      </c>
      <c r="E17" s="45">
        <f t="shared" si="1"/>
        <v>7.042253521126761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139</v>
      </c>
      <c r="P17" s="50">
        <v>144</v>
      </c>
      <c r="Q17" s="50">
        <v>6267795</v>
      </c>
      <c r="R17" s="51">
        <f t="shared" si="4"/>
        <v>6071</v>
      </c>
      <c r="S17" s="52">
        <f t="shared" si="5"/>
        <v>145.70400000000001</v>
      </c>
      <c r="T17" s="52">
        <f t="shared" si="6"/>
        <v>6.0709999999999997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1018</v>
      </c>
      <c r="Z17" s="111">
        <v>1196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30790274</v>
      </c>
      <c r="AH17" s="56">
        <f t="shared" si="9"/>
        <v>1358</v>
      </c>
      <c r="AI17" s="57">
        <f t="shared" si="8"/>
        <v>223.68637786196675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6776022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15</v>
      </c>
      <c r="E18" s="45">
        <f t="shared" si="1"/>
        <v>10.563380281690142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137</v>
      </c>
      <c r="P18" s="50">
        <v>146</v>
      </c>
      <c r="Q18" s="50">
        <v>6273935</v>
      </c>
      <c r="R18" s="51">
        <f t="shared" si="4"/>
        <v>6140</v>
      </c>
      <c r="S18" s="52">
        <f t="shared" si="5"/>
        <v>147.36000000000001</v>
      </c>
      <c r="T18" s="52">
        <f t="shared" si="6"/>
        <v>6.14</v>
      </c>
      <c r="U18" s="53">
        <v>8.6</v>
      </c>
      <c r="V18" s="53">
        <f t="shared" si="7"/>
        <v>8.6</v>
      </c>
      <c r="W18" s="117" t="s">
        <v>147</v>
      </c>
      <c r="X18" s="111">
        <v>0</v>
      </c>
      <c r="Y18" s="111">
        <v>1065</v>
      </c>
      <c r="Z18" s="111">
        <v>1196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30791645</v>
      </c>
      <c r="AH18" s="56">
        <f t="shared" si="9"/>
        <v>1371</v>
      </c>
      <c r="AI18" s="57">
        <f t="shared" si="8"/>
        <v>223.28990228013029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6776022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11</v>
      </c>
      <c r="E19" s="45">
        <f t="shared" si="1"/>
        <v>7.746478873239437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138</v>
      </c>
      <c r="P19" s="50">
        <v>148</v>
      </c>
      <c r="Q19" s="50">
        <v>6280103</v>
      </c>
      <c r="R19" s="51">
        <f t="shared" si="4"/>
        <v>6168</v>
      </c>
      <c r="S19" s="52">
        <f t="shared" si="5"/>
        <v>148.03200000000001</v>
      </c>
      <c r="T19" s="52">
        <f t="shared" si="6"/>
        <v>6.1680000000000001</v>
      </c>
      <c r="U19" s="53">
        <v>7.8</v>
      </c>
      <c r="V19" s="53">
        <f t="shared" si="7"/>
        <v>7.8</v>
      </c>
      <c r="W19" s="117" t="s">
        <v>147</v>
      </c>
      <c r="X19" s="111">
        <v>0</v>
      </c>
      <c r="Y19" s="111">
        <v>1084</v>
      </c>
      <c r="Z19" s="111">
        <v>1196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30793007</v>
      </c>
      <c r="AH19" s="56">
        <f t="shared" si="9"/>
        <v>1362</v>
      </c>
      <c r="AI19" s="57">
        <f t="shared" si="8"/>
        <v>220.8171206225681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6776022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10</v>
      </c>
      <c r="E20" s="45">
        <f t="shared" si="1"/>
        <v>7.042253521126761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141</v>
      </c>
      <c r="P20" s="50">
        <v>149</v>
      </c>
      <c r="Q20" s="50">
        <v>6286276</v>
      </c>
      <c r="R20" s="51">
        <f t="shared" si="4"/>
        <v>6173</v>
      </c>
      <c r="S20" s="52">
        <f t="shared" si="5"/>
        <v>148.15199999999999</v>
      </c>
      <c r="T20" s="52">
        <f t="shared" si="6"/>
        <v>6.173</v>
      </c>
      <c r="U20" s="53">
        <v>7.2</v>
      </c>
      <c r="V20" s="53">
        <f t="shared" si="7"/>
        <v>7.2</v>
      </c>
      <c r="W20" s="117" t="s">
        <v>147</v>
      </c>
      <c r="X20" s="111">
        <v>0</v>
      </c>
      <c r="Y20" s="111">
        <v>1082</v>
      </c>
      <c r="Z20" s="111">
        <v>1196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30794366</v>
      </c>
      <c r="AH20" s="56">
        <f t="shared" si="9"/>
        <v>1359</v>
      </c>
      <c r="AI20" s="57">
        <f t="shared" si="8"/>
        <v>220.15227604082293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6776022</v>
      </c>
      <c r="AQ20" s="111">
        <f t="shared" si="0"/>
        <v>0</v>
      </c>
      <c r="AR20" s="61">
        <v>0.95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12</v>
      </c>
      <c r="E21" s="45">
        <f t="shared" si="1"/>
        <v>8.4507042253521139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140</v>
      </c>
      <c r="P21" s="50">
        <v>142</v>
      </c>
      <c r="Q21" s="50">
        <v>6292429</v>
      </c>
      <c r="R21" s="51">
        <f>Q21-Q20</f>
        <v>6153</v>
      </c>
      <c r="S21" s="52">
        <f t="shared" si="5"/>
        <v>147.672</v>
      </c>
      <c r="T21" s="52">
        <f t="shared" si="6"/>
        <v>6.1529999999999996</v>
      </c>
      <c r="U21" s="53">
        <v>6.7</v>
      </c>
      <c r="V21" s="53">
        <f t="shared" si="7"/>
        <v>6.7</v>
      </c>
      <c r="W21" s="117" t="s">
        <v>147</v>
      </c>
      <c r="X21" s="111">
        <v>0</v>
      </c>
      <c r="Y21" s="111">
        <v>1039</v>
      </c>
      <c r="Z21" s="111">
        <v>1196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30795746</v>
      </c>
      <c r="AH21" s="56">
        <f t="shared" si="9"/>
        <v>1380</v>
      </c>
      <c r="AI21" s="57">
        <f t="shared" si="8"/>
        <v>224.28083861530962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6776022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10</v>
      </c>
      <c r="E22" s="45">
        <f t="shared" si="1"/>
        <v>7.042253521126761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139</v>
      </c>
      <c r="P22" s="50">
        <v>141</v>
      </c>
      <c r="Q22" s="50">
        <v>6298353</v>
      </c>
      <c r="R22" s="51">
        <f t="shared" si="4"/>
        <v>5924</v>
      </c>
      <c r="S22" s="52">
        <f t="shared" si="5"/>
        <v>142.17599999999999</v>
      </c>
      <c r="T22" s="52">
        <f t="shared" si="6"/>
        <v>5.9240000000000004</v>
      </c>
      <c r="U22" s="53">
        <v>6.4</v>
      </c>
      <c r="V22" s="53">
        <f t="shared" si="7"/>
        <v>6.4</v>
      </c>
      <c r="W22" s="117" t="s">
        <v>147</v>
      </c>
      <c r="X22" s="111">
        <v>0</v>
      </c>
      <c r="Y22" s="111">
        <v>1018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30797095</v>
      </c>
      <c r="AH22" s="56">
        <f t="shared" si="9"/>
        <v>1349</v>
      </c>
      <c r="AI22" s="57">
        <f t="shared" si="8"/>
        <v>227.71775827143821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6776022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9</v>
      </c>
      <c r="E23" s="45">
        <f t="shared" si="1"/>
        <v>6.3380281690140849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137</v>
      </c>
      <c r="P23" s="50">
        <v>136</v>
      </c>
      <c r="Q23" s="50">
        <v>6304180</v>
      </c>
      <c r="R23" s="51">
        <f t="shared" si="4"/>
        <v>5827</v>
      </c>
      <c r="S23" s="52">
        <f t="shared" si="5"/>
        <v>139.84800000000001</v>
      </c>
      <c r="T23" s="52">
        <f t="shared" si="6"/>
        <v>5.827</v>
      </c>
      <c r="U23" s="53">
        <v>6.2</v>
      </c>
      <c r="V23" s="53">
        <f t="shared" si="7"/>
        <v>6.2</v>
      </c>
      <c r="W23" s="117" t="s">
        <v>147</v>
      </c>
      <c r="X23" s="111">
        <v>0</v>
      </c>
      <c r="Y23" s="111">
        <v>993</v>
      </c>
      <c r="Z23" s="111">
        <v>1176</v>
      </c>
      <c r="AA23" s="111">
        <v>1185</v>
      </c>
      <c r="AB23" s="111">
        <v>1179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30798418</v>
      </c>
      <c r="AH23" s="56">
        <f t="shared" si="9"/>
        <v>1323</v>
      </c>
      <c r="AI23" s="57">
        <f t="shared" si="8"/>
        <v>227.04650763686288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6776022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136</v>
      </c>
      <c r="P24" s="50">
        <v>142</v>
      </c>
      <c r="Q24" s="50">
        <v>6309846</v>
      </c>
      <c r="R24" s="51">
        <f t="shared" si="4"/>
        <v>5666</v>
      </c>
      <c r="S24" s="52">
        <f t="shared" si="5"/>
        <v>135.98400000000001</v>
      </c>
      <c r="T24" s="52">
        <f t="shared" si="6"/>
        <v>5.6660000000000004</v>
      </c>
      <c r="U24" s="53">
        <v>6.1</v>
      </c>
      <c r="V24" s="53">
        <f t="shared" si="7"/>
        <v>6.1</v>
      </c>
      <c r="W24" s="117" t="s">
        <v>147</v>
      </c>
      <c r="X24" s="111">
        <v>0</v>
      </c>
      <c r="Y24" s="111">
        <v>970</v>
      </c>
      <c r="Z24" s="111">
        <v>1176</v>
      </c>
      <c r="AA24" s="111">
        <v>1185</v>
      </c>
      <c r="AB24" s="111">
        <v>1179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30799706</v>
      </c>
      <c r="AH24" s="56">
        <f t="shared" si="9"/>
        <v>1288</v>
      </c>
      <c r="AI24" s="57">
        <f t="shared" si="8"/>
        <v>227.32086127779738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6776022</v>
      </c>
      <c r="AQ24" s="111">
        <f t="shared" si="0"/>
        <v>0</v>
      </c>
      <c r="AR24" s="61">
        <v>0.89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128</v>
      </c>
      <c r="P25" s="50">
        <v>134</v>
      </c>
      <c r="Q25" s="50">
        <v>6315305</v>
      </c>
      <c r="R25" s="51">
        <f t="shared" si="4"/>
        <v>5459</v>
      </c>
      <c r="S25" s="52">
        <f t="shared" si="5"/>
        <v>131.01599999999999</v>
      </c>
      <c r="T25" s="52">
        <f t="shared" si="6"/>
        <v>5.4589999999999996</v>
      </c>
      <c r="U25" s="53">
        <v>6</v>
      </c>
      <c r="V25" s="53">
        <f t="shared" si="7"/>
        <v>6</v>
      </c>
      <c r="W25" s="117" t="s">
        <v>147</v>
      </c>
      <c r="X25" s="111">
        <v>0</v>
      </c>
      <c r="Y25" s="111">
        <v>1005</v>
      </c>
      <c r="Z25" s="111">
        <v>1125</v>
      </c>
      <c r="AA25" s="111">
        <v>1185</v>
      </c>
      <c r="AB25" s="111">
        <v>1169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30800942</v>
      </c>
      <c r="AH25" s="56">
        <f t="shared" si="9"/>
        <v>1236</v>
      </c>
      <c r="AI25" s="57">
        <f t="shared" si="8"/>
        <v>226.41509433962267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6776022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15</v>
      </c>
      <c r="E26" s="45">
        <f t="shared" si="1"/>
        <v>10.563380281690142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128</v>
      </c>
      <c r="P26" s="50">
        <v>133</v>
      </c>
      <c r="Q26" s="50">
        <v>6320682</v>
      </c>
      <c r="R26" s="51">
        <f t="shared" si="4"/>
        <v>5377</v>
      </c>
      <c r="S26" s="52">
        <f t="shared" si="5"/>
        <v>129.048</v>
      </c>
      <c r="T26" s="52">
        <f t="shared" si="6"/>
        <v>5.3769999999999998</v>
      </c>
      <c r="U26" s="53">
        <v>5.9</v>
      </c>
      <c r="V26" s="53">
        <f t="shared" si="7"/>
        <v>5.9</v>
      </c>
      <c r="W26" s="117" t="s">
        <v>147</v>
      </c>
      <c r="X26" s="111">
        <v>0</v>
      </c>
      <c r="Y26" s="111">
        <v>990</v>
      </c>
      <c r="Z26" s="111">
        <v>1125</v>
      </c>
      <c r="AA26" s="111">
        <v>1185</v>
      </c>
      <c r="AB26" s="111">
        <v>1180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30802164</v>
      </c>
      <c r="AH26" s="56">
        <f t="shared" si="9"/>
        <v>1222</v>
      </c>
      <c r="AI26" s="57">
        <f t="shared" si="8"/>
        <v>227.26427375860146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6776022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11</v>
      </c>
      <c r="E27" s="45">
        <f t="shared" si="1"/>
        <v>7.746478873239437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128</v>
      </c>
      <c r="P27" s="50">
        <v>134</v>
      </c>
      <c r="Q27" s="50">
        <v>6325973</v>
      </c>
      <c r="R27" s="51">
        <f t="shared" si="4"/>
        <v>5291</v>
      </c>
      <c r="S27" s="52">
        <f t="shared" si="5"/>
        <v>126.98399999999999</v>
      </c>
      <c r="T27" s="52">
        <f t="shared" si="6"/>
        <v>5.2910000000000004</v>
      </c>
      <c r="U27" s="53">
        <v>5.8</v>
      </c>
      <c r="V27" s="53">
        <f t="shared" si="7"/>
        <v>5.8</v>
      </c>
      <c r="W27" s="117" t="s">
        <v>147</v>
      </c>
      <c r="X27" s="111">
        <v>0</v>
      </c>
      <c r="Y27" s="111">
        <v>1012</v>
      </c>
      <c r="Z27" s="111">
        <v>1145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30803386</v>
      </c>
      <c r="AH27" s="56">
        <f t="shared" si="9"/>
        <v>1222</v>
      </c>
      <c r="AI27" s="57">
        <f t="shared" si="8"/>
        <v>230.95823095823096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6776022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9</v>
      </c>
      <c r="E28" s="45">
        <f t="shared" si="1"/>
        <v>6.3380281690140849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130</v>
      </c>
      <c r="P28" s="50">
        <v>136</v>
      </c>
      <c r="Q28" s="50">
        <v>6331442</v>
      </c>
      <c r="R28" s="51">
        <f t="shared" si="4"/>
        <v>5469</v>
      </c>
      <c r="S28" s="52">
        <f t="shared" si="5"/>
        <v>131.256</v>
      </c>
      <c r="T28" s="52">
        <f t="shared" si="6"/>
        <v>5.4690000000000003</v>
      </c>
      <c r="U28" s="53">
        <v>5.6</v>
      </c>
      <c r="V28" s="53">
        <f t="shared" si="7"/>
        <v>5.6</v>
      </c>
      <c r="W28" s="117" t="s">
        <v>147</v>
      </c>
      <c r="X28" s="111">
        <v>0</v>
      </c>
      <c r="Y28" s="111">
        <v>999</v>
      </c>
      <c r="Z28" s="111">
        <v>1125</v>
      </c>
      <c r="AA28" s="111">
        <v>1185</v>
      </c>
      <c r="AB28" s="111">
        <v>1169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30804616</v>
      </c>
      <c r="AH28" s="56">
        <f t="shared" si="9"/>
        <v>1230</v>
      </c>
      <c r="AI28" s="57">
        <f t="shared" si="8"/>
        <v>224.90400438837079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6776022</v>
      </c>
      <c r="AQ28" s="111">
        <f t="shared" si="0"/>
        <v>0</v>
      </c>
      <c r="AR28" s="61">
        <v>0.97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1"/>
        <v>4.9295774647887329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134</v>
      </c>
      <c r="P29" s="50">
        <v>139</v>
      </c>
      <c r="Q29" s="50">
        <v>6337019</v>
      </c>
      <c r="R29" s="51">
        <f t="shared" si="4"/>
        <v>5577</v>
      </c>
      <c r="S29" s="52">
        <f t="shared" si="5"/>
        <v>133.84800000000001</v>
      </c>
      <c r="T29" s="52">
        <f t="shared" si="6"/>
        <v>5.577</v>
      </c>
      <c r="U29" s="53">
        <v>5.3</v>
      </c>
      <c r="V29" s="53">
        <f t="shared" si="7"/>
        <v>5.3</v>
      </c>
      <c r="W29" s="117" t="s">
        <v>147</v>
      </c>
      <c r="X29" s="111">
        <v>0</v>
      </c>
      <c r="Y29" s="111">
        <v>989</v>
      </c>
      <c r="Z29" s="111">
        <v>1145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30805878</v>
      </c>
      <c r="AH29" s="56">
        <f t="shared" si="9"/>
        <v>1262</v>
      </c>
      <c r="AI29" s="57">
        <f t="shared" si="8"/>
        <v>226.28653397884167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6776022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9</v>
      </c>
      <c r="E30" s="45">
        <f t="shared" si="1"/>
        <v>6.3380281690140849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130</v>
      </c>
      <c r="P30" s="50">
        <v>134</v>
      </c>
      <c r="Q30" s="50">
        <v>6342439</v>
      </c>
      <c r="R30" s="51">
        <f t="shared" si="4"/>
        <v>5420</v>
      </c>
      <c r="S30" s="52">
        <f t="shared" si="5"/>
        <v>130.08000000000001</v>
      </c>
      <c r="T30" s="52">
        <f t="shared" si="6"/>
        <v>5.42</v>
      </c>
      <c r="U30" s="53">
        <v>5.2</v>
      </c>
      <c r="V30" s="53">
        <f t="shared" si="7"/>
        <v>5.2</v>
      </c>
      <c r="W30" s="117" t="s">
        <v>147</v>
      </c>
      <c r="X30" s="111">
        <v>0</v>
      </c>
      <c r="Y30" s="111">
        <v>965</v>
      </c>
      <c r="Z30" s="111">
        <v>1125</v>
      </c>
      <c r="AA30" s="111">
        <v>1185</v>
      </c>
      <c r="AB30" s="111">
        <v>1146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30807080</v>
      </c>
      <c r="AH30" s="56">
        <f t="shared" si="9"/>
        <v>1202</v>
      </c>
      <c r="AI30" s="57">
        <f t="shared" si="8"/>
        <v>221.77121771217713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6776022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9</v>
      </c>
      <c r="E31" s="45">
        <f>D31/1.42</f>
        <v>6.3380281690140849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115</v>
      </c>
      <c r="P31" s="50">
        <v>126</v>
      </c>
      <c r="Q31" s="50">
        <v>6347802</v>
      </c>
      <c r="R31" s="51">
        <f t="shared" si="4"/>
        <v>5363</v>
      </c>
      <c r="S31" s="52">
        <f t="shared" si="5"/>
        <v>128.71199999999999</v>
      </c>
      <c r="T31" s="52">
        <f t="shared" si="6"/>
        <v>5.3630000000000004</v>
      </c>
      <c r="U31" s="53">
        <v>4.5999999999999996</v>
      </c>
      <c r="V31" s="53">
        <f t="shared" si="7"/>
        <v>4.5999999999999996</v>
      </c>
      <c r="W31" s="117" t="s">
        <v>150</v>
      </c>
      <c r="X31" s="111">
        <v>0</v>
      </c>
      <c r="Y31" s="111">
        <v>1036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30808170</v>
      </c>
      <c r="AH31" s="56">
        <f t="shared" si="9"/>
        <v>1090</v>
      </c>
      <c r="AI31" s="57">
        <f t="shared" si="8"/>
        <v>203.24445273168001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6776022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17</v>
      </c>
      <c r="E32" s="45">
        <f t="shared" si="1"/>
        <v>11.971830985915494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120</v>
      </c>
      <c r="P32" s="50">
        <v>118</v>
      </c>
      <c r="Q32" s="50">
        <v>6352774</v>
      </c>
      <c r="R32" s="51">
        <f t="shared" si="4"/>
        <v>4972</v>
      </c>
      <c r="S32" s="52">
        <f t="shared" si="5"/>
        <v>119.328</v>
      </c>
      <c r="T32" s="52">
        <f t="shared" si="6"/>
        <v>4.9720000000000004</v>
      </c>
      <c r="U32" s="53">
        <v>4.0999999999999996</v>
      </c>
      <c r="V32" s="53">
        <f t="shared" si="7"/>
        <v>4.0999999999999996</v>
      </c>
      <c r="W32" s="117" t="s">
        <v>150</v>
      </c>
      <c r="X32" s="111">
        <v>0</v>
      </c>
      <c r="Y32" s="111">
        <v>898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30809164</v>
      </c>
      <c r="AH32" s="56">
        <f t="shared" si="9"/>
        <v>994</v>
      </c>
      <c r="AI32" s="57">
        <f t="shared" si="8"/>
        <v>199.9195494770716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6776022</v>
      </c>
      <c r="AQ32" s="111">
        <f t="shared" si="0"/>
        <v>0</v>
      </c>
      <c r="AR32" s="61">
        <v>0.89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113</v>
      </c>
      <c r="P33" s="50">
        <v>99</v>
      </c>
      <c r="Q33" s="50">
        <v>6357149</v>
      </c>
      <c r="R33" s="51">
        <f t="shared" si="4"/>
        <v>4375</v>
      </c>
      <c r="S33" s="52">
        <f t="shared" si="5"/>
        <v>105</v>
      </c>
      <c r="T33" s="52">
        <f t="shared" si="6"/>
        <v>4.375</v>
      </c>
      <c r="U33" s="53">
        <v>4.5</v>
      </c>
      <c r="V33" s="53">
        <f t="shared" si="7"/>
        <v>4.5</v>
      </c>
      <c r="W33" s="117" t="s">
        <v>132</v>
      </c>
      <c r="X33" s="111">
        <v>0</v>
      </c>
      <c r="Y33" s="111">
        <v>0</v>
      </c>
      <c r="Z33" s="111">
        <v>1096</v>
      </c>
      <c r="AA33" s="111">
        <v>0</v>
      </c>
      <c r="AB33" s="111">
        <v>1109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30809926</v>
      </c>
      <c r="AH33" s="56">
        <f t="shared" si="9"/>
        <v>762</v>
      </c>
      <c r="AI33" s="57">
        <f t="shared" si="8"/>
        <v>174.17142857142858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6776364</v>
      </c>
      <c r="AQ33" s="111">
        <f t="shared" si="0"/>
        <v>342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17</v>
      </c>
      <c r="E34" s="45">
        <f t="shared" si="1"/>
        <v>11.971830985915494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98</v>
      </c>
      <c r="P34" s="50">
        <v>93</v>
      </c>
      <c r="Q34" s="50">
        <v>6360999</v>
      </c>
      <c r="R34" s="51">
        <f t="shared" si="4"/>
        <v>3850</v>
      </c>
      <c r="S34" s="52">
        <f t="shared" si="5"/>
        <v>92.4</v>
      </c>
      <c r="T34" s="52">
        <f t="shared" si="6"/>
        <v>3.85</v>
      </c>
      <c r="U34" s="53">
        <v>5</v>
      </c>
      <c r="V34" s="53">
        <f t="shared" si="7"/>
        <v>5</v>
      </c>
      <c r="W34" s="117" t="s">
        <v>132</v>
      </c>
      <c r="X34" s="111">
        <v>0</v>
      </c>
      <c r="Y34" s="111">
        <v>0</v>
      </c>
      <c r="Z34" s="111">
        <v>1030</v>
      </c>
      <c r="AA34" s="111">
        <v>0</v>
      </c>
      <c r="AB34" s="111">
        <v>1028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30810554</v>
      </c>
      <c r="AH34" s="56">
        <f t="shared" si="9"/>
        <v>628</v>
      </c>
      <c r="AI34" s="57">
        <f t="shared" si="8"/>
        <v>163.11688311688312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6776896</v>
      </c>
      <c r="AQ34" s="111">
        <f t="shared" si="0"/>
        <v>532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124.66666666666667</v>
      </c>
      <c r="Q35" s="78">
        <f>Q34-Q10</f>
        <v>122222</v>
      </c>
      <c r="R35" s="79">
        <f>SUM(R11:R34)</f>
        <v>122222</v>
      </c>
      <c r="S35" s="80">
        <f>AVERAGE(S11:S34)</f>
        <v>122.22199999999999</v>
      </c>
      <c r="T35" s="80">
        <f>SUM(T11:T34)</f>
        <v>122.22199999999998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25044</v>
      </c>
      <c r="AH35" s="86">
        <f>SUM(AH11:AH34)</f>
        <v>25044</v>
      </c>
      <c r="AI35" s="87">
        <f>$AH$35/$T35</f>
        <v>204.90582710150386</v>
      </c>
      <c r="AJ35" s="84"/>
      <c r="AK35" s="88"/>
      <c r="AL35" s="88"/>
      <c r="AM35" s="88"/>
      <c r="AN35" s="89"/>
      <c r="AO35" s="90"/>
      <c r="AP35" s="91">
        <f>AP34-AP10</f>
        <v>5328</v>
      </c>
      <c r="AQ35" s="92">
        <f>SUM(AQ11:AQ34)</f>
        <v>5328</v>
      </c>
      <c r="AR35" s="93">
        <f>AVERAGE(AR11:AR34)</f>
        <v>0.91999999999999993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213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5" t="s">
        <v>214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216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194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242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48:50" x14ac:dyDescent="0.35">
      <c r="AV113" s="170"/>
      <c r="AW113" s="170"/>
      <c r="AX113" s="170"/>
    </row>
  </sheetData>
  <protectedRanges>
    <protectedRange sqref="N59:R59 T40 T49:T54 T42 S55:T58" name="Range2_12_5_1_1"/>
    <protectedRange sqref="N10 L10 L6 D6 D8 AD8 AF8 O8:U8 AJ8:AR8 AF10 AR11:AR34 L24:N31 E23:E34 G23:G34 N12:N23 E11:G22 N32:N34 N11:AG11 O12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F59" name="Range2_2_12_1_7_1_1"/>
    <protectedRange sqref="E59 G59:H59" name="Range2_2_2_9_1_1_1_1"/>
    <protectedRange sqref="C59" name="Range2_3_2_1_1"/>
    <protectedRange sqref="I59" name="Range2_2_1_1_1_1"/>
    <protectedRange sqref="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D45:E46 G45:H46" name="Range2_2_12_1_3_1_2_1_1_1_2_1_3_2_1_1_1"/>
    <protectedRange sqref="F45:F46" name="Range2_2_12_1_3_1_2_1_1_1_1_1_2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G48:H48 D48:E48" name="Range2_2_12_1_3_1_2_1_1_1_2_1_3_2_1_2_1_1_1"/>
    <protectedRange sqref="F48" name="Range2_2_12_1_3_1_2_1_1_1_1_1_2_2_1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D49:E49 G49:H49" name="Range2_2_12_1_3_3_1_1_1_2_1_1_1_1_1_1_1_1_1"/>
    <protectedRange sqref="F49" name="Range2_2_12_1_3_1_2_1_1_1_2_1_3_1_1_3_1_1_1_1"/>
    <protectedRange sqref="N52:R52" name="Range2_12_1_6_1_1_4_1_1_1_1_1_1_1_1_1"/>
    <protectedRange sqref="J52:M52" name="Range2_2_12_1_7_1_1_6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D52:E52" name="Range2_2_12_1_3_1_2_1_1_1_2_1_1_1_1_3_1_1_1_1_1"/>
    <protectedRange sqref="F52" name="Range2_2_12_1_3_1_2_1_1_1_3_1_1_1_1_1_3_1_1_1_1_1"/>
    <protectedRange sqref="B52" name="Range2_12_5_1_1_2_2_1_3_1_1_1_1_2_1_1_2"/>
    <protectedRange sqref="R56:R58" name="Range2_12_1_6_1_1_2"/>
    <protectedRange sqref="R55" name="Range2_12_1_6_1_1_2_1_1"/>
    <protectedRange sqref="R53:R54" name="Range2_12_1_1_1_1_1_1_1_1_1_1_1_1_1_1_1"/>
    <protectedRange sqref="B53" name="Range2_12_5_1_1_2_2_1_3_1_1_1_1_2_1_1"/>
    <protectedRange sqref="N58:Q58" name="Range2_12_1_6_1_1_2_1_1_1"/>
    <protectedRange sqref="D58 I58:M58" name="Range2_2_12_1_7_1_1_2_1_1"/>
    <protectedRange sqref="E58:H58" name="Range2_2_12_1_1_1_1_1_1_1_1"/>
    <protectedRange sqref="C58" name="Range2_1_4_2_1_1_1_1_1_1"/>
    <protectedRange sqref="N56:Q57" name="Range2_12_1_1_1_1_1_1_1_1_1_1_1_1_1_1_1_1"/>
    <protectedRange sqref="J56:M57" name="Range2_2_12_1_1_1_1_1_1_1_1_1_1_1_1_1_1_1"/>
    <protectedRange sqref="N55:Q55" name="Range2_12_1_6_1_1_4_1_1_1_1_1_1_1_1_1_1"/>
    <protectedRange sqref="J55:M55" name="Range2_2_12_1_7_1_1_6_1_1_1_1_1_1_1_1_1_1"/>
    <protectedRange sqref="I56:I57" name="Range2_2_12_1_7_1_1_5_1_1_1_1_1_1_1_1_1_1_1_1"/>
    <protectedRange sqref="G56:H57" name="Range2_2_12_1_3_3_1_1_1_1_1_1_1_1_1_1_1_1_1_1_1"/>
    <protectedRange sqref="I55" name="Range2_2_12_1_4_3_1_1_1_5_1_1_1_1_1_1_1_1_1_1_1"/>
    <protectedRange sqref="G55:H55" name="Range2_2_12_1_3_1_2_1_1_1_2_1_1_1_1_1_1_2_1_1_1_1"/>
    <protectedRange sqref="Q54" name="Range2_12_1_4_1_1_1_1_1_1_1_1_1_1_1_1_1_1"/>
    <protectedRange sqref="N54:P54" name="Range2_12_1_2_1_1_1_1_1_1_1_1_1_1_1_1_1_1_1"/>
    <protectedRange sqref="J54:M54" name="Range2_2_12_1_4_1_1_1_1_1_1_1_1_1_1_1_1_1_1_1"/>
    <protectedRange sqref="Q53" name="Range2_12_1_6_1_1_1_2_3_1_1_3_1_1_1_1_1_1"/>
    <protectedRange sqref="N53:P53" name="Range2_12_1_2_3_1_1_1_2_3_1_1_3_1_1_1_1_1_1"/>
    <protectedRange sqref="I54 J53:M53" name="Range2_2_12_1_4_3_1_1_1_3_3_1_1_3_1_1_1_1_1_1"/>
    <protectedRange sqref="D54:E54 G54:H54" name="Range2_2_12_1_3_1_2_1_1_1_3_1_1_1_1_1_1_1_2_1_1"/>
    <protectedRange sqref="B55" name="Range2_12_5_1_1_2_2_1_3_1_1_1_1_1_1_1_1_1"/>
    <protectedRange sqref="I53" name="Range2_2_12_1_7_1_1_5_2_1_1_1_1_1_1_1_1_1_1_1"/>
    <protectedRange sqref="D53:E53 G53:H53 F54" name="Range2_2_12_1_3_3_1_1_1_2_1_1_1_1_1_1_1_1_1_1_1"/>
    <protectedRange sqref="F53" name="Range2_2_12_1_3_1_2_1_1_1_2_1_3_1_1_3_1_1_1_1_1_1"/>
    <protectedRange sqref="C56:C57" name="Range2_1_1_1_2_1_1_1_1_1_1_1_1_1_1_1_1_1"/>
    <protectedRange sqref="D56:D57 E57" name="Range2_2_12_1_2_1_1_1_1_1_1_1_1_1_1_1_1_1_1_1"/>
    <protectedRange sqref="F57 E56" name="Range2_2_12_1_3_1_2_1_1_1_2_1_1_1_1_1_1_1_1_1_1_1_1"/>
    <protectedRange sqref="F56" name="Range2_2_12_1_3_1_2_1_1_1_3_1_1_1_1_1_1_1_1_1_1_1_1"/>
    <protectedRange sqref="D55:E55" name="Range2_2_12_1_3_1_2_1_1_1_2_1_1_1_1_3_1_1_1_1_1_1"/>
    <protectedRange sqref="B56" name="Range2_12_5_1_1_2_1_4_1_1_1_2_1_1_1_1_1_1"/>
    <protectedRange sqref="F55" name="Range2_2_12_1_3_1_2_1_1_1_3_1_1_1_1_1_3_1_1_1_1_1_1"/>
    <protectedRange sqref="B57:B58" name="Range2_12_5_1_1_2_2_1_3_1_1_1_1_2_1_1_1_1_1_1"/>
    <protectedRange sqref="B54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91" priority="9" operator="containsText" text="N/A">
      <formula>NOT(ISERROR(SEARCH("N/A",X11)))</formula>
    </cfRule>
    <cfRule type="cellIs" dxfId="490" priority="27" operator="equal">
      <formula>0</formula>
    </cfRule>
  </conditionalFormatting>
  <conditionalFormatting sqref="X11:AE34">
    <cfRule type="cellIs" dxfId="489" priority="26" operator="greaterThanOrEqual">
      <formula>1185</formula>
    </cfRule>
  </conditionalFormatting>
  <conditionalFormatting sqref="X11:AE34">
    <cfRule type="cellIs" dxfId="488" priority="25" operator="between">
      <formula>0.1</formula>
      <formula>1184</formula>
    </cfRule>
  </conditionalFormatting>
  <conditionalFormatting sqref="X8">
    <cfRule type="cellIs" dxfId="487" priority="24" operator="equal">
      <formula>0</formula>
    </cfRule>
  </conditionalFormatting>
  <conditionalFormatting sqref="X8">
    <cfRule type="cellIs" dxfId="486" priority="23" operator="greaterThan">
      <formula>1179</formula>
    </cfRule>
  </conditionalFormatting>
  <conditionalFormatting sqref="X8">
    <cfRule type="cellIs" dxfId="485" priority="22" operator="greaterThan">
      <formula>99</formula>
    </cfRule>
  </conditionalFormatting>
  <conditionalFormatting sqref="X8">
    <cfRule type="cellIs" dxfId="484" priority="21" operator="greaterThan">
      <formula>0.99</formula>
    </cfRule>
  </conditionalFormatting>
  <conditionalFormatting sqref="AB8">
    <cfRule type="cellIs" dxfId="483" priority="20" operator="equal">
      <formula>0</formula>
    </cfRule>
  </conditionalFormatting>
  <conditionalFormatting sqref="AB8">
    <cfRule type="cellIs" dxfId="482" priority="19" operator="greaterThan">
      <formula>1179</formula>
    </cfRule>
  </conditionalFormatting>
  <conditionalFormatting sqref="AB8">
    <cfRule type="cellIs" dxfId="481" priority="18" operator="greaterThan">
      <formula>99</formula>
    </cfRule>
  </conditionalFormatting>
  <conditionalFormatting sqref="AB8">
    <cfRule type="cellIs" dxfId="480" priority="17" operator="greaterThan">
      <formula>0.99</formula>
    </cfRule>
  </conditionalFormatting>
  <conditionalFormatting sqref="AQ11:AQ34 AJ16:AK17 AJ11:AO15 AJ18:AJ34 AK18:AK30 AL16:AO30 AL34:AO34 AK31:AO33">
    <cfRule type="cellIs" dxfId="479" priority="16" operator="equal">
      <formula>0</formula>
    </cfRule>
  </conditionalFormatting>
  <conditionalFormatting sqref="AQ11:AQ34 AJ16:AK17 AJ11:AO15 AJ18:AJ34 AK18:AK30 AL16:AO30 AL34:AO34 AK31:AO33">
    <cfRule type="cellIs" dxfId="478" priority="15" operator="greaterThan">
      <formula>1179</formula>
    </cfRule>
  </conditionalFormatting>
  <conditionalFormatting sqref="AQ11:AQ34 AJ16:AK17 AJ11:AO15 AJ18:AJ34 AK18:AK30 AL16:AO30 AL34:AO34 AK31:AO33">
    <cfRule type="cellIs" dxfId="477" priority="14" operator="greaterThan">
      <formula>99</formula>
    </cfRule>
  </conditionalFormatting>
  <conditionalFormatting sqref="AQ11:AQ34 AJ16:AK17 AJ11:AO15 AJ18:AJ34 AK18:AK30 AL16:AO30 AL34:AO34 AK31:AO33">
    <cfRule type="cellIs" dxfId="476" priority="13" operator="greaterThan">
      <formula>0.99</formula>
    </cfRule>
  </conditionalFormatting>
  <conditionalFormatting sqref="AI11:AI34">
    <cfRule type="cellIs" dxfId="475" priority="12" operator="greaterThan">
      <formula>$AI$8</formula>
    </cfRule>
  </conditionalFormatting>
  <conditionalFormatting sqref="AH11:AH34">
    <cfRule type="cellIs" dxfId="474" priority="10" operator="greaterThan">
      <formula>$AH$8</formula>
    </cfRule>
    <cfRule type="cellIs" dxfId="473" priority="11" operator="greaterThan">
      <formula>$AH$8</formula>
    </cfRule>
  </conditionalFormatting>
  <conditionalFormatting sqref="AP11:AP34">
    <cfRule type="cellIs" dxfId="472" priority="8" operator="equal">
      <formula>0</formula>
    </cfRule>
  </conditionalFormatting>
  <conditionalFormatting sqref="AP11:AP34">
    <cfRule type="cellIs" dxfId="471" priority="7" operator="greaterThan">
      <formula>1179</formula>
    </cfRule>
  </conditionalFormatting>
  <conditionalFormatting sqref="AP11:AP34">
    <cfRule type="cellIs" dxfId="470" priority="6" operator="greaterThan">
      <formula>99</formula>
    </cfRule>
  </conditionalFormatting>
  <conditionalFormatting sqref="AP11:AP34">
    <cfRule type="cellIs" dxfId="469" priority="5" operator="greaterThan">
      <formula>0.99</formula>
    </cfRule>
  </conditionalFormatting>
  <conditionalFormatting sqref="AK34">
    <cfRule type="cellIs" dxfId="468" priority="4" operator="equal">
      <formula>0</formula>
    </cfRule>
  </conditionalFormatting>
  <conditionalFormatting sqref="AK34">
    <cfRule type="cellIs" dxfId="467" priority="3" operator="greaterThan">
      <formula>1179</formula>
    </cfRule>
  </conditionalFormatting>
  <conditionalFormatting sqref="AK34">
    <cfRule type="cellIs" dxfId="466" priority="2" operator="greaterThan">
      <formula>99</formula>
    </cfRule>
  </conditionalFormatting>
  <conditionalFormatting sqref="AK34">
    <cfRule type="cellIs" dxfId="465" priority="1" operator="greaterThan">
      <formula>0.99</formula>
    </cfRule>
  </conditionalFormatting>
  <dataValidations count="4">
    <dataValidation type="list" allowBlank="1" showInputMessage="1" showErrorMessage="1" sqref="P3:P5" xr:uid="{00000000-0002-0000-0A00-000000000000}">
      <formula1>$AY$10:$AY$38</formula1>
    </dataValidation>
    <dataValidation type="list" allowBlank="1" showInputMessage="1" showErrorMessage="1" sqref="AP8:AQ8 N10 L10 D8 O8:T8" xr:uid="{00000000-0002-0000-0A00-000001000000}">
      <formula1>#REF!</formula1>
    </dataValidation>
    <dataValidation type="list" allowBlank="1" showInputMessage="1" showErrorMessage="1" sqref="H11:H34" xr:uid="{00000000-0002-0000-0A00-000002000000}">
      <formula1>$AV$10:$AV$19</formula1>
    </dataValidation>
    <dataValidation type="list" allowBlank="1" showInputMessage="1" showErrorMessage="1" sqref="AV31:AW31" xr:uid="{00000000-0002-0000-0A00-000003000000}">
      <formula1>$AV$24:$AV$28</formula1>
    </dataValidation>
  </dataValidations>
  <hyperlinks>
    <hyperlink ref="H9:H10" location="'1'!AH8" display="Plant Status" xr:uid="{00000000-0004-0000-0A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2:AY113"/>
  <sheetViews>
    <sheetView showGridLines="0" topLeftCell="A42" zoomScaleNormal="100" workbookViewId="0">
      <selection activeCell="B54" sqref="B54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85" t="s">
        <v>11</v>
      </c>
      <c r="I7" s="184" t="s">
        <v>12</v>
      </c>
      <c r="J7" s="184" t="s">
        <v>13</v>
      </c>
      <c r="K7" s="184" t="s">
        <v>14</v>
      </c>
      <c r="L7" s="14"/>
      <c r="M7" s="14"/>
      <c r="N7" s="14"/>
      <c r="O7" s="185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84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84" t="s">
        <v>23</v>
      </c>
      <c r="AG7" s="184" t="s">
        <v>24</v>
      </c>
      <c r="AH7" s="184" t="s">
        <v>25</v>
      </c>
      <c r="AI7" s="184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84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41894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24598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84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82" t="s">
        <v>52</v>
      </c>
      <c r="V9" s="182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81" t="s">
        <v>56</v>
      </c>
      <c r="AG9" s="181" t="s">
        <v>57</v>
      </c>
      <c r="AH9" s="287" t="s">
        <v>58</v>
      </c>
      <c r="AI9" s="301" t="s">
        <v>59</v>
      </c>
      <c r="AJ9" s="182" t="s">
        <v>60</v>
      </c>
      <c r="AK9" s="182" t="s">
        <v>61</v>
      </c>
      <c r="AL9" s="182" t="s">
        <v>62</v>
      </c>
      <c r="AM9" s="182" t="s">
        <v>63</v>
      </c>
      <c r="AN9" s="182" t="s">
        <v>64</v>
      </c>
      <c r="AO9" s="182" t="s">
        <v>65</v>
      </c>
      <c r="AP9" s="182" t="s">
        <v>66</v>
      </c>
      <c r="AQ9" s="285" t="s">
        <v>67</v>
      </c>
      <c r="AR9" s="182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82" t="s">
        <v>73</v>
      </c>
      <c r="C10" s="182" t="s">
        <v>74</v>
      </c>
      <c r="D10" s="182" t="s">
        <v>75</v>
      </c>
      <c r="E10" s="182" t="s">
        <v>76</v>
      </c>
      <c r="F10" s="182" t="s">
        <v>75</v>
      </c>
      <c r="G10" s="182" t="s">
        <v>76</v>
      </c>
      <c r="H10" s="284"/>
      <c r="I10" s="182" t="s">
        <v>76</v>
      </c>
      <c r="J10" s="182" t="s">
        <v>76</v>
      </c>
      <c r="K10" s="182" t="s">
        <v>76</v>
      </c>
      <c r="L10" s="30" t="s">
        <v>30</v>
      </c>
      <c r="M10" s="277"/>
      <c r="N10" s="30" t="s">
        <v>30</v>
      </c>
      <c r="O10" s="286"/>
      <c r="P10" s="286"/>
      <c r="Q10" s="3">
        <v>6360999</v>
      </c>
      <c r="R10" s="295"/>
      <c r="S10" s="296"/>
      <c r="T10" s="297"/>
      <c r="U10" s="182" t="s">
        <v>76</v>
      </c>
      <c r="V10" s="182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30810554</v>
      </c>
      <c r="AH10" s="287"/>
      <c r="AI10" s="302"/>
      <c r="AJ10" s="182" t="s">
        <v>85</v>
      </c>
      <c r="AK10" s="182" t="s">
        <v>85</v>
      </c>
      <c r="AL10" s="182" t="s">
        <v>85</v>
      </c>
      <c r="AM10" s="182" t="s">
        <v>85</v>
      </c>
      <c r="AN10" s="182" t="s">
        <v>85</v>
      </c>
      <c r="AO10" s="182" t="s">
        <v>85</v>
      </c>
      <c r="AP10" s="2">
        <v>6776896</v>
      </c>
      <c r="AQ10" s="286"/>
      <c r="AR10" s="183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15</v>
      </c>
      <c r="E11" s="45">
        <f>D11/1.42</f>
        <v>10.563380281690142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119</v>
      </c>
      <c r="P11" s="50">
        <v>91</v>
      </c>
      <c r="Q11" s="50">
        <v>6364729</v>
      </c>
      <c r="R11" s="51">
        <f>Q11-Q10</f>
        <v>3730</v>
      </c>
      <c r="S11" s="52">
        <f>R11*24/1000</f>
        <v>89.52</v>
      </c>
      <c r="T11" s="52">
        <f>R11/1000</f>
        <v>3.73</v>
      </c>
      <c r="U11" s="53">
        <v>6.1</v>
      </c>
      <c r="V11" s="53">
        <f>U11</f>
        <v>6.1</v>
      </c>
      <c r="W11" s="117" t="s">
        <v>132</v>
      </c>
      <c r="X11" s="111">
        <v>0</v>
      </c>
      <c r="Y11" s="111">
        <v>0</v>
      </c>
      <c r="Z11" s="111">
        <v>1035</v>
      </c>
      <c r="AA11" s="111">
        <v>0</v>
      </c>
      <c r="AB11" s="111">
        <v>1048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30811153</v>
      </c>
      <c r="AH11" s="56">
        <f>IF(ISBLANK(AG11),"-",AG11-AG10)</f>
        <v>599</v>
      </c>
      <c r="AI11" s="57">
        <f>AH11/T11</f>
        <v>160.58981233243969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6777956</v>
      </c>
      <c r="AQ11" s="111">
        <f t="shared" ref="AQ11:AQ34" si="0">AP11-AP10</f>
        <v>1060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17</v>
      </c>
      <c r="E12" s="45">
        <f t="shared" ref="E12:E34" si="1">D12/1.42</f>
        <v>11.971830985915494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115</v>
      </c>
      <c r="P12" s="50">
        <v>85</v>
      </c>
      <c r="Q12" s="50">
        <v>6368429</v>
      </c>
      <c r="R12" s="51">
        <f t="shared" ref="R12:R34" si="4">Q12-Q11</f>
        <v>3700</v>
      </c>
      <c r="S12" s="52">
        <f t="shared" ref="S12:S34" si="5">R12*24/1000</f>
        <v>88.8</v>
      </c>
      <c r="T12" s="52">
        <f t="shared" ref="T12:T34" si="6">R12/1000</f>
        <v>3.7</v>
      </c>
      <c r="U12" s="53">
        <v>7.2</v>
      </c>
      <c r="V12" s="53">
        <f t="shared" ref="V12:V34" si="7">U12</f>
        <v>7.2</v>
      </c>
      <c r="W12" s="117" t="s">
        <v>132</v>
      </c>
      <c r="X12" s="111">
        <v>0</v>
      </c>
      <c r="Y12" s="111">
        <v>0</v>
      </c>
      <c r="Z12" s="111">
        <v>977</v>
      </c>
      <c r="AA12" s="111">
        <v>0</v>
      </c>
      <c r="AB12" s="111">
        <v>1008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30811720</v>
      </c>
      <c r="AH12" s="56">
        <f>IF(ISBLANK(AG12),"-",AG12-AG11)</f>
        <v>567</v>
      </c>
      <c r="AI12" s="57">
        <f t="shared" ref="AI12:AI34" si="8">AH12/T12</f>
        <v>153.24324324324323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6779062</v>
      </c>
      <c r="AQ12" s="111">
        <f t="shared" si="0"/>
        <v>1106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20</v>
      </c>
      <c r="E13" s="45">
        <f t="shared" si="1"/>
        <v>14.084507042253522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113</v>
      </c>
      <c r="P13" s="50">
        <v>83</v>
      </c>
      <c r="Q13" s="50">
        <v>6372003</v>
      </c>
      <c r="R13" s="51">
        <f t="shared" si="4"/>
        <v>3574</v>
      </c>
      <c r="S13" s="52">
        <f t="shared" si="5"/>
        <v>85.775999999999996</v>
      </c>
      <c r="T13" s="52">
        <f t="shared" si="6"/>
        <v>3.5739999999999998</v>
      </c>
      <c r="U13" s="53">
        <v>8.4</v>
      </c>
      <c r="V13" s="53">
        <f t="shared" si="7"/>
        <v>8.4</v>
      </c>
      <c r="W13" s="117" t="s">
        <v>132</v>
      </c>
      <c r="X13" s="111">
        <v>0</v>
      </c>
      <c r="Y13" s="111">
        <v>0</v>
      </c>
      <c r="Z13" s="111">
        <v>978</v>
      </c>
      <c r="AA13" s="111">
        <v>0</v>
      </c>
      <c r="AB13" s="111">
        <v>1008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30812237</v>
      </c>
      <c r="AH13" s="56">
        <f>IF(ISBLANK(AG13),"-",AG13-AG12)</f>
        <v>517</v>
      </c>
      <c r="AI13" s="57">
        <f t="shared" si="8"/>
        <v>144.65584778959149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6780180</v>
      </c>
      <c r="AQ13" s="111">
        <f t="shared" si="0"/>
        <v>1118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25</v>
      </c>
      <c r="E14" s="45">
        <f t="shared" si="1"/>
        <v>17.605633802816904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110</v>
      </c>
      <c r="P14" s="50">
        <v>82</v>
      </c>
      <c r="Q14" s="50">
        <v>6375602</v>
      </c>
      <c r="R14" s="51">
        <f t="shared" si="4"/>
        <v>3599</v>
      </c>
      <c r="S14" s="52">
        <f t="shared" si="5"/>
        <v>86.376000000000005</v>
      </c>
      <c r="T14" s="52">
        <f t="shared" si="6"/>
        <v>3.5990000000000002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926</v>
      </c>
      <c r="AA14" s="111">
        <v>0</v>
      </c>
      <c r="AB14" s="111">
        <v>958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30812754</v>
      </c>
      <c r="AH14" s="56">
        <f t="shared" ref="AH14:AH34" si="9">IF(ISBLANK(AG14),"-",AG14-AG13)</f>
        <v>517</v>
      </c>
      <c r="AI14" s="57">
        <f t="shared" si="8"/>
        <v>143.65101417060293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6781183</v>
      </c>
      <c r="AQ14" s="111">
        <f t="shared" si="0"/>
        <v>1003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26</v>
      </c>
      <c r="E15" s="45">
        <f t="shared" si="1"/>
        <v>18.30985915492958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99</v>
      </c>
      <c r="Q15" s="50">
        <v>6379088</v>
      </c>
      <c r="R15" s="51">
        <f t="shared" si="4"/>
        <v>3486</v>
      </c>
      <c r="S15" s="52">
        <f t="shared" si="5"/>
        <v>83.664000000000001</v>
      </c>
      <c r="T15" s="52">
        <f t="shared" si="6"/>
        <v>3.4860000000000002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995</v>
      </c>
      <c r="AA15" s="111">
        <v>0</v>
      </c>
      <c r="AB15" s="111">
        <v>978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30813204</v>
      </c>
      <c r="AH15" s="56">
        <f t="shared" si="9"/>
        <v>450</v>
      </c>
      <c r="AI15" s="57">
        <f t="shared" si="8"/>
        <v>129.08777969018931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6781183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11</v>
      </c>
      <c r="E16" s="45">
        <f t="shared" si="1"/>
        <v>7.746478873239437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119</v>
      </c>
      <c r="P16" s="50">
        <v>120</v>
      </c>
      <c r="Q16" s="50">
        <v>6384353</v>
      </c>
      <c r="R16" s="51">
        <f t="shared" si="4"/>
        <v>5265</v>
      </c>
      <c r="S16" s="52">
        <f t="shared" si="5"/>
        <v>126.36</v>
      </c>
      <c r="T16" s="52">
        <f t="shared" si="6"/>
        <v>5.2649999999999997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1149</v>
      </c>
      <c r="AA16" s="111">
        <v>0</v>
      </c>
      <c r="AB16" s="111">
        <v>1199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30814223</v>
      </c>
      <c r="AH16" s="56">
        <f t="shared" si="9"/>
        <v>1019</v>
      </c>
      <c r="AI16" s="57">
        <f t="shared" si="8"/>
        <v>193.54226020892688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6781183</v>
      </c>
      <c r="AQ16" s="111">
        <f t="shared" si="0"/>
        <v>0</v>
      </c>
      <c r="AR16" s="61">
        <v>1.1000000000000001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A17" s="170" t="s">
        <v>200</v>
      </c>
      <c r="B17" s="43">
        <v>2.25</v>
      </c>
      <c r="C17" s="43">
        <v>0.29166666666666702</v>
      </c>
      <c r="D17" s="44">
        <v>10</v>
      </c>
      <c r="E17" s="45">
        <f t="shared" si="1"/>
        <v>7.042253521126761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137</v>
      </c>
      <c r="P17" s="50">
        <v>147</v>
      </c>
      <c r="Q17" s="50">
        <v>6389618</v>
      </c>
      <c r="R17" s="51">
        <f t="shared" si="4"/>
        <v>5265</v>
      </c>
      <c r="S17" s="52">
        <f t="shared" si="5"/>
        <v>126.36</v>
      </c>
      <c r="T17" s="52">
        <f t="shared" si="6"/>
        <v>5.2649999999999997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1030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30815242</v>
      </c>
      <c r="AH17" s="56">
        <f t="shared" si="9"/>
        <v>1019</v>
      </c>
      <c r="AI17" s="57">
        <f t="shared" si="8"/>
        <v>193.54226020892688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6781183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9</v>
      </c>
      <c r="E18" s="45">
        <f t="shared" si="1"/>
        <v>6.3380281690140849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134</v>
      </c>
      <c r="P18" s="50">
        <v>143</v>
      </c>
      <c r="Q18" s="50">
        <v>6395687</v>
      </c>
      <c r="R18" s="51">
        <f t="shared" si="4"/>
        <v>6069</v>
      </c>
      <c r="S18" s="52">
        <f t="shared" si="5"/>
        <v>145.65600000000001</v>
      </c>
      <c r="T18" s="52">
        <f t="shared" si="6"/>
        <v>6.069</v>
      </c>
      <c r="U18" s="53">
        <v>8.6</v>
      </c>
      <c r="V18" s="53">
        <f t="shared" si="7"/>
        <v>8.6</v>
      </c>
      <c r="W18" s="117" t="s">
        <v>147</v>
      </c>
      <c r="X18" s="111">
        <v>0</v>
      </c>
      <c r="Y18" s="111">
        <v>1051</v>
      </c>
      <c r="Z18" s="111">
        <v>1195</v>
      </c>
      <c r="AA18" s="111">
        <v>1185</v>
      </c>
      <c r="AB18" s="111">
        <v>1179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30816590</v>
      </c>
      <c r="AH18" s="56">
        <f t="shared" si="9"/>
        <v>1348</v>
      </c>
      <c r="AI18" s="57">
        <f t="shared" si="8"/>
        <v>222.11237436150932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6781183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8</v>
      </c>
      <c r="E19" s="45">
        <f t="shared" si="1"/>
        <v>5.6338028169014089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135</v>
      </c>
      <c r="P19" s="50">
        <v>149</v>
      </c>
      <c r="Q19" s="50">
        <v>6401752</v>
      </c>
      <c r="R19" s="51">
        <f t="shared" si="4"/>
        <v>6065</v>
      </c>
      <c r="S19" s="52">
        <f t="shared" si="5"/>
        <v>145.56</v>
      </c>
      <c r="T19" s="52">
        <f t="shared" si="6"/>
        <v>6.0650000000000004</v>
      </c>
      <c r="U19" s="53">
        <v>8</v>
      </c>
      <c r="V19" s="53">
        <f t="shared" si="7"/>
        <v>8</v>
      </c>
      <c r="W19" s="117" t="s">
        <v>147</v>
      </c>
      <c r="X19" s="111">
        <v>0</v>
      </c>
      <c r="Y19" s="111">
        <v>1051</v>
      </c>
      <c r="Z19" s="111">
        <v>1195</v>
      </c>
      <c r="AA19" s="111">
        <v>1185</v>
      </c>
      <c r="AB19" s="111">
        <v>1181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30817942</v>
      </c>
      <c r="AH19" s="56">
        <f t="shared" si="9"/>
        <v>1352</v>
      </c>
      <c r="AI19" s="57">
        <f t="shared" si="8"/>
        <v>222.91838417147568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6781183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11</v>
      </c>
      <c r="E20" s="45">
        <f t="shared" si="1"/>
        <v>7.746478873239437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136</v>
      </c>
      <c r="P20" s="50">
        <v>146</v>
      </c>
      <c r="Q20" s="50">
        <v>6407875</v>
      </c>
      <c r="R20" s="51">
        <f t="shared" si="4"/>
        <v>6123</v>
      </c>
      <c r="S20" s="52">
        <f t="shared" si="5"/>
        <v>146.952</v>
      </c>
      <c r="T20" s="52">
        <f t="shared" si="6"/>
        <v>6.1230000000000002</v>
      </c>
      <c r="U20" s="53">
        <v>7.4</v>
      </c>
      <c r="V20" s="53">
        <f t="shared" si="7"/>
        <v>7.4</v>
      </c>
      <c r="W20" s="117" t="s">
        <v>147</v>
      </c>
      <c r="X20" s="111">
        <v>0</v>
      </c>
      <c r="Y20" s="111">
        <v>1051</v>
      </c>
      <c r="Z20" s="111">
        <v>1196</v>
      </c>
      <c r="AA20" s="111">
        <v>1185</v>
      </c>
      <c r="AB20" s="111">
        <v>1180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30819306</v>
      </c>
      <c r="AH20" s="56">
        <f t="shared" si="9"/>
        <v>1364</v>
      </c>
      <c r="AI20" s="57">
        <f t="shared" si="8"/>
        <v>222.76661767107626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6781183</v>
      </c>
      <c r="AQ20" s="111">
        <f t="shared" si="0"/>
        <v>0</v>
      </c>
      <c r="AR20" s="61">
        <v>0.98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14</v>
      </c>
      <c r="E21" s="45">
        <f t="shared" si="1"/>
        <v>9.8591549295774659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135</v>
      </c>
      <c r="P21" s="50">
        <v>145</v>
      </c>
      <c r="Q21" s="50">
        <v>6413908</v>
      </c>
      <c r="R21" s="51">
        <f>Q21-Q20</f>
        <v>6033</v>
      </c>
      <c r="S21" s="52">
        <f t="shared" si="5"/>
        <v>144.792</v>
      </c>
      <c r="T21" s="52">
        <f t="shared" si="6"/>
        <v>6.0330000000000004</v>
      </c>
      <c r="U21" s="53">
        <v>6.9</v>
      </c>
      <c r="V21" s="53">
        <f t="shared" si="7"/>
        <v>6.9</v>
      </c>
      <c r="W21" s="117" t="s">
        <v>147</v>
      </c>
      <c r="X21" s="111">
        <v>0</v>
      </c>
      <c r="Y21" s="111">
        <v>1060</v>
      </c>
      <c r="Z21" s="111">
        <v>1163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30820658</v>
      </c>
      <c r="AH21" s="56">
        <f t="shared" si="9"/>
        <v>1352</v>
      </c>
      <c r="AI21" s="57">
        <f t="shared" si="8"/>
        <v>224.10077904856621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6781183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14</v>
      </c>
      <c r="E22" s="45">
        <f t="shared" si="1"/>
        <v>9.8591549295774659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132</v>
      </c>
      <c r="P22" s="50">
        <v>142</v>
      </c>
      <c r="Q22" s="50">
        <v>6419992</v>
      </c>
      <c r="R22" s="51">
        <f t="shared" si="4"/>
        <v>6084</v>
      </c>
      <c r="S22" s="52">
        <f t="shared" si="5"/>
        <v>146.01599999999999</v>
      </c>
      <c r="T22" s="52">
        <f t="shared" si="6"/>
        <v>6.0839999999999996</v>
      </c>
      <c r="U22" s="53">
        <v>6.4</v>
      </c>
      <c r="V22" s="53">
        <f t="shared" si="7"/>
        <v>6.4</v>
      </c>
      <c r="W22" s="117" t="s">
        <v>147</v>
      </c>
      <c r="X22" s="111">
        <v>0</v>
      </c>
      <c r="Y22" s="111">
        <v>1060</v>
      </c>
      <c r="Z22" s="111">
        <v>1138</v>
      </c>
      <c r="AA22" s="111">
        <v>1185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30822006</v>
      </c>
      <c r="AH22" s="56">
        <f t="shared" si="9"/>
        <v>1348</v>
      </c>
      <c r="AI22" s="57">
        <f t="shared" si="8"/>
        <v>221.5647600262985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6781183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11</v>
      </c>
      <c r="E23" s="45">
        <f t="shared" si="1"/>
        <v>7.746478873239437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132</v>
      </c>
      <c r="P23" s="50">
        <v>136</v>
      </c>
      <c r="Q23" s="50">
        <v>6425540</v>
      </c>
      <c r="R23" s="51">
        <f t="shared" si="4"/>
        <v>5548</v>
      </c>
      <c r="S23" s="52">
        <f t="shared" si="5"/>
        <v>133.15199999999999</v>
      </c>
      <c r="T23" s="52">
        <f t="shared" si="6"/>
        <v>5.548</v>
      </c>
      <c r="U23" s="53">
        <v>6</v>
      </c>
      <c r="V23" s="53">
        <f t="shared" si="7"/>
        <v>6</v>
      </c>
      <c r="W23" s="117" t="s">
        <v>147</v>
      </c>
      <c r="X23" s="111">
        <v>0</v>
      </c>
      <c r="Y23" s="111">
        <v>1019</v>
      </c>
      <c r="Z23" s="111">
        <v>1128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30823246</v>
      </c>
      <c r="AH23" s="56">
        <f t="shared" si="9"/>
        <v>1240</v>
      </c>
      <c r="AI23" s="57">
        <f t="shared" si="8"/>
        <v>223.50396539293439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6781183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130</v>
      </c>
      <c r="P24" s="50">
        <v>137</v>
      </c>
      <c r="Q24" s="50">
        <v>6431242</v>
      </c>
      <c r="R24" s="51">
        <f t="shared" si="4"/>
        <v>5702</v>
      </c>
      <c r="S24" s="52">
        <f t="shared" si="5"/>
        <v>136.84800000000001</v>
      </c>
      <c r="T24" s="52">
        <f t="shared" si="6"/>
        <v>5.702</v>
      </c>
      <c r="U24" s="53">
        <v>5.8</v>
      </c>
      <c r="V24" s="53">
        <f t="shared" si="7"/>
        <v>5.8</v>
      </c>
      <c r="W24" s="117" t="s">
        <v>147</v>
      </c>
      <c r="X24" s="111">
        <v>0</v>
      </c>
      <c r="Y24" s="111">
        <v>1021</v>
      </c>
      <c r="Z24" s="111">
        <v>1107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30824522</v>
      </c>
      <c r="AH24" s="56">
        <f t="shared" si="9"/>
        <v>1276</v>
      </c>
      <c r="AI24" s="57">
        <f t="shared" si="8"/>
        <v>223.78112942827079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6781183</v>
      </c>
      <c r="AQ24" s="111">
        <f t="shared" si="0"/>
        <v>0</v>
      </c>
      <c r="AR24" s="61">
        <v>0.91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11</v>
      </c>
      <c r="E25" s="45">
        <f t="shared" si="1"/>
        <v>7.746478873239437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129</v>
      </c>
      <c r="P25" s="50">
        <v>135</v>
      </c>
      <c r="Q25" s="50">
        <v>6436659</v>
      </c>
      <c r="R25" s="51">
        <f t="shared" si="4"/>
        <v>5417</v>
      </c>
      <c r="S25" s="52">
        <f t="shared" si="5"/>
        <v>130.00800000000001</v>
      </c>
      <c r="T25" s="52">
        <f t="shared" si="6"/>
        <v>5.4169999999999998</v>
      </c>
      <c r="U25" s="53">
        <v>5.7</v>
      </c>
      <c r="V25" s="53">
        <f t="shared" si="7"/>
        <v>5.7</v>
      </c>
      <c r="W25" s="117" t="s">
        <v>147</v>
      </c>
      <c r="X25" s="111">
        <v>0</v>
      </c>
      <c r="Y25" s="111">
        <v>999</v>
      </c>
      <c r="Z25" s="111">
        <v>1129</v>
      </c>
      <c r="AA25" s="111">
        <v>1185</v>
      </c>
      <c r="AB25" s="111">
        <v>1169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30825744</v>
      </c>
      <c r="AH25" s="56">
        <f t="shared" si="9"/>
        <v>1222</v>
      </c>
      <c r="AI25" s="57">
        <f t="shared" si="8"/>
        <v>225.58611777736755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6781183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129</v>
      </c>
      <c r="P26" s="50">
        <v>134</v>
      </c>
      <c r="Q26" s="50">
        <v>6442075</v>
      </c>
      <c r="R26" s="51">
        <f t="shared" si="4"/>
        <v>5416</v>
      </c>
      <c r="S26" s="52">
        <f t="shared" si="5"/>
        <v>129.98400000000001</v>
      </c>
      <c r="T26" s="52">
        <f t="shared" si="6"/>
        <v>5.4160000000000004</v>
      </c>
      <c r="U26" s="53">
        <v>5.5</v>
      </c>
      <c r="V26" s="53">
        <f t="shared" si="7"/>
        <v>5.5</v>
      </c>
      <c r="W26" s="117" t="s">
        <v>147</v>
      </c>
      <c r="X26" s="111">
        <v>0</v>
      </c>
      <c r="Y26" s="111">
        <v>999</v>
      </c>
      <c r="Z26" s="111">
        <v>1196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30826976</v>
      </c>
      <c r="AH26" s="56">
        <f t="shared" si="9"/>
        <v>1232</v>
      </c>
      <c r="AI26" s="57">
        <f t="shared" si="8"/>
        <v>227.47415066469719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6781183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9</v>
      </c>
      <c r="E27" s="45">
        <f t="shared" si="1"/>
        <v>6.3380281690140849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131</v>
      </c>
      <c r="P27" s="50">
        <v>136</v>
      </c>
      <c r="Q27" s="50">
        <v>6447416</v>
      </c>
      <c r="R27" s="51">
        <f t="shared" si="4"/>
        <v>5341</v>
      </c>
      <c r="S27" s="52">
        <f t="shared" si="5"/>
        <v>128.184</v>
      </c>
      <c r="T27" s="52">
        <f t="shared" si="6"/>
        <v>5.3410000000000002</v>
      </c>
      <c r="U27" s="53">
        <v>5.4</v>
      </c>
      <c r="V27" s="53">
        <f t="shared" si="7"/>
        <v>5.4</v>
      </c>
      <c r="W27" s="117" t="s">
        <v>147</v>
      </c>
      <c r="X27" s="111">
        <v>0</v>
      </c>
      <c r="Y27" s="111">
        <v>999</v>
      </c>
      <c r="Z27" s="111">
        <v>1160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30828242</v>
      </c>
      <c r="AH27" s="56">
        <f t="shared" si="9"/>
        <v>1266</v>
      </c>
      <c r="AI27" s="57">
        <f t="shared" si="8"/>
        <v>237.03426324658304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6781183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8</v>
      </c>
      <c r="E28" s="45">
        <f t="shared" si="1"/>
        <v>5.6338028169014089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125</v>
      </c>
      <c r="P28" s="50">
        <v>130</v>
      </c>
      <c r="Q28" s="50">
        <v>6452732</v>
      </c>
      <c r="R28" s="51">
        <f t="shared" si="4"/>
        <v>5316</v>
      </c>
      <c r="S28" s="52">
        <f t="shared" si="5"/>
        <v>127.584</v>
      </c>
      <c r="T28" s="52">
        <f t="shared" si="6"/>
        <v>5.3159999999999998</v>
      </c>
      <c r="U28" s="53">
        <v>5.2</v>
      </c>
      <c r="V28" s="53">
        <f t="shared" si="7"/>
        <v>5.2</v>
      </c>
      <c r="W28" s="117" t="s">
        <v>147</v>
      </c>
      <c r="X28" s="111">
        <v>0</v>
      </c>
      <c r="Y28" s="111">
        <v>980</v>
      </c>
      <c r="Z28" s="111">
        <v>1110</v>
      </c>
      <c r="AA28" s="111">
        <v>1185</v>
      </c>
      <c r="AB28" s="111">
        <v>1129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30829410</v>
      </c>
      <c r="AH28" s="56">
        <f t="shared" si="9"/>
        <v>1168</v>
      </c>
      <c r="AI28" s="57">
        <f t="shared" si="8"/>
        <v>219.71407072987208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6781183</v>
      </c>
      <c r="AQ28" s="111">
        <f t="shared" si="0"/>
        <v>0</v>
      </c>
      <c r="AR28" s="61">
        <v>0.88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8</v>
      </c>
      <c r="E29" s="45">
        <f t="shared" si="1"/>
        <v>5.6338028169014089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131</v>
      </c>
      <c r="P29" s="50">
        <v>135</v>
      </c>
      <c r="Q29" s="50">
        <v>6457952</v>
      </c>
      <c r="R29" s="51">
        <f t="shared" si="4"/>
        <v>5220</v>
      </c>
      <c r="S29" s="52">
        <f t="shared" si="5"/>
        <v>125.28</v>
      </c>
      <c r="T29" s="52">
        <f t="shared" si="6"/>
        <v>5.22</v>
      </c>
      <c r="U29" s="53">
        <v>5.0999999999999996</v>
      </c>
      <c r="V29" s="53">
        <f t="shared" si="7"/>
        <v>5.0999999999999996</v>
      </c>
      <c r="W29" s="117" t="s">
        <v>147</v>
      </c>
      <c r="X29" s="111">
        <v>0</v>
      </c>
      <c r="Y29" s="111">
        <v>980</v>
      </c>
      <c r="Z29" s="111">
        <v>1115</v>
      </c>
      <c r="AA29" s="111">
        <v>1185</v>
      </c>
      <c r="AB29" s="111">
        <v>1169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30830586</v>
      </c>
      <c r="AH29" s="56">
        <f t="shared" si="9"/>
        <v>1176</v>
      </c>
      <c r="AI29" s="57">
        <f t="shared" si="8"/>
        <v>225.2873563218391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6781183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8</v>
      </c>
      <c r="E30" s="45">
        <f t="shared" si="1"/>
        <v>5.6338028169014089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125</v>
      </c>
      <c r="P30" s="50">
        <v>130</v>
      </c>
      <c r="Q30" s="50">
        <v>6463240</v>
      </c>
      <c r="R30" s="51">
        <f t="shared" si="4"/>
        <v>5288</v>
      </c>
      <c r="S30" s="52">
        <f t="shared" si="5"/>
        <v>126.91200000000001</v>
      </c>
      <c r="T30" s="52">
        <f t="shared" si="6"/>
        <v>5.2880000000000003</v>
      </c>
      <c r="U30" s="53">
        <v>5</v>
      </c>
      <c r="V30" s="53">
        <f t="shared" si="7"/>
        <v>5</v>
      </c>
      <c r="W30" s="117" t="s">
        <v>147</v>
      </c>
      <c r="X30" s="111">
        <v>0</v>
      </c>
      <c r="Y30" s="111">
        <v>980</v>
      </c>
      <c r="Z30" s="111">
        <v>1093</v>
      </c>
      <c r="AA30" s="111">
        <v>1185</v>
      </c>
      <c r="AB30" s="111">
        <v>1129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30831744</v>
      </c>
      <c r="AH30" s="56">
        <f t="shared" si="9"/>
        <v>1158</v>
      </c>
      <c r="AI30" s="57">
        <f t="shared" si="8"/>
        <v>218.98638426626323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6781183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11</v>
      </c>
      <c r="E31" s="45">
        <f>D31/1.42</f>
        <v>7.746478873239437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115</v>
      </c>
      <c r="P31" s="50">
        <v>124</v>
      </c>
      <c r="Q31" s="50">
        <v>6468437</v>
      </c>
      <c r="R31" s="51">
        <f t="shared" si="4"/>
        <v>5197</v>
      </c>
      <c r="S31" s="52">
        <f t="shared" si="5"/>
        <v>124.72799999999999</v>
      </c>
      <c r="T31" s="52">
        <f t="shared" si="6"/>
        <v>5.1970000000000001</v>
      </c>
      <c r="U31" s="53">
        <v>4.5</v>
      </c>
      <c r="V31" s="53">
        <f t="shared" si="7"/>
        <v>4.5</v>
      </c>
      <c r="W31" s="117" t="s">
        <v>150</v>
      </c>
      <c r="X31" s="111">
        <v>0</v>
      </c>
      <c r="Y31" s="111">
        <v>1022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30832786</v>
      </c>
      <c r="AH31" s="56">
        <f t="shared" si="9"/>
        <v>1042</v>
      </c>
      <c r="AI31" s="57">
        <f t="shared" si="8"/>
        <v>200.50028862805465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6781183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13</v>
      </c>
      <c r="E32" s="45">
        <f t="shared" si="1"/>
        <v>9.1549295774647899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119</v>
      </c>
      <c r="P32" s="50">
        <v>114</v>
      </c>
      <c r="Q32" s="50">
        <v>6473307</v>
      </c>
      <c r="R32" s="51">
        <f t="shared" si="4"/>
        <v>4870</v>
      </c>
      <c r="S32" s="52">
        <f t="shared" si="5"/>
        <v>116.88</v>
      </c>
      <c r="T32" s="52">
        <f t="shared" si="6"/>
        <v>4.87</v>
      </c>
      <c r="U32" s="53">
        <v>4.0999999999999996</v>
      </c>
      <c r="V32" s="53">
        <f t="shared" si="7"/>
        <v>4.0999999999999996</v>
      </c>
      <c r="W32" s="117" t="s">
        <v>150</v>
      </c>
      <c r="X32" s="111">
        <v>0</v>
      </c>
      <c r="Y32" s="111">
        <v>972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30833772</v>
      </c>
      <c r="AH32" s="56">
        <f t="shared" si="9"/>
        <v>986</v>
      </c>
      <c r="AI32" s="57">
        <f t="shared" si="8"/>
        <v>202.4640657084189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6781183</v>
      </c>
      <c r="AQ32" s="111">
        <f t="shared" si="0"/>
        <v>0</v>
      </c>
      <c r="AR32" s="61">
        <v>1.1000000000000001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115</v>
      </c>
      <c r="P33" s="50">
        <v>101</v>
      </c>
      <c r="Q33" s="50">
        <v>6477747</v>
      </c>
      <c r="R33" s="51">
        <f t="shared" si="4"/>
        <v>4440</v>
      </c>
      <c r="S33" s="52">
        <f t="shared" si="5"/>
        <v>106.56</v>
      </c>
      <c r="T33" s="52">
        <f t="shared" si="6"/>
        <v>4.4400000000000004</v>
      </c>
      <c r="U33" s="53">
        <v>4.5999999999999996</v>
      </c>
      <c r="V33" s="53">
        <f t="shared" si="7"/>
        <v>4.5999999999999996</v>
      </c>
      <c r="W33" s="117" t="s">
        <v>132</v>
      </c>
      <c r="X33" s="111">
        <v>0</v>
      </c>
      <c r="Y33" s="111">
        <v>0</v>
      </c>
      <c r="Z33" s="111">
        <v>1060</v>
      </c>
      <c r="AA33" s="111">
        <v>0</v>
      </c>
      <c r="AB33" s="111">
        <v>1089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30834536</v>
      </c>
      <c r="AH33" s="56">
        <f t="shared" si="9"/>
        <v>764</v>
      </c>
      <c r="AI33" s="57">
        <f t="shared" si="8"/>
        <v>172.07207207207205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6781636</v>
      </c>
      <c r="AQ33" s="111">
        <f t="shared" si="0"/>
        <v>453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14</v>
      </c>
      <c r="E34" s="45">
        <f t="shared" si="1"/>
        <v>9.8591549295774659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113</v>
      </c>
      <c r="P34" s="50">
        <v>96</v>
      </c>
      <c r="Q34" s="50">
        <v>6481561</v>
      </c>
      <c r="R34" s="51">
        <f t="shared" si="4"/>
        <v>3814</v>
      </c>
      <c r="S34" s="52">
        <f t="shared" si="5"/>
        <v>91.536000000000001</v>
      </c>
      <c r="T34" s="52">
        <f t="shared" si="6"/>
        <v>3.8140000000000001</v>
      </c>
      <c r="U34" s="53">
        <v>5.0999999999999996</v>
      </c>
      <c r="V34" s="53">
        <f t="shared" si="7"/>
        <v>5.0999999999999996</v>
      </c>
      <c r="W34" s="117" t="s">
        <v>132</v>
      </c>
      <c r="X34" s="111">
        <v>0</v>
      </c>
      <c r="Y34" s="111">
        <v>0</v>
      </c>
      <c r="Z34" s="111">
        <v>1043</v>
      </c>
      <c r="AA34" s="111">
        <v>0</v>
      </c>
      <c r="AB34" s="111">
        <v>1048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30835152</v>
      </c>
      <c r="AH34" s="56">
        <f t="shared" si="9"/>
        <v>616</v>
      </c>
      <c r="AI34" s="57">
        <f t="shared" si="8"/>
        <v>161.51022548505506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6782159</v>
      </c>
      <c r="AQ34" s="111">
        <f t="shared" si="0"/>
        <v>523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122.5</v>
      </c>
      <c r="Q35" s="78">
        <f>Q34-Q10</f>
        <v>120562</v>
      </c>
      <c r="R35" s="79">
        <f>SUM(R11:R34)</f>
        <v>120562</v>
      </c>
      <c r="S35" s="80">
        <f>AVERAGE(S11:S34)</f>
        <v>120.562</v>
      </c>
      <c r="T35" s="80">
        <f>SUM(T11:T34)</f>
        <v>120.56199999999998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24598</v>
      </c>
      <c r="AH35" s="86">
        <f>SUM(AH11:AH34)</f>
        <v>24598</v>
      </c>
      <c r="AI35" s="87">
        <f>$AH$35/$T35</f>
        <v>204.02780312204513</v>
      </c>
      <c r="AJ35" s="84"/>
      <c r="AK35" s="88"/>
      <c r="AL35" s="88"/>
      <c r="AM35" s="88"/>
      <c r="AN35" s="89"/>
      <c r="AO35" s="90"/>
      <c r="AP35" s="91">
        <f>AP34-AP10</f>
        <v>5263</v>
      </c>
      <c r="AQ35" s="92">
        <f>SUM(AQ11:AQ34)</f>
        <v>5263</v>
      </c>
      <c r="AR35" s="93">
        <f>AVERAGE(AR11:AR34)</f>
        <v>0.9783333333333335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217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218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216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219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194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241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T49:T54 S55:T58 T42" name="Range2_12_5_1_1"/>
    <protectedRange sqref="N10 L10 L6 D6 D8 AD8 AF8 O8:U8 AJ8:AR8 AF10 AR11:AR34 L24:N31 E23:E34 G23:G34 N12:N23 E11:G22 N32:N34 N11:AG11 O12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F59" name="Range2_2_12_1_7_1_1"/>
    <protectedRange sqref="E59 G59:H59" name="Range2_2_2_9_1_1_1_1"/>
    <protectedRange sqref="C59" name="Range2_3_2_1_1"/>
    <protectedRange sqref="I59" name="Range2_2_1_1_1_1"/>
    <protectedRange sqref="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7" name="Range2_12_5_1_1_3_1_1"/>
    <protectedRange sqref="S43:S47" name="Range2_12_5_1_1_2_3_1_1_1_1"/>
    <protectedRange sqref="Q43:R47" name="Range2_12_1_6_1_1_1_1_2_1_1_1_1"/>
    <protectedRange sqref="N43:P47" name="Range2_12_1_2_3_1_1_1_1_2_1_1_1_1"/>
    <protectedRange sqref="I43:M47" name="Range2_2_12_1_4_3_1_1_1_1_2_1_1_1_1"/>
    <protectedRange sqref="E48:H48 E43:H45" name="Range2_2_12_1_3_1_2_1_1_1_1_2_1_1_1_1"/>
    <protectedRange sqref="D48 D43:D45" name="Range2_2_12_1_3_1_2_1_1_1_2_1_2_3_1_1"/>
    <protectedRange sqref="T48" name="Range2_12_5_1_1_2_1_1_1_1"/>
    <protectedRange sqref="S48" name="Range2_12_4_1_1_1_4_2_1_1_1"/>
    <protectedRange sqref="Q48:R48" name="Range2_12_1_6_1_1_1_2_3_2_1_1_1_1"/>
    <protectedRange sqref="N48:P48" name="Range2_12_1_2_3_1_1_1_2_3_2_1_1_1_1"/>
    <protectedRange sqref="J48:M48" name="Range2_2_12_1_4_3_1_1_1_3_3_2_1_1_1_1"/>
    <protectedRange sqref="I48" name="Range2_2_12_1_4_3_1_1_1_2_1_2_2_1_1_1"/>
    <protectedRange sqref="D46:E47 G46:H47" name="Range2_2_12_1_3_1_2_1_1_1_2_1_3_2_1_1_1"/>
    <protectedRange sqref="F46:F47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D49:E49 G49:H49" name="Range2_2_12_1_3_3_1_1_1_2_1_1_1_1_1_1_1_1_1"/>
    <protectedRange sqref="F49" name="Range2_2_12_1_3_1_2_1_1_1_2_1_3_1_1_3_1_1_1_1"/>
    <protectedRange sqref="N52:R52" name="Range2_12_1_6_1_1_4_1_1_1_1_1_1_1_1_1"/>
    <protectedRange sqref="J52:M52" name="Range2_2_12_1_7_1_1_6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D52:E52" name="Range2_2_12_1_3_1_2_1_1_1_2_1_1_1_1_3_1_1_1_1_1"/>
    <protectedRange sqref="F52" name="Range2_2_12_1_3_1_2_1_1_1_3_1_1_1_1_1_3_1_1_1_1_1"/>
    <protectedRange sqref="B52" name="Range2_12_5_1_1_2_2_1_3_1_1_1_1_2_1_1_2"/>
    <protectedRange sqref="R56:R58" name="Range2_12_1_6_1_1_2"/>
    <protectedRange sqref="R55" name="Range2_12_1_6_1_1_2_1_1"/>
    <protectedRange sqref="R53:R54" name="Range2_12_1_1_1_1_1_1_1_1_1_1_1_1_1_1_1"/>
    <protectedRange sqref="B53" name="Range2_12_5_1_1_2_2_1_3_1_1_1_1_2_1_1"/>
    <protectedRange sqref="N58:Q58" name="Range2_12_1_6_1_1_2_1_1_1"/>
    <protectedRange sqref="D58 I58:M58" name="Range2_2_12_1_7_1_1_2_1_1"/>
    <protectedRange sqref="E58:H58" name="Range2_2_12_1_1_1_1_1_1_1_1"/>
    <protectedRange sqref="C58" name="Range2_1_4_2_1_1_1_1_1_1"/>
    <protectedRange sqref="N56:Q57" name="Range2_12_1_1_1_1_1_1_1_1_1_1_1_1_1_1_1_1"/>
    <protectedRange sqref="J56:M57" name="Range2_2_12_1_1_1_1_1_1_1_1_1_1_1_1_1_1_1"/>
    <protectedRange sqref="N55:Q55" name="Range2_12_1_6_1_1_4_1_1_1_1_1_1_1_1_1_1"/>
    <protectedRange sqref="J55:M55" name="Range2_2_12_1_7_1_1_6_1_1_1_1_1_1_1_1_1_1"/>
    <protectedRange sqref="I56:I57" name="Range2_2_12_1_7_1_1_5_1_1_1_1_1_1_1_1_1_1_1_1"/>
    <protectedRange sqref="G56:H57" name="Range2_2_12_1_3_3_1_1_1_1_1_1_1_1_1_1_1_1_1_1_1"/>
    <protectedRange sqref="I55" name="Range2_2_12_1_4_3_1_1_1_5_1_1_1_1_1_1_1_1_1_1_1"/>
    <protectedRange sqref="G55:H55" name="Range2_2_12_1_3_1_2_1_1_1_2_1_1_1_1_1_1_2_1_1_1_1"/>
    <protectedRange sqref="Q54" name="Range2_12_1_4_1_1_1_1_1_1_1_1_1_1_1_1_1_1"/>
    <protectedRange sqref="N54:P54" name="Range2_12_1_2_1_1_1_1_1_1_1_1_1_1_1_1_1_1_1"/>
    <protectedRange sqref="J54:M54" name="Range2_2_12_1_4_1_1_1_1_1_1_1_1_1_1_1_1_1_1_1"/>
    <protectedRange sqref="Q53" name="Range2_12_1_6_1_1_1_2_3_1_1_3_1_1_1_1_1_1"/>
    <protectedRange sqref="N53:P53" name="Range2_12_1_2_3_1_1_1_2_3_1_1_3_1_1_1_1_1_1"/>
    <protectedRange sqref="I54 J53:M53" name="Range2_2_12_1_4_3_1_1_1_3_3_1_1_3_1_1_1_1_1_1"/>
    <protectedRange sqref="D54:E54 G54:H54" name="Range2_2_12_1_3_1_2_1_1_1_3_1_1_1_1_1_1_1_2_1_1"/>
    <protectedRange sqref="B55" name="Range2_12_5_1_1_2_2_1_3_1_1_1_1_1_1_1_1_1"/>
    <protectedRange sqref="I53" name="Range2_2_12_1_7_1_1_5_2_1_1_1_1_1_1_1_1_1_1_1"/>
    <protectedRange sqref="D53:E53 G53:H53 F54" name="Range2_2_12_1_3_3_1_1_1_2_1_1_1_1_1_1_1_1_1_1_1"/>
    <protectedRange sqref="F53" name="Range2_2_12_1_3_1_2_1_1_1_2_1_3_1_1_3_1_1_1_1_1_1"/>
    <protectedRange sqref="C56:C57" name="Range2_1_1_1_2_1_1_1_1_1_1_1_1_1_1_1_1_1"/>
    <protectedRange sqref="D56:D57 E57" name="Range2_2_12_1_2_1_1_1_1_1_1_1_1_1_1_1_1_1_1_1"/>
    <protectedRange sqref="F57 E56" name="Range2_2_12_1_3_1_2_1_1_1_2_1_1_1_1_1_1_1_1_1_1_1_1"/>
    <protectedRange sqref="F56" name="Range2_2_12_1_3_1_2_1_1_1_3_1_1_1_1_1_1_1_1_1_1_1_1"/>
    <protectedRange sqref="D55:E55" name="Range2_2_12_1_3_1_2_1_1_1_2_1_1_1_1_3_1_1_1_1_1_1"/>
    <protectedRange sqref="B56" name="Range2_12_5_1_1_2_1_4_1_1_1_2_1_1_1_1_1_1"/>
    <protectedRange sqref="F55" name="Range2_2_12_1_3_1_2_1_1_1_3_1_1_1_1_1_3_1_1_1_1_1_1"/>
    <protectedRange sqref="B57:B58" name="Range2_12_5_1_1_2_2_1_3_1_1_1_1_2_1_1_1_1_1_1"/>
    <protectedRange sqref="B54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64" priority="9" operator="containsText" text="N/A">
      <formula>NOT(ISERROR(SEARCH("N/A",X11)))</formula>
    </cfRule>
    <cfRule type="cellIs" dxfId="463" priority="27" operator="equal">
      <formula>0</formula>
    </cfRule>
  </conditionalFormatting>
  <conditionalFormatting sqref="X11:AE34">
    <cfRule type="cellIs" dxfId="462" priority="26" operator="greaterThanOrEqual">
      <formula>1185</formula>
    </cfRule>
  </conditionalFormatting>
  <conditionalFormatting sqref="X11:AE34">
    <cfRule type="cellIs" dxfId="461" priority="25" operator="between">
      <formula>0.1</formula>
      <formula>1184</formula>
    </cfRule>
  </conditionalFormatting>
  <conditionalFormatting sqref="X8">
    <cfRule type="cellIs" dxfId="460" priority="24" operator="equal">
      <formula>0</formula>
    </cfRule>
  </conditionalFormatting>
  <conditionalFormatting sqref="X8">
    <cfRule type="cellIs" dxfId="459" priority="23" operator="greaterThan">
      <formula>1179</formula>
    </cfRule>
  </conditionalFormatting>
  <conditionalFormatting sqref="X8">
    <cfRule type="cellIs" dxfId="458" priority="22" operator="greaterThan">
      <formula>99</formula>
    </cfRule>
  </conditionalFormatting>
  <conditionalFormatting sqref="X8">
    <cfRule type="cellIs" dxfId="457" priority="21" operator="greaterThan">
      <formula>0.99</formula>
    </cfRule>
  </conditionalFormatting>
  <conditionalFormatting sqref="AB8">
    <cfRule type="cellIs" dxfId="456" priority="20" operator="equal">
      <formula>0</formula>
    </cfRule>
  </conditionalFormatting>
  <conditionalFormatting sqref="AB8">
    <cfRule type="cellIs" dxfId="455" priority="19" operator="greaterThan">
      <formula>1179</formula>
    </cfRule>
  </conditionalFormatting>
  <conditionalFormatting sqref="AB8">
    <cfRule type="cellIs" dxfId="454" priority="18" operator="greaterThan">
      <formula>99</formula>
    </cfRule>
  </conditionalFormatting>
  <conditionalFormatting sqref="AB8">
    <cfRule type="cellIs" dxfId="453" priority="17" operator="greaterThan">
      <formula>0.99</formula>
    </cfRule>
  </conditionalFormatting>
  <conditionalFormatting sqref="AQ11:AQ34 AJ16:AK17 AJ11:AO15 AJ18:AJ34 AK18:AK30 AL16:AO30 AK31:AO34">
    <cfRule type="cellIs" dxfId="452" priority="16" operator="equal">
      <formula>0</formula>
    </cfRule>
  </conditionalFormatting>
  <conditionalFormatting sqref="AQ11:AQ34 AJ16:AK17 AJ11:AO15 AJ18:AJ34 AK18:AK30 AL16:AO30 AK31:AO34">
    <cfRule type="cellIs" dxfId="451" priority="15" operator="greaterThan">
      <formula>1179</formula>
    </cfRule>
  </conditionalFormatting>
  <conditionalFormatting sqref="AQ11:AQ34 AJ16:AK17 AJ11:AO15 AJ18:AJ34 AK18:AK30 AL16:AO30 AK31:AO34">
    <cfRule type="cellIs" dxfId="450" priority="14" operator="greaterThan">
      <formula>99</formula>
    </cfRule>
  </conditionalFormatting>
  <conditionalFormatting sqref="AQ11:AQ34 AJ16:AK17 AJ11:AO15 AJ18:AJ34 AK18:AK30 AL16:AO30 AK31:AO34">
    <cfRule type="cellIs" dxfId="449" priority="13" operator="greaterThan">
      <formula>0.99</formula>
    </cfRule>
  </conditionalFormatting>
  <conditionalFormatting sqref="AI11:AI34">
    <cfRule type="cellIs" dxfId="448" priority="12" operator="greaterThan">
      <formula>$AI$8</formula>
    </cfRule>
  </conditionalFormatting>
  <conditionalFormatting sqref="AH11:AH34">
    <cfRule type="cellIs" dxfId="447" priority="10" operator="greaterThan">
      <formula>$AH$8</formula>
    </cfRule>
    <cfRule type="cellIs" dxfId="446" priority="11" operator="greaterThan">
      <formula>$AH$8</formula>
    </cfRule>
  </conditionalFormatting>
  <conditionalFormatting sqref="AP11:AP34">
    <cfRule type="cellIs" dxfId="445" priority="8" operator="equal">
      <formula>0</formula>
    </cfRule>
  </conditionalFormatting>
  <conditionalFormatting sqref="AP11:AP34">
    <cfRule type="cellIs" dxfId="444" priority="7" operator="greaterThan">
      <formula>1179</formula>
    </cfRule>
  </conditionalFormatting>
  <conditionalFormatting sqref="AP11:AP34">
    <cfRule type="cellIs" dxfId="443" priority="6" operator="greaterThan">
      <formula>99</formula>
    </cfRule>
  </conditionalFormatting>
  <conditionalFormatting sqref="AP11:AP34">
    <cfRule type="cellIs" dxfId="442" priority="5" operator="greaterThan">
      <formula>0.99</formula>
    </cfRule>
  </conditionalFormatting>
  <dataValidations count="4">
    <dataValidation type="list" allowBlank="1" showInputMessage="1" showErrorMessage="1" sqref="AV31:AW31" xr:uid="{00000000-0002-0000-0B00-000000000000}">
      <formula1>$AV$24:$AV$28</formula1>
    </dataValidation>
    <dataValidation type="list" allowBlank="1" showInputMessage="1" showErrorMessage="1" sqref="H11:H34" xr:uid="{00000000-0002-0000-0B00-000001000000}">
      <formula1>$AV$10:$AV$19</formula1>
    </dataValidation>
    <dataValidation type="list" allowBlank="1" showInputMessage="1" showErrorMessage="1" sqref="AP8:AQ8 N10 L10 D8 O8:T8" xr:uid="{00000000-0002-0000-0B00-000002000000}">
      <formula1>#REF!</formula1>
    </dataValidation>
    <dataValidation type="list" allowBlank="1" showInputMessage="1" showErrorMessage="1" sqref="P3:P5" xr:uid="{00000000-0002-0000-0B00-000003000000}">
      <formula1>$AY$10:$AY$38</formula1>
    </dataValidation>
  </dataValidations>
  <hyperlinks>
    <hyperlink ref="H9:H10" location="'1'!AH8" display="Plant Status" xr:uid="{00000000-0004-0000-0B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2:AY113"/>
  <sheetViews>
    <sheetView showGridLines="0" topLeftCell="A34" zoomScaleNormal="100" workbookViewId="0">
      <selection activeCell="B53" sqref="B53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134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134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90" t="s">
        <v>11</v>
      </c>
      <c r="I7" s="189" t="s">
        <v>12</v>
      </c>
      <c r="J7" s="189" t="s">
        <v>13</v>
      </c>
      <c r="K7" s="189" t="s">
        <v>14</v>
      </c>
      <c r="L7" s="14"/>
      <c r="M7" s="14"/>
      <c r="N7" s="14"/>
      <c r="O7" s="190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89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89" t="s">
        <v>23</v>
      </c>
      <c r="AG7" s="189" t="s">
        <v>24</v>
      </c>
      <c r="AH7" s="189" t="s">
        <v>25</v>
      </c>
      <c r="AI7" s="189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89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41895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24458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89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87" t="s">
        <v>52</v>
      </c>
      <c r="V9" s="187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86" t="s">
        <v>56</v>
      </c>
      <c r="AG9" s="186" t="s">
        <v>57</v>
      </c>
      <c r="AH9" s="287" t="s">
        <v>58</v>
      </c>
      <c r="AI9" s="301" t="s">
        <v>59</v>
      </c>
      <c r="AJ9" s="187" t="s">
        <v>60</v>
      </c>
      <c r="AK9" s="187" t="s">
        <v>61</v>
      </c>
      <c r="AL9" s="187" t="s">
        <v>62</v>
      </c>
      <c r="AM9" s="187" t="s">
        <v>63</v>
      </c>
      <c r="AN9" s="187" t="s">
        <v>64</v>
      </c>
      <c r="AO9" s="187" t="s">
        <v>65</v>
      </c>
      <c r="AP9" s="187" t="s">
        <v>66</v>
      </c>
      <c r="AQ9" s="285" t="s">
        <v>67</v>
      </c>
      <c r="AR9" s="187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87" t="s">
        <v>73</v>
      </c>
      <c r="C10" s="187" t="s">
        <v>74</v>
      </c>
      <c r="D10" s="187" t="s">
        <v>75</v>
      </c>
      <c r="E10" s="187" t="s">
        <v>76</v>
      </c>
      <c r="F10" s="187" t="s">
        <v>75</v>
      </c>
      <c r="G10" s="187" t="s">
        <v>76</v>
      </c>
      <c r="H10" s="284"/>
      <c r="I10" s="187" t="s">
        <v>76</v>
      </c>
      <c r="J10" s="187" t="s">
        <v>76</v>
      </c>
      <c r="K10" s="187" t="s">
        <v>76</v>
      </c>
      <c r="L10" s="30" t="s">
        <v>30</v>
      </c>
      <c r="M10" s="277"/>
      <c r="N10" s="30" t="s">
        <v>30</v>
      </c>
      <c r="O10" s="286"/>
      <c r="P10" s="286"/>
      <c r="Q10" s="3">
        <v>6481561</v>
      </c>
      <c r="R10" s="295"/>
      <c r="S10" s="296"/>
      <c r="T10" s="297"/>
      <c r="U10" s="187" t="s">
        <v>76</v>
      </c>
      <c r="V10" s="187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30835152</v>
      </c>
      <c r="AH10" s="287"/>
      <c r="AI10" s="302"/>
      <c r="AJ10" s="187" t="s">
        <v>85</v>
      </c>
      <c r="AK10" s="187" t="s">
        <v>85</v>
      </c>
      <c r="AL10" s="187" t="s">
        <v>85</v>
      </c>
      <c r="AM10" s="187" t="s">
        <v>85</v>
      </c>
      <c r="AN10" s="187" t="s">
        <v>85</v>
      </c>
      <c r="AO10" s="187" t="s">
        <v>85</v>
      </c>
      <c r="AP10" s="2">
        <v>6782159</v>
      </c>
      <c r="AQ10" s="286"/>
      <c r="AR10" s="188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13</v>
      </c>
      <c r="E11" s="45">
        <f>D11/1.42</f>
        <v>9.1549295774647899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112</v>
      </c>
      <c r="P11" s="50">
        <v>90</v>
      </c>
      <c r="Q11" s="50">
        <v>6485315</v>
      </c>
      <c r="R11" s="51">
        <f>Q11-Q10</f>
        <v>3754</v>
      </c>
      <c r="S11" s="52">
        <f>R11*24/1000</f>
        <v>90.096000000000004</v>
      </c>
      <c r="T11" s="52">
        <f>R11/1000</f>
        <v>3.754</v>
      </c>
      <c r="U11" s="53">
        <v>6.1</v>
      </c>
      <c r="V11" s="53">
        <f>U11</f>
        <v>6.1</v>
      </c>
      <c r="W11" s="117" t="s">
        <v>132</v>
      </c>
      <c r="X11" s="111">
        <v>0</v>
      </c>
      <c r="Y11" s="111">
        <v>0</v>
      </c>
      <c r="Z11" s="111">
        <v>1053</v>
      </c>
      <c r="AA11" s="111">
        <v>0</v>
      </c>
      <c r="AB11" s="111">
        <v>1064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30835750</v>
      </c>
      <c r="AH11" s="56">
        <f>IF(ISBLANK(AG11),"-",AG11-AG10)</f>
        <v>598</v>
      </c>
      <c r="AI11" s="57">
        <f>AH11/T11</f>
        <v>159.29675013319127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6783159</v>
      </c>
      <c r="AQ11" s="111">
        <f t="shared" ref="AQ11:AQ34" si="0">AP11-AP10</f>
        <v>1000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15</v>
      </c>
      <c r="E12" s="45">
        <f t="shared" ref="E12:E34" si="1">D12/1.42</f>
        <v>10.563380281690142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111</v>
      </c>
      <c r="P12" s="50">
        <v>88</v>
      </c>
      <c r="Q12" s="50">
        <v>6488983</v>
      </c>
      <c r="R12" s="51">
        <f t="shared" ref="R12:R34" si="4">Q12-Q11</f>
        <v>3668</v>
      </c>
      <c r="S12" s="52">
        <f t="shared" ref="S12:S34" si="5">R12*24/1000</f>
        <v>88.031999999999996</v>
      </c>
      <c r="T12" s="52">
        <f t="shared" ref="T12:T34" si="6">R12/1000</f>
        <v>3.6680000000000001</v>
      </c>
      <c r="U12" s="53">
        <v>7.2</v>
      </c>
      <c r="V12" s="53">
        <f t="shared" ref="V12:V34" si="7">U12</f>
        <v>7.2</v>
      </c>
      <c r="W12" s="117" t="s">
        <v>132</v>
      </c>
      <c r="X12" s="111">
        <v>0</v>
      </c>
      <c r="Y12" s="111">
        <v>0</v>
      </c>
      <c r="Z12" s="111">
        <v>1053</v>
      </c>
      <c r="AA12" s="111">
        <v>0</v>
      </c>
      <c r="AB12" s="111">
        <v>1064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30836331</v>
      </c>
      <c r="AH12" s="56">
        <f>IF(ISBLANK(AG12),"-",AG12-AG11)</f>
        <v>581</v>
      </c>
      <c r="AI12" s="57">
        <f t="shared" ref="AI12:AI34" si="8">AH12/T12</f>
        <v>158.3969465648855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6784171</v>
      </c>
      <c r="AQ12" s="111">
        <f t="shared" si="0"/>
        <v>1012</v>
      </c>
      <c r="AR12" s="61">
        <v>0.89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17</v>
      </c>
      <c r="E13" s="45">
        <f t="shared" si="1"/>
        <v>11.971830985915494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110</v>
      </c>
      <c r="P13" s="50">
        <v>87</v>
      </c>
      <c r="Q13" s="50">
        <v>6492572</v>
      </c>
      <c r="R13" s="51">
        <f t="shared" si="4"/>
        <v>3589</v>
      </c>
      <c r="S13" s="52">
        <f t="shared" si="5"/>
        <v>86.135999999999996</v>
      </c>
      <c r="T13" s="52">
        <f t="shared" si="6"/>
        <v>3.589</v>
      </c>
      <c r="U13" s="53">
        <v>8.3000000000000007</v>
      </c>
      <c r="V13" s="53">
        <f t="shared" si="7"/>
        <v>8.3000000000000007</v>
      </c>
      <c r="W13" s="117" t="s">
        <v>132</v>
      </c>
      <c r="X13" s="111">
        <v>0</v>
      </c>
      <c r="Y13" s="111">
        <v>0</v>
      </c>
      <c r="Z13" s="111">
        <v>977</v>
      </c>
      <c r="AA13" s="111">
        <v>0</v>
      </c>
      <c r="AB13" s="111">
        <v>1009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30836906</v>
      </c>
      <c r="AH13" s="56">
        <f>IF(ISBLANK(AG13),"-",AG13-AG12)</f>
        <v>575</v>
      </c>
      <c r="AI13" s="57">
        <f t="shared" si="8"/>
        <v>160.21175814990249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6785282</v>
      </c>
      <c r="AQ13" s="111">
        <f t="shared" si="0"/>
        <v>1111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19</v>
      </c>
      <c r="E14" s="45">
        <f t="shared" si="1"/>
        <v>13.380281690140846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113</v>
      </c>
      <c r="P14" s="50">
        <v>89</v>
      </c>
      <c r="Q14" s="50">
        <v>6496195</v>
      </c>
      <c r="R14" s="51">
        <f t="shared" si="4"/>
        <v>3623</v>
      </c>
      <c r="S14" s="52">
        <f t="shared" si="5"/>
        <v>86.951999999999998</v>
      </c>
      <c r="T14" s="52">
        <f t="shared" si="6"/>
        <v>3.6230000000000002</v>
      </c>
      <c r="U14" s="53">
        <v>9.4</v>
      </c>
      <c r="V14" s="53">
        <f t="shared" si="7"/>
        <v>9.4</v>
      </c>
      <c r="W14" s="117" t="s">
        <v>132</v>
      </c>
      <c r="X14" s="111">
        <v>0</v>
      </c>
      <c r="Y14" s="111">
        <v>0</v>
      </c>
      <c r="Z14" s="111">
        <v>977</v>
      </c>
      <c r="AA14" s="111">
        <v>0</v>
      </c>
      <c r="AB14" s="111">
        <v>1009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30837466</v>
      </c>
      <c r="AH14" s="56">
        <f t="shared" ref="AH14:AH34" si="9">IF(ISBLANK(AG14),"-",AG14-AG13)</f>
        <v>560</v>
      </c>
      <c r="AI14" s="57">
        <f t="shared" si="8"/>
        <v>154.56803753795197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6786156</v>
      </c>
      <c r="AQ14" s="111">
        <f t="shared" si="0"/>
        <v>874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26</v>
      </c>
      <c r="E15" s="45">
        <f t="shared" si="1"/>
        <v>18.30985915492958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95</v>
      </c>
      <c r="P15" s="50">
        <v>92</v>
      </c>
      <c r="Q15" s="50">
        <v>6500126</v>
      </c>
      <c r="R15" s="51">
        <f t="shared" si="4"/>
        <v>3931</v>
      </c>
      <c r="S15" s="52">
        <f t="shared" si="5"/>
        <v>94.343999999999994</v>
      </c>
      <c r="T15" s="52">
        <f t="shared" si="6"/>
        <v>3.931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968</v>
      </c>
      <c r="AA15" s="111">
        <v>0</v>
      </c>
      <c r="AB15" s="111">
        <v>970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30837980</v>
      </c>
      <c r="AH15" s="56">
        <f t="shared" si="9"/>
        <v>514</v>
      </c>
      <c r="AI15" s="57">
        <f t="shared" si="8"/>
        <v>130.75553294327142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6786333</v>
      </c>
      <c r="AQ15" s="111">
        <f t="shared" si="0"/>
        <v>177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15</v>
      </c>
      <c r="E16" s="45">
        <f t="shared" si="1"/>
        <v>10.563380281690142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113</v>
      </c>
      <c r="P16" s="50">
        <v>111</v>
      </c>
      <c r="Q16" s="50">
        <v>6504418</v>
      </c>
      <c r="R16" s="51">
        <f t="shared" si="4"/>
        <v>4292</v>
      </c>
      <c r="S16" s="52">
        <f t="shared" si="5"/>
        <v>103.008</v>
      </c>
      <c r="T16" s="52">
        <f t="shared" si="6"/>
        <v>4.2919999999999998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1195</v>
      </c>
      <c r="AA16" s="111">
        <v>0</v>
      </c>
      <c r="AB16" s="111">
        <v>1001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30838562</v>
      </c>
      <c r="AH16" s="56">
        <f t="shared" si="9"/>
        <v>582</v>
      </c>
      <c r="AI16" s="57">
        <f t="shared" si="8"/>
        <v>135.60111835973905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6786333</v>
      </c>
      <c r="AQ16" s="111">
        <f t="shared" si="0"/>
        <v>0</v>
      </c>
      <c r="AR16" s="61">
        <v>0.95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A17" s="170" t="s">
        <v>200</v>
      </c>
      <c r="B17" s="43">
        <v>2.25</v>
      </c>
      <c r="C17" s="43">
        <v>0.29166666666666702</v>
      </c>
      <c r="D17" s="44">
        <v>11</v>
      </c>
      <c r="E17" s="45">
        <f t="shared" si="1"/>
        <v>7.746478873239437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148</v>
      </c>
      <c r="P17" s="50">
        <v>144</v>
      </c>
      <c r="Q17" s="50">
        <v>6510223</v>
      </c>
      <c r="R17" s="51">
        <f t="shared" si="4"/>
        <v>5805</v>
      </c>
      <c r="S17" s="52">
        <f t="shared" si="5"/>
        <v>139.32</v>
      </c>
      <c r="T17" s="52">
        <f t="shared" si="6"/>
        <v>5.8049999999999997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1195</v>
      </c>
      <c r="AA17" s="111">
        <v>1185</v>
      </c>
      <c r="AB17" s="111">
        <v>1159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30839792</v>
      </c>
      <c r="AH17" s="56">
        <f t="shared" si="9"/>
        <v>1230</v>
      </c>
      <c r="AI17" s="57">
        <f t="shared" si="8"/>
        <v>211.88630490956072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6786333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9</v>
      </c>
      <c r="E18" s="45">
        <f t="shared" si="1"/>
        <v>6.3380281690140849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139</v>
      </c>
      <c r="P18" s="50">
        <v>145</v>
      </c>
      <c r="Q18" s="50">
        <v>6515885</v>
      </c>
      <c r="R18" s="51">
        <f t="shared" si="4"/>
        <v>5662</v>
      </c>
      <c r="S18" s="52">
        <f t="shared" si="5"/>
        <v>135.88800000000001</v>
      </c>
      <c r="T18" s="52">
        <f t="shared" si="6"/>
        <v>5.6619999999999999</v>
      </c>
      <c r="U18" s="53">
        <v>9.1999999999999993</v>
      </c>
      <c r="V18" s="53">
        <f t="shared" si="7"/>
        <v>9.1999999999999993</v>
      </c>
      <c r="W18" s="117" t="s">
        <v>147</v>
      </c>
      <c r="X18" s="111">
        <v>0</v>
      </c>
      <c r="Y18" s="111">
        <v>1010</v>
      </c>
      <c r="Z18" s="111">
        <v>1197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30841046</v>
      </c>
      <c r="AH18" s="56">
        <f t="shared" si="9"/>
        <v>1254</v>
      </c>
      <c r="AI18" s="57">
        <f t="shared" si="8"/>
        <v>221.47651006711411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6786333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8</v>
      </c>
      <c r="E19" s="45">
        <f t="shared" si="1"/>
        <v>5.6338028169014089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135</v>
      </c>
      <c r="P19" s="50">
        <v>149</v>
      </c>
      <c r="Q19" s="50">
        <v>6521990</v>
      </c>
      <c r="R19" s="51">
        <f t="shared" si="4"/>
        <v>6105</v>
      </c>
      <c r="S19" s="52">
        <f t="shared" si="5"/>
        <v>146.52000000000001</v>
      </c>
      <c r="T19" s="52">
        <f t="shared" si="6"/>
        <v>6.1050000000000004</v>
      </c>
      <c r="U19" s="53">
        <v>8.6999999999999993</v>
      </c>
      <c r="V19" s="53">
        <f t="shared" si="7"/>
        <v>8.6999999999999993</v>
      </c>
      <c r="W19" s="117" t="s">
        <v>147</v>
      </c>
      <c r="X19" s="111">
        <v>0</v>
      </c>
      <c r="Y19" s="111">
        <v>1060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30842414</v>
      </c>
      <c r="AH19" s="56">
        <f t="shared" si="9"/>
        <v>1368</v>
      </c>
      <c r="AI19" s="57">
        <f t="shared" si="8"/>
        <v>224.07862407862407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6786333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15</v>
      </c>
      <c r="E20" s="45">
        <f t="shared" si="1"/>
        <v>10.563380281690142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130</v>
      </c>
      <c r="P20" s="50">
        <v>149</v>
      </c>
      <c r="Q20" s="50">
        <v>6528210</v>
      </c>
      <c r="R20" s="51">
        <f t="shared" si="4"/>
        <v>6220</v>
      </c>
      <c r="S20" s="52">
        <f t="shared" si="5"/>
        <v>149.28</v>
      </c>
      <c r="T20" s="52">
        <f t="shared" si="6"/>
        <v>6.22</v>
      </c>
      <c r="U20" s="53">
        <v>8</v>
      </c>
      <c r="V20" s="53">
        <f t="shared" si="7"/>
        <v>8</v>
      </c>
      <c r="W20" s="117" t="s">
        <v>147</v>
      </c>
      <c r="X20" s="111">
        <v>0</v>
      </c>
      <c r="Y20" s="111">
        <v>1111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30843814</v>
      </c>
      <c r="AH20" s="56">
        <f t="shared" si="9"/>
        <v>1400</v>
      </c>
      <c r="AI20" s="57">
        <f t="shared" si="8"/>
        <v>225.08038585209005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6786333</v>
      </c>
      <c r="AQ20" s="111">
        <f t="shared" si="0"/>
        <v>0</v>
      </c>
      <c r="AR20" s="61">
        <v>0.99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133</v>
      </c>
      <c r="P21" s="50">
        <v>147</v>
      </c>
      <c r="Q21" s="50">
        <v>6534456</v>
      </c>
      <c r="R21" s="51">
        <f>Q21-Q20</f>
        <v>6246</v>
      </c>
      <c r="S21" s="52">
        <f t="shared" si="5"/>
        <v>149.904</v>
      </c>
      <c r="T21" s="52">
        <f t="shared" si="6"/>
        <v>6.2460000000000004</v>
      </c>
      <c r="U21" s="53">
        <v>7.1</v>
      </c>
      <c r="V21" s="53">
        <f t="shared" si="7"/>
        <v>7.1</v>
      </c>
      <c r="W21" s="117" t="s">
        <v>147</v>
      </c>
      <c r="X21" s="111">
        <v>0</v>
      </c>
      <c r="Y21" s="111">
        <v>1102</v>
      </c>
      <c r="Z21" s="111">
        <v>1195</v>
      </c>
      <c r="AA21" s="111">
        <v>1185</v>
      </c>
      <c r="AB21" s="111">
        <v>1160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30845212</v>
      </c>
      <c r="AH21" s="56">
        <f t="shared" si="9"/>
        <v>1398</v>
      </c>
      <c r="AI21" s="57">
        <f t="shared" si="8"/>
        <v>223.8232468780019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6786333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11</v>
      </c>
      <c r="E22" s="45">
        <f t="shared" si="1"/>
        <v>7.746478873239437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129</v>
      </c>
      <c r="P22" s="50">
        <v>145</v>
      </c>
      <c r="Q22" s="50">
        <v>6540516</v>
      </c>
      <c r="R22" s="51">
        <f t="shared" si="4"/>
        <v>6060</v>
      </c>
      <c r="S22" s="52">
        <f t="shared" si="5"/>
        <v>145.44</v>
      </c>
      <c r="T22" s="52">
        <f t="shared" si="6"/>
        <v>6.06</v>
      </c>
      <c r="U22" s="53">
        <v>6.5</v>
      </c>
      <c r="V22" s="53">
        <f t="shared" si="7"/>
        <v>6.5</v>
      </c>
      <c r="W22" s="117" t="s">
        <v>147</v>
      </c>
      <c r="X22" s="111">
        <v>0</v>
      </c>
      <c r="Y22" s="111">
        <v>1120</v>
      </c>
      <c r="Z22" s="111">
        <v>1195</v>
      </c>
      <c r="AA22" s="111">
        <v>1185</v>
      </c>
      <c r="AB22" s="111">
        <v>1180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30846574</v>
      </c>
      <c r="AH22" s="56">
        <f t="shared" si="9"/>
        <v>1362</v>
      </c>
      <c r="AI22" s="57">
        <f t="shared" si="8"/>
        <v>224.75247524752476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6786333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9</v>
      </c>
      <c r="E23" s="45">
        <f t="shared" si="1"/>
        <v>6.3380281690140849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131</v>
      </c>
      <c r="P23" s="50">
        <v>143</v>
      </c>
      <c r="Q23" s="50">
        <v>6546470</v>
      </c>
      <c r="R23" s="51">
        <f t="shared" si="4"/>
        <v>5954</v>
      </c>
      <c r="S23" s="52">
        <f t="shared" si="5"/>
        <v>142.89599999999999</v>
      </c>
      <c r="T23" s="52">
        <f t="shared" si="6"/>
        <v>5.9539999999999997</v>
      </c>
      <c r="U23" s="53">
        <v>5.8</v>
      </c>
      <c r="V23" s="53">
        <f t="shared" si="7"/>
        <v>5.8</v>
      </c>
      <c r="W23" s="117" t="s">
        <v>147</v>
      </c>
      <c r="X23" s="111">
        <v>0</v>
      </c>
      <c r="Y23" s="111">
        <v>1071</v>
      </c>
      <c r="Z23" s="111">
        <v>1161</v>
      </c>
      <c r="AA23" s="111">
        <v>1185</v>
      </c>
      <c r="AB23" s="111">
        <v>1180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30847914</v>
      </c>
      <c r="AH23" s="56">
        <f t="shared" si="9"/>
        <v>1340</v>
      </c>
      <c r="AI23" s="57">
        <f t="shared" si="8"/>
        <v>225.05878401074909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6786333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7</v>
      </c>
      <c r="E24" s="45">
        <f t="shared" si="1"/>
        <v>4.9295774647887329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136</v>
      </c>
      <c r="P24" s="50">
        <v>139</v>
      </c>
      <c r="Q24" s="50">
        <v>6552291</v>
      </c>
      <c r="R24" s="51">
        <f t="shared" si="4"/>
        <v>5821</v>
      </c>
      <c r="S24" s="52">
        <f t="shared" si="5"/>
        <v>139.70400000000001</v>
      </c>
      <c r="T24" s="52">
        <f t="shared" si="6"/>
        <v>5.8209999999999997</v>
      </c>
      <c r="U24" s="53">
        <v>5.3</v>
      </c>
      <c r="V24" s="53">
        <f t="shared" si="7"/>
        <v>5.3</v>
      </c>
      <c r="W24" s="117" t="s">
        <v>147</v>
      </c>
      <c r="X24" s="111">
        <v>0</v>
      </c>
      <c r="Y24" s="111">
        <v>1051</v>
      </c>
      <c r="Z24" s="111">
        <v>1176</v>
      </c>
      <c r="AA24" s="111">
        <v>1185</v>
      </c>
      <c r="AB24" s="111">
        <v>1180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30849226</v>
      </c>
      <c r="AH24" s="56">
        <f t="shared" si="9"/>
        <v>1312</v>
      </c>
      <c r="AI24" s="57">
        <f t="shared" si="8"/>
        <v>225.39082631850198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6786333</v>
      </c>
      <c r="AQ24" s="111">
        <f t="shared" si="0"/>
        <v>0</v>
      </c>
      <c r="AR24" s="61">
        <v>0.91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12</v>
      </c>
      <c r="E25" s="45">
        <f t="shared" si="1"/>
        <v>8.4507042253521139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124</v>
      </c>
      <c r="P25" s="50">
        <v>133</v>
      </c>
      <c r="Q25" s="50">
        <v>6557892</v>
      </c>
      <c r="R25" s="51">
        <f t="shared" si="4"/>
        <v>5601</v>
      </c>
      <c r="S25" s="52">
        <f t="shared" si="5"/>
        <v>134.42400000000001</v>
      </c>
      <c r="T25" s="52">
        <f t="shared" si="6"/>
        <v>5.601</v>
      </c>
      <c r="U25" s="53">
        <v>4.9000000000000004</v>
      </c>
      <c r="V25" s="53">
        <f t="shared" si="7"/>
        <v>4.9000000000000004</v>
      </c>
      <c r="W25" s="117" t="s">
        <v>147</v>
      </c>
      <c r="X25" s="111">
        <v>0</v>
      </c>
      <c r="Y25" s="111">
        <v>999</v>
      </c>
      <c r="Z25" s="111">
        <v>1189</v>
      </c>
      <c r="AA25" s="111">
        <v>1185</v>
      </c>
      <c r="AB25" s="111">
        <v>1198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30850533</v>
      </c>
      <c r="AH25" s="56">
        <f t="shared" si="9"/>
        <v>1307</v>
      </c>
      <c r="AI25" s="57">
        <f t="shared" si="8"/>
        <v>233.35118728798429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6786333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11</v>
      </c>
      <c r="E26" s="45">
        <f t="shared" si="1"/>
        <v>7.746478873239437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127</v>
      </c>
      <c r="P26" s="50">
        <v>129</v>
      </c>
      <c r="Q26" s="50">
        <v>6563484</v>
      </c>
      <c r="R26" s="51">
        <f t="shared" si="4"/>
        <v>5592</v>
      </c>
      <c r="S26" s="52">
        <f t="shared" si="5"/>
        <v>134.208</v>
      </c>
      <c r="T26" s="52">
        <f t="shared" si="6"/>
        <v>5.5919999999999996</v>
      </c>
      <c r="U26" s="53">
        <v>4.8</v>
      </c>
      <c r="V26" s="53">
        <f t="shared" si="7"/>
        <v>4.8</v>
      </c>
      <c r="W26" s="117" t="s">
        <v>147</v>
      </c>
      <c r="X26" s="111">
        <v>0</v>
      </c>
      <c r="Y26" s="111">
        <v>999</v>
      </c>
      <c r="Z26" s="111">
        <v>1195</v>
      </c>
      <c r="AA26" s="111">
        <v>1185</v>
      </c>
      <c r="AB26" s="111">
        <v>1198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30851826</v>
      </c>
      <c r="AH26" s="56">
        <f t="shared" si="9"/>
        <v>1293</v>
      </c>
      <c r="AI26" s="57">
        <f t="shared" si="8"/>
        <v>231.22317596566526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6786333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9</v>
      </c>
      <c r="E27" s="45">
        <f t="shared" si="1"/>
        <v>6.3380281690140849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129</v>
      </c>
      <c r="P27" s="50">
        <v>130</v>
      </c>
      <c r="Q27" s="50">
        <v>6569075</v>
      </c>
      <c r="R27" s="51">
        <f t="shared" si="4"/>
        <v>5591</v>
      </c>
      <c r="S27" s="52">
        <f t="shared" si="5"/>
        <v>134.184</v>
      </c>
      <c r="T27" s="52">
        <f t="shared" si="6"/>
        <v>5.5910000000000002</v>
      </c>
      <c r="U27" s="53">
        <v>4.7</v>
      </c>
      <c r="V27" s="53">
        <f t="shared" si="7"/>
        <v>4.7</v>
      </c>
      <c r="W27" s="117" t="s">
        <v>147</v>
      </c>
      <c r="X27" s="111">
        <v>0</v>
      </c>
      <c r="Y27" s="111">
        <v>1019</v>
      </c>
      <c r="Z27" s="111">
        <v>1195</v>
      </c>
      <c r="AA27" s="111">
        <v>1185</v>
      </c>
      <c r="AB27" s="111">
        <v>1198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30853122</v>
      </c>
      <c r="AH27" s="56">
        <f t="shared" si="9"/>
        <v>1296</v>
      </c>
      <c r="AI27" s="57">
        <f t="shared" si="8"/>
        <v>231.80110892505812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6786333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12</v>
      </c>
      <c r="E28" s="45">
        <f t="shared" si="1"/>
        <v>8.4507042253521139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121</v>
      </c>
      <c r="P28" s="50">
        <v>125</v>
      </c>
      <c r="Q28" s="50">
        <v>6574463</v>
      </c>
      <c r="R28" s="51">
        <f t="shared" si="4"/>
        <v>5388</v>
      </c>
      <c r="S28" s="52">
        <f t="shared" si="5"/>
        <v>129.31200000000001</v>
      </c>
      <c r="T28" s="52">
        <f t="shared" si="6"/>
        <v>5.3879999999999999</v>
      </c>
      <c r="U28" s="53">
        <v>4.4000000000000004</v>
      </c>
      <c r="V28" s="53">
        <f t="shared" si="7"/>
        <v>4.4000000000000004</v>
      </c>
      <c r="W28" s="117" t="s">
        <v>147</v>
      </c>
      <c r="X28" s="111">
        <v>0</v>
      </c>
      <c r="Y28" s="111">
        <v>1010</v>
      </c>
      <c r="Z28" s="111">
        <v>1121</v>
      </c>
      <c r="AA28" s="111">
        <v>1185</v>
      </c>
      <c r="AB28" s="111">
        <v>1129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30854311</v>
      </c>
      <c r="AH28" s="56">
        <f t="shared" si="9"/>
        <v>1189</v>
      </c>
      <c r="AI28" s="57">
        <f t="shared" si="8"/>
        <v>220.67557535263549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6786333</v>
      </c>
      <c r="AQ28" s="111">
        <f t="shared" si="0"/>
        <v>0</v>
      </c>
      <c r="AR28" s="61">
        <v>1.02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13</v>
      </c>
      <c r="E29" s="45">
        <f t="shared" si="1"/>
        <v>9.1549295774647899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123</v>
      </c>
      <c r="P29" s="50">
        <v>126</v>
      </c>
      <c r="Q29" s="50">
        <v>6579830</v>
      </c>
      <c r="R29" s="51">
        <f t="shared" si="4"/>
        <v>5367</v>
      </c>
      <c r="S29" s="52">
        <f t="shared" si="5"/>
        <v>128.80799999999999</v>
      </c>
      <c r="T29" s="52">
        <f t="shared" si="6"/>
        <v>5.367</v>
      </c>
      <c r="U29" s="53">
        <v>4.0999999999999996</v>
      </c>
      <c r="V29" s="53">
        <f t="shared" si="7"/>
        <v>4.0999999999999996</v>
      </c>
      <c r="W29" s="117" t="s">
        <v>147</v>
      </c>
      <c r="X29" s="111">
        <v>0</v>
      </c>
      <c r="Y29" s="111">
        <v>1010</v>
      </c>
      <c r="Z29" s="111">
        <v>1081</v>
      </c>
      <c r="AA29" s="111">
        <v>1185</v>
      </c>
      <c r="AB29" s="111">
        <v>1099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30855490</v>
      </c>
      <c r="AH29" s="56">
        <f t="shared" si="9"/>
        <v>1179</v>
      </c>
      <c r="AI29" s="57">
        <f t="shared" si="8"/>
        <v>219.67579653437676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6786333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14</v>
      </c>
      <c r="E30" s="45">
        <f t="shared" si="1"/>
        <v>9.8591549295774659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124</v>
      </c>
      <c r="P30" s="50">
        <v>121</v>
      </c>
      <c r="Q30" s="50">
        <v>6584914</v>
      </c>
      <c r="R30" s="51">
        <f t="shared" si="4"/>
        <v>5084</v>
      </c>
      <c r="S30" s="52">
        <f t="shared" si="5"/>
        <v>122.01600000000001</v>
      </c>
      <c r="T30" s="52">
        <f t="shared" si="6"/>
        <v>5.0839999999999996</v>
      </c>
      <c r="U30" s="53">
        <v>3.7</v>
      </c>
      <c r="V30" s="53">
        <f t="shared" si="7"/>
        <v>3.7</v>
      </c>
      <c r="W30" s="117" t="s">
        <v>150</v>
      </c>
      <c r="X30" s="111">
        <v>0</v>
      </c>
      <c r="Y30" s="111">
        <v>1010</v>
      </c>
      <c r="Z30" s="111">
        <v>1190</v>
      </c>
      <c r="AA30" s="111">
        <v>0</v>
      </c>
      <c r="AB30" s="111">
        <v>1191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30856514</v>
      </c>
      <c r="AH30" s="56">
        <f t="shared" si="9"/>
        <v>1024</v>
      </c>
      <c r="AI30" s="57">
        <f t="shared" si="8"/>
        <v>201.41620771046422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6786333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15</v>
      </c>
      <c r="E31" s="45">
        <f>D31/1.42</f>
        <v>10.563380281690142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126</v>
      </c>
      <c r="P31" s="50">
        <v>122</v>
      </c>
      <c r="Q31" s="50">
        <v>6589822</v>
      </c>
      <c r="R31" s="51">
        <f t="shared" si="4"/>
        <v>4908</v>
      </c>
      <c r="S31" s="52">
        <f t="shared" si="5"/>
        <v>117.792</v>
      </c>
      <c r="T31" s="52">
        <f t="shared" si="6"/>
        <v>4.9080000000000004</v>
      </c>
      <c r="U31" s="53">
        <v>3.4</v>
      </c>
      <c r="V31" s="53">
        <f t="shared" si="7"/>
        <v>3.4</v>
      </c>
      <c r="W31" s="117" t="s">
        <v>150</v>
      </c>
      <c r="X31" s="111">
        <v>0</v>
      </c>
      <c r="Y31" s="111">
        <v>1010</v>
      </c>
      <c r="Z31" s="111">
        <v>1154</v>
      </c>
      <c r="AA31" s="111">
        <v>0</v>
      </c>
      <c r="AB31" s="111">
        <v>1160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30857460</v>
      </c>
      <c r="AH31" s="56">
        <f t="shared" si="9"/>
        <v>946</v>
      </c>
      <c r="AI31" s="57">
        <f t="shared" si="8"/>
        <v>192.74653626731865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6786333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21</v>
      </c>
      <c r="E32" s="45">
        <f t="shared" si="1"/>
        <v>14.788732394366198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125</v>
      </c>
      <c r="P32" s="50">
        <v>112</v>
      </c>
      <c r="Q32" s="50">
        <v>6594564</v>
      </c>
      <c r="R32" s="51">
        <f t="shared" si="4"/>
        <v>4742</v>
      </c>
      <c r="S32" s="52">
        <f t="shared" si="5"/>
        <v>113.80800000000001</v>
      </c>
      <c r="T32" s="52">
        <f t="shared" si="6"/>
        <v>4.742</v>
      </c>
      <c r="U32" s="53">
        <v>3.1</v>
      </c>
      <c r="V32" s="53">
        <f t="shared" si="7"/>
        <v>3.1</v>
      </c>
      <c r="W32" s="117" t="s">
        <v>150</v>
      </c>
      <c r="X32" s="111">
        <v>0</v>
      </c>
      <c r="Y32" s="111">
        <v>1010</v>
      </c>
      <c r="Z32" s="111">
        <v>1083</v>
      </c>
      <c r="AA32" s="111">
        <v>0</v>
      </c>
      <c r="AB32" s="111">
        <v>1110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30858318</v>
      </c>
      <c r="AH32" s="56">
        <f t="shared" si="9"/>
        <v>858</v>
      </c>
      <c r="AI32" s="57">
        <f t="shared" si="8"/>
        <v>180.9363137916491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6786333</v>
      </c>
      <c r="AQ32" s="111">
        <f t="shared" si="0"/>
        <v>0</v>
      </c>
      <c r="AR32" s="61">
        <v>0.97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12</v>
      </c>
      <c r="E33" s="45">
        <f t="shared" si="1"/>
        <v>8.4507042253521139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115</v>
      </c>
      <c r="P33" s="50">
        <v>97</v>
      </c>
      <c r="Q33" s="50">
        <v>6598622</v>
      </c>
      <c r="R33" s="51">
        <f t="shared" si="4"/>
        <v>4058</v>
      </c>
      <c r="S33" s="52">
        <f t="shared" si="5"/>
        <v>97.391999999999996</v>
      </c>
      <c r="T33" s="52">
        <f t="shared" si="6"/>
        <v>4.0579999999999998</v>
      </c>
      <c r="U33" s="53">
        <v>3.7</v>
      </c>
      <c r="V33" s="53">
        <f t="shared" si="7"/>
        <v>3.7</v>
      </c>
      <c r="W33" s="117" t="s">
        <v>132</v>
      </c>
      <c r="X33" s="111">
        <v>0</v>
      </c>
      <c r="Y33" s="111">
        <v>0</v>
      </c>
      <c r="Z33" s="111">
        <v>1063</v>
      </c>
      <c r="AA33" s="111">
        <v>0</v>
      </c>
      <c r="AB33" s="111">
        <v>1068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30858982</v>
      </c>
      <c r="AH33" s="56">
        <f t="shared" si="9"/>
        <v>664</v>
      </c>
      <c r="AI33" s="57">
        <f t="shared" si="8"/>
        <v>163.62740266140958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6786954</v>
      </c>
      <c r="AQ33" s="111">
        <f t="shared" si="0"/>
        <v>621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18</v>
      </c>
      <c r="E34" s="45">
        <f t="shared" si="1"/>
        <v>12.67605633802817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112</v>
      </c>
      <c r="P34" s="50">
        <v>93</v>
      </c>
      <c r="Q34" s="50">
        <v>6602541</v>
      </c>
      <c r="R34" s="51">
        <f t="shared" si="4"/>
        <v>3919</v>
      </c>
      <c r="S34" s="52">
        <f t="shared" si="5"/>
        <v>94.055999999999997</v>
      </c>
      <c r="T34" s="52">
        <f t="shared" si="6"/>
        <v>3.919</v>
      </c>
      <c r="U34" s="53">
        <v>4.5999999999999996</v>
      </c>
      <c r="V34" s="53">
        <f t="shared" si="7"/>
        <v>4.5999999999999996</v>
      </c>
      <c r="W34" s="117" t="s">
        <v>132</v>
      </c>
      <c r="X34" s="111">
        <v>0</v>
      </c>
      <c r="Y34" s="111">
        <v>0</v>
      </c>
      <c r="Z34" s="111">
        <v>1058</v>
      </c>
      <c r="AA34" s="111">
        <v>0</v>
      </c>
      <c r="AB34" s="111">
        <v>1068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30859610</v>
      </c>
      <c r="AH34" s="56">
        <f t="shared" si="9"/>
        <v>628</v>
      </c>
      <c r="AI34" s="57">
        <f t="shared" si="8"/>
        <v>160.24496044909415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6787653</v>
      </c>
      <c r="AQ34" s="111">
        <f t="shared" si="0"/>
        <v>699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121.08333333333333</v>
      </c>
      <c r="Q35" s="78">
        <f>Q34-Q10</f>
        <v>120980</v>
      </c>
      <c r="R35" s="79">
        <f>SUM(R11:R34)</f>
        <v>120980</v>
      </c>
      <c r="S35" s="80">
        <f>AVERAGE(S11:S34)</f>
        <v>120.98</v>
      </c>
      <c r="T35" s="80">
        <f>SUM(T11:T34)</f>
        <v>120.98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24458</v>
      </c>
      <c r="AH35" s="86">
        <f>SUM(AH11:AH34)</f>
        <v>24458</v>
      </c>
      <c r="AI35" s="87">
        <f>$AH$35/$T35</f>
        <v>202.1656472144156</v>
      </c>
      <c r="AJ35" s="84"/>
      <c r="AK35" s="88"/>
      <c r="AL35" s="88"/>
      <c r="AM35" s="88"/>
      <c r="AN35" s="89"/>
      <c r="AO35" s="90"/>
      <c r="AP35" s="91">
        <f>AP34-AP10</f>
        <v>5494</v>
      </c>
      <c r="AQ35" s="92">
        <f>SUM(AQ11:AQ34)</f>
        <v>5494</v>
      </c>
      <c r="AR35" s="93">
        <f>AVERAGE(AR11:AR34)</f>
        <v>0.95499999999999996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220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182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223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222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A48" s="170" t="s">
        <v>200</v>
      </c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193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142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38" t="s">
        <v>240</v>
      </c>
      <c r="C53" s="122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140</v>
      </c>
      <c r="C54" s="122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5" t="s">
        <v>129</v>
      </c>
      <c r="C55" s="122"/>
      <c r="D55" s="119"/>
      <c r="E55" s="119"/>
      <c r="F55" s="119"/>
      <c r="G55" s="119"/>
      <c r="H55" s="119"/>
      <c r="I55" s="119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2" t="s">
        <v>153</v>
      </c>
      <c r="C56" s="122"/>
      <c r="D56" s="119"/>
      <c r="E56" s="119"/>
      <c r="F56" s="119"/>
      <c r="G56" s="119"/>
      <c r="H56" s="119"/>
      <c r="I56" s="1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130</v>
      </c>
      <c r="C57" s="116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/>
      <c r="C58" s="116"/>
      <c r="D58" s="101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T49:T54 S55:T58 T42" name="Range2_12_5_1_1"/>
    <protectedRange sqref="N10 L10 L6 D6 D8 AD8 AF8 O8:U8 AJ8:AR8 AF10 AR11:AR34 L24:N31 E23:E34 G23:G34 N12:N23 E11:G22 N32:N34 N11:AG11 O12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N56:R58" name="Range2_12_1_6_1_1"/>
    <protectedRange sqref="D56 F57:F59 E56:E58 G56:M58" name="Range2_2_12_1_7_1_1"/>
    <protectedRange sqref="E59 G59:H59" name="Range2_2_2_9_1_1_1_1"/>
    <protectedRange sqref="D57" name="Range2_1_1_1_1_1_9_1_1_1_1"/>
    <protectedRange sqref="C56" name="Range2_1_1_2_1_1"/>
    <protectedRange sqref="C59" name="Range2_3_2_1_1"/>
    <protectedRange sqref="F56" name="Range2_2_12_1_1_1_1_1"/>
    <protectedRange sqref="C57:C58" name="Range2_5_1_1_1"/>
    <protectedRange sqref="I59" name="Range2_2_1_1_1_1"/>
    <protectedRange sqref="D58: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8" name="Range2_12_5_1_1_3_1_1"/>
    <protectedRange sqref="S43:S48" name="Range2_12_5_1_1_2_3_1_1_1_1"/>
    <protectedRange sqref="Q43:R48" name="Range2_12_1_6_1_1_1_1_2_1_1_1_1"/>
    <protectedRange sqref="N43:P48" name="Range2_12_1_2_3_1_1_1_1_2_1_1_1_1"/>
    <protectedRange sqref="I43:M48" name="Range2_2_12_1_4_3_1_1_1_1_2_1_1_1_1"/>
    <protectedRange sqref="E43:H46" name="Range2_2_12_1_3_1_2_1_1_1_1_2_1_1_1_1"/>
    <protectedRange sqref="D43:D46" name="Range2_2_12_1_3_1_2_1_1_1_2_1_2_3_1_1"/>
    <protectedRange sqref="D47:E48 G47:H48" name="Range2_2_12_1_3_1_2_1_1_1_2_1_3_2_1_1_1"/>
    <protectedRange sqref="F47:F48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D49:E49 G49:H49" name="Range2_2_12_1_3_3_1_1_1_2_1_1_1_1_1_1_1_1_1"/>
    <protectedRange sqref="F49" name="Range2_2_12_1_3_1_2_1_1_1_2_1_3_1_1_3_1_1_1_1"/>
    <protectedRange sqref="N55:R55" name="Range2_12_1_6_1_1_2_1"/>
    <protectedRange sqref="D55 I55:M55" name="Range2_2_12_1_7_1_1_2_1"/>
    <protectedRange sqref="E55:H55" name="Range2_2_12_1_1_1_1_1_1_1"/>
    <protectedRange sqref="C55" name="Range2_1_4_2_1_1_1_1_1"/>
    <protectedRange sqref="N53:R54" name="Range2_12_1_1_1_1_1_1_1_1_1_1_1_1_1_1"/>
    <protectedRange sqref="J53:M54" name="Range2_2_12_1_1_1_1_1_1_1_1_1_1_1_1_1_1"/>
    <protectedRange sqref="N52:R52" name="Range2_12_1_6_1_1_4_1_1_1_1_1_1_1_1_1"/>
    <protectedRange sqref="J52:M52" name="Range2_2_12_1_7_1_1_6_1_1_1_1_1_1_1_1_1"/>
    <protectedRange sqref="I53:I54" name="Range2_2_12_1_7_1_1_5_1_1_1_1_1_1_1_1_1_1_1"/>
    <protectedRange sqref="G53:H54" name="Range2_2_12_1_3_3_1_1_1_1_1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B54" name="Range2_12_5_1_1_2_2_1_3_1_1_1_1_1_1_1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C53:C54" name="Range2_1_1_1_2_1_1_1_1_1_1_1_1_1_1_1_1"/>
    <protectedRange sqref="D53:D54 E54" name="Range2_2_12_1_2_1_1_1_1_1_1_1_1_1_1_1_1_1_1"/>
    <protectedRange sqref="F54 E53" name="Range2_2_12_1_3_1_2_1_1_1_2_1_1_1_1_1_1_1_1_1_1_1"/>
    <protectedRange sqref="F53" name="Range2_2_12_1_3_1_2_1_1_1_3_1_1_1_1_1_1_1_1_1_1_1"/>
    <protectedRange sqref="B58" name="Range2_12_5_1_1_2_2_1_3_1_1_1_1_1_1_1_1_1_1_1"/>
    <protectedRange sqref="D52:E52" name="Range2_2_12_1_3_1_2_1_1_1_2_1_1_1_1_3_1_1_1_1_1"/>
    <protectedRange sqref="B55" name="Range2_12_5_1_1_2_1_4_1_1_1_2_1_1_1_1_1"/>
    <protectedRange sqref="F52" name="Range2_2_12_1_3_1_2_1_1_1_3_1_1_1_1_1_3_1_1_1_1_1"/>
    <protectedRange sqref="B56:B57" name="Range2_12_5_1_1_2_2_1_3_1_1_1_1_2_1_1_1_1_1"/>
    <protectedRange sqref="B53" name="Range2_12_5_1_1_2_2_1_3_1_1_1_1_2_1_2_1_1_1_1"/>
    <protectedRange sqref="B52" name="Range2_12_5_1_1_2_2_1_3_1_1_1_1_2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41" priority="9" operator="containsText" text="N/A">
      <formula>NOT(ISERROR(SEARCH("N/A",X11)))</formula>
    </cfRule>
    <cfRule type="cellIs" dxfId="440" priority="27" operator="equal">
      <formula>0</formula>
    </cfRule>
  </conditionalFormatting>
  <conditionalFormatting sqref="X11:AE34">
    <cfRule type="cellIs" dxfId="439" priority="26" operator="greaterThanOrEqual">
      <formula>1185</formula>
    </cfRule>
  </conditionalFormatting>
  <conditionalFormatting sqref="X11:AE34">
    <cfRule type="cellIs" dxfId="438" priority="25" operator="between">
      <formula>0.1</formula>
      <formula>1184</formula>
    </cfRule>
  </conditionalFormatting>
  <conditionalFormatting sqref="X8">
    <cfRule type="cellIs" dxfId="437" priority="24" operator="equal">
      <formula>0</formula>
    </cfRule>
  </conditionalFormatting>
  <conditionalFormatting sqref="X8">
    <cfRule type="cellIs" dxfId="436" priority="23" operator="greaterThan">
      <formula>1179</formula>
    </cfRule>
  </conditionalFormatting>
  <conditionalFormatting sqref="X8">
    <cfRule type="cellIs" dxfId="435" priority="22" operator="greaterThan">
      <formula>99</formula>
    </cfRule>
  </conditionalFormatting>
  <conditionalFormatting sqref="X8">
    <cfRule type="cellIs" dxfId="434" priority="21" operator="greaterThan">
      <formula>0.99</formula>
    </cfRule>
  </conditionalFormatting>
  <conditionalFormatting sqref="AB8">
    <cfRule type="cellIs" dxfId="433" priority="20" operator="equal">
      <formula>0</formula>
    </cfRule>
  </conditionalFormatting>
  <conditionalFormatting sqref="AB8">
    <cfRule type="cellIs" dxfId="432" priority="19" operator="greaterThan">
      <formula>1179</formula>
    </cfRule>
  </conditionalFormatting>
  <conditionalFormatting sqref="AB8">
    <cfRule type="cellIs" dxfId="431" priority="18" operator="greaterThan">
      <formula>99</formula>
    </cfRule>
  </conditionalFormatting>
  <conditionalFormatting sqref="AB8">
    <cfRule type="cellIs" dxfId="430" priority="17" operator="greaterThan">
      <formula>0.99</formula>
    </cfRule>
  </conditionalFormatting>
  <conditionalFormatting sqref="AQ11:AQ34 AJ16:AK17 AJ11:AO15 AJ18:AJ34 AK18:AK30 AK31:AL31 AL16:AO30 AK32:AK33 AL32:AL34 AM31:AO34">
    <cfRule type="cellIs" dxfId="429" priority="16" operator="equal">
      <formula>0</formula>
    </cfRule>
  </conditionalFormatting>
  <conditionalFormatting sqref="AQ11:AQ34 AJ16:AK17 AJ11:AO15 AJ18:AJ34 AK18:AK30 AK31:AL31 AL16:AO30 AK32:AK33 AL32:AL34 AM31:AO34">
    <cfRule type="cellIs" dxfId="428" priority="15" operator="greaterThan">
      <formula>1179</formula>
    </cfRule>
  </conditionalFormatting>
  <conditionalFormatting sqref="AQ11:AQ34 AJ16:AK17 AJ11:AO15 AJ18:AJ34 AK18:AK30 AK31:AL31 AL16:AO30 AK32:AK33 AL32:AL34 AM31:AO34">
    <cfRule type="cellIs" dxfId="427" priority="14" operator="greaterThan">
      <formula>99</formula>
    </cfRule>
  </conditionalFormatting>
  <conditionalFormatting sqref="AQ11:AQ34 AJ16:AK17 AJ11:AO15 AJ18:AJ34 AK18:AK30 AK31:AL31 AL16:AO30 AK32:AK33 AL32:AL34 AM31:AO34">
    <cfRule type="cellIs" dxfId="426" priority="13" operator="greaterThan">
      <formula>0.99</formula>
    </cfRule>
  </conditionalFormatting>
  <conditionalFormatting sqref="AI11:AI34">
    <cfRule type="cellIs" dxfId="425" priority="12" operator="greaterThan">
      <formula>$AI$8</formula>
    </cfRule>
  </conditionalFormatting>
  <conditionalFormatting sqref="AH11:AH34">
    <cfRule type="cellIs" dxfId="424" priority="10" operator="greaterThan">
      <formula>$AH$8</formula>
    </cfRule>
    <cfRule type="cellIs" dxfId="423" priority="11" operator="greaterThan">
      <formula>$AH$8</formula>
    </cfRule>
  </conditionalFormatting>
  <conditionalFormatting sqref="AP11:AP34">
    <cfRule type="cellIs" dxfId="422" priority="8" operator="equal">
      <formula>0</formula>
    </cfRule>
  </conditionalFormatting>
  <conditionalFormatting sqref="AP11:AP34">
    <cfRule type="cellIs" dxfId="421" priority="7" operator="greaterThan">
      <formula>1179</formula>
    </cfRule>
  </conditionalFormatting>
  <conditionalFormatting sqref="AP11:AP34">
    <cfRule type="cellIs" dxfId="420" priority="6" operator="greaterThan">
      <formula>99</formula>
    </cfRule>
  </conditionalFormatting>
  <conditionalFormatting sqref="AP11:AP34">
    <cfRule type="cellIs" dxfId="419" priority="5" operator="greaterThan">
      <formula>0.99</formula>
    </cfRule>
  </conditionalFormatting>
  <conditionalFormatting sqref="AK34">
    <cfRule type="cellIs" dxfId="418" priority="4" operator="equal">
      <formula>0</formula>
    </cfRule>
  </conditionalFormatting>
  <conditionalFormatting sqref="AK34">
    <cfRule type="cellIs" dxfId="417" priority="3" operator="greaterThan">
      <formula>1179</formula>
    </cfRule>
  </conditionalFormatting>
  <conditionalFormatting sqref="AK34">
    <cfRule type="cellIs" dxfId="416" priority="2" operator="greaterThan">
      <formula>99</formula>
    </cfRule>
  </conditionalFormatting>
  <conditionalFormatting sqref="AK34">
    <cfRule type="cellIs" dxfId="415" priority="1" operator="greaterThan">
      <formula>0.99</formula>
    </cfRule>
  </conditionalFormatting>
  <dataValidations count="4">
    <dataValidation type="list" allowBlank="1" showInputMessage="1" showErrorMessage="1" sqref="P3:P5" xr:uid="{00000000-0002-0000-0C00-000000000000}">
      <formula1>$AY$10:$AY$38</formula1>
    </dataValidation>
    <dataValidation type="list" allowBlank="1" showInputMessage="1" showErrorMessage="1" sqref="AP8:AQ8 N10 L10 D8 O8:T8" xr:uid="{00000000-0002-0000-0C00-000001000000}">
      <formula1>#REF!</formula1>
    </dataValidation>
    <dataValidation type="list" allowBlank="1" showInputMessage="1" showErrorMessage="1" sqref="H11:H34" xr:uid="{00000000-0002-0000-0C00-000002000000}">
      <formula1>$AV$10:$AV$19</formula1>
    </dataValidation>
    <dataValidation type="list" allowBlank="1" showInputMessage="1" showErrorMessage="1" sqref="AV31:AW31" xr:uid="{00000000-0002-0000-0C00-000003000000}">
      <formula1>$AV$24:$AV$28</formula1>
    </dataValidation>
  </dataValidations>
  <hyperlinks>
    <hyperlink ref="H9:H10" location="'1'!AH8" display="Plant Status" xr:uid="{00000000-0004-0000-0C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2:AY113"/>
  <sheetViews>
    <sheetView showGridLines="0" topLeftCell="A37" zoomScaleNormal="100" workbookViewId="0">
      <selection activeCell="B54" sqref="B54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134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91" t="s">
        <v>11</v>
      </c>
      <c r="I7" s="192" t="s">
        <v>12</v>
      </c>
      <c r="J7" s="192" t="s">
        <v>13</v>
      </c>
      <c r="K7" s="192" t="s">
        <v>14</v>
      </c>
      <c r="L7" s="14"/>
      <c r="M7" s="14"/>
      <c r="N7" s="14"/>
      <c r="O7" s="191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92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92" t="s">
        <v>23</v>
      </c>
      <c r="AG7" s="192" t="s">
        <v>24</v>
      </c>
      <c r="AH7" s="192" t="s">
        <v>25</v>
      </c>
      <c r="AI7" s="192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92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41896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22424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92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93" t="s">
        <v>52</v>
      </c>
      <c r="V9" s="193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95" t="s">
        <v>56</v>
      </c>
      <c r="AG9" s="195" t="s">
        <v>57</v>
      </c>
      <c r="AH9" s="287" t="s">
        <v>58</v>
      </c>
      <c r="AI9" s="301" t="s">
        <v>59</v>
      </c>
      <c r="AJ9" s="193" t="s">
        <v>60</v>
      </c>
      <c r="AK9" s="193" t="s">
        <v>61</v>
      </c>
      <c r="AL9" s="193" t="s">
        <v>62</v>
      </c>
      <c r="AM9" s="193" t="s">
        <v>63</v>
      </c>
      <c r="AN9" s="193" t="s">
        <v>64</v>
      </c>
      <c r="AO9" s="193" t="s">
        <v>65</v>
      </c>
      <c r="AP9" s="193" t="s">
        <v>66</v>
      </c>
      <c r="AQ9" s="285" t="s">
        <v>67</v>
      </c>
      <c r="AR9" s="193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93" t="s">
        <v>73</v>
      </c>
      <c r="C10" s="193" t="s">
        <v>74</v>
      </c>
      <c r="D10" s="193" t="s">
        <v>75</v>
      </c>
      <c r="E10" s="193" t="s">
        <v>76</v>
      </c>
      <c r="F10" s="193" t="s">
        <v>75</v>
      </c>
      <c r="G10" s="193" t="s">
        <v>76</v>
      </c>
      <c r="H10" s="284"/>
      <c r="I10" s="193" t="s">
        <v>76</v>
      </c>
      <c r="J10" s="193" t="s">
        <v>76</v>
      </c>
      <c r="K10" s="193" t="s">
        <v>76</v>
      </c>
      <c r="L10" s="30" t="s">
        <v>30</v>
      </c>
      <c r="M10" s="277"/>
      <c r="N10" s="30" t="s">
        <v>30</v>
      </c>
      <c r="O10" s="286"/>
      <c r="P10" s="286"/>
      <c r="Q10" s="3">
        <v>6602541</v>
      </c>
      <c r="R10" s="295"/>
      <c r="S10" s="296"/>
      <c r="T10" s="297"/>
      <c r="U10" s="193" t="s">
        <v>76</v>
      </c>
      <c r="V10" s="193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30859610</v>
      </c>
      <c r="AH10" s="287"/>
      <c r="AI10" s="302"/>
      <c r="AJ10" s="193" t="s">
        <v>85</v>
      </c>
      <c r="AK10" s="193" t="s">
        <v>85</v>
      </c>
      <c r="AL10" s="193" t="s">
        <v>85</v>
      </c>
      <c r="AM10" s="193" t="s">
        <v>85</v>
      </c>
      <c r="AN10" s="193" t="s">
        <v>85</v>
      </c>
      <c r="AO10" s="193" t="s">
        <v>85</v>
      </c>
      <c r="AP10" s="2">
        <v>6787653</v>
      </c>
      <c r="AQ10" s="286"/>
      <c r="AR10" s="194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17</v>
      </c>
      <c r="E11" s="45">
        <f>D11/1.42</f>
        <v>11.971830985915494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109</v>
      </c>
      <c r="P11" s="50">
        <v>81</v>
      </c>
      <c r="Q11" s="50">
        <v>6606150</v>
      </c>
      <c r="R11" s="51">
        <f>Q11-Q10</f>
        <v>3609</v>
      </c>
      <c r="S11" s="52">
        <f>R11*24/1000</f>
        <v>86.616</v>
      </c>
      <c r="T11" s="52">
        <f>R11/1000</f>
        <v>3.609</v>
      </c>
      <c r="U11" s="53">
        <v>5.6</v>
      </c>
      <c r="V11" s="53">
        <f>U11</f>
        <v>5.6</v>
      </c>
      <c r="W11" s="117" t="s">
        <v>132</v>
      </c>
      <c r="X11" s="111">
        <v>0</v>
      </c>
      <c r="Y11" s="111">
        <v>0</v>
      </c>
      <c r="Z11" s="111">
        <v>1008</v>
      </c>
      <c r="AA11" s="111">
        <v>0</v>
      </c>
      <c r="AB11" s="111">
        <v>998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30860172</v>
      </c>
      <c r="AH11" s="56">
        <f>IF(ISBLANK(AG11),"-",AG11-AG10)</f>
        <v>562</v>
      </c>
      <c r="AI11" s="57">
        <f>AH11/T11</f>
        <v>155.72180659462455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6788479</v>
      </c>
      <c r="AQ11" s="111">
        <f t="shared" ref="AQ11:AQ34" si="0">AP11-AP10</f>
        <v>826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21</v>
      </c>
      <c r="E12" s="45">
        <f t="shared" ref="E12:E34" si="1">D12/1.42</f>
        <v>14.788732394366198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112</v>
      </c>
      <c r="P12" s="50">
        <v>90</v>
      </c>
      <c r="Q12" s="50">
        <v>6609661</v>
      </c>
      <c r="R12" s="51">
        <f t="shared" ref="R12:R34" si="4">Q12-Q11</f>
        <v>3511</v>
      </c>
      <c r="S12" s="52">
        <f t="shared" ref="S12:S34" si="5">R12*24/1000</f>
        <v>84.263999999999996</v>
      </c>
      <c r="T12" s="52">
        <f t="shared" ref="T12:T34" si="6">R12/1000</f>
        <v>3.5110000000000001</v>
      </c>
      <c r="U12" s="53">
        <v>6.8</v>
      </c>
      <c r="V12" s="53">
        <f t="shared" ref="V12:V34" si="7">U12</f>
        <v>6.8</v>
      </c>
      <c r="W12" s="117" t="s">
        <v>132</v>
      </c>
      <c r="X12" s="111">
        <v>0</v>
      </c>
      <c r="Y12" s="111">
        <v>0</v>
      </c>
      <c r="Z12" s="111">
        <v>1009</v>
      </c>
      <c r="AA12" s="111">
        <v>0</v>
      </c>
      <c r="AB12" s="111">
        <v>999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30860723</v>
      </c>
      <c r="AH12" s="56">
        <f>IF(ISBLANK(AG12),"-",AG12-AG11)</f>
        <v>551</v>
      </c>
      <c r="AI12" s="57">
        <f t="shared" ref="AI12:AI34" si="8">AH12/T12</f>
        <v>156.93534605525491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6789536</v>
      </c>
      <c r="AQ12" s="111">
        <f t="shared" si="0"/>
        <v>1057</v>
      </c>
      <c r="AR12" s="61">
        <v>0.92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21</v>
      </c>
      <c r="E13" s="45">
        <f t="shared" si="1"/>
        <v>14.788732394366198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107</v>
      </c>
      <c r="P13" s="50">
        <v>82</v>
      </c>
      <c r="Q13" s="50">
        <v>6613109</v>
      </c>
      <c r="R13" s="51">
        <f t="shared" si="4"/>
        <v>3448</v>
      </c>
      <c r="S13" s="52">
        <f t="shared" si="5"/>
        <v>82.751999999999995</v>
      </c>
      <c r="T13" s="52">
        <f t="shared" si="6"/>
        <v>3.448</v>
      </c>
      <c r="U13" s="53">
        <v>7.9</v>
      </c>
      <c r="V13" s="53">
        <f t="shared" si="7"/>
        <v>7.9</v>
      </c>
      <c r="W13" s="117" t="s">
        <v>132</v>
      </c>
      <c r="X13" s="111">
        <v>0</v>
      </c>
      <c r="Y13" s="111">
        <v>0</v>
      </c>
      <c r="Z13" s="111">
        <v>1008</v>
      </c>
      <c r="AA13" s="111">
        <v>0</v>
      </c>
      <c r="AB13" s="111">
        <v>968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30861259</v>
      </c>
      <c r="AH13" s="56">
        <f>IF(ISBLANK(AG13),"-",AG13-AG12)</f>
        <v>536</v>
      </c>
      <c r="AI13" s="57">
        <f t="shared" si="8"/>
        <v>155.4524361948956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6790644</v>
      </c>
      <c r="AQ13" s="111">
        <f t="shared" si="0"/>
        <v>1108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23</v>
      </c>
      <c r="E14" s="45">
        <f t="shared" si="1"/>
        <v>16.197183098591552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105</v>
      </c>
      <c r="P14" s="50">
        <v>78</v>
      </c>
      <c r="Q14" s="50">
        <v>6616574</v>
      </c>
      <c r="R14" s="51">
        <f t="shared" si="4"/>
        <v>3465</v>
      </c>
      <c r="S14" s="52">
        <f t="shared" si="5"/>
        <v>83.16</v>
      </c>
      <c r="T14" s="52">
        <f t="shared" si="6"/>
        <v>3.4649999999999999</v>
      </c>
      <c r="U14" s="53">
        <v>9.1</v>
      </c>
      <c r="V14" s="53">
        <f t="shared" si="7"/>
        <v>9.1</v>
      </c>
      <c r="W14" s="117" t="s">
        <v>132</v>
      </c>
      <c r="X14" s="111">
        <v>0</v>
      </c>
      <c r="Y14" s="111">
        <v>0</v>
      </c>
      <c r="Z14" s="111">
        <v>1003</v>
      </c>
      <c r="AA14" s="111">
        <v>0</v>
      </c>
      <c r="AB14" s="111">
        <v>935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30861806</v>
      </c>
      <c r="AH14" s="56">
        <f t="shared" ref="AH14:AH34" si="9">IF(ISBLANK(AG14),"-",AG14-AG13)</f>
        <v>547</v>
      </c>
      <c r="AI14" s="57">
        <f t="shared" si="8"/>
        <v>157.86435786435788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6792057</v>
      </c>
      <c r="AQ14" s="111">
        <f t="shared" si="0"/>
        <v>1413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32</v>
      </c>
      <c r="E15" s="45">
        <f t="shared" si="1"/>
        <v>22.535211267605636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106</v>
      </c>
      <c r="P15" s="50">
        <v>85</v>
      </c>
      <c r="Q15" s="50">
        <v>6619946</v>
      </c>
      <c r="R15" s="51">
        <f t="shared" si="4"/>
        <v>3372</v>
      </c>
      <c r="S15" s="52">
        <f t="shared" si="5"/>
        <v>80.927999999999997</v>
      </c>
      <c r="T15" s="52">
        <f t="shared" si="6"/>
        <v>3.3719999999999999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888</v>
      </c>
      <c r="AA15" s="111">
        <v>0</v>
      </c>
      <c r="AB15" s="111">
        <v>908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30862335</v>
      </c>
      <c r="AH15" s="56">
        <f t="shared" si="9"/>
        <v>529</v>
      </c>
      <c r="AI15" s="57">
        <f t="shared" si="8"/>
        <v>156.88018979833927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0.35</v>
      </c>
      <c r="AP15" s="111">
        <v>6792411</v>
      </c>
      <c r="AQ15" s="111">
        <f t="shared" si="0"/>
        <v>354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29</v>
      </c>
      <c r="E16" s="45">
        <f t="shared" si="1"/>
        <v>20.422535211267608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102</v>
      </c>
      <c r="P16" s="50">
        <v>107</v>
      </c>
      <c r="Q16" s="50">
        <v>6624457</v>
      </c>
      <c r="R16" s="51">
        <f t="shared" si="4"/>
        <v>4511</v>
      </c>
      <c r="S16" s="52">
        <f t="shared" si="5"/>
        <v>108.264</v>
      </c>
      <c r="T16" s="52">
        <f t="shared" si="6"/>
        <v>4.5110000000000001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949</v>
      </c>
      <c r="AA16" s="111">
        <v>0</v>
      </c>
      <c r="AB16" s="111">
        <v>968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30862996</v>
      </c>
      <c r="AH16" s="56">
        <f t="shared" si="9"/>
        <v>661</v>
      </c>
      <c r="AI16" s="57">
        <f t="shared" si="8"/>
        <v>146.53070272666815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6792411</v>
      </c>
      <c r="AQ16" s="111">
        <f t="shared" si="0"/>
        <v>0</v>
      </c>
      <c r="AR16" s="61">
        <v>1.04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A17" s="170" t="s">
        <v>200</v>
      </c>
      <c r="B17" s="43">
        <v>2.25</v>
      </c>
      <c r="C17" s="43">
        <v>0.29166666666666702</v>
      </c>
      <c r="D17" s="44">
        <v>27</v>
      </c>
      <c r="E17" s="45">
        <f t="shared" si="1"/>
        <v>19.014084507042256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129</v>
      </c>
      <c r="P17" s="50">
        <v>129</v>
      </c>
      <c r="Q17" s="50">
        <v>6628969</v>
      </c>
      <c r="R17" s="51">
        <f t="shared" si="4"/>
        <v>4512</v>
      </c>
      <c r="S17" s="52">
        <f t="shared" si="5"/>
        <v>108.288</v>
      </c>
      <c r="T17" s="52">
        <f t="shared" si="6"/>
        <v>4.5119999999999996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1047</v>
      </c>
      <c r="AA17" s="111">
        <v>1185</v>
      </c>
      <c r="AB17" s="111">
        <v>1050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30863658</v>
      </c>
      <c r="AH17" s="56">
        <f t="shared" si="9"/>
        <v>662</v>
      </c>
      <c r="AI17" s="57">
        <f t="shared" si="8"/>
        <v>146.71985815602838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6792411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15</v>
      </c>
      <c r="E18" s="45">
        <f t="shared" si="1"/>
        <v>10.563380281690142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142</v>
      </c>
      <c r="P18" s="50">
        <v>143</v>
      </c>
      <c r="Q18" s="50">
        <v>6634405</v>
      </c>
      <c r="R18" s="51">
        <f t="shared" si="4"/>
        <v>5436</v>
      </c>
      <c r="S18" s="52">
        <f t="shared" si="5"/>
        <v>130.464</v>
      </c>
      <c r="T18" s="52">
        <f t="shared" si="6"/>
        <v>5.4359999999999999</v>
      </c>
      <c r="U18" s="53">
        <v>9.5</v>
      </c>
      <c r="V18" s="53">
        <f t="shared" si="7"/>
        <v>9.5</v>
      </c>
      <c r="W18" s="117" t="s">
        <v>181</v>
      </c>
      <c r="X18" s="111">
        <v>0</v>
      </c>
      <c r="Y18" s="111">
        <v>0</v>
      </c>
      <c r="Z18" s="111">
        <v>1152</v>
      </c>
      <c r="AA18" s="111">
        <v>1185</v>
      </c>
      <c r="AB18" s="111">
        <v>1159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30864732</v>
      </c>
      <c r="AH18" s="56">
        <f t="shared" si="9"/>
        <v>1074</v>
      </c>
      <c r="AI18" s="57">
        <f t="shared" si="8"/>
        <v>197.57174392935983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6792411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12</v>
      </c>
      <c r="E19" s="45">
        <f t="shared" si="1"/>
        <v>8.4507042253521139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130</v>
      </c>
      <c r="P19" s="50">
        <v>148</v>
      </c>
      <c r="Q19" s="50">
        <v>6640407</v>
      </c>
      <c r="R19" s="51">
        <f t="shared" si="4"/>
        <v>6002</v>
      </c>
      <c r="S19" s="52">
        <f t="shared" si="5"/>
        <v>144.048</v>
      </c>
      <c r="T19" s="52">
        <f t="shared" si="6"/>
        <v>6.0019999999999998</v>
      </c>
      <c r="U19" s="53">
        <v>9.3000000000000007</v>
      </c>
      <c r="V19" s="53">
        <f t="shared" si="7"/>
        <v>9.3000000000000007</v>
      </c>
      <c r="W19" s="117" t="s">
        <v>147</v>
      </c>
      <c r="X19" s="111">
        <v>0</v>
      </c>
      <c r="Y19" s="111">
        <v>1093</v>
      </c>
      <c r="Z19" s="111">
        <v>1104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30866018</v>
      </c>
      <c r="AH19" s="56">
        <f t="shared" si="9"/>
        <v>1286</v>
      </c>
      <c r="AI19" s="57">
        <f t="shared" si="8"/>
        <v>214.26191269576807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6792411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9</v>
      </c>
      <c r="E20" s="45">
        <f t="shared" si="1"/>
        <v>6.3380281690140849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135</v>
      </c>
      <c r="P20" s="50">
        <v>146</v>
      </c>
      <c r="Q20" s="50">
        <v>6646640</v>
      </c>
      <c r="R20" s="51">
        <f t="shared" si="4"/>
        <v>6233</v>
      </c>
      <c r="S20" s="52">
        <f t="shared" si="5"/>
        <v>149.59200000000001</v>
      </c>
      <c r="T20" s="52">
        <f t="shared" si="6"/>
        <v>6.2329999999999997</v>
      </c>
      <c r="U20" s="53">
        <v>8.5</v>
      </c>
      <c r="V20" s="53">
        <f t="shared" si="7"/>
        <v>8.5</v>
      </c>
      <c r="W20" s="117" t="s">
        <v>147</v>
      </c>
      <c r="X20" s="111">
        <v>0</v>
      </c>
      <c r="Y20" s="111">
        <v>1076</v>
      </c>
      <c r="Z20" s="111">
        <v>1164</v>
      </c>
      <c r="AA20" s="111">
        <v>1185</v>
      </c>
      <c r="AB20" s="111">
        <v>1197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30867386</v>
      </c>
      <c r="AH20" s="56">
        <f t="shared" si="9"/>
        <v>1368</v>
      </c>
      <c r="AI20" s="57">
        <f t="shared" si="8"/>
        <v>219.47697737846946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6792411</v>
      </c>
      <c r="AQ20" s="111">
        <f t="shared" si="0"/>
        <v>0</v>
      </c>
      <c r="AR20" s="61">
        <v>0.99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10</v>
      </c>
      <c r="E21" s="45">
        <f t="shared" si="1"/>
        <v>7.042253521126761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138</v>
      </c>
      <c r="P21" s="50">
        <v>147</v>
      </c>
      <c r="Q21" s="50">
        <v>6652808</v>
      </c>
      <c r="R21" s="51">
        <f>Q21-Q20</f>
        <v>6168</v>
      </c>
      <c r="S21" s="52">
        <f t="shared" si="5"/>
        <v>148.03200000000001</v>
      </c>
      <c r="T21" s="52">
        <f t="shared" si="6"/>
        <v>6.1680000000000001</v>
      </c>
      <c r="U21" s="53">
        <v>7.9</v>
      </c>
      <c r="V21" s="53">
        <f t="shared" si="7"/>
        <v>7.9</v>
      </c>
      <c r="W21" s="117" t="s">
        <v>147</v>
      </c>
      <c r="X21" s="111">
        <v>0</v>
      </c>
      <c r="Y21" s="111">
        <v>1050</v>
      </c>
      <c r="Z21" s="111">
        <v>1165</v>
      </c>
      <c r="AA21" s="111">
        <v>1185</v>
      </c>
      <c r="AB21" s="111">
        <v>1197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30868734</v>
      </c>
      <c r="AH21" s="56">
        <f t="shared" si="9"/>
        <v>1348</v>
      </c>
      <c r="AI21" s="57">
        <f t="shared" si="8"/>
        <v>218.54734111543451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6792411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9</v>
      </c>
      <c r="E22" s="45">
        <f t="shared" si="1"/>
        <v>6.3380281690140849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136</v>
      </c>
      <c r="P22" s="50">
        <v>140</v>
      </c>
      <c r="Q22" s="50">
        <v>6658772</v>
      </c>
      <c r="R22" s="51">
        <f t="shared" si="4"/>
        <v>5964</v>
      </c>
      <c r="S22" s="52">
        <f t="shared" si="5"/>
        <v>143.136</v>
      </c>
      <c r="T22" s="52">
        <f t="shared" si="6"/>
        <v>5.9640000000000004</v>
      </c>
      <c r="U22" s="53">
        <v>7.5</v>
      </c>
      <c r="V22" s="53">
        <f t="shared" si="7"/>
        <v>7.5</v>
      </c>
      <c r="W22" s="117" t="s">
        <v>147</v>
      </c>
      <c r="X22" s="111">
        <v>0</v>
      </c>
      <c r="Y22" s="111">
        <v>1021</v>
      </c>
      <c r="Z22" s="111">
        <v>1165</v>
      </c>
      <c r="AA22" s="111">
        <v>1185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30870042</v>
      </c>
      <c r="AH22" s="56">
        <f t="shared" si="9"/>
        <v>1308</v>
      </c>
      <c r="AI22" s="57">
        <f t="shared" si="8"/>
        <v>219.3158953722334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6792411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10</v>
      </c>
      <c r="E23" s="45">
        <f t="shared" si="1"/>
        <v>7.042253521126761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127</v>
      </c>
      <c r="P23" s="50">
        <v>135</v>
      </c>
      <c r="Q23" s="50">
        <v>6664623</v>
      </c>
      <c r="R23" s="51">
        <f t="shared" si="4"/>
        <v>5851</v>
      </c>
      <c r="S23" s="52">
        <f t="shared" si="5"/>
        <v>140.42400000000001</v>
      </c>
      <c r="T23" s="52">
        <f t="shared" si="6"/>
        <v>5.851</v>
      </c>
      <c r="U23" s="53">
        <v>6.9</v>
      </c>
      <c r="V23" s="53">
        <f t="shared" si="7"/>
        <v>6.9</v>
      </c>
      <c r="W23" s="117" t="s">
        <v>147</v>
      </c>
      <c r="X23" s="111">
        <v>0</v>
      </c>
      <c r="Y23" s="111">
        <v>1051</v>
      </c>
      <c r="Z23" s="111">
        <v>1135</v>
      </c>
      <c r="AA23" s="111">
        <v>1185</v>
      </c>
      <c r="AB23" s="111">
        <v>1138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30871312</v>
      </c>
      <c r="AH23" s="56">
        <f t="shared" si="9"/>
        <v>1270</v>
      </c>
      <c r="AI23" s="57">
        <f t="shared" si="8"/>
        <v>217.05691334814563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6792411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129</v>
      </c>
      <c r="P24" s="50">
        <v>133</v>
      </c>
      <c r="Q24" s="50">
        <v>6670244</v>
      </c>
      <c r="R24" s="51">
        <f t="shared" si="4"/>
        <v>5621</v>
      </c>
      <c r="S24" s="52">
        <f t="shared" si="5"/>
        <v>134.904</v>
      </c>
      <c r="T24" s="52">
        <f t="shared" si="6"/>
        <v>5.6210000000000004</v>
      </c>
      <c r="U24" s="53">
        <v>6.5</v>
      </c>
      <c r="V24" s="53">
        <f t="shared" si="7"/>
        <v>6.5</v>
      </c>
      <c r="W24" s="117" t="s">
        <v>147</v>
      </c>
      <c r="X24" s="111">
        <v>0</v>
      </c>
      <c r="Y24" s="111">
        <v>1013</v>
      </c>
      <c r="Z24" s="111">
        <v>1135</v>
      </c>
      <c r="AA24" s="111">
        <v>1185</v>
      </c>
      <c r="AB24" s="111">
        <v>1138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30872544</v>
      </c>
      <c r="AH24" s="56">
        <f t="shared" si="9"/>
        <v>1232</v>
      </c>
      <c r="AI24" s="57">
        <f t="shared" si="8"/>
        <v>219.17808219178082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6792411</v>
      </c>
      <c r="AQ24" s="111">
        <f t="shared" si="0"/>
        <v>0</v>
      </c>
      <c r="AR24" s="61">
        <v>0.89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125</v>
      </c>
      <c r="P25" s="50">
        <v>129</v>
      </c>
      <c r="Q25" s="50">
        <v>6675763</v>
      </c>
      <c r="R25" s="51">
        <f t="shared" si="4"/>
        <v>5519</v>
      </c>
      <c r="S25" s="52">
        <f t="shared" si="5"/>
        <v>132.45599999999999</v>
      </c>
      <c r="T25" s="52">
        <f t="shared" si="6"/>
        <v>5.5190000000000001</v>
      </c>
      <c r="U25" s="53">
        <v>6.3</v>
      </c>
      <c r="V25" s="53">
        <f t="shared" si="7"/>
        <v>6.3</v>
      </c>
      <c r="W25" s="117" t="s">
        <v>147</v>
      </c>
      <c r="X25" s="111">
        <v>0</v>
      </c>
      <c r="Y25" s="111">
        <v>1013</v>
      </c>
      <c r="Z25" s="111">
        <v>1135</v>
      </c>
      <c r="AA25" s="111">
        <v>1185</v>
      </c>
      <c r="AB25" s="111">
        <v>1138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30873749</v>
      </c>
      <c r="AH25" s="56">
        <f t="shared" si="9"/>
        <v>1205</v>
      </c>
      <c r="AI25" s="57">
        <f t="shared" si="8"/>
        <v>218.3366551911578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6792411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131</v>
      </c>
      <c r="P26" s="50">
        <v>132</v>
      </c>
      <c r="Q26" s="50">
        <v>6681145</v>
      </c>
      <c r="R26" s="51">
        <f t="shared" si="4"/>
        <v>5382</v>
      </c>
      <c r="S26" s="52">
        <f t="shared" si="5"/>
        <v>129.16800000000001</v>
      </c>
      <c r="T26" s="52">
        <f t="shared" si="6"/>
        <v>5.3819999999999997</v>
      </c>
      <c r="U26" s="53">
        <v>6.1</v>
      </c>
      <c r="V26" s="53">
        <f t="shared" si="7"/>
        <v>6.1</v>
      </c>
      <c r="W26" s="117" t="s">
        <v>147</v>
      </c>
      <c r="X26" s="111">
        <v>0</v>
      </c>
      <c r="Y26" s="111">
        <v>1008</v>
      </c>
      <c r="Z26" s="111">
        <v>1135</v>
      </c>
      <c r="AA26" s="111">
        <v>1185</v>
      </c>
      <c r="AB26" s="111">
        <v>1138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30874936</v>
      </c>
      <c r="AH26" s="56">
        <f t="shared" si="9"/>
        <v>1187</v>
      </c>
      <c r="AI26" s="57">
        <f t="shared" si="8"/>
        <v>220.54998141954664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6792411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10</v>
      </c>
      <c r="E27" s="45">
        <f t="shared" si="1"/>
        <v>7.042253521126761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127</v>
      </c>
      <c r="P27" s="50">
        <v>128</v>
      </c>
      <c r="Q27" s="50">
        <v>6686613</v>
      </c>
      <c r="R27" s="51">
        <f t="shared" si="4"/>
        <v>5468</v>
      </c>
      <c r="S27" s="52">
        <f t="shared" si="5"/>
        <v>131.232</v>
      </c>
      <c r="T27" s="52">
        <f t="shared" si="6"/>
        <v>5.468</v>
      </c>
      <c r="U27" s="53">
        <v>5.7</v>
      </c>
      <c r="V27" s="53">
        <f t="shared" si="7"/>
        <v>5.7</v>
      </c>
      <c r="W27" s="117" t="s">
        <v>147</v>
      </c>
      <c r="X27" s="111">
        <v>0</v>
      </c>
      <c r="Y27" s="111">
        <v>998</v>
      </c>
      <c r="Z27" s="111">
        <v>1135</v>
      </c>
      <c r="AA27" s="111">
        <v>1185</v>
      </c>
      <c r="AB27" s="111">
        <v>1138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30876112</v>
      </c>
      <c r="AH27" s="56">
        <f t="shared" si="9"/>
        <v>1176</v>
      </c>
      <c r="AI27" s="57">
        <f t="shared" si="8"/>
        <v>215.06949524506217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6792411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12</v>
      </c>
      <c r="E28" s="45">
        <f t="shared" si="1"/>
        <v>8.4507042253521139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119</v>
      </c>
      <c r="P28" s="50">
        <v>126</v>
      </c>
      <c r="Q28" s="50">
        <v>6691845</v>
      </c>
      <c r="R28" s="51">
        <f t="shared" si="4"/>
        <v>5232</v>
      </c>
      <c r="S28" s="52">
        <f t="shared" si="5"/>
        <v>125.568</v>
      </c>
      <c r="T28" s="52">
        <f t="shared" si="6"/>
        <v>5.2320000000000002</v>
      </c>
      <c r="U28" s="53">
        <v>5.3</v>
      </c>
      <c r="V28" s="53">
        <f t="shared" si="7"/>
        <v>5.3</v>
      </c>
      <c r="W28" s="117" t="s">
        <v>150</v>
      </c>
      <c r="X28" s="111">
        <v>0</v>
      </c>
      <c r="Y28" s="111">
        <v>1060</v>
      </c>
      <c r="Z28" s="111">
        <v>1196</v>
      </c>
      <c r="AA28" s="111">
        <v>0</v>
      </c>
      <c r="AB28" s="111">
        <v>1198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30877164</v>
      </c>
      <c r="AH28" s="56">
        <f t="shared" si="9"/>
        <v>1052</v>
      </c>
      <c r="AI28" s="57">
        <f t="shared" si="8"/>
        <v>201.07033639143731</v>
      </c>
      <c r="AJ28" s="58">
        <v>0</v>
      </c>
      <c r="AK28" s="58">
        <v>1</v>
      </c>
      <c r="AL28" s="58">
        <v>1</v>
      </c>
      <c r="AM28" s="58">
        <v>0</v>
      </c>
      <c r="AN28" s="58">
        <v>1</v>
      </c>
      <c r="AO28" s="58">
        <v>0</v>
      </c>
      <c r="AP28" s="111">
        <v>6792411</v>
      </c>
      <c r="AQ28" s="111">
        <f t="shared" si="0"/>
        <v>0</v>
      </c>
      <c r="AR28" s="61">
        <v>0.95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13</v>
      </c>
      <c r="E29" s="45">
        <f t="shared" si="1"/>
        <v>9.1549295774647899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117</v>
      </c>
      <c r="P29" s="50">
        <v>121</v>
      </c>
      <c r="Q29" s="50">
        <v>6697002</v>
      </c>
      <c r="R29" s="51">
        <f t="shared" si="4"/>
        <v>5157</v>
      </c>
      <c r="S29" s="52">
        <f t="shared" si="5"/>
        <v>123.768</v>
      </c>
      <c r="T29" s="52">
        <f t="shared" si="6"/>
        <v>5.157</v>
      </c>
      <c r="U29" s="53">
        <v>4.8</v>
      </c>
      <c r="V29" s="53">
        <f t="shared" si="7"/>
        <v>4.8</v>
      </c>
      <c r="W29" s="117" t="s">
        <v>150</v>
      </c>
      <c r="X29" s="111">
        <v>0</v>
      </c>
      <c r="Y29" s="111">
        <v>1023</v>
      </c>
      <c r="Z29" s="111">
        <v>1196</v>
      </c>
      <c r="AA29" s="111">
        <v>0</v>
      </c>
      <c r="AB29" s="111">
        <v>1198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30878174</v>
      </c>
      <c r="AH29" s="56">
        <f t="shared" si="9"/>
        <v>1010</v>
      </c>
      <c r="AI29" s="57">
        <f t="shared" si="8"/>
        <v>195.85030056234245</v>
      </c>
      <c r="AJ29" s="58">
        <v>0</v>
      </c>
      <c r="AK29" s="58">
        <v>1</v>
      </c>
      <c r="AL29" s="58">
        <v>1</v>
      </c>
      <c r="AM29" s="58">
        <v>0</v>
      </c>
      <c r="AN29" s="58">
        <v>1</v>
      </c>
      <c r="AO29" s="58">
        <v>0</v>
      </c>
      <c r="AP29" s="111">
        <v>6792411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14</v>
      </c>
      <c r="E30" s="45">
        <f t="shared" si="1"/>
        <v>9.8591549295774659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111</v>
      </c>
      <c r="P30" s="50">
        <v>119</v>
      </c>
      <c r="Q30" s="50">
        <v>6702039</v>
      </c>
      <c r="R30" s="51">
        <f t="shared" si="4"/>
        <v>5037</v>
      </c>
      <c r="S30" s="52">
        <f t="shared" si="5"/>
        <v>120.88800000000001</v>
      </c>
      <c r="T30" s="52">
        <f t="shared" si="6"/>
        <v>5.0369999999999999</v>
      </c>
      <c r="U30" s="53">
        <v>4.4000000000000004</v>
      </c>
      <c r="V30" s="53">
        <f t="shared" si="7"/>
        <v>4.4000000000000004</v>
      </c>
      <c r="W30" s="117" t="s">
        <v>150</v>
      </c>
      <c r="X30" s="111">
        <v>0</v>
      </c>
      <c r="Y30" s="111">
        <v>1027</v>
      </c>
      <c r="Z30" s="111">
        <v>1156</v>
      </c>
      <c r="AA30" s="111">
        <v>0</v>
      </c>
      <c r="AB30" s="111">
        <v>1160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30879154</v>
      </c>
      <c r="AH30" s="56">
        <f t="shared" si="9"/>
        <v>980</v>
      </c>
      <c r="AI30" s="57">
        <f t="shared" si="8"/>
        <v>194.56025411951558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6792411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15</v>
      </c>
      <c r="E31" s="45">
        <f>D31/1.42</f>
        <v>10.563380281690142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114</v>
      </c>
      <c r="P31" s="50">
        <v>113</v>
      </c>
      <c r="Q31" s="50">
        <v>6707020</v>
      </c>
      <c r="R31" s="51">
        <f t="shared" si="4"/>
        <v>4981</v>
      </c>
      <c r="S31" s="52">
        <f t="shared" si="5"/>
        <v>119.544</v>
      </c>
      <c r="T31" s="52">
        <f t="shared" si="6"/>
        <v>4.9809999999999999</v>
      </c>
      <c r="U31" s="53">
        <v>3.9</v>
      </c>
      <c r="V31" s="53">
        <f t="shared" si="7"/>
        <v>3.9</v>
      </c>
      <c r="W31" s="117" t="s">
        <v>150</v>
      </c>
      <c r="X31" s="111">
        <v>0</v>
      </c>
      <c r="Y31" s="111">
        <v>989</v>
      </c>
      <c r="Z31" s="111">
        <v>1156</v>
      </c>
      <c r="AA31" s="111">
        <v>0</v>
      </c>
      <c r="AB31" s="111">
        <v>1160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30880105</v>
      </c>
      <c r="AH31" s="56">
        <f t="shared" si="9"/>
        <v>951</v>
      </c>
      <c r="AI31" s="57">
        <f t="shared" si="8"/>
        <v>190.92551696446498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6792411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20</v>
      </c>
      <c r="E32" s="45">
        <f t="shared" si="1"/>
        <v>14.084507042253522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100</v>
      </c>
      <c r="P32" s="50">
        <v>98</v>
      </c>
      <c r="Q32" s="50">
        <v>6711254</v>
      </c>
      <c r="R32" s="51">
        <f t="shared" si="4"/>
        <v>4234</v>
      </c>
      <c r="S32" s="52">
        <f t="shared" si="5"/>
        <v>101.616</v>
      </c>
      <c r="T32" s="52">
        <f t="shared" si="6"/>
        <v>4.234</v>
      </c>
      <c r="U32" s="53">
        <v>3.8</v>
      </c>
      <c r="V32" s="53">
        <f t="shared" si="7"/>
        <v>3.8</v>
      </c>
      <c r="W32" s="117" t="s">
        <v>150</v>
      </c>
      <c r="X32" s="111">
        <v>0</v>
      </c>
      <c r="Y32" s="111">
        <v>999</v>
      </c>
      <c r="Z32" s="111">
        <v>1064</v>
      </c>
      <c r="AA32" s="111">
        <v>0</v>
      </c>
      <c r="AB32" s="111">
        <v>1068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30880862</v>
      </c>
      <c r="AH32" s="56">
        <f t="shared" si="9"/>
        <v>757</v>
      </c>
      <c r="AI32" s="57">
        <f t="shared" si="8"/>
        <v>178.79074161549363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6792411</v>
      </c>
      <c r="AQ32" s="111">
        <f t="shared" si="0"/>
        <v>0</v>
      </c>
      <c r="AR32" s="61">
        <v>0.89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17</v>
      </c>
      <c r="E33" s="45">
        <f t="shared" si="1"/>
        <v>11.971830985915494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112</v>
      </c>
      <c r="P33" s="50">
        <v>89</v>
      </c>
      <c r="Q33" s="50">
        <v>6715196</v>
      </c>
      <c r="R33" s="51">
        <f t="shared" si="4"/>
        <v>3942</v>
      </c>
      <c r="S33" s="52">
        <f t="shared" si="5"/>
        <v>94.608000000000004</v>
      </c>
      <c r="T33" s="52">
        <f t="shared" si="6"/>
        <v>3.9420000000000002</v>
      </c>
      <c r="U33" s="53">
        <v>4.5</v>
      </c>
      <c r="V33" s="53">
        <f t="shared" si="7"/>
        <v>4.5</v>
      </c>
      <c r="W33" s="117" t="s">
        <v>132</v>
      </c>
      <c r="X33" s="111">
        <v>0</v>
      </c>
      <c r="Y33" s="111">
        <v>0</v>
      </c>
      <c r="Z33" s="111">
        <v>991</v>
      </c>
      <c r="AA33" s="111">
        <v>0</v>
      </c>
      <c r="AB33" s="111">
        <v>1053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30881448</v>
      </c>
      <c r="AH33" s="56">
        <f t="shared" si="9"/>
        <v>586</v>
      </c>
      <c r="AI33" s="57">
        <f t="shared" si="8"/>
        <v>148.65550481988836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6793069</v>
      </c>
      <c r="AQ33" s="111">
        <f t="shared" si="0"/>
        <v>658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19</v>
      </c>
      <c r="E34" s="45">
        <f t="shared" si="1"/>
        <v>13.380281690140846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115</v>
      </c>
      <c r="P34" s="50">
        <v>85</v>
      </c>
      <c r="Q34" s="50">
        <v>6718939</v>
      </c>
      <c r="R34" s="51">
        <f t="shared" si="4"/>
        <v>3743</v>
      </c>
      <c r="S34" s="52">
        <f t="shared" si="5"/>
        <v>89.831999999999994</v>
      </c>
      <c r="T34" s="52">
        <f t="shared" si="6"/>
        <v>3.7429999999999999</v>
      </c>
      <c r="U34" s="53">
        <v>5.2</v>
      </c>
      <c r="V34" s="53">
        <f t="shared" si="7"/>
        <v>5.2</v>
      </c>
      <c r="W34" s="117" t="s">
        <v>132</v>
      </c>
      <c r="X34" s="111">
        <v>0</v>
      </c>
      <c r="Y34" s="111">
        <v>0</v>
      </c>
      <c r="Z34" s="111">
        <v>946</v>
      </c>
      <c r="AA34" s="111">
        <v>0</v>
      </c>
      <c r="AB34" s="111">
        <v>1008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30882034</v>
      </c>
      <c r="AH34" s="56">
        <f t="shared" si="9"/>
        <v>586</v>
      </c>
      <c r="AI34" s="57">
        <f t="shared" si="8"/>
        <v>156.5589099652685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6793770</v>
      </c>
      <c r="AQ34" s="111">
        <f t="shared" si="0"/>
        <v>701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116</v>
      </c>
      <c r="Q35" s="78">
        <f>Q34-Q10</f>
        <v>116398</v>
      </c>
      <c r="R35" s="79">
        <f>SUM(R11:R34)</f>
        <v>116398</v>
      </c>
      <c r="S35" s="80">
        <f>AVERAGE(S11:S34)</f>
        <v>116.39800000000001</v>
      </c>
      <c r="T35" s="80">
        <f>SUM(T11:T34)</f>
        <v>116.398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22424</v>
      </c>
      <c r="AH35" s="86">
        <f>SUM(AH11:AH34)</f>
        <v>22424</v>
      </c>
      <c r="AI35" s="87">
        <f>$AH$35/$T35</f>
        <v>192.64935823639581</v>
      </c>
      <c r="AJ35" s="84"/>
      <c r="AK35" s="88"/>
      <c r="AL35" s="88"/>
      <c r="AM35" s="88"/>
      <c r="AN35" s="89"/>
      <c r="AO35" s="90"/>
      <c r="AP35" s="91">
        <f>AP34-AP10</f>
        <v>6117</v>
      </c>
      <c r="AQ35" s="92">
        <f>SUM(AQ11:AQ34)</f>
        <v>6117</v>
      </c>
      <c r="AR35" s="93">
        <f>AVERAGE(AR11:AR34)</f>
        <v>0.94666666666666666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224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225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223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226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A48" s="170" t="s">
        <v>200</v>
      </c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227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228</v>
      </c>
      <c r="C52" s="122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6"/>
      <c r="U52" s="126"/>
      <c r="V52" s="126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22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239</v>
      </c>
      <c r="C54" s="122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22"/>
      <c r="D55" s="119"/>
      <c r="E55" s="119"/>
      <c r="F55" s="119"/>
      <c r="G55" s="119"/>
      <c r="H55" s="119"/>
      <c r="I55" s="119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16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130</v>
      </c>
      <c r="C58" s="116"/>
      <c r="D58" s="101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07"/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S55:T58 T42 T49:T54" name="Range2_12_5_1_1"/>
    <protectedRange sqref="N10 L10 L6 D6 D8 AD8 AF8 O8:U8 AJ8:AR8 AF10 AR11:AR34 L24:N31 E23:E34 G23:G34 N12:N23 E11:G22 N32:N34 N11:AG11 O12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N56:R58" name="Range2_12_1_6_1_1"/>
    <protectedRange sqref="D56 F57:F59 E56:E58 G56:M58" name="Range2_2_12_1_7_1_1"/>
    <protectedRange sqref="E59 G59:H59" name="Range2_2_2_9_1_1_1_1"/>
    <protectedRange sqref="D57" name="Range2_1_1_1_1_1_9_1_1_1_1"/>
    <protectedRange sqref="C56" name="Range2_1_1_2_1_1"/>
    <protectedRange sqref="C59" name="Range2_3_2_1_1"/>
    <protectedRange sqref="F56" name="Range2_2_12_1_1_1_1_1"/>
    <protectedRange sqref="C57:C58" name="Range2_5_1_1_1"/>
    <protectedRange sqref="I59" name="Range2_2_1_1_1_1"/>
    <protectedRange sqref="D58: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2:S54" name="Range2_12_5_1_1_7"/>
    <protectedRange sqref="S51" name="Range2_12_5_1_1_5_1"/>
    <protectedRange sqref="S49:S50" name="Range2_12_2_1_1_1_2_1"/>
    <protectedRange sqref="T43:T48" name="Range2_12_5_1_1_3_1_1"/>
    <protectedRange sqref="S43:S48" name="Range2_12_5_1_1_2_3_1_1_1_1"/>
    <protectedRange sqref="Q43:R48" name="Range2_12_1_6_1_1_1_1_2_1_1_1_1"/>
    <protectedRange sqref="N43:P48" name="Range2_12_1_2_3_1_1_1_1_2_1_1_1_1"/>
    <protectedRange sqref="I43:M48" name="Range2_2_12_1_4_3_1_1_1_1_2_1_1_1_1"/>
    <protectedRange sqref="E43:H46" name="Range2_2_12_1_3_1_2_1_1_1_1_2_1_1_1_1"/>
    <protectedRange sqref="D43:D46" name="Range2_2_12_1_3_1_2_1_1_1_2_1_2_3_1_1"/>
    <protectedRange sqref="D47:E48 G47:H48" name="Range2_2_12_1_3_1_2_1_1_1_2_1_3_2_1_1_1"/>
    <protectedRange sqref="F47:F48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60" name="Range2_12_5_1_1_3"/>
    <protectedRange sqref="N55:R55" name="Range2_12_1_6_1_1_2_1"/>
    <protectedRange sqref="D55 I55:M55" name="Range2_2_12_1_7_1_1_2_1"/>
    <protectedRange sqref="E55:H55" name="Range2_2_12_1_1_1_1_1_1_1"/>
    <protectedRange sqref="C55" name="Range2_1_4_2_1_1_1_1_1"/>
    <protectedRange sqref="N52:R54" name="Range2_12_1_1_1_1_1_1_1_1_1_1_1_1_1_1"/>
    <protectedRange sqref="J52:M54" name="Range2_2_12_1_1_1_1_1_1_1_1_1_1_1_1_1_1"/>
    <protectedRange sqref="N51:R51" name="Range2_12_1_6_1_1_4_1_1_1_1_1_1_1_1_1"/>
    <protectedRange sqref="J51:M51" name="Range2_2_12_1_7_1_1_6_1_1_1_1_1_1_1_1_1"/>
    <protectedRange sqref="I52:I54" name="Range2_2_12_1_7_1_1_5_1_1_1_1_1_1_1_1_1_1_1"/>
    <protectedRange sqref="G52:H54" name="Range2_2_12_1_3_3_1_1_1_1_1_1_1_1_1_1_1_1_1_1"/>
    <protectedRange sqref="I51" name="Range2_2_12_1_4_3_1_1_1_5_1_1_1_1_1_1_1_1_1_1"/>
    <protectedRange sqref="G51:H51" name="Range2_2_12_1_3_1_2_1_1_1_2_1_1_1_1_1_1_2_1_1_1"/>
    <protectedRange sqref="Q50:R50" name="Range2_12_1_4_1_1_1_1_1_1_1_1_1_1_1_1_1"/>
    <protectedRange sqref="N50:P50" name="Range2_12_1_2_1_1_1_1_1_1_1_1_1_1_1_1_1_1"/>
    <protectedRange sqref="J50:M50" name="Range2_2_12_1_4_1_1_1_1_1_1_1_1_1_1_1_1_1_1"/>
    <protectedRange sqref="Q49:R49" name="Range2_12_1_6_1_1_1_2_3_1_1_3_1_1_1_1_1"/>
    <protectedRange sqref="N49:P49" name="Range2_12_1_2_3_1_1_1_2_3_1_1_3_1_1_1_1_1"/>
    <protectedRange sqref="I50 J49:M49" name="Range2_2_12_1_4_3_1_1_1_3_3_1_1_3_1_1_1_1_1"/>
    <protectedRange sqref="D50:E50 G50:H50" name="Range2_2_12_1_3_1_2_1_1_1_3_1_1_1_1_1_1_1_2_1"/>
    <protectedRange sqref="B55" name="Range2_12_5_1_1_2_2_1_3_1_1_1_1_1_1_1_1"/>
    <protectedRange sqref="I49" name="Range2_2_12_1_7_1_1_5_2_1_1_1_1_1_1_1_1_1_1"/>
    <protectedRange sqref="D49:E49 G49:H49 F50" name="Range2_2_12_1_3_3_1_1_1_2_1_1_1_1_1_1_1_1_1_1"/>
    <protectedRange sqref="F49" name="Range2_2_12_1_3_1_2_1_1_1_2_1_3_1_1_3_1_1_1_1_1"/>
    <protectedRange sqref="C52:C54" name="Range2_1_1_1_2_1_1_1_1_1_1_1_1_1_1_1_1"/>
    <protectedRange sqref="E54 D52:D54" name="Range2_2_12_1_2_1_1_1_1_1_1_1_1_1_1_1_1_1_1"/>
    <protectedRange sqref="F54 E52:E53" name="Range2_2_12_1_3_1_2_1_1_1_2_1_1_1_1_1_1_1_1_1_1_1"/>
    <protectedRange sqref="F52:F53" name="Range2_2_12_1_3_1_2_1_1_1_3_1_1_1_1_1_1_1_1_1_1_1"/>
    <protectedRange sqref="B59" name="Range2_12_5_1_1_2_2_1_3_1_1_1_1_1_1_1_1_1_1_1"/>
    <protectedRange sqref="D51:E51" name="Range2_2_12_1_3_1_2_1_1_1_2_1_1_1_1_3_1_1_1_1_1"/>
    <protectedRange sqref="B56" name="Range2_12_5_1_1_2_1_4_1_1_1_2_1_1_1_1_1"/>
    <protectedRange sqref="F51" name="Range2_2_12_1_3_1_2_1_1_1_3_1_1_1_1_1_3_1_1_1_1_1"/>
    <protectedRange sqref="B57:B58" name="Range2_12_5_1_1_2_2_1_3_1_1_1_1_2_1_1_1_1_1"/>
    <protectedRange sqref="B54" name="Range2_12_5_1_1_2_2_1_3_1_1_1_1_2_1_2_1_1_1_1"/>
    <protectedRange sqref="B52:B53" name="Range2_12_5_1_1_2_2_1_3_1_1_1_1_2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14" priority="9" operator="containsText" text="N/A">
      <formula>NOT(ISERROR(SEARCH("N/A",X11)))</formula>
    </cfRule>
    <cfRule type="cellIs" dxfId="413" priority="27" operator="equal">
      <formula>0</formula>
    </cfRule>
  </conditionalFormatting>
  <conditionalFormatting sqref="X11:AE34">
    <cfRule type="cellIs" dxfId="412" priority="26" operator="greaterThanOrEqual">
      <formula>1185</formula>
    </cfRule>
  </conditionalFormatting>
  <conditionalFormatting sqref="X11:AE34">
    <cfRule type="cellIs" dxfId="411" priority="25" operator="between">
      <formula>0.1</formula>
      <formula>1184</formula>
    </cfRule>
  </conditionalFormatting>
  <conditionalFormatting sqref="X8">
    <cfRule type="cellIs" dxfId="410" priority="24" operator="equal">
      <formula>0</formula>
    </cfRule>
  </conditionalFormatting>
  <conditionalFormatting sqref="X8">
    <cfRule type="cellIs" dxfId="409" priority="23" operator="greaterThan">
      <formula>1179</formula>
    </cfRule>
  </conditionalFormatting>
  <conditionalFormatting sqref="X8">
    <cfRule type="cellIs" dxfId="408" priority="22" operator="greaterThan">
      <formula>99</formula>
    </cfRule>
  </conditionalFormatting>
  <conditionalFormatting sqref="X8">
    <cfRule type="cellIs" dxfId="407" priority="21" operator="greaterThan">
      <formula>0.99</formula>
    </cfRule>
  </conditionalFormatting>
  <conditionalFormatting sqref="AB8">
    <cfRule type="cellIs" dxfId="406" priority="20" operator="equal">
      <formula>0</formula>
    </cfRule>
  </conditionalFormatting>
  <conditionalFormatting sqref="AB8">
    <cfRule type="cellIs" dxfId="405" priority="19" operator="greaterThan">
      <formula>1179</formula>
    </cfRule>
  </conditionalFormatting>
  <conditionalFormatting sqref="AB8">
    <cfRule type="cellIs" dxfId="404" priority="18" operator="greaterThan">
      <formula>99</formula>
    </cfRule>
  </conditionalFormatting>
  <conditionalFormatting sqref="AB8">
    <cfRule type="cellIs" dxfId="403" priority="17" operator="greaterThan">
      <formula>0.99</formula>
    </cfRule>
  </conditionalFormatting>
  <conditionalFormatting sqref="AQ11:AQ34 AJ16:AJ34 AJ11:AO15 AK16:AO23 AK24:AK33 AL24:AO34">
    <cfRule type="cellIs" dxfId="402" priority="16" operator="equal">
      <formula>0</formula>
    </cfRule>
  </conditionalFormatting>
  <conditionalFormatting sqref="AQ11:AQ34 AJ16:AJ34 AJ11:AO15 AK16:AO23 AK24:AK33 AL24:AO34">
    <cfRule type="cellIs" dxfId="401" priority="15" operator="greaterThan">
      <formula>1179</formula>
    </cfRule>
  </conditionalFormatting>
  <conditionalFormatting sqref="AQ11:AQ34 AJ16:AJ34 AJ11:AO15 AK16:AO23 AK24:AK33 AL24:AO34">
    <cfRule type="cellIs" dxfId="400" priority="14" operator="greaterThan">
      <formula>99</formula>
    </cfRule>
  </conditionalFormatting>
  <conditionalFormatting sqref="AQ11:AQ34 AJ16:AJ34 AJ11:AO15 AK16:AO23 AK24:AK33 AL24:AO34">
    <cfRule type="cellIs" dxfId="399" priority="13" operator="greaterThan">
      <formula>0.99</formula>
    </cfRule>
  </conditionalFormatting>
  <conditionalFormatting sqref="AI11:AI34">
    <cfRule type="cellIs" dxfId="398" priority="12" operator="greaterThan">
      <formula>$AI$8</formula>
    </cfRule>
  </conditionalFormatting>
  <conditionalFormatting sqref="AH11:AH34">
    <cfRule type="cellIs" dxfId="397" priority="10" operator="greaterThan">
      <formula>$AH$8</formula>
    </cfRule>
    <cfRule type="cellIs" dxfId="396" priority="11" operator="greaterThan">
      <formula>$AH$8</formula>
    </cfRule>
  </conditionalFormatting>
  <conditionalFormatting sqref="AP11:AP34">
    <cfRule type="cellIs" dxfId="395" priority="8" operator="equal">
      <formula>0</formula>
    </cfRule>
  </conditionalFormatting>
  <conditionalFormatting sqref="AP11:AP34">
    <cfRule type="cellIs" dxfId="394" priority="7" operator="greaterThan">
      <formula>1179</formula>
    </cfRule>
  </conditionalFormatting>
  <conditionalFormatting sqref="AP11:AP34">
    <cfRule type="cellIs" dxfId="393" priority="6" operator="greaterThan">
      <formula>99</formula>
    </cfRule>
  </conditionalFormatting>
  <conditionalFormatting sqref="AP11:AP34">
    <cfRule type="cellIs" dxfId="392" priority="5" operator="greaterThan">
      <formula>0.99</formula>
    </cfRule>
  </conditionalFormatting>
  <conditionalFormatting sqref="AK34">
    <cfRule type="cellIs" dxfId="391" priority="4" operator="equal">
      <formula>0</formula>
    </cfRule>
  </conditionalFormatting>
  <conditionalFormatting sqref="AK34">
    <cfRule type="cellIs" dxfId="390" priority="3" operator="greaterThan">
      <formula>1179</formula>
    </cfRule>
  </conditionalFormatting>
  <conditionalFormatting sqref="AK34">
    <cfRule type="cellIs" dxfId="389" priority="2" operator="greaterThan">
      <formula>99</formula>
    </cfRule>
  </conditionalFormatting>
  <conditionalFormatting sqref="AK34">
    <cfRule type="cellIs" dxfId="388" priority="1" operator="greaterThan">
      <formula>0.99</formula>
    </cfRule>
  </conditionalFormatting>
  <dataValidations count="4">
    <dataValidation type="list" allowBlank="1" showInputMessage="1" showErrorMessage="1" sqref="AV31:AW31" xr:uid="{00000000-0002-0000-0D00-000000000000}">
      <formula1>$AV$24:$AV$28</formula1>
    </dataValidation>
    <dataValidation type="list" allowBlank="1" showInputMessage="1" showErrorMessage="1" sqref="H11:H34" xr:uid="{00000000-0002-0000-0D00-000001000000}">
      <formula1>$AV$10:$AV$19</formula1>
    </dataValidation>
    <dataValidation type="list" allowBlank="1" showInputMessage="1" showErrorMessage="1" sqref="AP8:AQ8 N10 L10 D8 O8:T8" xr:uid="{00000000-0002-0000-0D00-000002000000}">
      <formula1>#REF!</formula1>
    </dataValidation>
    <dataValidation type="list" allowBlank="1" showInputMessage="1" showErrorMessage="1" sqref="P3:P5" xr:uid="{00000000-0002-0000-0D00-000003000000}">
      <formula1>$AY$10:$AY$38</formula1>
    </dataValidation>
  </dataValidations>
  <hyperlinks>
    <hyperlink ref="H9:H10" location="'1'!AH8" display="Plant Status" xr:uid="{00000000-0004-0000-0D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AY115"/>
  <sheetViews>
    <sheetView showGridLines="0" topLeftCell="A44" zoomScaleNormal="100" workbookViewId="0">
      <selection activeCell="B55" sqref="B55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134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96" t="s">
        <v>11</v>
      </c>
      <c r="I7" s="197" t="s">
        <v>12</v>
      </c>
      <c r="J7" s="197" t="s">
        <v>13</v>
      </c>
      <c r="K7" s="197" t="s">
        <v>14</v>
      </c>
      <c r="L7" s="14"/>
      <c r="M7" s="14"/>
      <c r="N7" s="14"/>
      <c r="O7" s="196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97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97" t="s">
        <v>23</v>
      </c>
      <c r="AG7" s="197" t="s">
        <v>24</v>
      </c>
      <c r="AH7" s="197" t="s">
        <v>25</v>
      </c>
      <c r="AI7" s="197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97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41897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23874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97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98" t="s">
        <v>52</v>
      </c>
      <c r="V9" s="198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00" t="s">
        <v>56</v>
      </c>
      <c r="AG9" s="200" t="s">
        <v>57</v>
      </c>
      <c r="AH9" s="287" t="s">
        <v>58</v>
      </c>
      <c r="AI9" s="301" t="s">
        <v>59</v>
      </c>
      <c r="AJ9" s="198" t="s">
        <v>60</v>
      </c>
      <c r="AK9" s="198" t="s">
        <v>61</v>
      </c>
      <c r="AL9" s="198" t="s">
        <v>62</v>
      </c>
      <c r="AM9" s="198" t="s">
        <v>63</v>
      </c>
      <c r="AN9" s="198" t="s">
        <v>64</v>
      </c>
      <c r="AO9" s="198" t="s">
        <v>65</v>
      </c>
      <c r="AP9" s="198" t="s">
        <v>66</v>
      </c>
      <c r="AQ9" s="285" t="s">
        <v>67</v>
      </c>
      <c r="AR9" s="198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98" t="s">
        <v>73</v>
      </c>
      <c r="C10" s="198" t="s">
        <v>74</v>
      </c>
      <c r="D10" s="198" t="s">
        <v>75</v>
      </c>
      <c r="E10" s="198" t="s">
        <v>76</v>
      </c>
      <c r="F10" s="198" t="s">
        <v>75</v>
      </c>
      <c r="G10" s="198" t="s">
        <v>76</v>
      </c>
      <c r="H10" s="284"/>
      <c r="I10" s="198" t="s">
        <v>76</v>
      </c>
      <c r="J10" s="198" t="s">
        <v>76</v>
      </c>
      <c r="K10" s="198" t="s">
        <v>76</v>
      </c>
      <c r="L10" s="30" t="s">
        <v>30</v>
      </c>
      <c r="M10" s="277"/>
      <c r="N10" s="30" t="s">
        <v>30</v>
      </c>
      <c r="O10" s="286"/>
      <c r="P10" s="286"/>
      <c r="Q10" s="3">
        <v>6718939</v>
      </c>
      <c r="R10" s="295"/>
      <c r="S10" s="296"/>
      <c r="T10" s="297"/>
      <c r="U10" s="198" t="s">
        <v>76</v>
      </c>
      <c r="V10" s="198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30882034</v>
      </c>
      <c r="AH10" s="287"/>
      <c r="AI10" s="302"/>
      <c r="AJ10" s="198" t="s">
        <v>85</v>
      </c>
      <c r="AK10" s="198" t="s">
        <v>85</v>
      </c>
      <c r="AL10" s="198" t="s">
        <v>85</v>
      </c>
      <c r="AM10" s="198" t="s">
        <v>85</v>
      </c>
      <c r="AN10" s="198" t="s">
        <v>85</v>
      </c>
      <c r="AO10" s="198" t="s">
        <v>85</v>
      </c>
      <c r="AP10" s="2">
        <v>6793770</v>
      </c>
      <c r="AQ10" s="286"/>
      <c r="AR10" s="199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18</v>
      </c>
      <c r="E11" s="45">
        <f>D11/1.42</f>
        <v>12.67605633802817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83</v>
      </c>
      <c r="P11" s="50">
        <v>81</v>
      </c>
      <c r="Q11" s="50">
        <v>6722494</v>
      </c>
      <c r="R11" s="51">
        <f>Q11-Q10</f>
        <v>3555</v>
      </c>
      <c r="S11" s="52">
        <f>R11*24/1000</f>
        <v>85.32</v>
      </c>
      <c r="T11" s="52">
        <f>R11/1000</f>
        <v>3.5550000000000002</v>
      </c>
      <c r="U11" s="53">
        <v>6.7</v>
      </c>
      <c r="V11" s="53">
        <f>U11</f>
        <v>6.7</v>
      </c>
      <c r="W11" s="117" t="s">
        <v>132</v>
      </c>
      <c r="X11" s="111">
        <v>0</v>
      </c>
      <c r="Y11" s="111">
        <v>0</v>
      </c>
      <c r="Z11" s="111">
        <v>1006</v>
      </c>
      <c r="AA11" s="111">
        <v>0</v>
      </c>
      <c r="AB11" s="111">
        <v>1008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30882589</v>
      </c>
      <c r="AH11" s="56">
        <f>IF(ISBLANK(AG11),"-",AG11-AG10)</f>
        <v>555</v>
      </c>
      <c r="AI11" s="57">
        <f>AH11/T11</f>
        <v>156.11814345991561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6794769</v>
      </c>
      <c r="AQ11" s="111">
        <f t="shared" ref="AQ11:AQ34" si="0">AP11-AP10</f>
        <v>999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21</v>
      </c>
      <c r="E12" s="45">
        <f t="shared" ref="E12:E34" si="1">D12/1.42</f>
        <v>14.788732394366198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82</v>
      </c>
      <c r="P12" s="50">
        <v>80</v>
      </c>
      <c r="Q12" s="50">
        <v>6726141</v>
      </c>
      <c r="R12" s="51">
        <f t="shared" ref="R12:R34" si="4">Q12-Q11</f>
        <v>3647</v>
      </c>
      <c r="S12" s="52">
        <f t="shared" ref="S12:S34" si="5">R12*24/1000</f>
        <v>87.528000000000006</v>
      </c>
      <c r="T12" s="52">
        <f t="shared" ref="T12:T34" si="6">R12/1000</f>
        <v>3.6469999999999998</v>
      </c>
      <c r="U12" s="53">
        <v>7.7</v>
      </c>
      <c r="V12" s="53">
        <f t="shared" ref="V12:V34" si="7">U12</f>
        <v>7.7</v>
      </c>
      <c r="W12" s="117" t="s">
        <v>132</v>
      </c>
      <c r="X12" s="111">
        <v>0</v>
      </c>
      <c r="Y12" s="111">
        <v>0</v>
      </c>
      <c r="Z12" s="111">
        <v>903</v>
      </c>
      <c r="AA12" s="111">
        <v>0</v>
      </c>
      <c r="AB12" s="111">
        <v>1009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30883129</v>
      </c>
      <c r="AH12" s="56">
        <f>IF(ISBLANK(AG12),"-",AG12-AG11)</f>
        <v>540</v>
      </c>
      <c r="AI12" s="57">
        <f t="shared" ref="AI12:AI34" si="8">AH12/T12</f>
        <v>148.06690430490815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6795779</v>
      </c>
      <c r="AQ12" s="111">
        <f t="shared" si="0"/>
        <v>1010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23</v>
      </c>
      <c r="E13" s="45">
        <f t="shared" si="1"/>
        <v>16.197183098591552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80</v>
      </c>
      <c r="P13" s="50">
        <v>79</v>
      </c>
      <c r="Q13" s="50">
        <v>6729729</v>
      </c>
      <c r="R13" s="51">
        <f t="shared" si="4"/>
        <v>3588</v>
      </c>
      <c r="S13" s="52">
        <f t="shared" si="5"/>
        <v>86.111999999999995</v>
      </c>
      <c r="T13" s="52">
        <f t="shared" si="6"/>
        <v>3.5880000000000001</v>
      </c>
      <c r="U13" s="53">
        <v>8.6999999999999993</v>
      </c>
      <c r="V13" s="53">
        <f t="shared" si="7"/>
        <v>8.6999999999999993</v>
      </c>
      <c r="W13" s="117" t="s">
        <v>132</v>
      </c>
      <c r="X13" s="111">
        <v>0</v>
      </c>
      <c r="Y13" s="111">
        <v>0</v>
      </c>
      <c r="Z13" s="111">
        <v>903</v>
      </c>
      <c r="AA13" s="111">
        <v>0</v>
      </c>
      <c r="AB13" s="111">
        <v>1009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30883616</v>
      </c>
      <c r="AH13" s="56">
        <f>IF(ISBLANK(AG13),"-",AG13-AG12)</f>
        <v>487</v>
      </c>
      <c r="AI13" s="57">
        <f t="shared" si="8"/>
        <v>135.73021181716834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6796877</v>
      </c>
      <c r="AQ13" s="111">
        <f t="shared" si="0"/>
        <v>1098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26</v>
      </c>
      <c r="E14" s="45">
        <f t="shared" si="1"/>
        <v>18.30985915492958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84</v>
      </c>
      <c r="P14" s="50">
        <v>82</v>
      </c>
      <c r="Q14" s="50">
        <v>6733201</v>
      </c>
      <c r="R14" s="51">
        <f t="shared" si="4"/>
        <v>3472</v>
      </c>
      <c r="S14" s="52">
        <f t="shared" si="5"/>
        <v>83.328000000000003</v>
      </c>
      <c r="T14" s="52">
        <f t="shared" si="6"/>
        <v>3.472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888</v>
      </c>
      <c r="AA14" s="111">
        <v>0</v>
      </c>
      <c r="AB14" s="111">
        <v>907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30884048</v>
      </c>
      <c r="AH14" s="56">
        <f t="shared" ref="AH14:AH34" si="9">IF(ISBLANK(AG14),"-",AG14-AG13)</f>
        <v>432</v>
      </c>
      <c r="AI14" s="57">
        <f t="shared" si="8"/>
        <v>124.42396313364056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6797878</v>
      </c>
      <c r="AQ14" s="111">
        <f t="shared" si="0"/>
        <v>1001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29</v>
      </c>
      <c r="E15" s="45">
        <f t="shared" si="1"/>
        <v>20.422535211267608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91</v>
      </c>
      <c r="P15" s="50">
        <v>91</v>
      </c>
      <c r="Q15" s="50">
        <v>6736533</v>
      </c>
      <c r="R15" s="51">
        <f t="shared" si="4"/>
        <v>3332</v>
      </c>
      <c r="S15" s="52">
        <f t="shared" si="5"/>
        <v>79.968000000000004</v>
      </c>
      <c r="T15" s="52">
        <f t="shared" si="6"/>
        <v>3.3319999999999999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913</v>
      </c>
      <c r="AA15" s="111">
        <v>0</v>
      </c>
      <c r="AB15" s="111">
        <v>909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30884442</v>
      </c>
      <c r="AH15" s="56">
        <f t="shared" si="9"/>
        <v>394</v>
      </c>
      <c r="AI15" s="57">
        <f t="shared" si="8"/>
        <v>118.24729891956784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0.35</v>
      </c>
      <c r="AP15" s="111">
        <v>6797878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27</v>
      </c>
      <c r="E16" s="45">
        <f t="shared" si="1"/>
        <v>19.014084507042256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107</v>
      </c>
      <c r="P16" s="50">
        <v>110</v>
      </c>
      <c r="Q16" s="50">
        <v>6740722</v>
      </c>
      <c r="R16" s="51">
        <f t="shared" si="4"/>
        <v>4189</v>
      </c>
      <c r="S16" s="52">
        <f t="shared" si="5"/>
        <v>100.536</v>
      </c>
      <c r="T16" s="52">
        <f t="shared" si="6"/>
        <v>4.1890000000000001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1084</v>
      </c>
      <c r="AA16" s="111">
        <v>0</v>
      </c>
      <c r="AB16" s="111">
        <v>1008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30884976</v>
      </c>
      <c r="AH16" s="56">
        <f t="shared" si="9"/>
        <v>534</v>
      </c>
      <c r="AI16" s="57">
        <f t="shared" si="8"/>
        <v>127.47672475531152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6797878</v>
      </c>
      <c r="AQ16" s="111">
        <f t="shared" si="0"/>
        <v>0</v>
      </c>
      <c r="AR16" s="61">
        <v>0.89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A17" s="170" t="s">
        <v>200</v>
      </c>
      <c r="B17" s="43">
        <v>2.25</v>
      </c>
      <c r="C17" s="43">
        <v>0.29166666666666702</v>
      </c>
      <c r="D17" s="44">
        <v>18</v>
      </c>
      <c r="E17" s="45">
        <f t="shared" si="1"/>
        <v>12.67605633802817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138</v>
      </c>
      <c r="P17" s="50">
        <v>131</v>
      </c>
      <c r="Q17" s="50">
        <v>6746176</v>
      </c>
      <c r="R17" s="51">
        <f t="shared" si="4"/>
        <v>5454</v>
      </c>
      <c r="S17" s="52">
        <f t="shared" si="5"/>
        <v>130.89599999999999</v>
      </c>
      <c r="T17" s="52">
        <f t="shared" si="6"/>
        <v>5.4539999999999997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1089</v>
      </c>
      <c r="AA17" s="111">
        <v>1185</v>
      </c>
      <c r="AB17" s="111">
        <v>1170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30886078</v>
      </c>
      <c r="AH17" s="56">
        <f t="shared" si="9"/>
        <v>1102</v>
      </c>
      <c r="AI17" s="57">
        <f t="shared" si="8"/>
        <v>202.05353868720206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6797878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11</v>
      </c>
      <c r="E18" s="45">
        <f t="shared" si="1"/>
        <v>7.746478873239437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142</v>
      </c>
      <c r="P18" s="50">
        <v>142</v>
      </c>
      <c r="Q18" s="50">
        <v>6751869</v>
      </c>
      <c r="R18" s="51">
        <f t="shared" si="4"/>
        <v>5693</v>
      </c>
      <c r="S18" s="52">
        <f t="shared" si="5"/>
        <v>136.63200000000001</v>
      </c>
      <c r="T18" s="52">
        <f t="shared" si="6"/>
        <v>5.6929999999999996</v>
      </c>
      <c r="U18" s="53">
        <v>9.5</v>
      </c>
      <c r="V18" s="53">
        <f t="shared" si="7"/>
        <v>9.5</v>
      </c>
      <c r="W18" s="117" t="s">
        <v>181</v>
      </c>
      <c r="X18" s="111">
        <v>0</v>
      </c>
      <c r="Y18" s="111">
        <v>0</v>
      </c>
      <c r="Z18" s="111">
        <v>1189</v>
      </c>
      <c r="AA18" s="111">
        <v>1185</v>
      </c>
      <c r="AB18" s="111">
        <v>1199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30887262</v>
      </c>
      <c r="AH18" s="56">
        <f t="shared" si="9"/>
        <v>1184</v>
      </c>
      <c r="AI18" s="57">
        <f t="shared" si="8"/>
        <v>207.97470577902689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6797878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11</v>
      </c>
      <c r="E19" s="45">
        <f t="shared" si="1"/>
        <v>7.746478873239437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132</v>
      </c>
      <c r="P19" s="50">
        <v>142</v>
      </c>
      <c r="Q19" s="50">
        <v>6758023</v>
      </c>
      <c r="R19" s="51">
        <f t="shared" si="4"/>
        <v>6154</v>
      </c>
      <c r="S19" s="52">
        <f t="shared" si="5"/>
        <v>147.696</v>
      </c>
      <c r="T19" s="52">
        <f t="shared" si="6"/>
        <v>6.1539999999999999</v>
      </c>
      <c r="U19" s="53">
        <v>9</v>
      </c>
      <c r="V19" s="53">
        <f t="shared" si="7"/>
        <v>9</v>
      </c>
      <c r="W19" s="117" t="s">
        <v>147</v>
      </c>
      <c r="X19" s="111">
        <v>0</v>
      </c>
      <c r="Y19" s="111">
        <v>1067</v>
      </c>
      <c r="Z19" s="111">
        <v>1155</v>
      </c>
      <c r="AA19" s="111">
        <v>1185</v>
      </c>
      <c r="AB19" s="111">
        <v>1170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30888606</v>
      </c>
      <c r="AH19" s="56">
        <f t="shared" si="9"/>
        <v>1344</v>
      </c>
      <c r="AI19" s="57">
        <f t="shared" si="8"/>
        <v>218.3945401364966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6797878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9</v>
      </c>
      <c r="E20" s="45">
        <f t="shared" si="1"/>
        <v>6.3380281690140849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139</v>
      </c>
      <c r="P20" s="50">
        <v>146</v>
      </c>
      <c r="Q20" s="50">
        <v>6763900</v>
      </c>
      <c r="R20" s="51">
        <f t="shared" si="4"/>
        <v>5877</v>
      </c>
      <c r="S20" s="52">
        <f t="shared" si="5"/>
        <v>141.048</v>
      </c>
      <c r="T20" s="52">
        <f t="shared" si="6"/>
        <v>5.8769999999999998</v>
      </c>
      <c r="U20" s="53">
        <v>8.3000000000000007</v>
      </c>
      <c r="V20" s="53">
        <f t="shared" si="7"/>
        <v>8.3000000000000007</v>
      </c>
      <c r="W20" s="117" t="s">
        <v>147</v>
      </c>
      <c r="X20" s="111">
        <v>0</v>
      </c>
      <c r="Y20" s="111">
        <v>1084</v>
      </c>
      <c r="Z20" s="111">
        <v>1176</v>
      </c>
      <c r="AA20" s="111">
        <v>1185</v>
      </c>
      <c r="AB20" s="111">
        <v>1189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30889898</v>
      </c>
      <c r="AH20" s="56">
        <f t="shared" si="9"/>
        <v>1292</v>
      </c>
      <c r="AI20" s="57">
        <f t="shared" si="8"/>
        <v>219.84005444954909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6797878</v>
      </c>
      <c r="AQ20" s="111">
        <f t="shared" si="0"/>
        <v>0</v>
      </c>
      <c r="AR20" s="61">
        <v>0.93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12</v>
      </c>
      <c r="E21" s="45">
        <f t="shared" si="1"/>
        <v>8.4507042253521139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135</v>
      </c>
      <c r="P21" s="50">
        <v>147</v>
      </c>
      <c r="Q21" s="50">
        <v>6769969</v>
      </c>
      <c r="R21" s="51">
        <f>Q21-Q20</f>
        <v>6069</v>
      </c>
      <c r="S21" s="52">
        <f t="shared" si="5"/>
        <v>145.65600000000001</v>
      </c>
      <c r="T21" s="52">
        <f t="shared" si="6"/>
        <v>6.069</v>
      </c>
      <c r="U21" s="53">
        <v>7.6</v>
      </c>
      <c r="V21" s="53">
        <f t="shared" si="7"/>
        <v>7.6</v>
      </c>
      <c r="W21" s="117" t="s">
        <v>147</v>
      </c>
      <c r="X21" s="111">
        <v>0</v>
      </c>
      <c r="Y21" s="111">
        <v>1056</v>
      </c>
      <c r="Z21" s="111">
        <v>1176</v>
      </c>
      <c r="AA21" s="111">
        <v>1185</v>
      </c>
      <c r="AB21" s="111">
        <v>1189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30891243</v>
      </c>
      <c r="AH21" s="56">
        <f t="shared" si="9"/>
        <v>1345</v>
      </c>
      <c r="AI21" s="57">
        <f t="shared" si="8"/>
        <v>221.61805898830121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6797878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11</v>
      </c>
      <c r="E22" s="45">
        <f t="shared" si="1"/>
        <v>7.746478873239437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132</v>
      </c>
      <c r="P22" s="50">
        <v>143</v>
      </c>
      <c r="Q22" s="50">
        <v>6776038</v>
      </c>
      <c r="R22" s="51">
        <f t="shared" si="4"/>
        <v>6069</v>
      </c>
      <c r="S22" s="52">
        <f t="shared" si="5"/>
        <v>145.65600000000001</v>
      </c>
      <c r="T22" s="52">
        <f t="shared" si="6"/>
        <v>6.069</v>
      </c>
      <c r="U22" s="53">
        <v>7.3</v>
      </c>
      <c r="V22" s="53">
        <f t="shared" si="7"/>
        <v>7.3</v>
      </c>
      <c r="W22" s="117" t="s">
        <v>147</v>
      </c>
      <c r="X22" s="111">
        <v>0</v>
      </c>
      <c r="Y22" s="111">
        <v>1107</v>
      </c>
      <c r="Z22" s="111">
        <v>1181</v>
      </c>
      <c r="AA22" s="111">
        <v>1185</v>
      </c>
      <c r="AB22" s="111">
        <v>1181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30892588</v>
      </c>
      <c r="AH22" s="56">
        <f t="shared" si="9"/>
        <v>1345</v>
      </c>
      <c r="AI22" s="57">
        <f t="shared" si="8"/>
        <v>221.61805898830121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6797878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8</v>
      </c>
      <c r="E23" s="45">
        <f t="shared" si="1"/>
        <v>5.6338028169014089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132</v>
      </c>
      <c r="P23" s="50">
        <v>137</v>
      </c>
      <c r="Q23" s="50">
        <v>6781832</v>
      </c>
      <c r="R23" s="51">
        <f t="shared" si="4"/>
        <v>5794</v>
      </c>
      <c r="S23" s="52">
        <f t="shared" si="5"/>
        <v>139.05600000000001</v>
      </c>
      <c r="T23" s="52">
        <f t="shared" si="6"/>
        <v>5.7939999999999996</v>
      </c>
      <c r="U23" s="53">
        <v>7</v>
      </c>
      <c r="V23" s="53">
        <f t="shared" si="7"/>
        <v>7</v>
      </c>
      <c r="W23" s="117" t="s">
        <v>147</v>
      </c>
      <c r="X23" s="111">
        <v>0</v>
      </c>
      <c r="Y23" s="111">
        <v>1009</v>
      </c>
      <c r="Z23" s="111">
        <v>1154</v>
      </c>
      <c r="AA23" s="111">
        <v>1185</v>
      </c>
      <c r="AB23" s="111">
        <v>1159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30893892</v>
      </c>
      <c r="AH23" s="56">
        <f t="shared" si="9"/>
        <v>1304</v>
      </c>
      <c r="AI23" s="57">
        <f t="shared" si="8"/>
        <v>225.06040731791509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6797878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9</v>
      </c>
      <c r="E24" s="45">
        <f t="shared" si="1"/>
        <v>6.3380281690140849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136</v>
      </c>
      <c r="P24" s="50">
        <v>139</v>
      </c>
      <c r="Q24" s="50">
        <v>6787507</v>
      </c>
      <c r="R24" s="51">
        <f t="shared" si="4"/>
        <v>5675</v>
      </c>
      <c r="S24" s="52">
        <f t="shared" si="5"/>
        <v>136.19999999999999</v>
      </c>
      <c r="T24" s="52">
        <f t="shared" si="6"/>
        <v>5.6749999999999998</v>
      </c>
      <c r="U24" s="53">
        <v>6.7</v>
      </c>
      <c r="V24" s="53">
        <f t="shared" si="7"/>
        <v>6.7</v>
      </c>
      <c r="W24" s="117" t="s">
        <v>147</v>
      </c>
      <c r="X24" s="111">
        <v>0</v>
      </c>
      <c r="Y24" s="111">
        <v>990</v>
      </c>
      <c r="Z24" s="111">
        <v>1155</v>
      </c>
      <c r="AA24" s="111">
        <v>1185</v>
      </c>
      <c r="AB24" s="111">
        <v>1169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30895144</v>
      </c>
      <c r="AH24" s="56">
        <f t="shared" si="9"/>
        <v>1252</v>
      </c>
      <c r="AI24" s="57">
        <f t="shared" si="8"/>
        <v>220.61674008810573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6797878</v>
      </c>
      <c r="AQ24" s="111">
        <f t="shared" si="0"/>
        <v>0</v>
      </c>
      <c r="AR24" s="61">
        <v>1.02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15</v>
      </c>
      <c r="E25" s="45">
        <f t="shared" si="1"/>
        <v>10.563380281690142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127</v>
      </c>
      <c r="P25" s="50">
        <v>132</v>
      </c>
      <c r="Q25" s="50">
        <v>6793057</v>
      </c>
      <c r="R25" s="51">
        <f t="shared" si="4"/>
        <v>5550</v>
      </c>
      <c r="S25" s="52">
        <f t="shared" si="5"/>
        <v>133.19999999999999</v>
      </c>
      <c r="T25" s="52">
        <f t="shared" si="6"/>
        <v>5.55</v>
      </c>
      <c r="U25" s="53">
        <v>6.6</v>
      </c>
      <c r="V25" s="53">
        <f t="shared" si="7"/>
        <v>6.6</v>
      </c>
      <c r="W25" s="117" t="s">
        <v>147</v>
      </c>
      <c r="X25" s="111">
        <v>0</v>
      </c>
      <c r="Y25" s="111">
        <v>988</v>
      </c>
      <c r="Z25" s="111">
        <v>1155</v>
      </c>
      <c r="AA25" s="111">
        <v>1185</v>
      </c>
      <c r="AB25" s="111">
        <v>1149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30896392</v>
      </c>
      <c r="AH25" s="56">
        <f t="shared" si="9"/>
        <v>1248</v>
      </c>
      <c r="AI25" s="57">
        <f t="shared" si="8"/>
        <v>224.86486486486487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6797878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14</v>
      </c>
      <c r="E26" s="45">
        <f t="shared" si="1"/>
        <v>9.8591549295774659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129</v>
      </c>
      <c r="P26" s="50">
        <v>134</v>
      </c>
      <c r="Q26" s="50">
        <v>6798418</v>
      </c>
      <c r="R26" s="51">
        <f t="shared" si="4"/>
        <v>5361</v>
      </c>
      <c r="S26" s="52">
        <f t="shared" si="5"/>
        <v>128.66399999999999</v>
      </c>
      <c r="T26" s="52">
        <f t="shared" si="6"/>
        <v>5.3609999999999998</v>
      </c>
      <c r="U26" s="53">
        <v>6.5</v>
      </c>
      <c r="V26" s="53">
        <f t="shared" si="7"/>
        <v>6.5</v>
      </c>
      <c r="W26" s="117" t="s">
        <v>147</v>
      </c>
      <c r="X26" s="111">
        <v>0</v>
      </c>
      <c r="Y26" s="111">
        <v>985</v>
      </c>
      <c r="Z26" s="111">
        <v>1155</v>
      </c>
      <c r="AA26" s="111">
        <v>1185</v>
      </c>
      <c r="AB26" s="111">
        <v>1149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30897606</v>
      </c>
      <c r="AH26" s="56">
        <f t="shared" si="9"/>
        <v>1214</v>
      </c>
      <c r="AI26" s="57">
        <f t="shared" si="8"/>
        <v>226.45028912516324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6797878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11</v>
      </c>
      <c r="E27" s="45">
        <f t="shared" si="1"/>
        <v>7.746478873239437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134</v>
      </c>
      <c r="P27" s="50">
        <v>140</v>
      </c>
      <c r="Q27" s="50">
        <v>6803820</v>
      </c>
      <c r="R27" s="51">
        <f t="shared" si="4"/>
        <v>5402</v>
      </c>
      <c r="S27" s="52">
        <f t="shared" si="5"/>
        <v>129.648</v>
      </c>
      <c r="T27" s="52">
        <f t="shared" si="6"/>
        <v>5.4020000000000001</v>
      </c>
      <c r="U27" s="53">
        <v>6.2</v>
      </c>
      <c r="V27" s="53">
        <f t="shared" si="7"/>
        <v>6.2</v>
      </c>
      <c r="W27" s="117" t="s">
        <v>147</v>
      </c>
      <c r="X27" s="111">
        <v>0</v>
      </c>
      <c r="Y27" s="111">
        <v>1037</v>
      </c>
      <c r="Z27" s="111">
        <v>1195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30898866</v>
      </c>
      <c r="AH27" s="56">
        <f t="shared" si="9"/>
        <v>1260</v>
      </c>
      <c r="AI27" s="57">
        <f t="shared" si="8"/>
        <v>233.24694557571269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6797878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12</v>
      </c>
      <c r="E28" s="45">
        <f t="shared" si="1"/>
        <v>8.4507042253521139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131</v>
      </c>
      <c r="P28" s="50">
        <v>138</v>
      </c>
      <c r="Q28" s="50">
        <v>6809315</v>
      </c>
      <c r="R28" s="51">
        <f t="shared" si="4"/>
        <v>5495</v>
      </c>
      <c r="S28" s="52">
        <f t="shared" si="5"/>
        <v>131.88</v>
      </c>
      <c r="T28" s="52">
        <f t="shared" si="6"/>
        <v>5.4950000000000001</v>
      </c>
      <c r="U28" s="53">
        <v>6</v>
      </c>
      <c r="V28" s="53">
        <f t="shared" si="7"/>
        <v>6</v>
      </c>
      <c r="W28" s="117" t="s">
        <v>147</v>
      </c>
      <c r="X28" s="111">
        <v>0</v>
      </c>
      <c r="Y28" s="111">
        <v>980</v>
      </c>
      <c r="Z28" s="111">
        <v>1145</v>
      </c>
      <c r="AA28" s="111">
        <v>1185</v>
      </c>
      <c r="AB28" s="111">
        <v>1159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30900088</v>
      </c>
      <c r="AH28" s="56">
        <f t="shared" si="9"/>
        <v>1222</v>
      </c>
      <c r="AI28" s="57">
        <f t="shared" si="8"/>
        <v>222.38398544131027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6797878</v>
      </c>
      <c r="AQ28" s="111">
        <f t="shared" si="0"/>
        <v>0</v>
      </c>
      <c r="AR28" s="61">
        <v>0.97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11</v>
      </c>
      <c r="E29" s="45">
        <f t="shared" si="1"/>
        <v>7.746478873239437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130</v>
      </c>
      <c r="P29" s="50">
        <v>133</v>
      </c>
      <c r="Q29" s="50">
        <v>6814761</v>
      </c>
      <c r="R29" s="51">
        <f t="shared" si="4"/>
        <v>5446</v>
      </c>
      <c r="S29" s="52">
        <f t="shared" si="5"/>
        <v>130.70400000000001</v>
      </c>
      <c r="T29" s="52">
        <f t="shared" si="6"/>
        <v>5.4459999999999997</v>
      </c>
      <c r="U29" s="53">
        <v>5.9</v>
      </c>
      <c r="V29" s="53">
        <f t="shared" si="7"/>
        <v>5.9</v>
      </c>
      <c r="W29" s="117" t="s">
        <v>147</v>
      </c>
      <c r="X29" s="111">
        <v>0</v>
      </c>
      <c r="Y29" s="111">
        <v>980</v>
      </c>
      <c r="Z29" s="111">
        <v>1145</v>
      </c>
      <c r="AA29" s="111">
        <v>1185</v>
      </c>
      <c r="AB29" s="111">
        <v>1159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30901306</v>
      </c>
      <c r="AH29" s="56">
        <f t="shared" si="9"/>
        <v>1218</v>
      </c>
      <c r="AI29" s="57">
        <f t="shared" si="8"/>
        <v>223.65038560411313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6797878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11</v>
      </c>
      <c r="E30" s="45">
        <f t="shared" si="1"/>
        <v>7.746478873239437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130</v>
      </c>
      <c r="P30" s="50">
        <v>134</v>
      </c>
      <c r="Q30" s="50">
        <v>6820167</v>
      </c>
      <c r="R30" s="51">
        <f t="shared" si="4"/>
        <v>5406</v>
      </c>
      <c r="S30" s="52">
        <f t="shared" si="5"/>
        <v>129.744</v>
      </c>
      <c r="T30" s="52">
        <f t="shared" si="6"/>
        <v>5.4059999999999997</v>
      </c>
      <c r="U30" s="53">
        <v>5.8</v>
      </c>
      <c r="V30" s="53">
        <f t="shared" si="7"/>
        <v>5.8</v>
      </c>
      <c r="W30" s="117" t="s">
        <v>147</v>
      </c>
      <c r="X30" s="111">
        <v>0</v>
      </c>
      <c r="Y30" s="111">
        <v>958</v>
      </c>
      <c r="Z30" s="111">
        <v>1125</v>
      </c>
      <c r="AA30" s="111">
        <v>1185</v>
      </c>
      <c r="AB30" s="111">
        <v>1149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30902506</v>
      </c>
      <c r="AH30" s="56">
        <f t="shared" si="9"/>
        <v>1200</v>
      </c>
      <c r="AI30" s="57">
        <f t="shared" si="8"/>
        <v>221.97558268590456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6797878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114</v>
      </c>
      <c r="P31" s="50">
        <v>123</v>
      </c>
      <c r="Q31" s="50">
        <v>6825388</v>
      </c>
      <c r="R31" s="51">
        <f t="shared" si="4"/>
        <v>5221</v>
      </c>
      <c r="S31" s="52">
        <f t="shared" si="5"/>
        <v>125.304</v>
      </c>
      <c r="T31" s="52">
        <f t="shared" si="6"/>
        <v>5.2210000000000001</v>
      </c>
      <c r="U31" s="53">
        <v>5.3</v>
      </c>
      <c r="V31" s="53">
        <f t="shared" si="7"/>
        <v>5.3</v>
      </c>
      <c r="W31" s="117" t="s">
        <v>150</v>
      </c>
      <c r="X31" s="111">
        <v>0</v>
      </c>
      <c r="Y31" s="111">
        <v>1015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30903554</v>
      </c>
      <c r="AH31" s="56">
        <f t="shared" si="9"/>
        <v>1048</v>
      </c>
      <c r="AI31" s="57">
        <f t="shared" si="8"/>
        <v>200.72782991764029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6797878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17</v>
      </c>
      <c r="E32" s="45">
        <f t="shared" si="1"/>
        <v>11.971830985915494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108</v>
      </c>
      <c r="P32" s="50">
        <v>121</v>
      </c>
      <c r="Q32" s="50">
        <v>6830365</v>
      </c>
      <c r="R32" s="51">
        <f t="shared" si="4"/>
        <v>4977</v>
      </c>
      <c r="S32" s="52">
        <f t="shared" si="5"/>
        <v>119.44799999999999</v>
      </c>
      <c r="T32" s="52">
        <f t="shared" si="6"/>
        <v>4.9770000000000003</v>
      </c>
      <c r="U32" s="53">
        <v>5</v>
      </c>
      <c r="V32" s="53">
        <f t="shared" si="7"/>
        <v>5</v>
      </c>
      <c r="W32" s="117" t="s">
        <v>150</v>
      </c>
      <c r="X32" s="111">
        <v>0</v>
      </c>
      <c r="Y32" s="111">
        <v>1017</v>
      </c>
      <c r="Z32" s="111">
        <v>1125</v>
      </c>
      <c r="AA32" s="111">
        <v>0</v>
      </c>
      <c r="AB32" s="111">
        <v>1150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30904526</v>
      </c>
      <c r="AH32" s="56">
        <f t="shared" si="9"/>
        <v>972</v>
      </c>
      <c r="AI32" s="57">
        <f t="shared" si="8"/>
        <v>195.29837251356238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6797878</v>
      </c>
      <c r="AQ32" s="111">
        <f t="shared" si="0"/>
        <v>0</v>
      </c>
      <c r="AR32" s="61">
        <v>0.91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18</v>
      </c>
      <c r="E33" s="45">
        <f t="shared" si="1"/>
        <v>12.67605633802817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112</v>
      </c>
      <c r="P33" s="50">
        <v>96</v>
      </c>
      <c r="Q33" s="50">
        <v>6834731</v>
      </c>
      <c r="R33" s="51">
        <f t="shared" si="4"/>
        <v>4366</v>
      </c>
      <c r="S33" s="52">
        <f t="shared" si="5"/>
        <v>104.78400000000001</v>
      </c>
      <c r="T33" s="52">
        <f t="shared" si="6"/>
        <v>4.3659999999999997</v>
      </c>
      <c r="U33" s="53">
        <v>5.3</v>
      </c>
      <c r="V33" s="53">
        <f t="shared" si="7"/>
        <v>5.3</v>
      </c>
      <c r="W33" s="117" t="s">
        <v>132</v>
      </c>
      <c r="X33" s="111">
        <v>0</v>
      </c>
      <c r="Y33" s="111">
        <v>0</v>
      </c>
      <c r="Z33" s="111">
        <v>1055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30905286</v>
      </c>
      <c r="AH33" s="56">
        <f t="shared" si="9"/>
        <v>760</v>
      </c>
      <c r="AI33" s="57">
        <f t="shared" si="8"/>
        <v>174.07237746220798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6798254</v>
      </c>
      <c r="AQ33" s="111">
        <f t="shared" si="0"/>
        <v>376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22</v>
      </c>
      <c r="E34" s="45">
        <f t="shared" si="1"/>
        <v>15.492957746478874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106</v>
      </c>
      <c r="P34" s="50">
        <v>89</v>
      </c>
      <c r="Q34" s="50">
        <v>6838558</v>
      </c>
      <c r="R34" s="51">
        <f t="shared" si="4"/>
        <v>3827</v>
      </c>
      <c r="S34" s="52">
        <f t="shared" si="5"/>
        <v>91.847999999999999</v>
      </c>
      <c r="T34" s="52">
        <f t="shared" si="6"/>
        <v>3.827</v>
      </c>
      <c r="U34" s="53">
        <v>5.8</v>
      </c>
      <c r="V34" s="53">
        <f t="shared" si="7"/>
        <v>5.8</v>
      </c>
      <c r="W34" s="117" t="s">
        <v>132</v>
      </c>
      <c r="X34" s="111">
        <v>0</v>
      </c>
      <c r="Y34" s="111">
        <v>0</v>
      </c>
      <c r="Z34" s="111">
        <v>1006</v>
      </c>
      <c r="AA34" s="111">
        <v>0</v>
      </c>
      <c r="AB34" s="111">
        <v>1008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30905908</v>
      </c>
      <c r="AH34" s="56">
        <f t="shared" si="9"/>
        <v>622</v>
      </c>
      <c r="AI34" s="57">
        <f t="shared" si="8"/>
        <v>162.52939639404232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6798825</v>
      </c>
      <c r="AQ34" s="111">
        <f t="shared" si="0"/>
        <v>571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120.41666666666667</v>
      </c>
      <c r="Q35" s="78">
        <f>Q34-Q10</f>
        <v>119619</v>
      </c>
      <c r="R35" s="79">
        <f>SUM(R11:R34)</f>
        <v>119619</v>
      </c>
      <c r="S35" s="80">
        <f>AVERAGE(S11:S34)</f>
        <v>119.61900000000001</v>
      </c>
      <c r="T35" s="80">
        <f>SUM(T11:T34)</f>
        <v>119.61900000000003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23874</v>
      </c>
      <c r="AH35" s="86">
        <f>SUM(AH11:AH34)</f>
        <v>23874</v>
      </c>
      <c r="AI35" s="87">
        <f>$AH$35/$T35</f>
        <v>199.58367817821579</v>
      </c>
      <c r="AJ35" s="84"/>
      <c r="AK35" s="88"/>
      <c r="AL35" s="88"/>
      <c r="AM35" s="88"/>
      <c r="AN35" s="89"/>
      <c r="AO35" s="90"/>
      <c r="AP35" s="91">
        <f>AP34-AP10</f>
        <v>5055</v>
      </c>
      <c r="AQ35" s="92">
        <f>SUM(AQ11:AQ34)</f>
        <v>5055</v>
      </c>
      <c r="AR35" s="93">
        <f>AVERAGE(AR11:AR34)</f>
        <v>0.93666666666666665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2:51" x14ac:dyDescent="0.35">
      <c r="B41" s="123" t="s">
        <v>229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2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2:51" x14ac:dyDescent="0.35">
      <c r="B45" s="122" t="s">
        <v>230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2:51" x14ac:dyDescent="0.35">
      <c r="B46" s="125" t="s">
        <v>231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2:51" x14ac:dyDescent="0.35">
      <c r="B47" s="138" t="s">
        <v>226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16" t="s">
        <v>232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27" t="s">
        <v>138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38" t="s">
        <v>139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194</v>
      </c>
      <c r="C53" s="122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22" t="s">
        <v>234</v>
      </c>
      <c r="C54" s="122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26"/>
      <c r="V54" s="126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247</v>
      </c>
      <c r="C55" s="122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26"/>
      <c r="V55" s="126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38" t="s">
        <v>140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5" t="s">
        <v>129</v>
      </c>
      <c r="C57" s="122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2" t="s">
        <v>153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 t="s">
        <v>130</v>
      </c>
      <c r="C59" s="116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04"/>
      <c r="X59" s="104"/>
      <c r="Y59" s="104"/>
      <c r="Z59" s="113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12"/>
      <c r="AW59" s="170"/>
      <c r="AX59" s="170"/>
      <c r="AY59" s="170"/>
    </row>
    <row r="60" spans="2:51" x14ac:dyDescent="0.35">
      <c r="B60" s="122"/>
      <c r="C60" s="116"/>
      <c r="D60" s="101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B61" s="107"/>
      <c r="C61" s="138"/>
      <c r="D61" s="101"/>
      <c r="E61" s="119"/>
      <c r="F61" s="119"/>
      <c r="G61" s="119"/>
      <c r="H61" s="119"/>
      <c r="I61" s="101"/>
      <c r="J61" s="120"/>
      <c r="K61" s="120"/>
      <c r="L61" s="120"/>
      <c r="M61" s="120"/>
      <c r="N61" s="120"/>
      <c r="O61" s="120"/>
      <c r="P61" s="120"/>
      <c r="Q61" s="120"/>
      <c r="R61" s="120"/>
      <c r="S61" s="105"/>
      <c r="T61" s="10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9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P65" s="109"/>
      <c r="R65" s="104"/>
      <c r="AS65" s="170"/>
      <c r="AT65" s="170"/>
      <c r="AU65" s="170"/>
      <c r="AV65" s="112"/>
      <c r="AW65" s="170"/>
      <c r="AX65" s="170"/>
      <c r="AY65" s="170"/>
    </row>
    <row r="66" spans="1:51" x14ac:dyDescent="0.35">
      <c r="I66" s="114"/>
      <c r="J66" s="114"/>
      <c r="K66" s="114"/>
      <c r="L66" s="114"/>
      <c r="M66" s="114"/>
      <c r="N66" s="114"/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O67" s="115"/>
      <c r="R67" s="109"/>
      <c r="AS67" s="170"/>
      <c r="AT67" s="170"/>
      <c r="AU67" s="170"/>
      <c r="AV67" s="112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R70" s="109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A75" s="113"/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15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Q89" s="109"/>
      <c r="R89" s="109"/>
      <c r="S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09"/>
      <c r="Q91" s="109"/>
      <c r="R91" s="109"/>
      <c r="S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Q93" s="109"/>
      <c r="R93" s="109"/>
      <c r="S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O94" s="14"/>
      <c r="P94" s="109"/>
      <c r="T94" s="109"/>
      <c r="U94" s="109"/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S100" s="170"/>
      <c r="AT100" s="170"/>
      <c r="AU100" s="170"/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  <c r="AY102" s="170"/>
    </row>
    <row r="103" spans="45:51" x14ac:dyDescent="0.35">
      <c r="AV103" s="170"/>
      <c r="AW103" s="170"/>
      <c r="AX103" s="170"/>
    </row>
    <row r="112" spans="45:51" x14ac:dyDescent="0.35">
      <c r="AS112" s="170"/>
      <c r="AT112" s="170"/>
      <c r="AU112" s="170"/>
    </row>
    <row r="114" spans="1:51" x14ac:dyDescent="0.35">
      <c r="AY114" s="170"/>
    </row>
    <row r="115" spans="1:51" s="109" customFormat="1" x14ac:dyDescent="0.35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4"/>
      <c r="AV115" s="170"/>
      <c r="AW115" s="170"/>
      <c r="AX115" s="170"/>
    </row>
  </sheetData>
  <protectedRanges>
    <protectedRange sqref="N61:R61 T40 T49:T56 S57:T60 T42" name="Range2_12_5_1_1"/>
    <protectedRange sqref="N10 L10 L6 D6 D8 AD8 AF8 O8:U8 AJ8:AR8 AF10 AR11:AR34 L24:N31 E23:E34 G23:G34 N12:N23 E11:G22 N32:N34 N11:AG11 O12:AG34" name="Range1_16_3_1_1"/>
    <protectedRange sqref="J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1:V61 AA59:AU59 W59:Y59" name="Range2_2_1_10_1_1_1_2"/>
    <protectedRange sqref="N58:R60" name="Range2_12_1_6_1_1"/>
    <protectedRange sqref="D58 F59:F61 E58:E60 G58:M60" name="Range2_2_12_1_7_1_1"/>
    <protectedRange sqref="E61 G61:H61" name="Range2_2_2_9_1_1_1_1"/>
    <protectedRange sqref="D59" name="Range2_1_1_1_1_1_9_1_1_1_1"/>
    <protectedRange sqref="C58" name="Range2_1_1_2_1_1"/>
    <protectedRange sqref="C61" name="Range2_3_2_1_1"/>
    <protectedRange sqref="F58" name="Range2_2_12_1_1_1_1_1"/>
    <protectedRange sqref="C59:C60" name="Range2_5_1_1_1"/>
    <protectedRange sqref="I61" name="Range2_2_1_1_1_1"/>
    <protectedRange sqref="D60:D61" name="Range2_1_1_1_1_1_1_1_1"/>
    <protectedRange sqref="AS11:AS15" name="Range1_4_1_1_1_1"/>
    <protectedRange sqref="J11:J15 J26:J34" name="Range1_1_2_1_10_1_1_1_1"/>
    <protectedRange sqref="R65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6" name="Range2_12_5_1_1_7"/>
    <protectedRange sqref="S52" name="Range2_12_5_1_1_5_1"/>
    <protectedRange sqref="S49:S51" name="Range2_12_2_1_1_1_2_1"/>
    <protectedRange sqref="T43:T48" name="Range2_12_5_1_1_3_1_1"/>
    <protectedRange sqref="S43:S48" name="Range2_12_5_1_1_2_3_1_1_1_1"/>
    <protectedRange sqref="Q43:R48" name="Range2_12_1_6_1_1_1_1_2_1_1_1_1"/>
    <protectedRange sqref="N43:P48" name="Range2_12_1_2_3_1_1_1_1_2_1_1_1_1"/>
    <protectedRange sqref="I43:M48" name="Range2_2_12_1_4_3_1_1_1_1_2_1_1_1_1"/>
    <protectedRange sqref="E43:H47" name="Range2_2_12_1_3_1_2_1_1_1_1_2_1_1_1_1"/>
    <protectedRange sqref="D43:D47" name="Range2_2_12_1_3_1_2_1_1_1_2_1_2_3_1_1"/>
    <protectedRange sqref="G48:H48 D48:E48" name="Range2_2_12_1_3_1_2_1_1_1_2_1_3_2_1_1_1"/>
    <protectedRange sqref="F48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1" name="Range2_12_5_1_1_2_2_2_1_1_1"/>
    <protectedRange sqref="B61" name="Range2_12_5_1_1_3"/>
    <protectedRange sqref="N57:R57" name="Range2_12_1_6_1_1_2_1"/>
    <protectedRange sqref="D57 I57:M57" name="Range2_2_12_1_7_1_1_2_1"/>
    <protectedRange sqref="E57:H57" name="Range2_2_12_1_1_1_1_1_1_1"/>
    <protectedRange sqref="C57" name="Range2_1_4_2_1_1_1_1_1"/>
    <protectedRange sqref="N53:R56" name="Range2_12_1_1_1_1_1_1_1_1_1_1_1_1_1_1"/>
    <protectedRange sqref="J53:M56" name="Range2_2_12_1_1_1_1_1_1_1_1_1_1_1_1_1_1"/>
    <protectedRange sqref="N52:R52" name="Range2_12_1_6_1_1_4_1_1_1_1_1_1_1_1_1"/>
    <protectedRange sqref="J52:M52" name="Range2_2_12_1_7_1_1_6_1_1_1_1_1_1_1_1_1"/>
    <protectedRange sqref="I53:I56" name="Range2_2_12_1_7_1_1_5_1_1_1_1_1_1_1_1_1_1_1"/>
    <protectedRange sqref="G53:H56" name="Range2_2_12_1_3_3_1_1_1_1_1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49:R50" name="Range2_12_1_6_1_1_1_2_3_1_1_3_1_1_1_1_1"/>
    <protectedRange sqref="N49:P50" name="Range2_12_1_2_3_1_1_1_2_3_1_1_3_1_1_1_1_1"/>
    <protectedRange sqref="I51 J49:M50" name="Range2_2_12_1_4_3_1_1_1_3_3_1_1_3_1_1_1_1_1"/>
    <protectedRange sqref="D51:E51 G51:H51" name="Range2_2_12_1_3_1_2_1_1_1_3_1_1_1_1_1_1_1_2_1"/>
    <protectedRange sqref="B56" name="Range2_12_5_1_1_2_2_1_3_1_1_1_1_1_1_1_1"/>
    <protectedRange sqref="I49:I50" name="Range2_2_12_1_7_1_1_5_2_1_1_1_1_1_1_1_1_1_1"/>
    <protectedRange sqref="D49:E50 G49:H50 F51" name="Range2_2_12_1_3_3_1_1_1_2_1_1_1_1_1_1_1_1_1_1"/>
    <protectedRange sqref="F49:F50" name="Range2_2_12_1_3_1_2_1_1_1_2_1_3_1_1_3_1_1_1_1_1"/>
    <protectedRange sqref="C53:C56" name="Range2_1_1_1_2_1_1_1_1_1_1_1_1_1_1_1_1"/>
    <protectedRange sqref="D53:D56 E56" name="Range2_2_12_1_2_1_1_1_1_1_1_1_1_1_1_1_1_1_1"/>
    <protectedRange sqref="F56 E53:E55" name="Range2_2_12_1_3_1_2_1_1_1_2_1_1_1_1_1_1_1_1_1_1_1"/>
    <protectedRange sqref="F53:F55" name="Range2_2_12_1_3_1_2_1_1_1_3_1_1_1_1_1_1_1_1_1_1_1"/>
    <protectedRange sqref="B60" name="Range2_12_5_1_1_2_2_1_3_1_1_1_1_1_1_1_1_1_1_1"/>
    <protectedRange sqref="D52:E52" name="Range2_2_12_1_3_1_2_1_1_1_2_1_1_1_1_3_1_1_1_1_1"/>
    <protectedRange sqref="B57" name="Range2_12_5_1_1_2_1_4_1_1_1_2_1_1_1_1_1"/>
    <protectedRange sqref="F52" name="Range2_2_12_1_3_1_2_1_1_1_3_1_1_1_1_1_3_1_1_1_1_1"/>
    <protectedRange sqref="B58:B59" name="Range2_12_5_1_1_2_2_1_3_1_1_1_1_2_1_1_1_1_1"/>
    <protectedRange sqref="B55" name="Range2_12_5_1_1_2_2_1_3_1_1_1_1_2_1_2_1_1_1_1"/>
    <protectedRange sqref="B53:B54" name="Range2_12_5_1_1_2_2_1_3_1_1_1_1_2_1_1_2"/>
    <protectedRange sqref="B50" name="Range2_12_5_1_1_2_2_1_3_1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87" priority="9" operator="containsText" text="N/A">
      <formula>NOT(ISERROR(SEARCH("N/A",X11)))</formula>
    </cfRule>
    <cfRule type="cellIs" dxfId="386" priority="27" operator="equal">
      <formula>0</formula>
    </cfRule>
  </conditionalFormatting>
  <conditionalFormatting sqref="X11:AE34">
    <cfRule type="cellIs" dxfId="385" priority="26" operator="greaterThanOrEqual">
      <formula>1185</formula>
    </cfRule>
  </conditionalFormatting>
  <conditionalFormatting sqref="X11:AE34">
    <cfRule type="cellIs" dxfId="384" priority="25" operator="between">
      <formula>0.1</formula>
      <formula>1184</formula>
    </cfRule>
  </conditionalFormatting>
  <conditionalFormatting sqref="X8 AK16:AO30 AK31:AM33 AN31:AN34 AO31:AO33">
    <cfRule type="cellIs" dxfId="383" priority="24" operator="equal">
      <formula>0</formula>
    </cfRule>
  </conditionalFormatting>
  <conditionalFormatting sqref="X8 AK16:AO30 AK31:AM33 AN31:AN34 AO31:AO33">
    <cfRule type="cellIs" dxfId="382" priority="23" operator="greaterThan">
      <formula>1179</formula>
    </cfRule>
  </conditionalFormatting>
  <conditionalFormatting sqref="X8 AK16:AO30 AK31:AM33 AN31:AN34 AO31:AO33">
    <cfRule type="cellIs" dxfId="381" priority="22" operator="greaterThan">
      <formula>99</formula>
    </cfRule>
  </conditionalFormatting>
  <conditionalFormatting sqref="X8 AK16:AO30 AK31:AM33 AN31:AN34 AO31:AO33">
    <cfRule type="cellIs" dxfId="380" priority="21" operator="greaterThan">
      <formula>0.99</formula>
    </cfRule>
  </conditionalFormatting>
  <conditionalFormatting sqref="AB8">
    <cfRule type="cellIs" dxfId="379" priority="20" operator="equal">
      <formula>0</formula>
    </cfRule>
  </conditionalFormatting>
  <conditionalFormatting sqref="AB8">
    <cfRule type="cellIs" dxfId="378" priority="19" operator="greaterThan">
      <formula>1179</formula>
    </cfRule>
  </conditionalFormatting>
  <conditionalFormatting sqref="AB8">
    <cfRule type="cellIs" dxfId="377" priority="18" operator="greaterThan">
      <formula>99</formula>
    </cfRule>
  </conditionalFormatting>
  <conditionalFormatting sqref="AB8">
    <cfRule type="cellIs" dxfId="376" priority="17" operator="greaterThan">
      <formula>0.99</formula>
    </cfRule>
  </conditionalFormatting>
  <conditionalFormatting sqref="AQ11:AQ34 AJ11:AO15 AJ16:AJ34 AL34:AM34 AO34">
    <cfRule type="cellIs" dxfId="375" priority="16" operator="equal">
      <formula>0</formula>
    </cfRule>
  </conditionalFormatting>
  <conditionalFormatting sqref="AQ11:AQ34 AJ11:AO15 AJ16:AJ34 AL34:AM34 AO34">
    <cfRule type="cellIs" dxfId="374" priority="15" operator="greaterThan">
      <formula>1179</formula>
    </cfRule>
  </conditionalFormatting>
  <conditionalFormatting sqref="AQ11:AQ34 AJ11:AO15 AJ16:AJ34 AL34:AM34 AO34">
    <cfRule type="cellIs" dxfId="373" priority="14" operator="greaterThan">
      <formula>99</formula>
    </cfRule>
  </conditionalFormatting>
  <conditionalFormatting sqref="AQ11:AQ34 AJ11:AO15 AJ16:AJ34 AL34:AM34 AO34">
    <cfRule type="cellIs" dxfId="372" priority="13" operator="greaterThan">
      <formula>0.99</formula>
    </cfRule>
  </conditionalFormatting>
  <conditionalFormatting sqref="AI11:AI34">
    <cfRule type="cellIs" dxfId="371" priority="12" operator="greaterThan">
      <formula>$AI$8</formula>
    </cfRule>
  </conditionalFormatting>
  <conditionalFormatting sqref="AH11:AH34">
    <cfRule type="cellIs" dxfId="370" priority="10" operator="greaterThan">
      <formula>$AH$8</formula>
    </cfRule>
    <cfRule type="cellIs" dxfId="369" priority="11" operator="greaterThan">
      <formula>$AH$8</formula>
    </cfRule>
  </conditionalFormatting>
  <conditionalFormatting sqref="AP11:AP34">
    <cfRule type="cellIs" dxfId="368" priority="8" operator="equal">
      <formula>0</formula>
    </cfRule>
  </conditionalFormatting>
  <conditionalFormatting sqref="AP11:AP34">
    <cfRule type="cellIs" dxfId="367" priority="7" operator="greaterThan">
      <formula>1179</formula>
    </cfRule>
  </conditionalFormatting>
  <conditionalFormatting sqref="AP11:AP34">
    <cfRule type="cellIs" dxfId="366" priority="6" operator="greaterThan">
      <formula>99</formula>
    </cfRule>
  </conditionalFormatting>
  <conditionalFormatting sqref="AP11:AP34">
    <cfRule type="cellIs" dxfId="365" priority="5" operator="greaterThan">
      <formula>0.99</formula>
    </cfRule>
  </conditionalFormatting>
  <conditionalFormatting sqref="AK34">
    <cfRule type="cellIs" dxfId="364" priority="4" operator="equal">
      <formula>0</formula>
    </cfRule>
  </conditionalFormatting>
  <conditionalFormatting sqref="AK34">
    <cfRule type="cellIs" dxfId="363" priority="3" operator="greaterThan">
      <formula>1179</formula>
    </cfRule>
  </conditionalFormatting>
  <conditionalFormatting sqref="AK34">
    <cfRule type="cellIs" dxfId="362" priority="2" operator="greaterThan">
      <formula>99</formula>
    </cfRule>
  </conditionalFormatting>
  <conditionalFormatting sqref="AK34">
    <cfRule type="cellIs" dxfId="361" priority="1" operator="greaterThan">
      <formula>0.99</formula>
    </cfRule>
  </conditionalFormatting>
  <dataValidations disablePrompts="1" count="4">
    <dataValidation type="list" allowBlank="1" showInputMessage="1" showErrorMessage="1" sqref="P3:P5" xr:uid="{00000000-0002-0000-0E00-000000000000}">
      <formula1>$AY$10:$AY$38</formula1>
    </dataValidation>
    <dataValidation type="list" allowBlank="1" showInputMessage="1" showErrorMessage="1" sqref="AP8:AQ8 N10 L10 D8 O8:T8" xr:uid="{00000000-0002-0000-0E00-000001000000}">
      <formula1>#REF!</formula1>
    </dataValidation>
    <dataValidation type="list" allowBlank="1" showInputMessage="1" showErrorMessage="1" sqref="H11:H34" xr:uid="{00000000-0002-0000-0E00-000002000000}">
      <formula1>$AV$10:$AV$19</formula1>
    </dataValidation>
    <dataValidation type="list" allowBlank="1" showInputMessage="1" showErrorMessage="1" sqref="AV31:AW31" xr:uid="{00000000-0002-0000-0E00-000003000000}">
      <formula1>$AV$24:$AV$28</formula1>
    </dataValidation>
  </dataValidations>
  <hyperlinks>
    <hyperlink ref="H9:H10" location="'1'!AH8" display="Plant Status" xr:uid="{00000000-0004-0000-0E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AY114"/>
  <sheetViews>
    <sheetView showGridLines="0" topLeftCell="A16" zoomScaleNormal="100" workbookViewId="0">
      <selection activeCell="B54" sqref="B54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134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01" t="s">
        <v>11</v>
      </c>
      <c r="I7" s="202" t="s">
        <v>12</v>
      </c>
      <c r="J7" s="202" t="s">
        <v>13</v>
      </c>
      <c r="K7" s="202" t="s">
        <v>14</v>
      </c>
      <c r="L7" s="14"/>
      <c r="M7" s="14"/>
      <c r="N7" s="14"/>
      <c r="O7" s="201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02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02" t="s">
        <v>23</v>
      </c>
      <c r="AG7" s="202" t="s">
        <v>24</v>
      </c>
      <c r="AH7" s="202" t="s">
        <v>25</v>
      </c>
      <c r="AI7" s="202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02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41898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24822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02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03" t="s">
        <v>52</v>
      </c>
      <c r="V9" s="203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05" t="s">
        <v>56</v>
      </c>
      <c r="AG9" s="205" t="s">
        <v>57</v>
      </c>
      <c r="AH9" s="287" t="s">
        <v>58</v>
      </c>
      <c r="AI9" s="301" t="s">
        <v>59</v>
      </c>
      <c r="AJ9" s="203" t="s">
        <v>60</v>
      </c>
      <c r="AK9" s="203" t="s">
        <v>61</v>
      </c>
      <c r="AL9" s="203" t="s">
        <v>62</v>
      </c>
      <c r="AM9" s="203" t="s">
        <v>63</v>
      </c>
      <c r="AN9" s="203" t="s">
        <v>64</v>
      </c>
      <c r="AO9" s="203" t="s">
        <v>65</v>
      </c>
      <c r="AP9" s="203" t="s">
        <v>66</v>
      </c>
      <c r="AQ9" s="285" t="s">
        <v>67</v>
      </c>
      <c r="AR9" s="203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03" t="s">
        <v>73</v>
      </c>
      <c r="C10" s="203" t="s">
        <v>74</v>
      </c>
      <c r="D10" s="203" t="s">
        <v>75</v>
      </c>
      <c r="E10" s="203" t="s">
        <v>76</v>
      </c>
      <c r="F10" s="203" t="s">
        <v>75</v>
      </c>
      <c r="G10" s="203" t="s">
        <v>76</v>
      </c>
      <c r="H10" s="284"/>
      <c r="I10" s="203" t="s">
        <v>76</v>
      </c>
      <c r="J10" s="203" t="s">
        <v>76</v>
      </c>
      <c r="K10" s="203" t="s">
        <v>76</v>
      </c>
      <c r="L10" s="30" t="s">
        <v>30</v>
      </c>
      <c r="M10" s="277"/>
      <c r="N10" s="30" t="s">
        <v>30</v>
      </c>
      <c r="O10" s="286"/>
      <c r="P10" s="286"/>
      <c r="Q10" s="3">
        <v>6838558</v>
      </c>
      <c r="R10" s="295"/>
      <c r="S10" s="296"/>
      <c r="T10" s="297"/>
      <c r="U10" s="203" t="s">
        <v>76</v>
      </c>
      <c r="V10" s="203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30905908</v>
      </c>
      <c r="AH10" s="287"/>
      <c r="AI10" s="302"/>
      <c r="AJ10" s="203" t="s">
        <v>85</v>
      </c>
      <c r="AK10" s="203" t="s">
        <v>85</v>
      </c>
      <c r="AL10" s="203" t="s">
        <v>85</v>
      </c>
      <c r="AM10" s="203" t="s">
        <v>85</v>
      </c>
      <c r="AN10" s="203" t="s">
        <v>85</v>
      </c>
      <c r="AO10" s="203" t="s">
        <v>85</v>
      </c>
      <c r="AP10" s="2">
        <v>6798825</v>
      </c>
      <c r="AQ10" s="286"/>
      <c r="AR10" s="204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20</v>
      </c>
      <c r="E11" s="45">
        <f>D11/1.42</f>
        <v>14.084507042253522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115</v>
      </c>
      <c r="P11" s="50">
        <v>89</v>
      </c>
      <c r="Q11" s="50">
        <v>6842261</v>
      </c>
      <c r="R11" s="51">
        <f>Q11-Q10</f>
        <v>3703</v>
      </c>
      <c r="S11" s="52">
        <f>R11*24/1000</f>
        <v>88.872</v>
      </c>
      <c r="T11" s="52">
        <f>R11/1000</f>
        <v>3.7029999999999998</v>
      </c>
      <c r="U11" s="53">
        <v>6.8</v>
      </c>
      <c r="V11" s="53">
        <f>U11</f>
        <v>6.8</v>
      </c>
      <c r="W11" s="117" t="s">
        <v>132</v>
      </c>
      <c r="X11" s="111">
        <v>0</v>
      </c>
      <c r="Y11" s="111">
        <v>0</v>
      </c>
      <c r="Z11" s="111">
        <v>1021</v>
      </c>
      <c r="AA11" s="111">
        <v>0</v>
      </c>
      <c r="AB11" s="111">
        <v>1008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30906488</v>
      </c>
      <c r="AH11" s="56">
        <f>IF(ISBLANK(AG11),"-",AG11-AG10)</f>
        <v>580</v>
      </c>
      <c r="AI11" s="57">
        <f>AH11/T11</f>
        <v>156.62975965433432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211">
        <v>6799799</v>
      </c>
      <c r="AQ11" s="111">
        <f t="shared" ref="AQ11:AQ34" si="0">AP11-AP10</f>
        <v>974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21</v>
      </c>
      <c r="E12" s="45">
        <f t="shared" ref="E12:E34" si="1">D12/1.42</f>
        <v>14.788732394366198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109</v>
      </c>
      <c r="P12" s="50">
        <v>86</v>
      </c>
      <c r="Q12" s="50">
        <v>6845969</v>
      </c>
      <c r="R12" s="51">
        <f t="shared" ref="R12:R34" si="4">Q12-Q11</f>
        <v>3708</v>
      </c>
      <c r="S12" s="52">
        <f t="shared" ref="S12:S34" si="5">R12*24/1000</f>
        <v>88.992000000000004</v>
      </c>
      <c r="T12" s="52">
        <f t="shared" ref="T12:T34" si="6">R12/1000</f>
        <v>3.7080000000000002</v>
      </c>
      <c r="U12" s="53">
        <v>7.7</v>
      </c>
      <c r="V12" s="53">
        <f t="shared" ref="V12:V34" si="7">U12</f>
        <v>7.7</v>
      </c>
      <c r="W12" s="117" t="s">
        <v>132</v>
      </c>
      <c r="X12" s="111">
        <v>0</v>
      </c>
      <c r="Y12" s="111">
        <v>0</v>
      </c>
      <c r="Z12" s="111">
        <v>1021</v>
      </c>
      <c r="AA12" s="111">
        <v>0</v>
      </c>
      <c r="AB12" s="111">
        <v>1008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30907009</v>
      </c>
      <c r="AH12" s="56">
        <f>IF(ISBLANK(AG12),"-",AG12-AG11)</f>
        <v>521</v>
      </c>
      <c r="AI12" s="57">
        <f t="shared" ref="AI12:AI34" si="8">AH12/T12</f>
        <v>140.50701186623516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213">
        <v>6802353</v>
      </c>
      <c r="AQ12" s="111">
        <f t="shared" si="0"/>
        <v>2554</v>
      </c>
      <c r="AR12" s="61">
        <v>1.01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21</v>
      </c>
      <c r="E13" s="45">
        <f t="shared" si="1"/>
        <v>14.788732394366198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106</v>
      </c>
      <c r="P13" s="50">
        <v>91</v>
      </c>
      <c r="Q13" s="50">
        <v>6849603</v>
      </c>
      <c r="R13" s="51">
        <f t="shared" si="4"/>
        <v>3634</v>
      </c>
      <c r="S13" s="52">
        <f t="shared" si="5"/>
        <v>87.215999999999994</v>
      </c>
      <c r="T13" s="52">
        <f t="shared" si="6"/>
        <v>3.6339999999999999</v>
      </c>
      <c r="U13" s="53">
        <v>8.6</v>
      </c>
      <c r="V13" s="53">
        <f t="shared" si="7"/>
        <v>8.6</v>
      </c>
      <c r="W13" s="117" t="s">
        <v>132</v>
      </c>
      <c r="X13" s="111">
        <v>0</v>
      </c>
      <c r="Y13" s="111">
        <v>0</v>
      </c>
      <c r="Z13" s="111">
        <v>956</v>
      </c>
      <c r="AA13" s="111">
        <v>0</v>
      </c>
      <c r="AB13" s="111">
        <v>983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30907512</v>
      </c>
      <c r="AH13" s="56">
        <f>IF(ISBLANK(AG13),"-",AG13-AG12)</f>
        <v>503</v>
      </c>
      <c r="AI13" s="57">
        <f t="shared" si="8"/>
        <v>138.41496973032471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213">
        <v>6802353</v>
      </c>
      <c r="AQ13" s="111">
        <f t="shared" si="0"/>
        <v>0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25</v>
      </c>
      <c r="E14" s="45">
        <f t="shared" si="1"/>
        <v>17.605633802816904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108</v>
      </c>
      <c r="P14" s="50">
        <v>94</v>
      </c>
      <c r="Q14" s="50">
        <v>6853294</v>
      </c>
      <c r="R14" s="51">
        <f t="shared" si="4"/>
        <v>3691</v>
      </c>
      <c r="S14" s="52">
        <f t="shared" si="5"/>
        <v>88.584000000000003</v>
      </c>
      <c r="T14" s="52">
        <f t="shared" si="6"/>
        <v>3.6909999999999998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957</v>
      </c>
      <c r="AA14" s="111">
        <v>0</v>
      </c>
      <c r="AB14" s="111">
        <v>969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30908023</v>
      </c>
      <c r="AH14" s="56">
        <f t="shared" ref="AH14:AH34" si="9">IF(ISBLANK(AG14),"-",AG14-AG13)</f>
        <v>511</v>
      </c>
      <c r="AI14" s="57">
        <f t="shared" si="8"/>
        <v>138.44486589000272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213">
        <v>6802353</v>
      </c>
      <c r="AQ14" s="111">
        <f t="shared" si="0"/>
        <v>0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27</v>
      </c>
      <c r="E15" s="45">
        <f t="shared" si="1"/>
        <v>19.014084507042256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99</v>
      </c>
      <c r="Q15" s="50">
        <v>6856846</v>
      </c>
      <c r="R15" s="51">
        <f t="shared" si="4"/>
        <v>3552</v>
      </c>
      <c r="S15" s="52">
        <f t="shared" si="5"/>
        <v>85.248000000000005</v>
      </c>
      <c r="T15" s="52">
        <f t="shared" si="6"/>
        <v>3.552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957</v>
      </c>
      <c r="AA15" s="111">
        <v>0</v>
      </c>
      <c r="AB15" s="111">
        <v>960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30908518</v>
      </c>
      <c r="AH15" s="56">
        <f t="shared" si="9"/>
        <v>495</v>
      </c>
      <c r="AI15" s="57">
        <f t="shared" si="8"/>
        <v>139.3581081081081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213">
        <v>6802353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11</v>
      </c>
      <c r="E16" s="45">
        <f t="shared" si="1"/>
        <v>7.746478873239437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123</v>
      </c>
      <c r="P16" s="50">
        <v>118</v>
      </c>
      <c r="Q16" s="50">
        <v>6861271</v>
      </c>
      <c r="R16" s="51">
        <f t="shared" si="4"/>
        <v>4425</v>
      </c>
      <c r="S16" s="52">
        <f t="shared" si="5"/>
        <v>106.2</v>
      </c>
      <c r="T16" s="52">
        <f t="shared" si="6"/>
        <v>4.4249999999999998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1165</v>
      </c>
      <c r="AA16" s="111">
        <v>0</v>
      </c>
      <c r="AB16" s="111">
        <v>1181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30909206</v>
      </c>
      <c r="AH16" s="56">
        <f t="shared" si="9"/>
        <v>688</v>
      </c>
      <c r="AI16" s="57">
        <f t="shared" si="8"/>
        <v>155.48022598870057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213">
        <v>6802353</v>
      </c>
      <c r="AQ16" s="111">
        <f t="shared" si="0"/>
        <v>0</v>
      </c>
      <c r="AR16" s="61">
        <v>0.92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A17" s="170" t="s">
        <v>200</v>
      </c>
      <c r="B17" s="43">
        <v>2.25</v>
      </c>
      <c r="C17" s="43">
        <v>0.29166666666666702</v>
      </c>
      <c r="D17" s="44">
        <v>10</v>
      </c>
      <c r="E17" s="45">
        <f t="shared" si="1"/>
        <v>7.042253521126761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136</v>
      </c>
      <c r="P17" s="50">
        <v>145</v>
      </c>
      <c r="Q17" s="50">
        <v>6867199</v>
      </c>
      <c r="R17" s="51">
        <f t="shared" si="4"/>
        <v>5928</v>
      </c>
      <c r="S17" s="52">
        <f t="shared" si="5"/>
        <v>142.27199999999999</v>
      </c>
      <c r="T17" s="52">
        <f t="shared" si="6"/>
        <v>5.9279999999999999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1029</v>
      </c>
      <c r="Z17" s="111">
        <v>1196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30910534</v>
      </c>
      <c r="AH17" s="56">
        <f t="shared" si="9"/>
        <v>1328</v>
      </c>
      <c r="AI17" s="57">
        <f t="shared" si="8"/>
        <v>224.02159244264507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213">
        <v>6802353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9</v>
      </c>
      <c r="E18" s="45">
        <f t="shared" si="1"/>
        <v>6.3380281690140849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139</v>
      </c>
      <c r="P18" s="50">
        <v>146</v>
      </c>
      <c r="Q18" s="50">
        <v>6873248</v>
      </c>
      <c r="R18" s="51">
        <f t="shared" si="4"/>
        <v>6049</v>
      </c>
      <c r="S18" s="52">
        <f t="shared" si="5"/>
        <v>145.17599999999999</v>
      </c>
      <c r="T18" s="52">
        <f t="shared" si="6"/>
        <v>6.0490000000000004</v>
      </c>
      <c r="U18" s="53">
        <v>8.5</v>
      </c>
      <c r="V18" s="53">
        <f t="shared" si="7"/>
        <v>8.5</v>
      </c>
      <c r="W18" s="117" t="s">
        <v>147</v>
      </c>
      <c r="X18" s="111">
        <v>0</v>
      </c>
      <c r="Y18" s="111">
        <v>1042</v>
      </c>
      <c r="Z18" s="111">
        <v>1196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30911875</v>
      </c>
      <c r="AH18" s="56">
        <f t="shared" si="9"/>
        <v>1341</v>
      </c>
      <c r="AI18" s="57">
        <f t="shared" si="8"/>
        <v>221.68953546040666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213">
        <v>6802353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136</v>
      </c>
      <c r="P19" s="50">
        <v>151</v>
      </c>
      <c r="Q19" s="50">
        <v>6879443</v>
      </c>
      <c r="R19" s="51">
        <f t="shared" si="4"/>
        <v>6195</v>
      </c>
      <c r="S19" s="52">
        <f t="shared" si="5"/>
        <v>148.68</v>
      </c>
      <c r="T19" s="52">
        <f t="shared" si="6"/>
        <v>6.1950000000000003</v>
      </c>
      <c r="U19" s="53">
        <v>7.9</v>
      </c>
      <c r="V19" s="53">
        <f t="shared" si="7"/>
        <v>7.9</v>
      </c>
      <c r="W19" s="117" t="s">
        <v>147</v>
      </c>
      <c r="X19" s="111">
        <v>0</v>
      </c>
      <c r="Y19" s="111">
        <v>1069</v>
      </c>
      <c r="Z19" s="111">
        <v>1196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30913244</v>
      </c>
      <c r="AH19" s="56">
        <f t="shared" si="9"/>
        <v>1369</v>
      </c>
      <c r="AI19" s="57">
        <f t="shared" si="8"/>
        <v>220.98466505246165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213">
        <v>6802353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134</v>
      </c>
      <c r="P20" s="50">
        <v>148</v>
      </c>
      <c r="Q20" s="50">
        <v>6885606</v>
      </c>
      <c r="R20" s="51">
        <f t="shared" si="4"/>
        <v>6163</v>
      </c>
      <c r="S20" s="52">
        <f t="shared" si="5"/>
        <v>147.91200000000001</v>
      </c>
      <c r="T20" s="52">
        <f t="shared" si="6"/>
        <v>6.1630000000000003</v>
      </c>
      <c r="U20" s="53">
        <v>7.1</v>
      </c>
      <c r="V20" s="53">
        <f t="shared" si="7"/>
        <v>7.1</v>
      </c>
      <c r="W20" s="117" t="s">
        <v>147</v>
      </c>
      <c r="X20" s="111">
        <v>0</v>
      </c>
      <c r="Y20" s="111">
        <v>1116</v>
      </c>
      <c r="Z20" s="111">
        <v>1196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30914661</v>
      </c>
      <c r="AH20" s="56">
        <f t="shared" si="9"/>
        <v>1417</v>
      </c>
      <c r="AI20" s="57">
        <f t="shared" si="8"/>
        <v>229.92049326626642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213">
        <v>6802353</v>
      </c>
      <c r="AQ20" s="111">
        <f t="shared" si="0"/>
        <v>0</v>
      </c>
      <c r="AR20" s="61">
        <v>0.89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139</v>
      </c>
      <c r="P21" s="50">
        <v>147</v>
      </c>
      <c r="Q21" s="50">
        <v>6891734</v>
      </c>
      <c r="R21" s="51">
        <f>Q21-Q20</f>
        <v>6128</v>
      </c>
      <c r="S21" s="52">
        <f t="shared" si="5"/>
        <v>147.072</v>
      </c>
      <c r="T21" s="52">
        <f t="shared" si="6"/>
        <v>6.1280000000000001</v>
      </c>
      <c r="U21" s="53">
        <v>6.5</v>
      </c>
      <c r="V21" s="53">
        <f t="shared" si="7"/>
        <v>6.5</v>
      </c>
      <c r="W21" s="117" t="s">
        <v>147</v>
      </c>
      <c r="X21" s="111">
        <v>0</v>
      </c>
      <c r="Y21" s="111">
        <v>1083</v>
      </c>
      <c r="Z21" s="111">
        <v>1196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30916053</v>
      </c>
      <c r="AH21" s="56">
        <f t="shared" si="9"/>
        <v>1392</v>
      </c>
      <c r="AI21" s="57">
        <f t="shared" si="8"/>
        <v>227.15404699738903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213">
        <v>6802353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11</v>
      </c>
      <c r="E22" s="45">
        <f t="shared" si="1"/>
        <v>7.746478873239437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137</v>
      </c>
      <c r="P22" s="50">
        <v>143</v>
      </c>
      <c r="Q22" s="50">
        <v>6897810</v>
      </c>
      <c r="R22" s="51">
        <f t="shared" si="4"/>
        <v>6076</v>
      </c>
      <c r="S22" s="52">
        <f t="shared" si="5"/>
        <v>145.82400000000001</v>
      </c>
      <c r="T22" s="52">
        <f t="shared" si="6"/>
        <v>6.0759999999999996</v>
      </c>
      <c r="U22" s="53">
        <v>6.1</v>
      </c>
      <c r="V22" s="53">
        <f t="shared" si="7"/>
        <v>6.1</v>
      </c>
      <c r="W22" s="117" t="s">
        <v>147</v>
      </c>
      <c r="X22" s="111">
        <v>0</v>
      </c>
      <c r="Y22" s="111">
        <v>1035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30917422</v>
      </c>
      <c r="AH22" s="56">
        <f t="shared" si="9"/>
        <v>1369</v>
      </c>
      <c r="AI22" s="57">
        <f t="shared" si="8"/>
        <v>225.31270572745228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213">
        <v>6802353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8</v>
      </c>
      <c r="E23" s="45">
        <f t="shared" si="1"/>
        <v>5.6338028169014089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131</v>
      </c>
      <c r="P23" s="50">
        <v>132</v>
      </c>
      <c r="Q23" s="50">
        <v>6903482</v>
      </c>
      <c r="R23" s="51">
        <f t="shared" si="4"/>
        <v>5672</v>
      </c>
      <c r="S23" s="52">
        <f t="shared" si="5"/>
        <v>136.12799999999999</v>
      </c>
      <c r="T23" s="52">
        <f t="shared" si="6"/>
        <v>5.6719999999999997</v>
      </c>
      <c r="U23" s="53">
        <v>5.9</v>
      </c>
      <c r="V23" s="53">
        <f t="shared" si="7"/>
        <v>5.9</v>
      </c>
      <c r="W23" s="117" t="s">
        <v>147</v>
      </c>
      <c r="X23" s="111">
        <v>0</v>
      </c>
      <c r="Y23" s="111">
        <v>1009</v>
      </c>
      <c r="Z23" s="111">
        <v>1165</v>
      </c>
      <c r="AA23" s="111">
        <v>1185</v>
      </c>
      <c r="AB23" s="111">
        <v>1169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30918724</v>
      </c>
      <c r="AH23" s="56">
        <f t="shared" si="9"/>
        <v>1302</v>
      </c>
      <c r="AI23" s="57">
        <f t="shared" si="8"/>
        <v>229.54866008462625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213">
        <v>6802353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9</v>
      </c>
      <c r="E24" s="45">
        <f t="shared" si="1"/>
        <v>6.3380281690140849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130</v>
      </c>
      <c r="P24" s="50">
        <v>135</v>
      </c>
      <c r="Q24" s="50">
        <v>6909046</v>
      </c>
      <c r="R24" s="51">
        <f t="shared" si="4"/>
        <v>5564</v>
      </c>
      <c r="S24" s="52">
        <f t="shared" si="5"/>
        <v>133.536</v>
      </c>
      <c r="T24" s="52">
        <f t="shared" si="6"/>
        <v>5.5640000000000001</v>
      </c>
      <c r="U24" s="53">
        <v>5.8</v>
      </c>
      <c r="V24" s="53">
        <f t="shared" si="7"/>
        <v>5.8</v>
      </c>
      <c r="W24" s="117" t="s">
        <v>147</v>
      </c>
      <c r="X24" s="111">
        <v>0</v>
      </c>
      <c r="Y24" s="111">
        <v>999</v>
      </c>
      <c r="Z24" s="111">
        <v>1165</v>
      </c>
      <c r="AA24" s="111">
        <v>1185</v>
      </c>
      <c r="AB24" s="111">
        <v>1169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30919992</v>
      </c>
      <c r="AH24" s="56">
        <f t="shared" si="9"/>
        <v>1268</v>
      </c>
      <c r="AI24" s="57">
        <f t="shared" si="8"/>
        <v>227.89360172537744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213">
        <v>6802353</v>
      </c>
      <c r="AQ24" s="111">
        <f t="shared" si="0"/>
        <v>0</v>
      </c>
      <c r="AR24" s="61">
        <v>1.0900000000000001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11</v>
      </c>
      <c r="E25" s="45">
        <f t="shared" si="1"/>
        <v>7.746478873239437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131</v>
      </c>
      <c r="P25" s="50">
        <v>133</v>
      </c>
      <c r="Q25" s="50">
        <v>6914465</v>
      </c>
      <c r="R25" s="51">
        <f t="shared" si="4"/>
        <v>5419</v>
      </c>
      <c r="S25" s="52">
        <f t="shared" si="5"/>
        <v>130.05600000000001</v>
      </c>
      <c r="T25" s="52">
        <f t="shared" si="6"/>
        <v>5.4189999999999996</v>
      </c>
      <c r="U25" s="53">
        <v>5.7</v>
      </c>
      <c r="V25" s="53">
        <f t="shared" si="7"/>
        <v>5.7</v>
      </c>
      <c r="W25" s="117" t="s">
        <v>147</v>
      </c>
      <c r="X25" s="111">
        <v>0</v>
      </c>
      <c r="Y25" s="111">
        <v>995</v>
      </c>
      <c r="Z25" s="111">
        <v>1125</v>
      </c>
      <c r="AA25" s="111">
        <v>1185</v>
      </c>
      <c r="AB25" s="111">
        <v>1169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30921214</v>
      </c>
      <c r="AH25" s="56">
        <f t="shared" si="9"/>
        <v>1222</v>
      </c>
      <c r="AI25" s="57">
        <f t="shared" si="8"/>
        <v>225.50286030632961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213">
        <v>6802353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11</v>
      </c>
      <c r="E26" s="45">
        <f t="shared" si="1"/>
        <v>7.746478873239437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131</v>
      </c>
      <c r="P26" s="50">
        <v>134</v>
      </c>
      <c r="Q26" s="50">
        <v>6919870</v>
      </c>
      <c r="R26" s="51">
        <f t="shared" si="4"/>
        <v>5405</v>
      </c>
      <c r="S26" s="52">
        <f t="shared" si="5"/>
        <v>129.72</v>
      </c>
      <c r="T26" s="52">
        <f t="shared" si="6"/>
        <v>5.4050000000000002</v>
      </c>
      <c r="U26" s="53">
        <v>5.6</v>
      </c>
      <c r="V26" s="53">
        <f t="shared" si="7"/>
        <v>5.6</v>
      </c>
      <c r="W26" s="117" t="s">
        <v>147</v>
      </c>
      <c r="X26" s="111">
        <v>0</v>
      </c>
      <c r="Y26" s="111">
        <v>999</v>
      </c>
      <c r="Z26" s="111">
        <v>1125</v>
      </c>
      <c r="AA26" s="111">
        <v>1185</v>
      </c>
      <c r="AB26" s="111">
        <v>1169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30922442</v>
      </c>
      <c r="AH26" s="56">
        <f t="shared" si="9"/>
        <v>1228</v>
      </c>
      <c r="AI26" s="57">
        <f t="shared" si="8"/>
        <v>227.19703977798335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213">
        <v>6802353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8</v>
      </c>
      <c r="E27" s="45">
        <f t="shared" si="1"/>
        <v>5.6338028169014089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131</v>
      </c>
      <c r="P27" s="50">
        <v>133</v>
      </c>
      <c r="Q27" s="50">
        <v>6925416</v>
      </c>
      <c r="R27" s="51">
        <f t="shared" si="4"/>
        <v>5546</v>
      </c>
      <c r="S27" s="52">
        <f t="shared" si="5"/>
        <v>133.10400000000001</v>
      </c>
      <c r="T27" s="52">
        <f t="shared" si="6"/>
        <v>5.5460000000000003</v>
      </c>
      <c r="U27" s="53">
        <v>5.5</v>
      </c>
      <c r="V27" s="53">
        <f t="shared" si="7"/>
        <v>5.5</v>
      </c>
      <c r="W27" s="117" t="s">
        <v>147</v>
      </c>
      <c r="X27" s="111">
        <v>0</v>
      </c>
      <c r="Y27" s="111">
        <v>1022</v>
      </c>
      <c r="Z27" s="111">
        <v>119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30923710</v>
      </c>
      <c r="AH27" s="56">
        <f t="shared" si="9"/>
        <v>1268</v>
      </c>
      <c r="AI27" s="57">
        <f t="shared" si="8"/>
        <v>228.6332491886044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213">
        <v>6802353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8</v>
      </c>
      <c r="E28" s="45">
        <f t="shared" si="1"/>
        <v>5.6338028169014089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131</v>
      </c>
      <c r="P28" s="50">
        <v>132</v>
      </c>
      <c r="Q28" s="50">
        <v>6930975</v>
      </c>
      <c r="R28" s="51">
        <f t="shared" si="4"/>
        <v>5559</v>
      </c>
      <c r="S28" s="52">
        <f t="shared" si="5"/>
        <v>133.416</v>
      </c>
      <c r="T28" s="52">
        <f t="shared" si="6"/>
        <v>5.5590000000000002</v>
      </c>
      <c r="U28" s="53">
        <v>5.4</v>
      </c>
      <c r="V28" s="53">
        <f t="shared" si="7"/>
        <v>5.4</v>
      </c>
      <c r="W28" s="117" t="s">
        <v>147</v>
      </c>
      <c r="X28" s="111">
        <v>0</v>
      </c>
      <c r="Y28" s="111">
        <v>975</v>
      </c>
      <c r="Z28" s="111">
        <v>1145</v>
      </c>
      <c r="AA28" s="111">
        <v>1185</v>
      </c>
      <c r="AB28" s="111">
        <v>1169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30924972</v>
      </c>
      <c r="AH28" s="56">
        <f t="shared" si="9"/>
        <v>1262</v>
      </c>
      <c r="AI28" s="57">
        <f t="shared" si="8"/>
        <v>227.01924806619894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213">
        <v>6802353</v>
      </c>
      <c r="AQ28" s="111">
        <f t="shared" si="0"/>
        <v>0</v>
      </c>
      <c r="AR28" s="61">
        <v>0.95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8</v>
      </c>
      <c r="E29" s="45">
        <f t="shared" si="1"/>
        <v>5.6338028169014089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130</v>
      </c>
      <c r="P29" s="50">
        <v>133</v>
      </c>
      <c r="Q29" s="50">
        <v>6936443</v>
      </c>
      <c r="R29" s="51">
        <f t="shared" si="4"/>
        <v>5468</v>
      </c>
      <c r="S29" s="52">
        <f t="shared" si="5"/>
        <v>131.232</v>
      </c>
      <c r="T29" s="52">
        <f t="shared" si="6"/>
        <v>5.468</v>
      </c>
      <c r="U29" s="53">
        <v>5.2</v>
      </c>
      <c r="V29" s="53">
        <f t="shared" si="7"/>
        <v>5.2</v>
      </c>
      <c r="W29" s="117" t="s">
        <v>147</v>
      </c>
      <c r="X29" s="111">
        <v>0</v>
      </c>
      <c r="Y29" s="111">
        <v>990</v>
      </c>
      <c r="Z29" s="111">
        <v>1145</v>
      </c>
      <c r="AA29" s="111">
        <v>1185</v>
      </c>
      <c r="AB29" s="111">
        <v>1169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30926208</v>
      </c>
      <c r="AH29" s="56">
        <f t="shared" si="9"/>
        <v>1236</v>
      </c>
      <c r="AI29" s="57">
        <f t="shared" si="8"/>
        <v>226.04242867593271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213">
        <v>6802353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8</v>
      </c>
      <c r="E30" s="45">
        <f t="shared" si="1"/>
        <v>5.6338028169014089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112</v>
      </c>
      <c r="P30" s="50">
        <v>126</v>
      </c>
      <c r="Q30" s="50">
        <v>6941779</v>
      </c>
      <c r="R30" s="51">
        <f t="shared" si="4"/>
        <v>5336</v>
      </c>
      <c r="S30" s="52">
        <f t="shared" si="5"/>
        <v>128.06399999999999</v>
      </c>
      <c r="T30" s="52">
        <f t="shared" si="6"/>
        <v>5.3360000000000003</v>
      </c>
      <c r="U30" s="53">
        <v>4.5999999999999996</v>
      </c>
      <c r="V30" s="53">
        <f t="shared" si="7"/>
        <v>4.5999999999999996</v>
      </c>
      <c r="W30" s="117" t="s">
        <v>150</v>
      </c>
      <c r="X30" s="111">
        <v>0</v>
      </c>
      <c r="Y30" s="111">
        <v>1073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30927292</v>
      </c>
      <c r="AH30" s="56">
        <f t="shared" si="9"/>
        <v>1084</v>
      </c>
      <c r="AI30" s="57">
        <f t="shared" si="8"/>
        <v>203.14842578710645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213">
        <v>6802353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114</v>
      </c>
      <c r="P31" s="50">
        <v>124</v>
      </c>
      <c r="Q31" s="50">
        <v>6947028</v>
      </c>
      <c r="R31" s="51">
        <f t="shared" si="4"/>
        <v>5249</v>
      </c>
      <c r="S31" s="52">
        <f t="shared" si="5"/>
        <v>125.976</v>
      </c>
      <c r="T31" s="52">
        <f t="shared" si="6"/>
        <v>5.2489999999999997</v>
      </c>
      <c r="U31" s="53">
        <v>3.8</v>
      </c>
      <c r="V31" s="53">
        <f t="shared" si="7"/>
        <v>3.8</v>
      </c>
      <c r="W31" s="117" t="s">
        <v>150</v>
      </c>
      <c r="X31" s="111">
        <v>0</v>
      </c>
      <c r="Y31" s="111">
        <v>1038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30928342</v>
      </c>
      <c r="AH31" s="56">
        <f t="shared" si="9"/>
        <v>1050</v>
      </c>
      <c r="AI31" s="57">
        <f t="shared" si="8"/>
        <v>200.03810249571347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213">
        <v>6802353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14</v>
      </c>
      <c r="E32" s="45">
        <f t="shared" si="1"/>
        <v>9.8591549295774659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119</v>
      </c>
      <c r="P32" s="50">
        <v>117</v>
      </c>
      <c r="Q32" s="50">
        <v>6951992</v>
      </c>
      <c r="R32" s="51">
        <f t="shared" si="4"/>
        <v>4964</v>
      </c>
      <c r="S32" s="52">
        <f t="shared" si="5"/>
        <v>119.136</v>
      </c>
      <c r="T32" s="52">
        <f t="shared" si="6"/>
        <v>4.9640000000000004</v>
      </c>
      <c r="U32" s="53">
        <v>3.5</v>
      </c>
      <c r="V32" s="53">
        <f t="shared" si="7"/>
        <v>3.5</v>
      </c>
      <c r="W32" s="117" t="s">
        <v>150</v>
      </c>
      <c r="X32" s="111">
        <v>0</v>
      </c>
      <c r="Y32" s="111">
        <v>989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30929346</v>
      </c>
      <c r="AH32" s="56">
        <f t="shared" si="9"/>
        <v>1004</v>
      </c>
      <c r="AI32" s="57">
        <f t="shared" si="8"/>
        <v>202.25624496373891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213">
        <v>6802353</v>
      </c>
      <c r="AQ32" s="111">
        <f t="shared" si="0"/>
        <v>0</v>
      </c>
      <c r="AR32" s="61">
        <v>0.99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12</v>
      </c>
      <c r="E33" s="45">
        <f t="shared" si="1"/>
        <v>8.4507042253521139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114</v>
      </c>
      <c r="P33" s="50">
        <v>110</v>
      </c>
      <c r="Q33" s="50">
        <v>6956532</v>
      </c>
      <c r="R33" s="51">
        <f t="shared" si="4"/>
        <v>4540</v>
      </c>
      <c r="S33" s="52">
        <f t="shared" si="5"/>
        <v>108.96</v>
      </c>
      <c r="T33" s="52">
        <f t="shared" si="6"/>
        <v>4.54</v>
      </c>
      <c r="U33" s="53">
        <v>3.9</v>
      </c>
      <c r="V33" s="53">
        <f t="shared" si="7"/>
        <v>3.9</v>
      </c>
      <c r="W33" s="117" t="s">
        <v>132</v>
      </c>
      <c r="X33" s="111">
        <v>0</v>
      </c>
      <c r="Y33" s="111">
        <v>0</v>
      </c>
      <c r="Z33" s="111">
        <v>1097</v>
      </c>
      <c r="AA33" s="111">
        <v>0</v>
      </c>
      <c r="AB33" s="111">
        <v>1100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30930142</v>
      </c>
      <c r="AH33" s="56">
        <f t="shared" si="9"/>
        <v>796</v>
      </c>
      <c r="AI33" s="57">
        <f t="shared" si="8"/>
        <v>175.33039647577093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212">
        <v>6802785</v>
      </c>
      <c r="AQ33" s="111">
        <f t="shared" si="0"/>
        <v>432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19</v>
      </c>
      <c r="E34" s="45">
        <f t="shared" si="1"/>
        <v>13.380281690140846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114</v>
      </c>
      <c r="P34" s="50">
        <v>87</v>
      </c>
      <c r="Q34" s="50">
        <v>6960168</v>
      </c>
      <c r="R34" s="51">
        <f t="shared" si="4"/>
        <v>3636</v>
      </c>
      <c r="S34" s="52">
        <f t="shared" si="5"/>
        <v>87.263999999999996</v>
      </c>
      <c r="T34" s="52">
        <f t="shared" si="6"/>
        <v>3.6360000000000001</v>
      </c>
      <c r="U34" s="53">
        <v>4.7</v>
      </c>
      <c r="V34" s="53">
        <f t="shared" si="7"/>
        <v>4.7</v>
      </c>
      <c r="W34" s="117" t="s">
        <v>132</v>
      </c>
      <c r="X34" s="111">
        <v>0</v>
      </c>
      <c r="Y34" s="111">
        <v>0</v>
      </c>
      <c r="Z34" s="111">
        <v>1021</v>
      </c>
      <c r="AA34" s="111">
        <v>0</v>
      </c>
      <c r="AB34" s="111">
        <v>1008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30930730</v>
      </c>
      <c r="AH34" s="56">
        <f t="shared" si="9"/>
        <v>588</v>
      </c>
      <c r="AI34" s="57">
        <f t="shared" si="8"/>
        <v>161.71617161716171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212">
        <v>6803346</v>
      </c>
      <c r="AQ34" s="111">
        <f t="shared" si="0"/>
        <v>561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123.04166666666667</v>
      </c>
      <c r="Q35" s="78">
        <f>Q34-Q10</f>
        <v>121610</v>
      </c>
      <c r="R35" s="79">
        <f>SUM(R11:R34)</f>
        <v>121610</v>
      </c>
      <c r="S35" s="80">
        <f>AVERAGE(S11:S34)</f>
        <v>121.61000000000001</v>
      </c>
      <c r="T35" s="80">
        <f>SUM(T11:T34)</f>
        <v>121.61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24822</v>
      </c>
      <c r="AH35" s="86">
        <f>SUM(AH11:AH34)</f>
        <v>24822</v>
      </c>
      <c r="AI35" s="87">
        <f>$AH$35/$T35</f>
        <v>204.11150398815886</v>
      </c>
      <c r="AJ35" s="84"/>
      <c r="AK35" s="88"/>
      <c r="AL35" s="88"/>
      <c r="AM35" s="88"/>
      <c r="AN35" s="89"/>
      <c r="AO35" s="90"/>
      <c r="AP35" s="91">
        <f>AP34-AP10</f>
        <v>4521</v>
      </c>
      <c r="AQ35" s="92">
        <f>SUM(AQ11:AQ34)</f>
        <v>4521</v>
      </c>
      <c r="AR35" s="93">
        <f>AVERAGE(AR11:AR34)</f>
        <v>0.97500000000000009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2:51" x14ac:dyDescent="0.35">
      <c r="B41" s="123" t="s">
        <v>235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2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2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2:51" x14ac:dyDescent="0.35">
      <c r="B46" s="125" t="s">
        <v>237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2:51" x14ac:dyDescent="0.35">
      <c r="B47" s="138" t="s">
        <v>233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219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142</v>
      </c>
      <c r="C52" s="122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6"/>
      <c r="U52" s="126"/>
      <c r="V52" s="126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22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238</v>
      </c>
      <c r="C54" s="122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26"/>
      <c r="V54" s="126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22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2" t="s">
        <v>130</v>
      </c>
      <c r="C58" s="116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04"/>
      <c r="X58" s="104"/>
      <c r="Y58" s="104"/>
      <c r="Z58" s="113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12"/>
      <c r="AW58" s="170"/>
      <c r="AX58" s="170"/>
      <c r="AY58" s="170"/>
    </row>
    <row r="59" spans="2:51" x14ac:dyDescent="0.35">
      <c r="B59" s="122"/>
      <c r="C59" s="116"/>
      <c r="D59" s="101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07"/>
      <c r="C60" s="138"/>
      <c r="D60" s="101"/>
      <c r="E60" s="119"/>
      <c r="F60" s="119"/>
      <c r="G60" s="119"/>
      <c r="H60" s="119"/>
      <c r="I60" s="101"/>
      <c r="J60" s="120"/>
      <c r="K60" s="120"/>
      <c r="L60" s="120"/>
      <c r="M60" s="120"/>
      <c r="N60" s="120"/>
      <c r="O60" s="120"/>
      <c r="P60" s="120"/>
      <c r="Q60" s="120"/>
      <c r="R60" s="120"/>
      <c r="S60" s="105"/>
      <c r="T60" s="10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4"/>
      <c r="AS64" s="170"/>
      <c r="AT64" s="170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09"/>
      <c r="Q90" s="109"/>
      <c r="R90" s="109"/>
      <c r="S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</row>
    <row r="111" spans="45:51" x14ac:dyDescent="0.35">
      <c r="AS111" s="170"/>
      <c r="AT111" s="170"/>
      <c r="AU111" s="170"/>
    </row>
    <row r="113" spans="1:51" x14ac:dyDescent="0.35">
      <c r="AY113" s="170"/>
    </row>
    <row r="114" spans="1:51" s="109" customFormat="1" x14ac:dyDescent="0.3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4"/>
      <c r="AV114" s="170"/>
      <c r="AW114" s="170"/>
      <c r="AX114" s="170"/>
    </row>
  </sheetData>
  <protectedRanges>
    <protectedRange sqref="N60:R60 T40 S56:T59 T42 T49:T55" name="Range2_12_5_1_1"/>
    <protectedRange sqref="N10 L10 L6 D6 D8 AD8 AF8 O8:U8 AJ8:AR8 AF10 AR11:AR34 L24:N31 E23:E34 G23:G34 N12:N23 E11:G22 N32:N34 N11:AF11 O33:AF33 O12:AF29 O30:V32 X30:AF32 O34:AG34" name="Range1_16_3_1_1"/>
    <protectedRange sqref="J60:M6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:AG33" name="Range1_18_1_1_1"/>
    <protectedRange sqref="AS16:AS34" name="Range1_1_1_1"/>
    <protectedRange sqref="P3:U5" name="Range1_16_1_1_1_1"/>
    <protectedRange sqref="H11:H34" name="Range1_1_1_1_1_1_1"/>
    <protectedRange sqref="S60:V60 AA58:AU58 W58:Y58" name="Range2_2_1_10_1_1_1_2"/>
    <protectedRange sqref="N59:R59" name="Range2_12_1_6_1_1"/>
    <protectedRange sqref="F59:F60 E59 G59:M59" name="Range2_2_12_1_7_1_1"/>
    <protectedRange sqref="E60 G60:H60" name="Range2_2_2_9_1_1_1_1"/>
    <protectedRange sqref="C60" name="Range2_3_2_1_1"/>
    <protectedRange sqref="C59" name="Range2_5_1_1_1"/>
    <protectedRange sqref="I60" name="Range2_2_1_1_1_1"/>
    <protectedRange sqref="D59:D60" name="Range2_1_1_1_1_1_1_1_1"/>
    <protectedRange sqref="AS11:AS15" name="Range1_4_1_1_1_1"/>
    <protectedRange sqref="J11:J15 J26:J34" name="Range1_1_2_1_10_1_1_1_1"/>
    <protectedRange sqref="R64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2:S55" name="Range2_12_5_1_1_7"/>
    <protectedRange sqref="S51" name="Range2_12_5_1_1_5_1"/>
    <protectedRange sqref="S49:S50" name="Range2_12_2_1_1_1_2_1"/>
    <protectedRange sqref="T43:T48" name="Range2_12_5_1_1_3_1_1"/>
    <protectedRange sqref="S43:S48" name="Range2_12_5_1_1_2_3_1_1_1_1"/>
    <protectedRange sqref="Q43:R48" name="Range2_12_1_6_1_1_1_1_2_1_1_1_1"/>
    <protectedRange sqref="N43:P48" name="Range2_12_1_2_3_1_1_1_1_2_1_1_1_1"/>
    <protectedRange sqref="I43:M48" name="Range2_2_12_1_4_3_1_1_1_1_2_1_1_1_1"/>
    <protectedRange sqref="E43:H47" name="Range2_2_12_1_3_1_2_1_1_1_1_2_1_1_1_1"/>
    <protectedRange sqref="D43:D47" name="Range2_2_12_1_3_1_2_1_1_1_2_1_2_3_1_1"/>
    <protectedRange sqref="D48:E48 G48:H48" name="Range2_2_12_1_3_1_2_1_1_1_2_1_3_2_1_1_1"/>
    <protectedRange sqref="F48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60" name="Range2_12_5_1_1_3"/>
    <protectedRange sqref="N52:R52" name="Range2_12_1_1_1_1_1_1_1_1_1_1_1_1_1_1"/>
    <protectedRange sqref="J52:M52" name="Range2_2_12_1_1_1_1_1_1_1_1_1_1_1_1_1_1"/>
    <protectedRange sqref="N51:R51" name="Range2_12_1_6_1_1_4_1_1_1_1_1_1_1_1_1"/>
    <protectedRange sqref="J51:M51" name="Range2_2_12_1_7_1_1_6_1_1_1_1_1_1_1_1_1"/>
    <protectedRange sqref="I52" name="Range2_2_12_1_7_1_1_5_1_1_1_1_1_1_1_1_1_1_1"/>
    <protectedRange sqref="G52:H52" name="Range2_2_12_1_3_3_1_1_1_1_1_1_1_1_1_1_1_1_1_1"/>
    <protectedRange sqref="I51" name="Range2_2_12_1_4_3_1_1_1_5_1_1_1_1_1_1_1_1_1_1"/>
    <protectedRange sqref="G51:H51" name="Range2_2_12_1_3_1_2_1_1_1_2_1_1_1_1_1_1_2_1_1_1"/>
    <protectedRange sqref="Q50:R50" name="Range2_12_1_4_1_1_1_1_1_1_1_1_1_1_1_1_1"/>
    <protectedRange sqref="N50:P50" name="Range2_12_1_2_1_1_1_1_1_1_1_1_1_1_1_1_1_1"/>
    <protectedRange sqref="J50:M50" name="Range2_2_12_1_4_1_1_1_1_1_1_1_1_1_1_1_1_1_1"/>
    <protectedRange sqref="Q49:R49" name="Range2_12_1_6_1_1_1_2_3_1_1_3_1_1_1_1_1"/>
    <protectedRange sqref="N49:P49" name="Range2_12_1_2_3_1_1_1_2_3_1_1_3_1_1_1_1_1"/>
    <protectedRange sqref="I50 J49:M49" name="Range2_2_12_1_4_3_1_1_1_3_3_1_1_3_1_1_1_1_1"/>
    <protectedRange sqref="D50:E50 G50:H50" name="Range2_2_12_1_3_1_2_1_1_1_3_1_1_1_1_1_1_1_2_1"/>
    <protectedRange sqref="I49" name="Range2_2_12_1_7_1_1_5_2_1_1_1_1_1_1_1_1_1_1"/>
    <protectedRange sqref="G49:H49 F50 D49:E49" name="Range2_2_12_1_3_3_1_1_1_2_1_1_1_1_1_1_1_1_1_1"/>
    <protectedRange sqref="F49" name="Range2_2_12_1_3_1_2_1_1_1_2_1_3_1_1_3_1_1_1_1_1"/>
    <protectedRange sqref="C52" name="Range2_1_1_1_2_1_1_1_1_1_1_1_1_1_1_1_1"/>
    <protectedRange sqref="D52" name="Range2_2_12_1_2_1_1_1_1_1_1_1_1_1_1_1_1_1_1"/>
    <protectedRange sqref="E52" name="Range2_2_12_1_3_1_2_1_1_1_2_1_1_1_1_1_1_1_1_1_1_1"/>
    <protectedRange sqref="F52" name="Range2_2_12_1_3_1_2_1_1_1_3_1_1_1_1_1_1_1_1_1_1_1"/>
    <protectedRange sqref="B59" name="Range2_12_5_1_1_2_2_1_3_1_1_1_1_1_1_1_1_1_1_1"/>
    <protectedRange sqref="D51:E51" name="Range2_2_12_1_3_1_2_1_1_1_2_1_1_1_1_3_1_1_1_1_1"/>
    <protectedRange sqref="F51" name="Range2_2_12_1_3_1_2_1_1_1_3_1_1_1_1_1_3_1_1_1_1_1"/>
    <protectedRange sqref="B52" name="Range2_12_5_1_1_2_2_1_3_1_1_1_1_2_1_1_2"/>
    <protectedRange sqref="W30:W32" name="Range1_16_3_1_1_1"/>
    <protectedRange sqref="N57:R58" name="Range2_12_1_6_1_1_2"/>
    <protectedRange sqref="D57 F58 E57:E58 G57:M58" name="Range2_2_12_1_7_1_1_2"/>
    <protectedRange sqref="D58" name="Range2_1_1_1_1_1_9_1_1_1_1_1"/>
    <protectedRange sqref="C57" name="Range2_1_1_2_1_1_1"/>
    <protectedRange sqref="F57" name="Range2_2_12_1_1_1_1_1_1"/>
    <protectedRange sqref="C58" name="Range2_5_1_1_1_1"/>
    <protectedRange sqref="N56:R56" name="Range2_12_1_6_1_1_2_1_1"/>
    <protectedRange sqref="D56 I56:M56" name="Range2_2_12_1_7_1_1_2_1_1"/>
    <protectedRange sqref="E56:H56" name="Range2_2_12_1_1_1_1_1_1_1_1"/>
    <protectedRange sqref="C56" name="Range2_1_4_2_1_1_1_1_1_1"/>
    <protectedRange sqref="N53:R55" name="Range2_12_1_1_1_1_1_1_1_1_1_1_1_1_1_1_1"/>
    <protectedRange sqref="J53:M55" name="Range2_2_12_1_1_1_1_1_1_1_1_1_1_1_1_1_1_1"/>
    <protectedRange sqref="I53:I55" name="Range2_2_12_1_7_1_1_5_1_1_1_1_1_1_1_1_1_1_1_1"/>
    <protectedRange sqref="G53:H55" name="Range2_2_12_1_3_3_1_1_1_1_1_1_1_1_1_1_1_1_1_1_1"/>
    <protectedRange sqref="B55" name="Range2_12_5_1_1_2_2_1_3_1_1_1_1_1_1_1_1_1"/>
    <protectedRange sqref="C53:C55" name="Range2_1_1_1_2_1_1_1_1_1_1_1_1_1_1_1_1_1"/>
    <protectedRange sqref="D53:D55 E55" name="Range2_2_12_1_2_1_1_1_1_1_1_1_1_1_1_1_1_1_1_1"/>
    <protectedRange sqref="F55 E53:E54" name="Range2_2_12_1_3_1_2_1_1_1_2_1_1_1_1_1_1_1_1_1_1_1_1"/>
    <protectedRange sqref="F53:F54" name="Range2_2_12_1_3_1_2_1_1_1_3_1_1_1_1_1_1_1_1_1_1_1_1"/>
    <protectedRange sqref="B56" name="Range2_12_5_1_1_2_1_4_1_1_1_2_1_1_1_1_1_1"/>
    <protectedRange sqref="B57:B58" name="Range2_12_5_1_1_2_2_1_3_1_1_1_1_2_1_1_1_1_1_1"/>
    <protectedRange sqref="B54" name="Range2_12_5_1_1_2_2_1_3_1_1_1_1_2_1_2_1_1_1_1_1"/>
    <protectedRange sqref="B53" name="Range2_12_5_1_1_2_2_1_3_1_1_1_1_2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60" priority="9" operator="containsText" text="N/A">
      <formula>NOT(ISERROR(SEARCH("N/A",X11)))</formula>
    </cfRule>
    <cfRule type="cellIs" dxfId="359" priority="27" operator="equal">
      <formula>0</formula>
    </cfRule>
  </conditionalFormatting>
  <conditionalFormatting sqref="X11:AE34">
    <cfRule type="cellIs" dxfId="358" priority="26" operator="greaterThanOrEqual">
      <formula>1185</formula>
    </cfRule>
  </conditionalFormatting>
  <conditionalFormatting sqref="X11:AE34">
    <cfRule type="cellIs" dxfId="357" priority="25" operator="between">
      <formula>0.1</formula>
      <formula>1184</formula>
    </cfRule>
  </conditionalFormatting>
  <conditionalFormatting sqref="X8 AK16:AK32 AM16:AM34 AO16:AO33">
    <cfRule type="cellIs" dxfId="356" priority="24" operator="equal">
      <formula>0</formula>
    </cfRule>
  </conditionalFormatting>
  <conditionalFormatting sqref="X8 AK16:AK32 AM16:AM34 AO16:AO33">
    <cfRule type="cellIs" dxfId="355" priority="23" operator="greaterThan">
      <formula>1179</formula>
    </cfRule>
  </conditionalFormatting>
  <conditionalFormatting sqref="X8 AK16:AK32 AM16:AM34 AO16:AO33">
    <cfRule type="cellIs" dxfId="354" priority="22" operator="greaterThan">
      <formula>99</formula>
    </cfRule>
  </conditionalFormatting>
  <conditionalFormatting sqref="X8 AK16:AK32 AM16:AM34 AO16:AO33">
    <cfRule type="cellIs" dxfId="353" priority="21" operator="greaterThan">
      <formula>0.99</formula>
    </cfRule>
  </conditionalFormatting>
  <conditionalFormatting sqref="AB8">
    <cfRule type="cellIs" dxfId="352" priority="20" operator="equal">
      <formula>0</formula>
    </cfRule>
  </conditionalFormatting>
  <conditionalFormatting sqref="AB8">
    <cfRule type="cellIs" dxfId="351" priority="19" operator="greaterThan">
      <formula>1179</formula>
    </cfRule>
  </conditionalFormatting>
  <conditionalFormatting sqref="AB8">
    <cfRule type="cellIs" dxfId="350" priority="18" operator="greaterThan">
      <formula>99</formula>
    </cfRule>
  </conditionalFormatting>
  <conditionalFormatting sqref="AB8">
    <cfRule type="cellIs" dxfId="349" priority="17" operator="greaterThan">
      <formula>0.99</formula>
    </cfRule>
  </conditionalFormatting>
  <conditionalFormatting sqref="AQ11:AQ34 AJ11:AO15 AO34 AJ16:AJ32 AJ33:AK34 AL16:AL34 AN16:AN34">
    <cfRule type="cellIs" dxfId="348" priority="16" operator="equal">
      <formula>0</formula>
    </cfRule>
  </conditionalFormatting>
  <conditionalFormatting sqref="AQ11:AQ34 AJ11:AO15 AO34 AJ16:AJ32 AJ33:AK34 AL16:AL34 AN16:AN34">
    <cfRule type="cellIs" dxfId="347" priority="15" operator="greaterThan">
      <formula>1179</formula>
    </cfRule>
  </conditionalFormatting>
  <conditionalFormatting sqref="AQ11:AQ34 AJ11:AO15 AO34 AJ16:AJ32 AJ33:AK34 AL16:AL34 AN16:AN34">
    <cfRule type="cellIs" dxfId="346" priority="14" operator="greaterThan">
      <formula>99</formula>
    </cfRule>
  </conditionalFormatting>
  <conditionalFormatting sqref="AQ11:AQ34 AJ11:AO15 AO34 AJ16:AJ32 AJ33:AK34 AL16:AL34 AN16:AN34">
    <cfRule type="cellIs" dxfId="345" priority="13" operator="greaterThan">
      <formula>0.99</formula>
    </cfRule>
  </conditionalFormatting>
  <conditionalFormatting sqref="AI11:AI34">
    <cfRule type="cellIs" dxfId="344" priority="12" operator="greaterThan">
      <formula>$AI$8</formula>
    </cfRule>
  </conditionalFormatting>
  <conditionalFormatting sqref="AH11:AH34">
    <cfRule type="cellIs" dxfId="343" priority="10" operator="greaterThan">
      <formula>$AH$8</formula>
    </cfRule>
    <cfRule type="cellIs" dxfId="342" priority="11" operator="greaterThan">
      <formula>$AH$8</formula>
    </cfRule>
  </conditionalFormatting>
  <dataValidations count="4">
    <dataValidation type="list" allowBlank="1" showInputMessage="1" showErrorMessage="1" sqref="AV31:AW31" xr:uid="{00000000-0002-0000-0F00-000000000000}">
      <formula1>$AV$24:$AV$28</formula1>
    </dataValidation>
    <dataValidation type="list" allowBlank="1" showInputMessage="1" showErrorMessage="1" sqref="H11:H34" xr:uid="{00000000-0002-0000-0F00-000001000000}">
      <formula1>$AV$10:$AV$19</formula1>
    </dataValidation>
    <dataValidation type="list" allowBlank="1" showInputMessage="1" showErrorMessage="1" sqref="AP8:AQ8 N10 L10 D8 O8:T8" xr:uid="{00000000-0002-0000-0F00-000002000000}">
      <formula1>#REF!</formula1>
    </dataValidation>
    <dataValidation type="list" allowBlank="1" showInputMessage="1" showErrorMessage="1" sqref="P3:P5" xr:uid="{00000000-0002-0000-0F00-000003000000}">
      <formula1>$AY$10:$AY$38</formula1>
    </dataValidation>
  </dataValidations>
  <hyperlinks>
    <hyperlink ref="H9:H10" location="'1'!AH8" display="Plant Status" xr:uid="{00000000-0004-0000-0F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2:AY114"/>
  <sheetViews>
    <sheetView showGridLines="0" topLeftCell="AG22" zoomScaleNormal="100" workbookViewId="0">
      <selection activeCell="AQ33" sqref="AQ33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01" t="s">
        <v>11</v>
      </c>
      <c r="I7" s="202" t="s">
        <v>12</v>
      </c>
      <c r="J7" s="202" t="s">
        <v>13</v>
      </c>
      <c r="K7" s="202" t="s">
        <v>14</v>
      </c>
      <c r="L7" s="14"/>
      <c r="M7" s="14"/>
      <c r="N7" s="14"/>
      <c r="O7" s="201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02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02" t="s">
        <v>23</v>
      </c>
      <c r="AG7" s="202" t="s">
        <v>24</v>
      </c>
      <c r="AH7" s="202" t="s">
        <v>25</v>
      </c>
      <c r="AI7" s="202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02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41899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24638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02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03" t="s">
        <v>52</v>
      </c>
      <c r="V9" s="203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05" t="s">
        <v>56</v>
      </c>
      <c r="AG9" s="205" t="s">
        <v>57</v>
      </c>
      <c r="AH9" s="287" t="s">
        <v>58</v>
      </c>
      <c r="AI9" s="301" t="s">
        <v>59</v>
      </c>
      <c r="AJ9" s="203" t="s">
        <v>60</v>
      </c>
      <c r="AK9" s="203" t="s">
        <v>61</v>
      </c>
      <c r="AL9" s="203" t="s">
        <v>62</v>
      </c>
      <c r="AM9" s="203" t="s">
        <v>63</v>
      </c>
      <c r="AN9" s="203" t="s">
        <v>64</v>
      </c>
      <c r="AO9" s="203" t="s">
        <v>65</v>
      </c>
      <c r="AP9" s="203" t="s">
        <v>66</v>
      </c>
      <c r="AQ9" s="285" t="s">
        <v>67</v>
      </c>
      <c r="AR9" s="203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03" t="s">
        <v>73</v>
      </c>
      <c r="C10" s="203" t="s">
        <v>74</v>
      </c>
      <c r="D10" s="203" t="s">
        <v>75</v>
      </c>
      <c r="E10" s="203" t="s">
        <v>76</v>
      </c>
      <c r="F10" s="203" t="s">
        <v>75</v>
      </c>
      <c r="G10" s="203" t="s">
        <v>76</v>
      </c>
      <c r="H10" s="284"/>
      <c r="I10" s="203" t="s">
        <v>76</v>
      </c>
      <c r="J10" s="203" t="s">
        <v>76</v>
      </c>
      <c r="K10" s="203" t="s">
        <v>76</v>
      </c>
      <c r="L10" s="30" t="s">
        <v>30</v>
      </c>
      <c r="M10" s="277"/>
      <c r="N10" s="30" t="s">
        <v>30</v>
      </c>
      <c r="O10" s="286"/>
      <c r="P10" s="286"/>
      <c r="Q10" s="3">
        <v>6960168</v>
      </c>
      <c r="R10" s="295"/>
      <c r="S10" s="296"/>
      <c r="T10" s="297"/>
      <c r="U10" s="203" t="s">
        <v>76</v>
      </c>
      <c r="V10" s="203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30930730</v>
      </c>
      <c r="AH10" s="287"/>
      <c r="AI10" s="302"/>
      <c r="AJ10" s="203" t="s">
        <v>85</v>
      </c>
      <c r="AK10" s="203" t="s">
        <v>85</v>
      </c>
      <c r="AL10" s="203" t="s">
        <v>85</v>
      </c>
      <c r="AM10" s="203" t="s">
        <v>85</v>
      </c>
      <c r="AN10" s="203" t="s">
        <v>85</v>
      </c>
      <c r="AO10" s="203" t="s">
        <v>85</v>
      </c>
      <c r="AP10" s="2">
        <v>6803346</v>
      </c>
      <c r="AQ10" s="286"/>
      <c r="AR10" s="204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17</v>
      </c>
      <c r="E11" s="45">
        <f>D11/1.42</f>
        <v>11.971830985915494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85</v>
      </c>
      <c r="P11" s="50">
        <v>83</v>
      </c>
      <c r="Q11" s="50">
        <v>6963722</v>
      </c>
      <c r="R11" s="51">
        <f>Q11-Q10</f>
        <v>3554</v>
      </c>
      <c r="S11" s="52">
        <f>R11*24/1000</f>
        <v>85.296000000000006</v>
      </c>
      <c r="T11" s="52">
        <f>R11/1000</f>
        <v>3.5539999999999998</v>
      </c>
      <c r="U11" s="53">
        <v>6</v>
      </c>
      <c r="V11" s="53">
        <f>U11</f>
        <v>6</v>
      </c>
      <c r="W11" s="117" t="s">
        <v>132</v>
      </c>
      <c r="X11" s="111">
        <v>0</v>
      </c>
      <c r="Y11" s="111">
        <v>0</v>
      </c>
      <c r="Z11" s="111">
        <v>1023</v>
      </c>
      <c r="AA11" s="111">
        <v>0</v>
      </c>
      <c r="AB11" s="111">
        <v>1028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30931295</v>
      </c>
      <c r="AH11" s="56">
        <f>IF(ISBLANK(AG11),"-",AG11-AG10)</f>
        <v>565</v>
      </c>
      <c r="AI11" s="57">
        <f>AH11/T11</f>
        <v>158.97580191333708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214">
        <v>6804560</v>
      </c>
      <c r="AQ11" s="111">
        <f t="shared" ref="AQ11:AQ34" si="0">AP11-AP10</f>
        <v>1214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22</v>
      </c>
      <c r="E12" s="45">
        <f t="shared" ref="E12:E34" si="1">D12/1.42</f>
        <v>15.492957746478874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83</v>
      </c>
      <c r="P12" s="50">
        <v>81</v>
      </c>
      <c r="Q12" s="50">
        <v>6967134</v>
      </c>
      <c r="R12" s="51">
        <f t="shared" ref="R12:R34" si="4">Q12-Q11</f>
        <v>3412</v>
      </c>
      <c r="S12" s="52">
        <f t="shared" ref="S12:S34" si="5">R12*24/1000</f>
        <v>81.888000000000005</v>
      </c>
      <c r="T12" s="52">
        <f t="shared" ref="T12:T34" si="6">R12/1000</f>
        <v>3.4119999999999999</v>
      </c>
      <c r="U12" s="53">
        <v>7.4</v>
      </c>
      <c r="V12" s="53">
        <f t="shared" ref="V12:V34" si="7">U12</f>
        <v>7.4</v>
      </c>
      <c r="W12" s="117" t="s">
        <v>132</v>
      </c>
      <c r="X12" s="111">
        <v>0</v>
      </c>
      <c r="Y12" s="111">
        <v>0</v>
      </c>
      <c r="Z12" s="111">
        <v>949</v>
      </c>
      <c r="AA12" s="111">
        <v>0</v>
      </c>
      <c r="AB12" s="111">
        <v>987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30931857</v>
      </c>
      <c r="AH12" s="56">
        <f>IF(ISBLANK(AG12),"-",AG12-AG11)</f>
        <v>562</v>
      </c>
      <c r="AI12" s="57">
        <f t="shared" ref="AI12:AI34" si="8">AH12/T12</f>
        <v>164.71277842907386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214">
        <v>6805888</v>
      </c>
      <c r="AQ12" s="111">
        <f t="shared" si="0"/>
        <v>1328</v>
      </c>
      <c r="AR12" s="61">
        <v>0.88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25</v>
      </c>
      <c r="E13" s="45">
        <f t="shared" si="1"/>
        <v>17.605633802816904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82</v>
      </c>
      <c r="P13" s="50">
        <v>80</v>
      </c>
      <c r="Q13" s="50">
        <v>6970518</v>
      </c>
      <c r="R13" s="51">
        <f t="shared" si="4"/>
        <v>3384</v>
      </c>
      <c r="S13" s="52">
        <f t="shared" si="5"/>
        <v>81.215999999999994</v>
      </c>
      <c r="T13" s="52">
        <f t="shared" si="6"/>
        <v>3.3839999999999999</v>
      </c>
      <c r="U13" s="53">
        <v>8.9</v>
      </c>
      <c r="V13" s="53">
        <f t="shared" si="7"/>
        <v>8.9</v>
      </c>
      <c r="W13" s="117" t="s">
        <v>132</v>
      </c>
      <c r="X13" s="111">
        <v>0</v>
      </c>
      <c r="Y13" s="111">
        <v>0</v>
      </c>
      <c r="Z13" s="111">
        <v>949</v>
      </c>
      <c r="AA13" s="111">
        <v>0</v>
      </c>
      <c r="AB13" s="111">
        <v>987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30932404</v>
      </c>
      <c r="AH13" s="56">
        <f>IF(ISBLANK(AG13),"-",AG13-AG12)</f>
        <v>547</v>
      </c>
      <c r="AI13" s="57">
        <f t="shared" si="8"/>
        <v>161.64302600472814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214">
        <v>6807375</v>
      </c>
      <c r="AQ13" s="111">
        <f t="shared" si="0"/>
        <v>1487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32</v>
      </c>
      <c r="E14" s="45">
        <f t="shared" si="1"/>
        <v>22.535211267605636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88</v>
      </c>
      <c r="P14" s="50">
        <v>86</v>
      </c>
      <c r="Q14" s="50">
        <v>6974386</v>
      </c>
      <c r="R14" s="51">
        <f t="shared" si="4"/>
        <v>3868</v>
      </c>
      <c r="S14" s="52">
        <f t="shared" si="5"/>
        <v>92.831999999999994</v>
      </c>
      <c r="T14" s="52">
        <f t="shared" si="6"/>
        <v>3.8679999999999999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937</v>
      </c>
      <c r="AA14" s="111">
        <v>0</v>
      </c>
      <c r="AB14" s="111">
        <v>908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30932856</v>
      </c>
      <c r="AH14" s="56">
        <f t="shared" ref="AH14:AH34" si="9">IF(ISBLANK(AG14),"-",AG14-AG13)</f>
        <v>452</v>
      </c>
      <c r="AI14" s="57">
        <f t="shared" si="8"/>
        <v>116.85625646328853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214">
        <v>6808030</v>
      </c>
      <c r="AQ14" s="111">
        <f t="shared" si="0"/>
        <v>655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28</v>
      </c>
      <c r="E15" s="45">
        <f t="shared" si="1"/>
        <v>19.718309859154932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103</v>
      </c>
      <c r="P15" s="50">
        <v>97</v>
      </c>
      <c r="Q15" s="50">
        <v>6977938</v>
      </c>
      <c r="R15" s="51">
        <f t="shared" si="4"/>
        <v>3552</v>
      </c>
      <c r="S15" s="52">
        <f t="shared" si="5"/>
        <v>85.248000000000005</v>
      </c>
      <c r="T15" s="52">
        <f t="shared" si="6"/>
        <v>3.552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992</v>
      </c>
      <c r="AA15" s="111">
        <v>0</v>
      </c>
      <c r="AB15" s="111">
        <v>978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30933298</v>
      </c>
      <c r="AH15" s="56">
        <f t="shared" si="9"/>
        <v>442</v>
      </c>
      <c r="AI15" s="57">
        <f t="shared" si="8"/>
        <v>124.43693693693693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214">
        <v>6808030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12</v>
      </c>
      <c r="E16" s="45">
        <f t="shared" si="1"/>
        <v>8.4507042253521139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112</v>
      </c>
      <c r="P16" s="50">
        <v>132</v>
      </c>
      <c r="Q16" s="50">
        <v>6983299</v>
      </c>
      <c r="R16" s="51">
        <f t="shared" si="4"/>
        <v>5361</v>
      </c>
      <c r="S16" s="52">
        <f t="shared" si="5"/>
        <v>128.66399999999999</v>
      </c>
      <c r="T16" s="52">
        <f t="shared" si="6"/>
        <v>5.3609999999999998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1120</v>
      </c>
      <c r="AA16" s="111">
        <v>0</v>
      </c>
      <c r="AB16" s="111">
        <v>1198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30934339</v>
      </c>
      <c r="AH16" s="56">
        <f t="shared" si="9"/>
        <v>1041</v>
      </c>
      <c r="AI16" s="57">
        <f t="shared" si="8"/>
        <v>194.18019026301064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214">
        <v>6808030</v>
      </c>
      <c r="AQ16" s="111">
        <f t="shared" si="0"/>
        <v>0</v>
      </c>
      <c r="AR16" s="61">
        <v>0.93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A17" s="170" t="s">
        <v>200</v>
      </c>
      <c r="B17" s="43">
        <v>2.25</v>
      </c>
      <c r="C17" s="43">
        <v>0.29166666666666702</v>
      </c>
      <c r="D17" s="44">
        <v>11</v>
      </c>
      <c r="E17" s="45">
        <f t="shared" si="1"/>
        <v>7.746478873239437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134</v>
      </c>
      <c r="P17" s="50">
        <v>143</v>
      </c>
      <c r="Q17" s="50">
        <v>6988661</v>
      </c>
      <c r="R17" s="51">
        <f t="shared" si="4"/>
        <v>5362</v>
      </c>
      <c r="S17" s="52">
        <f t="shared" si="5"/>
        <v>128.68799999999999</v>
      </c>
      <c r="T17" s="52">
        <f t="shared" si="6"/>
        <v>5.3620000000000001</v>
      </c>
      <c r="U17" s="53">
        <v>9</v>
      </c>
      <c r="V17" s="53">
        <f t="shared" si="7"/>
        <v>9</v>
      </c>
      <c r="W17" s="117" t="s">
        <v>147</v>
      </c>
      <c r="X17" s="111">
        <v>0</v>
      </c>
      <c r="Y17" s="111">
        <v>1045</v>
      </c>
      <c r="Z17" s="111">
        <v>1165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30935380</v>
      </c>
      <c r="AH17" s="56">
        <f t="shared" si="9"/>
        <v>1041</v>
      </c>
      <c r="AI17" s="57">
        <f t="shared" si="8"/>
        <v>194.14397612831033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214">
        <v>6808030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1"/>
        <v>7.042253521126761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135</v>
      </c>
      <c r="P18" s="50">
        <v>149</v>
      </c>
      <c r="Q18" s="50">
        <v>6994741</v>
      </c>
      <c r="R18" s="51">
        <f t="shared" si="4"/>
        <v>6080</v>
      </c>
      <c r="S18" s="52">
        <f t="shared" si="5"/>
        <v>145.91999999999999</v>
      </c>
      <c r="T18" s="52">
        <f t="shared" si="6"/>
        <v>6.08</v>
      </c>
      <c r="U18" s="53">
        <v>8.3000000000000007</v>
      </c>
      <c r="V18" s="53">
        <f t="shared" si="7"/>
        <v>8.3000000000000007</v>
      </c>
      <c r="W18" s="117" t="s">
        <v>147</v>
      </c>
      <c r="X18" s="111">
        <v>0</v>
      </c>
      <c r="Y18" s="111">
        <v>1075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30936728</v>
      </c>
      <c r="AH18" s="56">
        <f t="shared" si="9"/>
        <v>1348</v>
      </c>
      <c r="AI18" s="57">
        <f t="shared" si="8"/>
        <v>221.71052631578948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214">
        <v>6808030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134</v>
      </c>
      <c r="P19" s="50">
        <v>150</v>
      </c>
      <c r="Q19" s="50">
        <v>7000926</v>
      </c>
      <c r="R19" s="51">
        <f t="shared" si="4"/>
        <v>6185</v>
      </c>
      <c r="S19" s="52">
        <f t="shared" si="5"/>
        <v>148.44</v>
      </c>
      <c r="T19" s="52">
        <f t="shared" si="6"/>
        <v>6.1849999999999996</v>
      </c>
      <c r="U19" s="53">
        <v>7.5</v>
      </c>
      <c r="V19" s="53">
        <f t="shared" si="7"/>
        <v>7.5</v>
      </c>
      <c r="W19" s="117" t="s">
        <v>147</v>
      </c>
      <c r="X19" s="111">
        <v>0</v>
      </c>
      <c r="Y19" s="111">
        <v>1096</v>
      </c>
      <c r="Z19" s="111">
        <v>1195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30938118</v>
      </c>
      <c r="AH19" s="56">
        <f t="shared" si="9"/>
        <v>1390</v>
      </c>
      <c r="AI19" s="57">
        <f t="shared" si="8"/>
        <v>224.73726758286179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214">
        <v>6808030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9</v>
      </c>
      <c r="E20" s="45">
        <f t="shared" si="1"/>
        <v>6.3380281690140849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134</v>
      </c>
      <c r="P20" s="50">
        <v>148</v>
      </c>
      <c r="Q20" s="50">
        <v>7007116</v>
      </c>
      <c r="R20" s="51">
        <f t="shared" si="4"/>
        <v>6190</v>
      </c>
      <c r="S20" s="52">
        <f t="shared" si="5"/>
        <v>148.56</v>
      </c>
      <c r="T20" s="52">
        <f t="shared" si="6"/>
        <v>6.19</v>
      </c>
      <c r="U20" s="53">
        <v>6.8</v>
      </c>
      <c r="V20" s="53">
        <f t="shared" si="7"/>
        <v>6.8</v>
      </c>
      <c r="W20" s="117" t="s">
        <v>147</v>
      </c>
      <c r="X20" s="111">
        <v>0</v>
      </c>
      <c r="Y20" s="111">
        <v>1081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30939522</v>
      </c>
      <c r="AH20" s="56">
        <f t="shared" si="9"/>
        <v>1404</v>
      </c>
      <c r="AI20" s="57">
        <f t="shared" si="8"/>
        <v>226.8174474959612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214">
        <v>6808030</v>
      </c>
      <c r="AQ20" s="111">
        <f t="shared" si="0"/>
        <v>0</v>
      </c>
      <c r="AR20" s="61">
        <v>0.98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10</v>
      </c>
      <c r="E21" s="45">
        <f t="shared" si="1"/>
        <v>7.042253521126761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143</v>
      </c>
      <c r="P21" s="50">
        <v>147</v>
      </c>
      <c r="Q21" s="50">
        <v>7013189</v>
      </c>
      <c r="R21" s="51">
        <f>Q21-Q20</f>
        <v>6073</v>
      </c>
      <c r="S21" s="52">
        <f t="shared" si="5"/>
        <v>145.75200000000001</v>
      </c>
      <c r="T21" s="52">
        <f t="shared" si="6"/>
        <v>6.0730000000000004</v>
      </c>
      <c r="U21" s="53">
        <v>6.3</v>
      </c>
      <c r="V21" s="53">
        <f t="shared" si="7"/>
        <v>6.3</v>
      </c>
      <c r="W21" s="117" t="s">
        <v>147</v>
      </c>
      <c r="X21" s="111">
        <v>0</v>
      </c>
      <c r="Y21" s="111">
        <v>1057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30940882</v>
      </c>
      <c r="AH21" s="56">
        <f t="shared" si="9"/>
        <v>1360</v>
      </c>
      <c r="AI21" s="57">
        <f t="shared" si="8"/>
        <v>223.94203853120368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214">
        <v>6808030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10</v>
      </c>
      <c r="E22" s="45">
        <f t="shared" si="1"/>
        <v>7.042253521126761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142</v>
      </c>
      <c r="P22" s="50">
        <v>144</v>
      </c>
      <c r="Q22" s="50">
        <v>7019263</v>
      </c>
      <c r="R22" s="51">
        <f t="shared" si="4"/>
        <v>6074</v>
      </c>
      <c r="S22" s="52">
        <f t="shared" si="5"/>
        <v>145.77600000000001</v>
      </c>
      <c r="T22" s="52">
        <f t="shared" si="6"/>
        <v>6.0739999999999998</v>
      </c>
      <c r="U22" s="53">
        <v>6</v>
      </c>
      <c r="V22" s="53">
        <f t="shared" si="7"/>
        <v>6</v>
      </c>
      <c r="W22" s="117" t="s">
        <v>147</v>
      </c>
      <c r="X22" s="111">
        <v>0</v>
      </c>
      <c r="Y22" s="111">
        <v>1026</v>
      </c>
      <c r="Z22" s="111">
        <v>1195</v>
      </c>
      <c r="AA22" s="111">
        <v>1185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30942242</v>
      </c>
      <c r="AH22" s="56">
        <f t="shared" si="9"/>
        <v>1360</v>
      </c>
      <c r="AI22" s="57">
        <f t="shared" si="8"/>
        <v>223.90516957523872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214">
        <v>6808030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11</v>
      </c>
      <c r="E23" s="45">
        <f t="shared" si="1"/>
        <v>7.746478873239437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131</v>
      </c>
      <c r="P23" s="50">
        <v>134</v>
      </c>
      <c r="Q23" s="50">
        <v>7024914</v>
      </c>
      <c r="R23" s="51">
        <f t="shared" si="4"/>
        <v>5651</v>
      </c>
      <c r="S23" s="52">
        <f t="shared" si="5"/>
        <v>135.624</v>
      </c>
      <c r="T23" s="52">
        <f t="shared" si="6"/>
        <v>5.6509999999999998</v>
      </c>
      <c r="U23" s="53">
        <v>5.9</v>
      </c>
      <c r="V23" s="53">
        <f t="shared" si="7"/>
        <v>5.9</v>
      </c>
      <c r="W23" s="117" t="s">
        <v>147</v>
      </c>
      <c r="X23" s="111">
        <v>0</v>
      </c>
      <c r="Y23" s="111">
        <v>1018</v>
      </c>
      <c r="Z23" s="111">
        <v>1135</v>
      </c>
      <c r="AA23" s="111">
        <v>1185</v>
      </c>
      <c r="AB23" s="111">
        <v>1169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30943530</v>
      </c>
      <c r="AH23" s="56">
        <f t="shared" si="9"/>
        <v>1288</v>
      </c>
      <c r="AI23" s="57">
        <f t="shared" si="8"/>
        <v>227.92426119270925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214">
        <v>6808030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8</v>
      </c>
      <c r="E24" s="45">
        <f t="shared" si="1"/>
        <v>5.6338028169014089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134</v>
      </c>
      <c r="P24" s="50">
        <v>140</v>
      </c>
      <c r="Q24" s="50">
        <v>7030490</v>
      </c>
      <c r="R24" s="51">
        <f t="shared" si="4"/>
        <v>5576</v>
      </c>
      <c r="S24" s="52">
        <f t="shared" si="5"/>
        <v>133.82400000000001</v>
      </c>
      <c r="T24" s="52">
        <f t="shared" si="6"/>
        <v>5.5759999999999996</v>
      </c>
      <c r="U24" s="53">
        <v>5.6</v>
      </c>
      <c r="V24" s="53">
        <f t="shared" si="7"/>
        <v>5.6</v>
      </c>
      <c r="W24" s="117" t="s">
        <v>147</v>
      </c>
      <c r="X24" s="111">
        <v>0</v>
      </c>
      <c r="Y24" s="111">
        <v>990</v>
      </c>
      <c r="Z24" s="111">
        <v>1145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30944784</v>
      </c>
      <c r="AH24" s="56">
        <f t="shared" si="9"/>
        <v>1254</v>
      </c>
      <c r="AI24" s="57">
        <f t="shared" si="8"/>
        <v>224.89239598278337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214">
        <v>6808030</v>
      </c>
      <c r="AQ24" s="111">
        <f t="shared" si="0"/>
        <v>0</v>
      </c>
      <c r="AR24" s="61">
        <v>0.91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122</v>
      </c>
      <c r="P25" s="50">
        <v>129</v>
      </c>
      <c r="Q25" s="50">
        <v>7035857</v>
      </c>
      <c r="R25" s="51">
        <f t="shared" si="4"/>
        <v>5367</v>
      </c>
      <c r="S25" s="52">
        <f t="shared" si="5"/>
        <v>128.80799999999999</v>
      </c>
      <c r="T25" s="52">
        <f t="shared" si="6"/>
        <v>5.367</v>
      </c>
      <c r="U25" s="53">
        <v>5.5</v>
      </c>
      <c r="V25" s="53">
        <f t="shared" si="7"/>
        <v>5.5</v>
      </c>
      <c r="W25" s="117" t="s">
        <v>147</v>
      </c>
      <c r="X25" s="111">
        <v>0</v>
      </c>
      <c r="Y25" s="111">
        <v>995</v>
      </c>
      <c r="Z25" s="111">
        <v>1125</v>
      </c>
      <c r="AA25" s="111">
        <v>1185</v>
      </c>
      <c r="AB25" s="111">
        <v>1169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30946014</v>
      </c>
      <c r="AH25" s="56">
        <f t="shared" si="9"/>
        <v>1230</v>
      </c>
      <c r="AI25" s="57">
        <f t="shared" si="8"/>
        <v>229.1783119060928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214">
        <v>6808030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125</v>
      </c>
      <c r="P26" s="50">
        <v>131</v>
      </c>
      <c r="Q26" s="50">
        <v>7041106</v>
      </c>
      <c r="R26" s="51">
        <f t="shared" si="4"/>
        <v>5249</v>
      </c>
      <c r="S26" s="52">
        <f t="shared" si="5"/>
        <v>125.976</v>
      </c>
      <c r="T26" s="52">
        <f t="shared" si="6"/>
        <v>5.2489999999999997</v>
      </c>
      <c r="U26" s="53">
        <v>5.4</v>
      </c>
      <c r="V26" s="53">
        <f t="shared" si="7"/>
        <v>5.4</v>
      </c>
      <c r="W26" s="117" t="s">
        <v>147</v>
      </c>
      <c r="X26" s="111">
        <v>0</v>
      </c>
      <c r="Y26" s="111">
        <v>1010</v>
      </c>
      <c r="Z26" s="111">
        <v>1125</v>
      </c>
      <c r="AA26" s="111">
        <v>1185</v>
      </c>
      <c r="AB26" s="111">
        <v>1169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30947210</v>
      </c>
      <c r="AH26" s="56">
        <f t="shared" si="9"/>
        <v>1196</v>
      </c>
      <c r="AI26" s="57">
        <f t="shared" si="8"/>
        <v>227.85292436654603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214">
        <v>6808030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6</v>
      </c>
      <c r="E27" s="45">
        <f t="shared" si="1"/>
        <v>4.2253521126760569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132</v>
      </c>
      <c r="P27" s="50">
        <v>135</v>
      </c>
      <c r="Q27" s="50">
        <v>7046621</v>
      </c>
      <c r="R27" s="51">
        <f t="shared" si="4"/>
        <v>5515</v>
      </c>
      <c r="S27" s="52">
        <f t="shared" si="5"/>
        <v>132.36000000000001</v>
      </c>
      <c r="T27" s="52">
        <f t="shared" si="6"/>
        <v>5.5149999999999997</v>
      </c>
      <c r="U27" s="53">
        <v>5.3</v>
      </c>
      <c r="V27" s="53">
        <f t="shared" si="7"/>
        <v>5.3</v>
      </c>
      <c r="W27" s="117" t="s">
        <v>147</v>
      </c>
      <c r="X27" s="111">
        <v>0</v>
      </c>
      <c r="Y27" s="111">
        <v>1017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30948510</v>
      </c>
      <c r="AH27" s="56">
        <f t="shared" si="9"/>
        <v>1300</v>
      </c>
      <c r="AI27" s="57">
        <f t="shared" si="8"/>
        <v>235.7207615593835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214">
        <v>6808030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9</v>
      </c>
      <c r="E28" s="45">
        <f t="shared" si="1"/>
        <v>6.3380281690140849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130</v>
      </c>
      <c r="P28" s="50">
        <v>134</v>
      </c>
      <c r="Q28" s="50">
        <v>7052052</v>
      </c>
      <c r="R28" s="51">
        <f t="shared" si="4"/>
        <v>5431</v>
      </c>
      <c r="S28" s="52">
        <f t="shared" si="5"/>
        <v>130.34399999999999</v>
      </c>
      <c r="T28" s="52">
        <f t="shared" si="6"/>
        <v>5.431</v>
      </c>
      <c r="U28" s="53">
        <v>5.2</v>
      </c>
      <c r="V28" s="53">
        <f t="shared" si="7"/>
        <v>5.2</v>
      </c>
      <c r="W28" s="117" t="s">
        <v>147</v>
      </c>
      <c r="X28" s="111">
        <v>0</v>
      </c>
      <c r="Y28" s="111">
        <v>980</v>
      </c>
      <c r="Z28" s="111">
        <v>1125</v>
      </c>
      <c r="AA28" s="111">
        <v>1185</v>
      </c>
      <c r="AB28" s="111">
        <v>1169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30949732</v>
      </c>
      <c r="AH28" s="56">
        <f t="shared" si="9"/>
        <v>1222</v>
      </c>
      <c r="AI28" s="57">
        <f t="shared" si="8"/>
        <v>225.00460320382987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214">
        <v>6808030</v>
      </c>
      <c r="AQ28" s="111">
        <f t="shared" si="0"/>
        <v>0</v>
      </c>
      <c r="AR28" s="61">
        <v>0.85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8</v>
      </c>
      <c r="E29" s="45">
        <f t="shared" si="1"/>
        <v>5.6338028169014089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127</v>
      </c>
      <c r="P29" s="50">
        <v>132</v>
      </c>
      <c r="Q29" s="50">
        <v>7057523</v>
      </c>
      <c r="R29" s="51">
        <f t="shared" si="4"/>
        <v>5471</v>
      </c>
      <c r="S29" s="52">
        <f t="shared" si="5"/>
        <v>131.304</v>
      </c>
      <c r="T29" s="52">
        <f t="shared" si="6"/>
        <v>5.4710000000000001</v>
      </c>
      <c r="U29" s="53">
        <v>5.0999999999999996</v>
      </c>
      <c r="V29" s="53">
        <f t="shared" si="7"/>
        <v>5.0999999999999996</v>
      </c>
      <c r="W29" s="117" t="s">
        <v>147</v>
      </c>
      <c r="X29" s="111">
        <v>0</v>
      </c>
      <c r="Y29" s="111">
        <v>990</v>
      </c>
      <c r="Z29" s="111">
        <v>1125</v>
      </c>
      <c r="AA29" s="111">
        <v>1185</v>
      </c>
      <c r="AB29" s="111">
        <v>1169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30950954</v>
      </c>
      <c r="AH29" s="56">
        <f t="shared" si="9"/>
        <v>1222</v>
      </c>
      <c r="AI29" s="57">
        <f t="shared" si="8"/>
        <v>223.35953207823067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214">
        <v>6808030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12</v>
      </c>
      <c r="E30" s="45">
        <f t="shared" si="1"/>
        <v>8.4507042253521139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113</v>
      </c>
      <c r="P30" s="50">
        <v>125</v>
      </c>
      <c r="Q30" s="50">
        <v>7062812</v>
      </c>
      <c r="R30" s="51">
        <f t="shared" si="4"/>
        <v>5289</v>
      </c>
      <c r="S30" s="52">
        <f t="shared" si="5"/>
        <v>126.93600000000001</v>
      </c>
      <c r="T30" s="52">
        <f t="shared" si="6"/>
        <v>5.2889999999999997</v>
      </c>
      <c r="U30" s="53" t="s">
        <v>246</v>
      </c>
      <c r="V30" s="53" t="str">
        <f t="shared" si="7"/>
        <v>4..4</v>
      </c>
      <c r="W30" s="117" t="s">
        <v>150</v>
      </c>
      <c r="X30" s="111">
        <v>0</v>
      </c>
      <c r="Y30" s="111">
        <v>1060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30952018</v>
      </c>
      <c r="AH30" s="56">
        <f t="shared" si="9"/>
        <v>1064</v>
      </c>
      <c r="AI30" s="57">
        <f t="shared" si="8"/>
        <v>201.17224428058236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214">
        <v>6808030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13</v>
      </c>
      <c r="E31" s="45">
        <f>D31/1.42</f>
        <v>9.1549295774647899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116</v>
      </c>
      <c r="P31" s="50">
        <v>126</v>
      </c>
      <c r="Q31" s="50">
        <v>7068040</v>
      </c>
      <c r="R31" s="51">
        <f t="shared" si="4"/>
        <v>5228</v>
      </c>
      <c r="S31" s="52">
        <f t="shared" si="5"/>
        <v>125.47199999999999</v>
      </c>
      <c r="T31" s="52">
        <f t="shared" si="6"/>
        <v>5.2279999999999998</v>
      </c>
      <c r="U31" s="53">
        <v>3.7</v>
      </c>
      <c r="V31" s="53">
        <f t="shared" si="7"/>
        <v>3.7</v>
      </c>
      <c r="W31" s="117" t="s">
        <v>150</v>
      </c>
      <c r="X31" s="111">
        <v>0</v>
      </c>
      <c r="Y31" s="111">
        <v>1021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30953070</v>
      </c>
      <c r="AH31" s="56">
        <f t="shared" si="9"/>
        <v>1052</v>
      </c>
      <c r="AI31" s="57">
        <f t="shared" si="8"/>
        <v>201.22417750573834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214">
        <v>6808030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15</v>
      </c>
      <c r="E32" s="45">
        <f t="shared" si="1"/>
        <v>10.563380281690142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116</v>
      </c>
      <c r="P32" s="50">
        <v>115</v>
      </c>
      <c r="Q32" s="50">
        <v>7072828</v>
      </c>
      <c r="R32" s="51">
        <f t="shared" si="4"/>
        <v>4788</v>
      </c>
      <c r="S32" s="52">
        <f t="shared" si="5"/>
        <v>114.91200000000001</v>
      </c>
      <c r="T32" s="52">
        <f t="shared" si="6"/>
        <v>4.7880000000000003</v>
      </c>
      <c r="U32" s="53">
        <v>3.6</v>
      </c>
      <c r="V32" s="53">
        <f t="shared" si="7"/>
        <v>3.6</v>
      </c>
      <c r="W32" s="117" t="s">
        <v>150</v>
      </c>
      <c r="X32" s="111">
        <v>0</v>
      </c>
      <c r="Y32" s="111">
        <v>980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30954038</v>
      </c>
      <c r="AH32" s="56">
        <f t="shared" si="9"/>
        <v>968</v>
      </c>
      <c r="AI32" s="57">
        <f t="shared" si="8"/>
        <v>202.17209690893901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214">
        <v>6808030</v>
      </c>
      <c r="AQ32" s="111">
        <f t="shared" si="0"/>
        <v>0</v>
      </c>
      <c r="AR32" s="61">
        <v>0.9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12</v>
      </c>
      <c r="E33" s="45">
        <f t="shared" si="1"/>
        <v>8.4507042253521139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111</v>
      </c>
      <c r="P33" s="50">
        <v>95</v>
      </c>
      <c r="Q33" s="50">
        <v>7076938</v>
      </c>
      <c r="R33" s="51">
        <f t="shared" si="4"/>
        <v>4110</v>
      </c>
      <c r="S33" s="52">
        <f t="shared" si="5"/>
        <v>98.64</v>
      </c>
      <c r="T33" s="52">
        <f t="shared" si="6"/>
        <v>4.1100000000000003</v>
      </c>
      <c r="U33" s="53">
        <v>4.0999999999999996</v>
      </c>
      <c r="V33" s="53">
        <f t="shared" si="7"/>
        <v>4.0999999999999996</v>
      </c>
      <c r="W33" s="117" t="s">
        <v>132</v>
      </c>
      <c r="X33" s="111">
        <v>0</v>
      </c>
      <c r="Y33" s="111">
        <v>0</v>
      </c>
      <c r="Z33" s="111">
        <v>1080</v>
      </c>
      <c r="AA33" s="111">
        <v>0</v>
      </c>
      <c r="AB33" s="111">
        <v>1068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30954758</v>
      </c>
      <c r="AH33" s="56">
        <f t="shared" si="9"/>
        <v>720</v>
      </c>
      <c r="AI33" s="57">
        <f t="shared" si="8"/>
        <v>175.18248175182481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214">
        <v>6808461</v>
      </c>
      <c r="AQ33" s="111">
        <f t="shared" si="0"/>
        <v>431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16</v>
      </c>
      <c r="E34" s="45">
        <f t="shared" si="1"/>
        <v>11.267605633802818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106</v>
      </c>
      <c r="P34" s="50">
        <v>88</v>
      </c>
      <c r="Q34" s="50">
        <v>7080683</v>
      </c>
      <c r="R34" s="51">
        <f t="shared" si="4"/>
        <v>3745</v>
      </c>
      <c r="S34" s="52">
        <f t="shared" si="5"/>
        <v>89.88</v>
      </c>
      <c r="T34" s="52">
        <f t="shared" si="6"/>
        <v>3.7450000000000001</v>
      </c>
      <c r="U34" s="53">
        <v>4.8</v>
      </c>
      <c r="V34" s="53">
        <f t="shared" si="7"/>
        <v>4.8</v>
      </c>
      <c r="W34" s="117" t="s">
        <v>132</v>
      </c>
      <c r="X34" s="111">
        <v>0</v>
      </c>
      <c r="Y34" s="111">
        <v>0</v>
      </c>
      <c r="Z34" s="111">
        <v>1023</v>
      </c>
      <c r="AA34" s="111">
        <v>0</v>
      </c>
      <c r="AB34" s="111">
        <v>1018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30955368</v>
      </c>
      <c r="AH34" s="56">
        <f t="shared" si="9"/>
        <v>610</v>
      </c>
      <c r="AI34" s="57">
        <f t="shared" si="8"/>
        <v>162.88384512683578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214">
        <v>6809072</v>
      </c>
      <c r="AQ34" s="111">
        <f t="shared" si="0"/>
        <v>611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121.83333333333333</v>
      </c>
      <c r="Q35" s="78">
        <f>Q34-Q10</f>
        <v>120515</v>
      </c>
      <c r="R35" s="79">
        <f>SUM(R11:R34)</f>
        <v>120515</v>
      </c>
      <c r="S35" s="80">
        <f>AVERAGE(S11:S34)</f>
        <v>120.51500000000003</v>
      </c>
      <c r="T35" s="80">
        <f>SUM(T11:T34)</f>
        <v>120.51499999999999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24638</v>
      </c>
      <c r="AH35" s="86">
        <f>SUM(AH11:AH34)</f>
        <v>24638</v>
      </c>
      <c r="AI35" s="87">
        <f>$AH$35/$T35</f>
        <v>204.43928141725098</v>
      </c>
      <c r="AJ35" s="84"/>
      <c r="AK35" s="88"/>
      <c r="AL35" s="88"/>
      <c r="AM35" s="88"/>
      <c r="AN35" s="89"/>
      <c r="AO35" s="90"/>
      <c r="AP35" s="91">
        <f>AP34-AP10</f>
        <v>5726</v>
      </c>
      <c r="AQ35" s="92">
        <f>SUM(AQ11:AQ34)</f>
        <v>5726</v>
      </c>
      <c r="AR35" s="93">
        <f>AVERAGE(AR11:AR34)</f>
        <v>0.90833333333333333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2:51" x14ac:dyDescent="0.35">
      <c r="B41" s="123" t="s">
        <v>168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2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2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2:51" x14ac:dyDescent="0.35">
      <c r="B46" s="125" t="s">
        <v>244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2:51" x14ac:dyDescent="0.35">
      <c r="B47" s="138" t="s">
        <v>236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245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142</v>
      </c>
      <c r="C52" s="122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6"/>
      <c r="U52" s="126"/>
      <c r="V52" s="126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22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243</v>
      </c>
      <c r="C54" s="122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26"/>
      <c r="V54" s="126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22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2" t="s">
        <v>130</v>
      </c>
      <c r="C58" s="116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04"/>
      <c r="X58" s="104"/>
      <c r="Y58" s="104"/>
      <c r="Z58" s="113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12"/>
      <c r="AW58" s="170"/>
      <c r="AX58" s="170"/>
      <c r="AY58" s="170"/>
    </row>
    <row r="59" spans="2:51" x14ac:dyDescent="0.35">
      <c r="B59" s="122"/>
      <c r="C59" s="116"/>
      <c r="D59" s="101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07"/>
      <c r="C60" s="138"/>
      <c r="D60" s="101"/>
      <c r="E60" s="119"/>
      <c r="F60" s="119"/>
      <c r="G60" s="119"/>
      <c r="H60" s="119"/>
      <c r="I60" s="101"/>
      <c r="J60" s="120"/>
      <c r="K60" s="120"/>
      <c r="L60" s="120"/>
      <c r="M60" s="120"/>
      <c r="N60" s="120"/>
      <c r="O60" s="120"/>
      <c r="P60" s="120"/>
      <c r="Q60" s="120"/>
      <c r="R60" s="120"/>
      <c r="S60" s="105"/>
      <c r="T60" s="10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4"/>
      <c r="AS64" s="170"/>
      <c r="AT64" s="170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09"/>
      <c r="Q90" s="109"/>
      <c r="R90" s="109"/>
      <c r="S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</row>
    <row r="111" spans="45:51" x14ac:dyDescent="0.35">
      <c r="AS111" s="170"/>
      <c r="AT111" s="170"/>
      <c r="AU111" s="170"/>
    </row>
    <row r="113" spans="1:51" x14ac:dyDescent="0.35">
      <c r="AY113" s="170"/>
    </row>
    <row r="114" spans="1:51" s="109" customFormat="1" x14ac:dyDescent="0.3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4"/>
      <c r="AV114" s="170"/>
      <c r="AW114" s="170"/>
      <c r="AX114" s="170"/>
    </row>
  </sheetData>
  <protectedRanges>
    <protectedRange sqref="N60:R60 T40 S56:T59 T42 T49:T55" name="Range2_12_5_1_1"/>
    <protectedRange sqref="N10 L10 L6 D6 D8 AD8 AF8 O8:U8 AJ8:AR8 AF10 AR11:AR34 L24:N31 E23:E34 G23:G34 N12:N23 E11:G22 N32:N34 N11:AF11 O30:V32 O12:AF29 X30:AF31 O33:Z34 X32:Z32 AB34:AG34 AA32:AA34 AB32:AF33" name="Range1_16_3_1_1"/>
    <protectedRange sqref="J60:M6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:AG33" name="Range1_18_1_1_1"/>
    <protectedRange sqref="AS16:AS34" name="Range1_1_1_1"/>
    <protectedRange sqref="P3:U5" name="Range1_16_1_1_1_1"/>
    <protectedRange sqref="H11:H34" name="Range1_1_1_1_1_1_1"/>
    <protectedRange sqref="S60:V60 AA58:AU58 W58:Y58" name="Range2_2_1_10_1_1_1_2"/>
    <protectedRange sqref="R57:R59" name="Range2_12_1_6_1_1"/>
    <protectedRange sqref="F60" name="Range2_2_12_1_7_1_1"/>
    <protectedRange sqref="E60 G60:H60" name="Range2_2_2_9_1_1_1_1"/>
    <protectedRange sqref="C60" name="Range2_3_2_1_1"/>
    <protectedRange sqref="I60" name="Range2_2_1_1_1_1"/>
    <protectedRange sqref="D60" name="Range2_1_1_1_1_1_1_1_1"/>
    <protectedRange sqref="AS11:AS15" name="Range1_4_1_1_1_1"/>
    <protectedRange sqref="J11:J15 J26:J34" name="Range1_1_2_1_10_1_1_1_1"/>
    <protectedRange sqref="R64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2:S55" name="Range2_12_5_1_1_7"/>
    <protectedRange sqref="S51" name="Range2_12_5_1_1_5_1"/>
    <protectedRange sqref="S49:S50" name="Range2_12_2_1_1_1_2_1"/>
    <protectedRange sqref="T43:T48" name="Range2_12_5_1_1_3_1_1"/>
    <protectedRange sqref="S43:S48" name="Range2_12_5_1_1_2_3_1_1_1_1"/>
    <protectedRange sqref="Q43:R48" name="Range2_12_1_6_1_1_1_1_2_1_1_1_1"/>
    <protectedRange sqref="N43:P48" name="Range2_12_1_2_3_1_1_1_1_2_1_1_1_1"/>
    <protectedRange sqref="I43:M48" name="Range2_2_12_1_4_3_1_1_1_1_2_1_1_1_1"/>
    <protectedRange sqref="E43:H48" name="Range2_2_12_1_3_1_2_1_1_1_1_2_1_1_1_1"/>
    <protectedRange sqref="D43:D48" name="Range2_2_12_1_3_1_2_1_1_1_2_1_2_3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60" name="Range2_12_5_1_1_3"/>
    <protectedRange sqref="R56" name="Range2_12_1_6_1_1_2_1"/>
    <protectedRange sqref="N52:R52 R53:R55" name="Range2_12_1_1_1_1_1_1_1_1_1_1_1_1_1_1"/>
    <protectedRange sqref="J52:M52" name="Range2_2_12_1_1_1_1_1_1_1_1_1_1_1_1_1_1"/>
    <protectedRange sqref="N51:R51" name="Range2_12_1_6_1_1_4_1_1_1_1_1_1_1_1_1"/>
    <protectedRange sqref="J51:M51" name="Range2_2_12_1_7_1_1_6_1_1_1_1_1_1_1_1_1"/>
    <protectedRange sqref="I52" name="Range2_2_12_1_7_1_1_5_1_1_1_1_1_1_1_1_1_1_1"/>
    <protectedRange sqref="G52:H52" name="Range2_2_12_1_3_3_1_1_1_1_1_1_1_1_1_1_1_1_1_1"/>
    <protectedRange sqref="I51" name="Range2_2_12_1_4_3_1_1_1_5_1_1_1_1_1_1_1_1_1_1"/>
    <protectedRange sqref="G51:H51" name="Range2_2_12_1_3_1_2_1_1_1_2_1_1_1_1_1_1_2_1_1_1"/>
    <protectedRange sqref="Q50:R50" name="Range2_12_1_4_1_1_1_1_1_1_1_1_1_1_1_1_1"/>
    <protectedRange sqref="N50:P50" name="Range2_12_1_2_1_1_1_1_1_1_1_1_1_1_1_1_1_1"/>
    <protectedRange sqref="J50:M50" name="Range2_2_12_1_4_1_1_1_1_1_1_1_1_1_1_1_1_1_1"/>
    <protectedRange sqref="Q49:R49" name="Range2_12_1_6_1_1_1_2_3_1_1_3_1_1_1_1_1"/>
    <protectedRange sqref="N49:P49" name="Range2_12_1_2_3_1_1_1_2_3_1_1_3_1_1_1_1_1"/>
    <protectedRange sqref="I50 J49:M49" name="Range2_2_12_1_4_3_1_1_1_3_3_1_1_3_1_1_1_1_1"/>
    <protectedRange sqref="D50:E50 G50:H50" name="Range2_2_12_1_3_1_2_1_1_1_3_1_1_1_1_1_1_1_2_1"/>
    <protectedRange sqref="I49" name="Range2_2_12_1_7_1_1_5_2_1_1_1_1_1_1_1_1_1_1"/>
    <protectedRange sqref="G49:H49 F50 D49:E49" name="Range2_2_12_1_3_3_1_1_1_2_1_1_1_1_1_1_1_1_1_1"/>
    <protectedRange sqref="F49" name="Range2_2_12_1_3_1_2_1_1_1_2_1_3_1_1_3_1_1_1_1_1"/>
    <protectedRange sqref="C52" name="Range2_1_1_1_2_1_1_1_1_1_1_1_1_1_1_1_1"/>
    <protectedRange sqref="D52" name="Range2_2_12_1_2_1_1_1_1_1_1_1_1_1_1_1_1_1_1"/>
    <protectedRange sqref="E52" name="Range2_2_12_1_3_1_2_1_1_1_2_1_1_1_1_1_1_1_1_1_1_1"/>
    <protectedRange sqref="F52" name="Range2_2_12_1_3_1_2_1_1_1_3_1_1_1_1_1_1_1_1_1_1_1"/>
    <protectedRange sqref="D51:E51" name="Range2_2_12_1_3_1_2_1_1_1_2_1_1_1_1_3_1_1_1_1_1"/>
    <protectedRange sqref="F51" name="Range2_2_12_1_3_1_2_1_1_1_3_1_1_1_1_1_3_1_1_1_1_1"/>
    <protectedRange sqref="B52" name="Range2_12_5_1_1_2_2_1_3_1_1_1_1_2_1_1_2"/>
    <protectedRange sqref="W30:W32" name="Range1_16_3_1_1_1"/>
    <protectedRange sqref="N59:Q59" name="Range2_12_1_6_1_1_2"/>
    <protectedRange sqref="E59:M59" name="Range2_2_12_1_7_1_1_2"/>
    <protectedRange sqref="C59" name="Range2_5_1_1_1_1"/>
    <protectedRange sqref="D59" name="Range2_1_1_1_1_1_1_1_1_1"/>
    <protectedRange sqref="B59" name="Range2_12_5_1_1_2_2_1_3_1_1_1_1_1_1_1_1_1_1_1_1"/>
    <protectedRange sqref="N57:Q58" name="Range2_12_1_6_1_1_2_2"/>
    <protectedRange sqref="D57 F58 E57:E58 G57:M58" name="Range2_2_12_1_7_1_1_2_2"/>
    <protectedRange sqref="D58" name="Range2_1_1_1_1_1_9_1_1_1_1_1"/>
    <protectedRange sqref="C57" name="Range2_1_1_2_1_1_1"/>
    <protectedRange sqref="F57" name="Range2_2_12_1_1_1_1_1_1"/>
    <protectedRange sqref="C58" name="Range2_5_1_1_1_1_1"/>
    <protectedRange sqref="N56:Q56" name="Range2_12_1_6_1_1_2_1_1"/>
    <protectedRange sqref="D56 I56:M56" name="Range2_2_12_1_7_1_1_2_1_1"/>
    <protectedRange sqref="E56:H56" name="Range2_2_12_1_1_1_1_1_1_1_1"/>
    <protectedRange sqref="C56" name="Range2_1_4_2_1_1_1_1_1_1"/>
    <protectedRange sqref="N53:Q55" name="Range2_12_1_1_1_1_1_1_1_1_1_1_1_1_1_1_1"/>
    <protectedRange sqref="J53:M55" name="Range2_2_12_1_1_1_1_1_1_1_1_1_1_1_1_1_1_1"/>
    <protectedRange sqref="I53:I55" name="Range2_2_12_1_7_1_1_5_1_1_1_1_1_1_1_1_1_1_1_1"/>
    <protectedRange sqref="G53:H55" name="Range2_2_12_1_3_3_1_1_1_1_1_1_1_1_1_1_1_1_1_1_1"/>
    <protectedRange sqref="B55" name="Range2_12_5_1_1_2_2_1_3_1_1_1_1_1_1_1_1_1"/>
    <protectedRange sqref="C53:C55" name="Range2_1_1_1_2_1_1_1_1_1_1_1_1_1_1_1_1_1"/>
    <protectedRange sqref="D53:D55 E55" name="Range2_2_12_1_2_1_1_1_1_1_1_1_1_1_1_1_1_1_1_1"/>
    <protectedRange sqref="F55 E53:E54" name="Range2_2_12_1_3_1_2_1_1_1_2_1_1_1_1_1_1_1_1_1_1_1_1"/>
    <protectedRange sqref="F53:F54" name="Range2_2_12_1_3_1_2_1_1_1_3_1_1_1_1_1_1_1_1_1_1_1_1"/>
    <protectedRange sqref="B56" name="Range2_12_5_1_1_2_1_4_1_1_1_2_1_1_1_1_1_1"/>
    <protectedRange sqref="B57:B58" name="Range2_12_5_1_1_2_2_1_3_1_1_1_1_2_1_1_1_1_1_1"/>
    <protectedRange sqref="B54" name="Range2_12_5_1_1_2_2_1_3_1_1_1_1_2_1_2_1_1_1_1_1"/>
    <protectedRange sqref="B53" name="Range2_12_5_1_1_2_2_1_3_1_1_1_1_2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41" priority="5" operator="containsText" text="N/A">
      <formula>NOT(ISERROR(SEARCH("N/A",X11)))</formula>
    </cfRule>
    <cfRule type="cellIs" dxfId="340" priority="23" operator="equal">
      <formula>0</formula>
    </cfRule>
  </conditionalFormatting>
  <conditionalFormatting sqref="X11:AE34">
    <cfRule type="cellIs" dxfId="339" priority="22" operator="greaterThanOrEqual">
      <formula>1185</formula>
    </cfRule>
  </conditionalFormatting>
  <conditionalFormatting sqref="X11:AE34">
    <cfRule type="cellIs" dxfId="338" priority="21" operator="between">
      <formula>0.1</formula>
      <formula>1184</formula>
    </cfRule>
  </conditionalFormatting>
  <conditionalFormatting sqref="X8 AO16:AO33 AK16:AK32 AM16:AM34">
    <cfRule type="cellIs" dxfId="337" priority="20" operator="equal">
      <formula>0</formula>
    </cfRule>
  </conditionalFormatting>
  <conditionalFormatting sqref="X8 AO16:AO33 AK16:AK32 AM16:AM34">
    <cfRule type="cellIs" dxfId="336" priority="19" operator="greaterThan">
      <formula>1179</formula>
    </cfRule>
  </conditionalFormatting>
  <conditionalFormatting sqref="X8 AO16:AO33 AK16:AK32 AM16:AM34">
    <cfRule type="cellIs" dxfId="335" priority="18" operator="greaterThan">
      <formula>99</formula>
    </cfRule>
  </conditionalFormatting>
  <conditionalFormatting sqref="X8 AO16:AO33 AK16:AK32 AM16:AM34">
    <cfRule type="cellIs" dxfId="334" priority="17" operator="greaterThan">
      <formula>0.99</formula>
    </cfRule>
  </conditionalFormatting>
  <conditionalFormatting sqref="AB8">
    <cfRule type="cellIs" dxfId="333" priority="16" operator="equal">
      <formula>0</formula>
    </cfRule>
  </conditionalFormatting>
  <conditionalFormatting sqref="AB8">
    <cfRule type="cellIs" dxfId="332" priority="15" operator="greaterThan">
      <formula>1179</formula>
    </cfRule>
  </conditionalFormatting>
  <conditionalFormatting sqref="AB8">
    <cfRule type="cellIs" dxfId="331" priority="14" operator="greaterThan">
      <formula>99</formula>
    </cfRule>
  </conditionalFormatting>
  <conditionalFormatting sqref="AB8">
    <cfRule type="cellIs" dxfId="330" priority="13" operator="greaterThan">
      <formula>0.99</formula>
    </cfRule>
  </conditionalFormatting>
  <conditionalFormatting sqref="AQ11:AQ34 AJ11:AO15 AO34 AJ16:AJ33 AK33 AJ34:AK34 AL16:AL34 AN16:AN34">
    <cfRule type="cellIs" dxfId="329" priority="12" operator="equal">
      <formula>0</formula>
    </cfRule>
  </conditionalFormatting>
  <conditionalFormatting sqref="AQ11:AQ34 AJ11:AO15 AO34 AJ16:AJ33 AK33 AJ34:AK34 AL16:AL34 AN16:AN34">
    <cfRule type="cellIs" dxfId="328" priority="11" operator="greaterThan">
      <formula>1179</formula>
    </cfRule>
  </conditionalFormatting>
  <conditionalFormatting sqref="AQ11:AQ34 AJ11:AO15 AO34 AJ16:AJ33 AK33 AJ34:AK34 AL16:AL34 AN16:AN34">
    <cfRule type="cellIs" dxfId="327" priority="10" operator="greaterThan">
      <formula>99</formula>
    </cfRule>
  </conditionalFormatting>
  <conditionalFormatting sqref="AQ11:AQ34 AJ11:AO15 AO34 AJ16:AJ33 AK33 AJ34:AK34 AL16:AL34 AN16:AN34">
    <cfRule type="cellIs" dxfId="326" priority="9" operator="greaterThan">
      <formula>0.99</formula>
    </cfRule>
  </conditionalFormatting>
  <conditionalFormatting sqref="AI11:AI34">
    <cfRule type="cellIs" dxfId="325" priority="8" operator="greaterThan">
      <formula>$AI$8</formula>
    </cfRule>
  </conditionalFormatting>
  <conditionalFormatting sqref="AH11:AH34">
    <cfRule type="cellIs" dxfId="324" priority="6" operator="greaterThan">
      <formula>$AH$8</formula>
    </cfRule>
    <cfRule type="cellIs" dxfId="323" priority="7" operator="greaterThan">
      <formula>$AH$8</formula>
    </cfRule>
  </conditionalFormatting>
  <dataValidations count="4">
    <dataValidation type="list" allowBlank="1" showInputMessage="1" showErrorMessage="1" sqref="P3:P5" xr:uid="{00000000-0002-0000-1000-000000000000}">
      <formula1>$AY$10:$AY$38</formula1>
    </dataValidation>
    <dataValidation type="list" allowBlank="1" showInputMessage="1" showErrorMessage="1" sqref="AP8:AQ8 N10 L10 D8 O8:T8" xr:uid="{00000000-0002-0000-1000-000001000000}">
      <formula1>#REF!</formula1>
    </dataValidation>
    <dataValidation type="list" allowBlank="1" showInputMessage="1" showErrorMessage="1" sqref="H11:H34" xr:uid="{00000000-0002-0000-1000-000002000000}">
      <formula1>$AV$10:$AV$19</formula1>
    </dataValidation>
    <dataValidation type="list" allowBlank="1" showInputMessage="1" showErrorMessage="1" sqref="AV31:AW31" xr:uid="{00000000-0002-0000-1000-000003000000}">
      <formula1>$AV$24:$AV$28</formula1>
    </dataValidation>
  </dataValidations>
  <hyperlinks>
    <hyperlink ref="H9:H10" location="'1'!AH8" display="Plant Status" xr:uid="{00000000-0004-0000-10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2:AY113"/>
  <sheetViews>
    <sheetView showGridLines="0" topLeftCell="A7" zoomScaleNormal="100" workbookViewId="0">
      <selection activeCell="Q51" sqref="Q51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136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10" t="s">
        <v>11</v>
      </c>
      <c r="I7" s="209" t="s">
        <v>12</v>
      </c>
      <c r="J7" s="209" t="s">
        <v>13</v>
      </c>
      <c r="K7" s="209" t="s">
        <v>14</v>
      </c>
      <c r="L7" s="14"/>
      <c r="M7" s="14"/>
      <c r="N7" s="14"/>
      <c r="O7" s="210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09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09" t="s">
        <v>23</v>
      </c>
      <c r="AG7" s="209" t="s">
        <v>24</v>
      </c>
      <c r="AH7" s="209" t="s">
        <v>25</v>
      </c>
      <c r="AI7" s="209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09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41900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24262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09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07" t="s">
        <v>52</v>
      </c>
      <c r="V9" s="207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06" t="s">
        <v>56</v>
      </c>
      <c r="AG9" s="206" t="s">
        <v>57</v>
      </c>
      <c r="AH9" s="287" t="s">
        <v>58</v>
      </c>
      <c r="AI9" s="301" t="s">
        <v>59</v>
      </c>
      <c r="AJ9" s="207" t="s">
        <v>60</v>
      </c>
      <c r="AK9" s="207" t="s">
        <v>61</v>
      </c>
      <c r="AL9" s="207" t="s">
        <v>62</v>
      </c>
      <c r="AM9" s="207" t="s">
        <v>63</v>
      </c>
      <c r="AN9" s="207" t="s">
        <v>64</v>
      </c>
      <c r="AO9" s="207" t="s">
        <v>65</v>
      </c>
      <c r="AP9" s="207" t="s">
        <v>66</v>
      </c>
      <c r="AQ9" s="285" t="s">
        <v>67</v>
      </c>
      <c r="AR9" s="207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07" t="s">
        <v>73</v>
      </c>
      <c r="C10" s="207" t="s">
        <v>74</v>
      </c>
      <c r="D10" s="207" t="s">
        <v>75</v>
      </c>
      <c r="E10" s="207" t="s">
        <v>76</v>
      </c>
      <c r="F10" s="207" t="s">
        <v>75</v>
      </c>
      <c r="G10" s="207" t="s">
        <v>76</v>
      </c>
      <c r="H10" s="284"/>
      <c r="I10" s="207" t="s">
        <v>76</v>
      </c>
      <c r="J10" s="207" t="s">
        <v>76</v>
      </c>
      <c r="K10" s="207" t="s">
        <v>76</v>
      </c>
      <c r="L10" s="30" t="s">
        <v>30</v>
      </c>
      <c r="M10" s="277"/>
      <c r="N10" s="30" t="s">
        <v>30</v>
      </c>
      <c r="O10" s="286"/>
      <c r="P10" s="286"/>
      <c r="Q10" s="3">
        <v>7080683</v>
      </c>
      <c r="R10" s="295"/>
      <c r="S10" s="296"/>
      <c r="T10" s="297"/>
      <c r="U10" s="207" t="s">
        <v>76</v>
      </c>
      <c r="V10" s="207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30955368</v>
      </c>
      <c r="AH10" s="287"/>
      <c r="AI10" s="302"/>
      <c r="AJ10" s="207" t="s">
        <v>85</v>
      </c>
      <c r="AK10" s="207" t="s">
        <v>85</v>
      </c>
      <c r="AL10" s="207" t="s">
        <v>85</v>
      </c>
      <c r="AM10" s="207" t="s">
        <v>85</v>
      </c>
      <c r="AN10" s="207" t="s">
        <v>85</v>
      </c>
      <c r="AO10" s="207" t="s">
        <v>85</v>
      </c>
      <c r="AP10" s="2">
        <v>6809072</v>
      </c>
      <c r="AQ10" s="286"/>
      <c r="AR10" s="208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16</v>
      </c>
      <c r="E11" s="45">
        <f>D11/1.42</f>
        <v>11.267605633802818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81</v>
      </c>
      <c r="P11" s="50">
        <v>85</v>
      </c>
      <c r="Q11" s="50">
        <v>7084264</v>
      </c>
      <c r="R11" s="51">
        <f>Q11-Q10</f>
        <v>3581</v>
      </c>
      <c r="S11" s="52">
        <f>R11*24/1000</f>
        <v>85.944000000000003</v>
      </c>
      <c r="T11" s="52">
        <f>R11/1000</f>
        <v>3.581</v>
      </c>
      <c r="U11" s="53">
        <v>5.8</v>
      </c>
      <c r="V11" s="53">
        <f>U11</f>
        <v>5.8</v>
      </c>
      <c r="W11" s="117" t="s">
        <v>132</v>
      </c>
      <c r="X11" s="111">
        <v>0</v>
      </c>
      <c r="Y11" s="111">
        <v>0</v>
      </c>
      <c r="Z11" s="111">
        <v>1017</v>
      </c>
      <c r="AA11" s="111">
        <v>0</v>
      </c>
      <c r="AB11" s="111">
        <v>1028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30955948</v>
      </c>
      <c r="AH11" s="56">
        <f>IF(ISBLANK(AG11),"-",AG11-AG10)</f>
        <v>580</v>
      </c>
      <c r="AI11" s="57">
        <f>AH11/T11</f>
        <v>161.965931304105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6810081</v>
      </c>
      <c r="AQ11" s="111">
        <f t="shared" ref="AQ11:AQ34" si="0">AP11-AP10</f>
        <v>1009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17</v>
      </c>
      <c r="E12" s="45">
        <f t="shared" ref="E12:E34" si="1">D12/1.42</f>
        <v>11.971830985915494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83</v>
      </c>
      <c r="P12" s="50">
        <v>81</v>
      </c>
      <c r="Q12" s="50">
        <v>7087769</v>
      </c>
      <c r="R12" s="51">
        <f t="shared" ref="R12:R34" si="4">Q12-Q11</f>
        <v>3505</v>
      </c>
      <c r="S12" s="52">
        <f t="shared" ref="S12:S34" si="5">R12*24/1000</f>
        <v>84.12</v>
      </c>
      <c r="T12" s="52">
        <f t="shared" ref="T12:T34" si="6">R12/1000</f>
        <v>3.5049999999999999</v>
      </c>
      <c r="U12" s="53">
        <v>7.1</v>
      </c>
      <c r="V12" s="53">
        <f t="shared" ref="V12:V34" si="7">U12</f>
        <v>7.1</v>
      </c>
      <c r="W12" s="117" t="s">
        <v>132</v>
      </c>
      <c r="X12" s="111">
        <v>0</v>
      </c>
      <c r="Y12" s="111">
        <v>0</v>
      </c>
      <c r="Z12" s="111">
        <v>991</v>
      </c>
      <c r="AA12" s="111">
        <v>0</v>
      </c>
      <c r="AB12" s="111">
        <v>1009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30956508</v>
      </c>
      <c r="AH12" s="56">
        <f>IF(ISBLANK(AG12),"-",AG12-AG11)</f>
        <v>560</v>
      </c>
      <c r="AI12" s="57">
        <f t="shared" ref="AI12:AI34" si="8">AH12/T12</f>
        <v>159.77175463623396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6811196</v>
      </c>
      <c r="AQ12" s="111">
        <f t="shared" si="0"/>
        <v>1115</v>
      </c>
      <c r="AR12" s="61">
        <v>0.95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21</v>
      </c>
      <c r="E13" s="45">
        <f t="shared" si="1"/>
        <v>14.788732394366198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84</v>
      </c>
      <c r="P13" s="50">
        <v>80</v>
      </c>
      <c r="Q13" s="50">
        <v>7091216</v>
      </c>
      <c r="R13" s="51">
        <f t="shared" si="4"/>
        <v>3447</v>
      </c>
      <c r="S13" s="52">
        <f t="shared" si="5"/>
        <v>82.727999999999994</v>
      </c>
      <c r="T13" s="52">
        <f t="shared" si="6"/>
        <v>3.4470000000000001</v>
      </c>
      <c r="U13" s="53">
        <v>8.6</v>
      </c>
      <c r="V13" s="53">
        <f t="shared" si="7"/>
        <v>8.6</v>
      </c>
      <c r="W13" s="117" t="s">
        <v>132</v>
      </c>
      <c r="X13" s="111">
        <v>0</v>
      </c>
      <c r="Y13" s="111">
        <v>0</v>
      </c>
      <c r="Z13" s="111">
        <v>963</v>
      </c>
      <c r="AA13" s="111">
        <v>0</v>
      </c>
      <c r="AB13" s="111">
        <v>968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30957056</v>
      </c>
      <c r="AH13" s="56">
        <f>IF(ISBLANK(AG13),"-",AG13-AG12)</f>
        <v>548</v>
      </c>
      <c r="AI13" s="57">
        <f t="shared" si="8"/>
        <v>158.97882216420075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6812485</v>
      </c>
      <c r="AQ13" s="111">
        <f t="shared" si="0"/>
        <v>1289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26</v>
      </c>
      <c r="E14" s="45">
        <f t="shared" si="1"/>
        <v>18.30985915492958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85</v>
      </c>
      <c r="P14" s="50">
        <v>78</v>
      </c>
      <c r="Q14" s="50">
        <v>7094607</v>
      </c>
      <c r="R14" s="51">
        <f t="shared" si="4"/>
        <v>3391</v>
      </c>
      <c r="S14" s="52">
        <f t="shared" si="5"/>
        <v>81.384</v>
      </c>
      <c r="T14" s="52">
        <f t="shared" si="6"/>
        <v>3.391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928</v>
      </c>
      <c r="AA14" s="111">
        <v>0</v>
      </c>
      <c r="AB14" s="111">
        <v>927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30957482</v>
      </c>
      <c r="AH14" s="56">
        <f t="shared" ref="AH14:AH34" si="9">IF(ISBLANK(AG14),"-",AG14-AG13)</f>
        <v>426</v>
      </c>
      <c r="AI14" s="57">
        <f t="shared" si="8"/>
        <v>125.62665880271307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6813618</v>
      </c>
      <c r="AQ14" s="111">
        <f t="shared" si="0"/>
        <v>1133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24</v>
      </c>
      <c r="E15" s="45">
        <f t="shared" si="1"/>
        <v>16.901408450704228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104</v>
      </c>
      <c r="P15" s="50">
        <v>99</v>
      </c>
      <c r="Q15" s="50">
        <v>7098414</v>
      </c>
      <c r="R15" s="51">
        <f t="shared" si="4"/>
        <v>3807</v>
      </c>
      <c r="S15" s="52">
        <f t="shared" si="5"/>
        <v>91.367999999999995</v>
      </c>
      <c r="T15" s="52">
        <f t="shared" si="6"/>
        <v>3.8069999999999999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985</v>
      </c>
      <c r="AA15" s="111">
        <v>0</v>
      </c>
      <c r="AB15" s="111">
        <v>987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30957982</v>
      </c>
      <c r="AH15" s="56">
        <f t="shared" si="9"/>
        <v>500</v>
      </c>
      <c r="AI15" s="57">
        <f t="shared" si="8"/>
        <v>131.33701076963487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6813618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11</v>
      </c>
      <c r="E16" s="45">
        <f t="shared" si="1"/>
        <v>7.746478873239437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121</v>
      </c>
      <c r="P16" s="50">
        <v>117</v>
      </c>
      <c r="Q16" s="50">
        <v>7103125</v>
      </c>
      <c r="R16" s="51">
        <f t="shared" si="4"/>
        <v>4711</v>
      </c>
      <c r="S16" s="52">
        <f t="shared" si="5"/>
        <v>113.06399999999999</v>
      </c>
      <c r="T16" s="52">
        <f t="shared" si="6"/>
        <v>4.7110000000000003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1143</v>
      </c>
      <c r="AA16" s="111">
        <v>0</v>
      </c>
      <c r="AB16" s="111">
        <v>1160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30958726</v>
      </c>
      <c r="AH16" s="56">
        <f t="shared" si="9"/>
        <v>744</v>
      </c>
      <c r="AI16" s="57">
        <f t="shared" si="8"/>
        <v>157.92825302483547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6813618</v>
      </c>
      <c r="AQ16" s="111">
        <f t="shared" si="0"/>
        <v>0</v>
      </c>
      <c r="AR16" s="61">
        <v>0.88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10</v>
      </c>
      <c r="E17" s="45">
        <f t="shared" si="1"/>
        <v>7.042253521126761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139</v>
      </c>
      <c r="P17" s="50">
        <v>137</v>
      </c>
      <c r="Q17" s="50">
        <v>7108938</v>
      </c>
      <c r="R17" s="51">
        <f t="shared" si="4"/>
        <v>5813</v>
      </c>
      <c r="S17" s="52">
        <f t="shared" si="5"/>
        <v>139.512</v>
      </c>
      <c r="T17" s="52">
        <f t="shared" si="6"/>
        <v>5.8129999999999997</v>
      </c>
      <c r="U17" s="53">
        <v>9.1999999999999993</v>
      </c>
      <c r="V17" s="53">
        <f t="shared" si="7"/>
        <v>9.1999999999999993</v>
      </c>
      <c r="W17" s="117" t="s">
        <v>147</v>
      </c>
      <c r="X17" s="111">
        <v>0</v>
      </c>
      <c r="Y17" s="111">
        <v>986</v>
      </c>
      <c r="Z17" s="111">
        <v>1196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30960028</v>
      </c>
      <c r="AH17" s="56">
        <f t="shared" si="9"/>
        <v>1302</v>
      </c>
      <c r="AI17" s="57">
        <f t="shared" si="8"/>
        <v>223.98073284018579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6813618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1"/>
        <v>7.042253521126761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139</v>
      </c>
      <c r="P18" s="50">
        <v>138</v>
      </c>
      <c r="Q18" s="50">
        <v>7114837</v>
      </c>
      <c r="R18" s="51">
        <f t="shared" si="4"/>
        <v>5899</v>
      </c>
      <c r="S18" s="52">
        <f t="shared" si="5"/>
        <v>141.57599999999999</v>
      </c>
      <c r="T18" s="52">
        <f t="shared" si="6"/>
        <v>5.899</v>
      </c>
      <c r="U18" s="53">
        <v>8.9</v>
      </c>
      <c r="V18" s="53">
        <f t="shared" si="7"/>
        <v>8.9</v>
      </c>
      <c r="W18" s="117" t="s">
        <v>147</v>
      </c>
      <c r="X18" s="111">
        <v>0</v>
      </c>
      <c r="Y18" s="111">
        <v>1006</v>
      </c>
      <c r="Z18" s="111">
        <v>1196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30961368</v>
      </c>
      <c r="AH18" s="56">
        <f t="shared" si="9"/>
        <v>1340</v>
      </c>
      <c r="AI18" s="57">
        <f t="shared" si="8"/>
        <v>227.15714527886081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6813618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10</v>
      </c>
      <c r="E19" s="45">
        <f t="shared" si="1"/>
        <v>7.042253521126761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138</v>
      </c>
      <c r="P19" s="50">
        <v>141</v>
      </c>
      <c r="Q19" s="50">
        <v>7120859</v>
      </c>
      <c r="R19" s="51">
        <f t="shared" si="4"/>
        <v>6022</v>
      </c>
      <c r="S19" s="52">
        <f t="shared" si="5"/>
        <v>144.52799999999999</v>
      </c>
      <c r="T19" s="52">
        <f t="shared" si="6"/>
        <v>6.0220000000000002</v>
      </c>
      <c r="U19" s="53">
        <v>8.6999999999999993</v>
      </c>
      <c r="V19" s="53">
        <f t="shared" si="7"/>
        <v>8.6999999999999993</v>
      </c>
      <c r="W19" s="117" t="s">
        <v>147</v>
      </c>
      <c r="X19" s="111">
        <v>0</v>
      </c>
      <c r="Y19" s="111">
        <v>1030</v>
      </c>
      <c r="Z19" s="111">
        <v>1196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30962728</v>
      </c>
      <c r="AH19" s="56">
        <f t="shared" si="9"/>
        <v>1360</v>
      </c>
      <c r="AI19" s="57">
        <f t="shared" si="8"/>
        <v>225.83859182995681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6813618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10</v>
      </c>
      <c r="E20" s="45">
        <f t="shared" si="1"/>
        <v>7.042253521126761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139</v>
      </c>
      <c r="P20" s="50">
        <v>145</v>
      </c>
      <c r="Q20" s="50">
        <v>7126896</v>
      </c>
      <c r="R20" s="51">
        <f t="shared" si="4"/>
        <v>6037</v>
      </c>
      <c r="S20" s="52">
        <f t="shared" si="5"/>
        <v>144.88800000000001</v>
      </c>
      <c r="T20" s="52">
        <f t="shared" si="6"/>
        <v>6.0369999999999999</v>
      </c>
      <c r="U20" s="53">
        <v>8.1</v>
      </c>
      <c r="V20" s="53">
        <f t="shared" si="7"/>
        <v>8.1</v>
      </c>
      <c r="W20" s="117" t="s">
        <v>147</v>
      </c>
      <c r="X20" s="111">
        <v>0</v>
      </c>
      <c r="Y20" s="111">
        <v>1035</v>
      </c>
      <c r="Z20" s="111">
        <v>1196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30964078</v>
      </c>
      <c r="AH20" s="56">
        <f t="shared" si="9"/>
        <v>1350</v>
      </c>
      <c r="AI20" s="57">
        <f t="shared" si="8"/>
        <v>223.62100380983932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6813618</v>
      </c>
      <c r="AQ20" s="111">
        <f t="shared" si="0"/>
        <v>0</v>
      </c>
      <c r="AR20" s="61">
        <v>0.91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141</v>
      </c>
      <c r="P21" s="50">
        <v>148</v>
      </c>
      <c r="Q21" s="50">
        <v>7133060</v>
      </c>
      <c r="R21" s="51">
        <f>Q21-Q20</f>
        <v>6164</v>
      </c>
      <c r="S21" s="52">
        <f t="shared" si="5"/>
        <v>147.93600000000001</v>
      </c>
      <c r="T21" s="52">
        <f t="shared" si="6"/>
        <v>6.1639999999999997</v>
      </c>
      <c r="U21" s="53">
        <v>7.7</v>
      </c>
      <c r="V21" s="53">
        <f t="shared" si="7"/>
        <v>7.7</v>
      </c>
      <c r="W21" s="117" t="s">
        <v>147</v>
      </c>
      <c r="X21" s="111">
        <v>0</v>
      </c>
      <c r="Y21" s="111">
        <v>1012</v>
      </c>
      <c r="Z21" s="111">
        <v>1196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30965466</v>
      </c>
      <c r="AH21" s="56">
        <f t="shared" si="9"/>
        <v>1388</v>
      </c>
      <c r="AI21" s="57">
        <f t="shared" si="8"/>
        <v>225.17845554834526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6813618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11</v>
      </c>
      <c r="E22" s="45">
        <f t="shared" si="1"/>
        <v>7.746478873239437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137</v>
      </c>
      <c r="P22" s="50">
        <v>142</v>
      </c>
      <c r="Q22" s="50">
        <v>7138800</v>
      </c>
      <c r="R22" s="51">
        <f t="shared" si="4"/>
        <v>5740</v>
      </c>
      <c r="S22" s="52">
        <f t="shared" si="5"/>
        <v>137.76</v>
      </c>
      <c r="T22" s="52">
        <f t="shared" si="6"/>
        <v>5.74</v>
      </c>
      <c r="U22" s="53">
        <v>7.5</v>
      </c>
      <c r="V22" s="53">
        <f t="shared" si="7"/>
        <v>7.5</v>
      </c>
      <c r="W22" s="117" t="s">
        <v>147</v>
      </c>
      <c r="X22" s="111">
        <v>0</v>
      </c>
      <c r="Y22" s="111">
        <v>983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30966754</v>
      </c>
      <c r="AH22" s="56">
        <f t="shared" si="9"/>
        <v>1288</v>
      </c>
      <c r="AI22" s="57">
        <f t="shared" si="8"/>
        <v>224.39024390243901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6813618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11</v>
      </c>
      <c r="E23" s="45">
        <f t="shared" si="1"/>
        <v>7.746478873239437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133</v>
      </c>
      <c r="P23" s="50">
        <v>133</v>
      </c>
      <c r="Q23" s="50">
        <v>7144404</v>
      </c>
      <c r="R23" s="51">
        <f t="shared" si="4"/>
        <v>5604</v>
      </c>
      <c r="S23" s="52">
        <f t="shared" si="5"/>
        <v>134.49600000000001</v>
      </c>
      <c r="T23" s="52">
        <f t="shared" si="6"/>
        <v>5.6040000000000001</v>
      </c>
      <c r="U23" s="53">
        <v>7.4</v>
      </c>
      <c r="V23" s="53">
        <f t="shared" si="7"/>
        <v>7.4</v>
      </c>
      <c r="W23" s="117" t="s">
        <v>147</v>
      </c>
      <c r="X23" s="111">
        <v>0</v>
      </c>
      <c r="Y23" s="111">
        <v>980</v>
      </c>
      <c r="Z23" s="111">
        <v>1196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30968002</v>
      </c>
      <c r="AH23" s="56">
        <f t="shared" si="9"/>
        <v>1248</v>
      </c>
      <c r="AI23" s="57">
        <f t="shared" si="8"/>
        <v>222.69807280513919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6813618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10</v>
      </c>
      <c r="E24" s="45">
        <f t="shared" si="1"/>
        <v>7.042253521126761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129</v>
      </c>
      <c r="P24" s="50">
        <v>132</v>
      </c>
      <c r="Q24" s="50">
        <v>7150050</v>
      </c>
      <c r="R24" s="51">
        <f t="shared" si="4"/>
        <v>5646</v>
      </c>
      <c r="S24" s="52">
        <f t="shared" si="5"/>
        <v>135.50399999999999</v>
      </c>
      <c r="T24" s="52">
        <f t="shared" si="6"/>
        <v>5.6459999999999999</v>
      </c>
      <c r="U24" s="53">
        <v>7.3</v>
      </c>
      <c r="V24" s="53">
        <f t="shared" si="7"/>
        <v>7.3</v>
      </c>
      <c r="W24" s="117" t="s">
        <v>147</v>
      </c>
      <c r="X24" s="111">
        <v>0</v>
      </c>
      <c r="Y24" s="111">
        <v>999</v>
      </c>
      <c r="Z24" s="111">
        <v>1155</v>
      </c>
      <c r="AA24" s="111">
        <v>1185</v>
      </c>
      <c r="AB24" s="111">
        <v>1148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30969250</v>
      </c>
      <c r="AH24" s="56">
        <f t="shared" si="9"/>
        <v>1248</v>
      </c>
      <c r="AI24" s="57">
        <f t="shared" si="8"/>
        <v>221.04144527098831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6813618</v>
      </c>
      <c r="AQ24" s="111">
        <f t="shared" si="0"/>
        <v>0</v>
      </c>
      <c r="AR24" s="61">
        <v>1.1200000000000001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129</v>
      </c>
      <c r="P25" s="50">
        <v>133</v>
      </c>
      <c r="Q25" s="50">
        <v>7155424</v>
      </c>
      <c r="R25" s="51">
        <f t="shared" si="4"/>
        <v>5374</v>
      </c>
      <c r="S25" s="52">
        <f t="shared" si="5"/>
        <v>128.976</v>
      </c>
      <c r="T25" s="52">
        <f t="shared" si="6"/>
        <v>5.3739999999999997</v>
      </c>
      <c r="U25" s="53">
        <v>7.2</v>
      </c>
      <c r="V25" s="53">
        <f t="shared" si="7"/>
        <v>7.2</v>
      </c>
      <c r="W25" s="117" t="s">
        <v>147</v>
      </c>
      <c r="X25" s="111">
        <v>0</v>
      </c>
      <c r="Y25" s="111">
        <v>975</v>
      </c>
      <c r="Z25" s="111">
        <v>1155</v>
      </c>
      <c r="AA25" s="111">
        <v>1185</v>
      </c>
      <c r="AB25" s="111">
        <v>1148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30970462</v>
      </c>
      <c r="AH25" s="56">
        <f t="shared" si="9"/>
        <v>1212</v>
      </c>
      <c r="AI25" s="57">
        <f t="shared" si="8"/>
        <v>225.53033122441386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6813618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127</v>
      </c>
      <c r="P26" s="50">
        <v>131</v>
      </c>
      <c r="Q26" s="50">
        <v>7160665</v>
      </c>
      <c r="R26" s="51">
        <f t="shared" si="4"/>
        <v>5241</v>
      </c>
      <c r="S26" s="52">
        <f t="shared" si="5"/>
        <v>125.78400000000001</v>
      </c>
      <c r="T26" s="52">
        <f t="shared" si="6"/>
        <v>5.2409999999999997</v>
      </c>
      <c r="U26" s="53">
        <v>7.1</v>
      </c>
      <c r="V26" s="53">
        <f t="shared" si="7"/>
        <v>7.1</v>
      </c>
      <c r="W26" s="117" t="s">
        <v>147</v>
      </c>
      <c r="X26" s="111">
        <v>0</v>
      </c>
      <c r="Y26" s="111">
        <v>1007</v>
      </c>
      <c r="Z26" s="111">
        <v>1145</v>
      </c>
      <c r="AA26" s="111">
        <v>1185</v>
      </c>
      <c r="AB26" s="111">
        <v>1148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30971644</v>
      </c>
      <c r="AH26" s="56">
        <f t="shared" si="9"/>
        <v>1182</v>
      </c>
      <c r="AI26" s="57">
        <f t="shared" si="8"/>
        <v>225.52947910704066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6813618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8</v>
      </c>
      <c r="E27" s="45">
        <f t="shared" si="1"/>
        <v>5.6338028169014089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127</v>
      </c>
      <c r="P27" s="50">
        <v>131</v>
      </c>
      <c r="Q27" s="50">
        <v>7166159</v>
      </c>
      <c r="R27" s="51">
        <f t="shared" si="4"/>
        <v>5494</v>
      </c>
      <c r="S27" s="52">
        <f t="shared" si="5"/>
        <v>131.85599999999999</v>
      </c>
      <c r="T27" s="52">
        <f t="shared" si="6"/>
        <v>5.4939999999999998</v>
      </c>
      <c r="U27" s="53">
        <v>6.8</v>
      </c>
      <c r="V27" s="53">
        <f t="shared" si="7"/>
        <v>6.8</v>
      </c>
      <c r="W27" s="117" t="s">
        <v>147</v>
      </c>
      <c r="X27" s="111">
        <v>0</v>
      </c>
      <c r="Y27" s="111">
        <v>1025</v>
      </c>
      <c r="Z27" s="111">
        <v>1164</v>
      </c>
      <c r="AA27" s="111">
        <v>1185</v>
      </c>
      <c r="AB27" s="111">
        <v>1168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30972896</v>
      </c>
      <c r="AH27" s="56">
        <f t="shared" si="9"/>
        <v>1252</v>
      </c>
      <c r="AI27" s="57">
        <f t="shared" si="8"/>
        <v>227.88496541681835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6813618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7</v>
      </c>
      <c r="E28" s="45">
        <f t="shared" si="1"/>
        <v>4.9295774647887329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131</v>
      </c>
      <c r="P28" s="50">
        <v>134</v>
      </c>
      <c r="Q28" s="50">
        <v>7171583</v>
      </c>
      <c r="R28" s="51">
        <f t="shared" si="4"/>
        <v>5424</v>
      </c>
      <c r="S28" s="52">
        <f t="shared" si="5"/>
        <v>130.17599999999999</v>
      </c>
      <c r="T28" s="52">
        <f t="shared" si="6"/>
        <v>5.4240000000000004</v>
      </c>
      <c r="U28" s="53">
        <v>6.7</v>
      </c>
      <c r="V28" s="53">
        <f t="shared" si="7"/>
        <v>6.7</v>
      </c>
      <c r="W28" s="117" t="s">
        <v>147</v>
      </c>
      <c r="X28" s="111">
        <v>0</v>
      </c>
      <c r="Y28" s="111">
        <v>979</v>
      </c>
      <c r="Z28" s="111">
        <v>1145</v>
      </c>
      <c r="AA28" s="111">
        <v>1185</v>
      </c>
      <c r="AB28" s="111">
        <v>1168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30974124</v>
      </c>
      <c r="AH28" s="56">
        <f t="shared" si="9"/>
        <v>1228</v>
      </c>
      <c r="AI28" s="57">
        <f t="shared" si="8"/>
        <v>226.40117994100294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6813618</v>
      </c>
      <c r="AQ28" s="111">
        <f t="shared" si="0"/>
        <v>0</v>
      </c>
      <c r="AR28" s="61">
        <v>0.98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1"/>
        <v>4.9295774647887329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131</v>
      </c>
      <c r="P29" s="50">
        <v>133</v>
      </c>
      <c r="Q29" s="50">
        <v>7177006</v>
      </c>
      <c r="R29" s="51">
        <f t="shared" si="4"/>
        <v>5423</v>
      </c>
      <c r="S29" s="52">
        <f t="shared" si="5"/>
        <v>130.15199999999999</v>
      </c>
      <c r="T29" s="52">
        <f t="shared" si="6"/>
        <v>5.423</v>
      </c>
      <c r="U29" s="53">
        <v>6.5</v>
      </c>
      <c r="V29" s="53">
        <f t="shared" si="7"/>
        <v>6.5</v>
      </c>
      <c r="W29" s="117" t="s">
        <v>147</v>
      </c>
      <c r="X29" s="111">
        <v>0</v>
      </c>
      <c r="Y29" s="111">
        <v>980</v>
      </c>
      <c r="Z29" s="111">
        <v>1145</v>
      </c>
      <c r="AA29" s="111">
        <v>1185</v>
      </c>
      <c r="AB29" s="111">
        <v>1168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30975350</v>
      </c>
      <c r="AH29" s="56">
        <f t="shared" si="9"/>
        <v>1226</v>
      </c>
      <c r="AI29" s="57">
        <f t="shared" si="8"/>
        <v>226.07412871104555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6813618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13</v>
      </c>
      <c r="E30" s="45">
        <f t="shared" si="1"/>
        <v>9.1549295774647899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114</v>
      </c>
      <c r="P30" s="50">
        <v>126</v>
      </c>
      <c r="Q30" s="50">
        <v>7182349</v>
      </c>
      <c r="R30" s="51">
        <f t="shared" si="4"/>
        <v>5343</v>
      </c>
      <c r="S30" s="52">
        <f t="shared" si="5"/>
        <v>128.232</v>
      </c>
      <c r="T30" s="52">
        <f t="shared" si="6"/>
        <v>5.343</v>
      </c>
      <c r="U30" s="53">
        <v>5.8</v>
      </c>
      <c r="V30" s="53">
        <f t="shared" si="7"/>
        <v>5.8</v>
      </c>
      <c r="W30" s="117" t="s">
        <v>150</v>
      </c>
      <c r="X30" s="111">
        <v>0</v>
      </c>
      <c r="Y30" s="111">
        <v>1029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30976412</v>
      </c>
      <c r="AH30" s="56">
        <f t="shared" si="9"/>
        <v>1062</v>
      </c>
      <c r="AI30" s="57">
        <f t="shared" si="8"/>
        <v>198.7647389107243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6813618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13</v>
      </c>
      <c r="E31" s="45">
        <f>D31/1.42</f>
        <v>9.1549295774647899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119</v>
      </c>
      <c r="P31" s="50">
        <v>125</v>
      </c>
      <c r="Q31" s="50">
        <v>7187502</v>
      </c>
      <c r="R31" s="51">
        <f t="shared" si="4"/>
        <v>5153</v>
      </c>
      <c r="S31" s="52">
        <f t="shared" si="5"/>
        <v>123.672</v>
      </c>
      <c r="T31" s="52">
        <f t="shared" si="6"/>
        <v>5.1529999999999996</v>
      </c>
      <c r="U31" s="53">
        <v>5.4</v>
      </c>
      <c r="V31" s="53">
        <f t="shared" si="7"/>
        <v>5.4</v>
      </c>
      <c r="W31" s="117" t="s">
        <v>150</v>
      </c>
      <c r="X31" s="111">
        <v>0</v>
      </c>
      <c r="Y31" s="111">
        <v>980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30977438</v>
      </c>
      <c r="AH31" s="56">
        <f t="shared" si="9"/>
        <v>1026</v>
      </c>
      <c r="AI31" s="57">
        <f t="shared" si="8"/>
        <v>199.10731612652825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6813618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18</v>
      </c>
      <c r="E32" s="45">
        <f t="shared" si="1"/>
        <v>12.67605633802817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115</v>
      </c>
      <c r="P32" s="50">
        <v>115</v>
      </c>
      <c r="Q32" s="50">
        <v>7192250</v>
      </c>
      <c r="R32" s="51">
        <f t="shared" si="4"/>
        <v>4748</v>
      </c>
      <c r="S32" s="52">
        <f t="shared" si="5"/>
        <v>113.952</v>
      </c>
      <c r="T32" s="52">
        <f t="shared" si="6"/>
        <v>4.7480000000000002</v>
      </c>
      <c r="U32" s="53">
        <v>5.3</v>
      </c>
      <c r="V32" s="53">
        <f t="shared" si="7"/>
        <v>5.3</v>
      </c>
      <c r="W32" s="117" t="s">
        <v>150</v>
      </c>
      <c r="X32" s="111">
        <v>0</v>
      </c>
      <c r="Y32" s="111">
        <v>999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30978348</v>
      </c>
      <c r="AH32" s="56">
        <f t="shared" si="9"/>
        <v>910</v>
      </c>
      <c r="AI32" s="57">
        <f t="shared" si="8"/>
        <v>191.65964616680708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6813618</v>
      </c>
      <c r="AQ32" s="111">
        <f t="shared" si="0"/>
        <v>0</v>
      </c>
      <c r="AR32" s="61">
        <v>0.8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115</v>
      </c>
      <c r="P33" s="50">
        <v>99</v>
      </c>
      <c r="Q33" s="50">
        <v>7196368</v>
      </c>
      <c r="R33" s="51">
        <f t="shared" si="4"/>
        <v>4118</v>
      </c>
      <c r="S33" s="52">
        <f t="shared" si="5"/>
        <v>98.831999999999994</v>
      </c>
      <c r="T33" s="52">
        <f t="shared" si="6"/>
        <v>4.1180000000000003</v>
      </c>
      <c r="U33" s="53">
        <v>5.7</v>
      </c>
      <c r="V33" s="53">
        <f t="shared" si="7"/>
        <v>5.7</v>
      </c>
      <c r="W33" s="117" t="s">
        <v>132</v>
      </c>
      <c r="X33" s="111">
        <v>0</v>
      </c>
      <c r="Y33" s="111">
        <v>0</v>
      </c>
      <c r="Z33" s="111">
        <v>1046</v>
      </c>
      <c r="AA33" s="111">
        <v>0</v>
      </c>
      <c r="AB33" s="111">
        <v>1068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30979063</v>
      </c>
      <c r="AH33" s="56">
        <f t="shared" si="9"/>
        <v>715</v>
      </c>
      <c r="AI33" s="57">
        <f t="shared" si="8"/>
        <v>173.62797474502185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6814029</v>
      </c>
      <c r="AQ33" s="111">
        <f t="shared" si="0"/>
        <v>411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18</v>
      </c>
      <c r="E34" s="45">
        <f t="shared" si="1"/>
        <v>12.67605633802817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115</v>
      </c>
      <c r="P34" s="50">
        <v>89</v>
      </c>
      <c r="Q34" s="50">
        <v>7200128</v>
      </c>
      <c r="R34" s="51">
        <f t="shared" si="4"/>
        <v>3760</v>
      </c>
      <c r="S34" s="52">
        <f t="shared" si="5"/>
        <v>90.24</v>
      </c>
      <c r="T34" s="52">
        <f t="shared" si="6"/>
        <v>3.76</v>
      </c>
      <c r="U34" s="53">
        <v>6.4</v>
      </c>
      <c r="V34" s="53">
        <f t="shared" si="7"/>
        <v>6.4</v>
      </c>
      <c r="W34" s="117" t="s">
        <v>132</v>
      </c>
      <c r="X34" s="111">
        <v>0</v>
      </c>
      <c r="Y34" s="111">
        <v>0</v>
      </c>
      <c r="Z34" s="111">
        <v>1006</v>
      </c>
      <c r="AA34" s="111">
        <v>0</v>
      </c>
      <c r="AB34" s="111">
        <v>1008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30979630</v>
      </c>
      <c r="AH34" s="56">
        <f t="shared" si="9"/>
        <v>567</v>
      </c>
      <c r="AI34" s="57">
        <f t="shared" si="8"/>
        <v>150.79787234042553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6814569</v>
      </c>
      <c r="AQ34" s="111">
        <f t="shared" si="0"/>
        <v>540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119.66666666666667</v>
      </c>
      <c r="Q35" s="78">
        <f>Q34-Q10</f>
        <v>119445</v>
      </c>
      <c r="R35" s="79">
        <f>SUM(R11:R34)</f>
        <v>119445</v>
      </c>
      <c r="S35" s="80">
        <f>AVERAGE(S11:S34)</f>
        <v>119.44499999999999</v>
      </c>
      <c r="T35" s="80">
        <f>SUM(T11:T34)</f>
        <v>119.44500000000001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24262</v>
      </c>
      <c r="AH35" s="86">
        <f>SUM(AH11:AH34)</f>
        <v>24262</v>
      </c>
      <c r="AI35" s="87">
        <f>$AH$35/$T35</f>
        <v>203.12277617313407</v>
      </c>
      <c r="AJ35" s="84"/>
      <c r="AK35" s="88"/>
      <c r="AL35" s="88"/>
      <c r="AM35" s="88"/>
      <c r="AN35" s="89"/>
      <c r="AO35" s="90"/>
      <c r="AP35" s="91">
        <f>AP34-AP10</f>
        <v>5497</v>
      </c>
      <c r="AQ35" s="92">
        <f>SUM(AQ11:AQ34)</f>
        <v>5497</v>
      </c>
      <c r="AR35" s="93">
        <f>AVERAGE(AR11:AR34)</f>
        <v>0.94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248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5" t="s">
        <v>250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249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166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142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22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251</v>
      </c>
      <c r="C54" s="122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22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130</v>
      </c>
      <c r="C58" s="116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/>
      <c r="C59" s="116"/>
      <c r="D59" s="101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R59 T40 T49:T54 T42 S55:T58" name="Range2_12_5_1_1"/>
    <protectedRange sqref="N10 L10 L6 D6 D8 AD8 AF8 O8:U8 AJ8:AR8 AF10 AR11:AR34 L24:N31 E23:E34 G23:G34 N12:N23 E11:G22 N32:N34 N11:AG11 O12:AG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D45:E46 G45:H46" name="Range2_2_12_1_3_1_2_1_1_1_2_1_3_2_1_1_1"/>
    <protectedRange sqref="F45:F46" name="Range2_2_12_1_3_1_2_1_1_1_1_1_2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G48:H48 D48:E48" name="Range2_2_12_1_3_1_2_1_1_1_2_1_3_2_1_2_1_1_1"/>
    <protectedRange sqref="F48" name="Range2_2_12_1_3_1_2_1_1_1_1_1_2_2_1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D49:E49 G49:H49" name="Range2_2_12_1_3_3_1_1_1_2_1_1_1_1_1_1_1_1_1"/>
    <protectedRange sqref="F49" name="Range2_2_12_1_3_1_2_1_1_1_2_1_3_1_1_3_1_1_1_1"/>
    <protectedRange sqref="N52:R52" name="Range2_12_1_6_1_1_4_1_1_1_1_1_1_1_1_1"/>
    <protectedRange sqref="J52:M52" name="Range2_2_12_1_7_1_1_6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D52:E52" name="Range2_2_12_1_3_1_2_1_1_1_2_1_1_1_1_3_1_1_1_1_1"/>
    <protectedRange sqref="F52" name="Range2_2_12_1_3_1_2_1_1_1_3_1_1_1_1_1_3_1_1_1_1_1"/>
    <protectedRange sqref="B52" name="Range2_12_5_1_1_2_2_1_3_1_1_1_1_2_1_1_2"/>
    <protectedRange sqref="R56:R58" name="Range2_12_1_6_1_1_2"/>
    <protectedRange sqref="R55" name="Range2_12_1_6_1_1_2_1_1"/>
    <protectedRange sqref="R53:R54" name="Range2_12_1_1_1_1_1_1_1_1_1_1_1_1_1_1_1"/>
    <protectedRange sqref="N59:Q59" name="Range2_12_1_6_1_1_2_1"/>
    <protectedRange sqref="E59:M59" name="Range2_2_12_1_7_1_1_2"/>
    <protectedRange sqref="C59" name="Range2_5_1_1_1_1"/>
    <protectedRange sqref="D59" name="Range2_1_1_1_1_1_1_1_1_1"/>
    <protectedRange sqref="B59" name="Range2_12_5_1_1_2_2_1_3_1_1_1_1_1_1_1_1_1_1_1_1"/>
    <protectedRange sqref="N57:Q58" name="Range2_12_1_6_1_1_2_2"/>
    <protectedRange sqref="D57 F58 E57:E58 G57:M58" name="Range2_2_12_1_7_1_1_2_2"/>
    <protectedRange sqref="D58" name="Range2_1_1_1_1_1_9_1_1_1_1_1"/>
    <protectedRange sqref="C57" name="Range2_1_1_2_1_1_1"/>
    <protectedRange sqref="F57" name="Range2_2_12_1_1_1_1_1_1"/>
    <protectedRange sqref="C58" name="Range2_5_1_1_1_1_1"/>
    <protectedRange sqref="N56:Q56" name="Range2_12_1_6_1_1_2_1_1_2"/>
    <protectedRange sqref="D56 I56:M56" name="Range2_2_12_1_7_1_1_2_1_1_1"/>
    <protectedRange sqref="E56:H56" name="Range2_2_12_1_1_1_1_1_1_1_1_1"/>
    <protectedRange sqref="C56" name="Range2_1_4_2_1_1_1_1_1_1_1"/>
    <protectedRange sqref="N53:Q55" name="Range2_12_1_1_1_1_1_1_1_1_1_1_1_1_1_1_1_2"/>
    <protectedRange sqref="J53:M55" name="Range2_2_12_1_1_1_1_1_1_1_1_1_1_1_1_1_1_1_1"/>
    <protectedRange sqref="I53:I55" name="Range2_2_12_1_7_1_1_5_1_1_1_1_1_1_1_1_1_1_1_1_1"/>
    <protectedRange sqref="G53:H55" name="Range2_2_12_1_3_3_1_1_1_1_1_1_1_1_1_1_1_1_1_1_1_1"/>
    <protectedRange sqref="B55" name="Range2_12_5_1_1_2_2_1_3_1_1_1_1_1_1_1_1_1_1"/>
    <protectedRange sqref="C53:C55" name="Range2_1_1_1_2_1_1_1_1_1_1_1_1_1_1_1_1_1_1"/>
    <protectedRange sqref="D53:D55 E55" name="Range2_2_12_1_2_1_1_1_1_1_1_1_1_1_1_1_1_1_1_1_1"/>
    <protectedRange sqref="F55 E53:E54" name="Range2_2_12_1_3_1_2_1_1_1_2_1_1_1_1_1_1_1_1_1_1_1_1_1"/>
    <protectedRange sqref="F53:F54" name="Range2_2_12_1_3_1_2_1_1_1_3_1_1_1_1_1_1_1_1_1_1_1_1_1"/>
    <protectedRange sqref="B56" name="Range2_12_5_1_1_2_1_4_1_1_1_2_1_1_1_1_1_1_1"/>
    <protectedRange sqref="B57:B58" name="Range2_12_5_1_1_2_2_1_3_1_1_1_1_2_1_1_1_1_1_1_1"/>
    <protectedRange sqref="B54" name="Range2_12_5_1_1_2_2_1_3_1_1_1_1_2_1_2_1_1_1_1_1_1"/>
    <protectedRange sqref="B53" name="Range2_12_5_1_1_2_2_1_3_1_1_1_1_2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22" priority="9" operator="containsText" text="N/A">
      <formula>NOT(ISERROR(SEARCH("N/A",X11)))</formula>
    </cfRule>
    <cfRule type="cellIs" dxfId="321" priority="27" operator="equal">
      <formula>0</formula>
    </cfRule>
  </conditionalFormatting>
  <conditionalFormatting sqref="X11:AE34">
    <cfRule type="cellIs" dxfId="320" priority="26" operator="greaterThanOrEqual">
      <formula>1185</formula>
    </cfRule>
  </conditionalFormatting>
  <conditionalFormatting sqref="X11:AE34">
    <cfRule type="cellIs" dxfId="319" priority="25" operator="between">
      <formula>0.1</formula>
      <formula>1184</formula>
    </cfRule>
  </conditionalFormatting>
  <conditionalFormatting sqref="X8">
    <cfRule type="cellIs" dxfId="318" priority="24" operator="equal">
      <formula>0</formula>
    </cfRule>
  </conditionalFormatting>
  <conditionalFormatting sqref="X8">
    <cfRule type="cellIs" dxfId="317" priority="23" operator="greaterThan">
      <formula>1179</formula>
    </cfRule>
  </conditionalFormatting>
  <conditionalFormatting sqref="X8">
    <cfRule type="cellIs" dxfId="316" priority="22" operator="greaterThan">
      <formula>99</formula>
    </cfRule>
  </conditionalFormatting>
  <conditionalFormatting sqref="X8">
    <cfRule type="cellIs" dxfId="315" priority="21" operator="greaterThan">
      <formula>0.99</formula>
    </cfRule>
  </conditionalFormatting>
  <conditionalFormatting sqref="AB8">
    <cfRule type="cellIs" dxfId="314" priority="20" operator="equal">
      <formula>0</formula>
    </cfRule>
  </conditionalFormatting>
  <conditionalFormatting sqref="AB8">
    <cfRule type="cellIs" dxfId="313" priority="19" operator="greaterThan">
      <formula>1179</formula>
    </cfRule>
  </conditionalFormatting>
  <conditionalFormatting sqref="AB8">
    <cfRule type="cellIs" dxfId="312" priority="18" operator="greaterThan">
      <formula>99</formula>
    </cfRule>
  </conditionalFormatting>
  <conditionalFormatting sqref="AB8">
    <cfRule type="cellIs" dxfId="311" priority="17" operator="greaterThan">
      <formula>0.99</formula>
    </cfRule>
  </conditionalFormatting>
  <conditionalFormatting sqref="AQ11:AQ34 AJ16:AK17 AJ11:AO15 AK18:AK30 AL16:AO30 AJ18:AJ33 AK31:AO31 AJ34:AK34 AK32:AK33 AL32:AO34">
    <cfRule type="cellIs" dxfId="310" priority="16" operator="equal">
      <formula>0</formula>
    </cfRule>
  </conditionalFormatting>
  <conditionalFormatting sqref="AQ11:AQ34 AJ16:AK17 AJ11:AO15 AK18:AK30 AL16:AO30 AJ18:AJ33 AK31:AO31 AJ34:AK34 AK32:AK33 AL32:AO34">
    <cfRule type="cellIs" dxfId="309" priority="15" operator="greaterThan">
      <formula>1179</formula>
    </cfRule>
  </conditionalFormatting>
  <conditionalFormatting sqref="AQ11:AQ34 AJ16:AK17 AJ11:AO15 AK18:AK30 AL16:AO30 AJ18:AJ33 AK31:AO31 AJ34:AK34 AK32:AK33 AL32:AO34">
    <cfRule type="cellIs" dxfId="308" priority="14" operator="greaterThan">
      <formula>99</formula>
    </cfRule>
  </conditionalFormatting>
  <conditionalFormatting sqref="AQ11:AQ34 AJ16:AK17 AJ11:AO15 AK18:AK30 AL16:AO30 AJ18:AJ33 AK31:AO31 AJ34:AK34 AK32:AK33 AL32:AO34">
    <cfRule type="cellIs" dxfId="307" priority="13" operator="greaterThan">
      <formula>0.99</formula>
    </cfRule>
  </conditionalFormatting>
  <conditionalFormatting sqref="AI11:AI34">
    <cfRule type="cellIs" dxfId="306" priority="12" operator="greaterThan">
      <formula>$AI$8</formula>
    </cfRule>
  </conditionalFormatting>
  <conditionalFormatting sqref="AH11:AH34">
    <cfRule type="cellIs" dxfId="305" priority="10" operator="greaterThan">
      <formula>$AH$8</formula>
    </cfRule>
    <cfRule type="cellIs" dxfId="304" priority="11" operator="greaterThan">
      <formula>$AH$8</formula>
    </cfRule>
  </conditionalFormatting>
  <conditionalFormatting sqref="AP11:AP34">
    <cfRule type="cellIs" dxfId="303" priority="8" operator="equal">
      <formula>0</formula>
    </cfRule>
  </conditionalFormatting>
  <conditionalFormatting sqref="AP11:AP34">
    <cfRule type="cellIs" dxfId="302" priority="7" operator="greaterThan">
      <formula>1179</formula>
    </cfRule>
  </conditionalFormatting>
  <conditionalFormatting sqref="AP11:AP34">
    <cfRule type="cellIs" dxfId="301" priority="6" operator="greaterThan">
      <formula>99</formula>
    </cfRule>
  </conditionalFormatting>
  <conditionalFormatting sqref="AP11:AP34">
    <cfRule type="cellIs" dxfId="300" priority="5" operator="greaterThan">
      <formula>0.99</formula>
    </cfRule>
  </conditionalFormatting>
  <dataValidations count="4">
    <dataValidation type="list" allowBlank="1" showInputMessage="1" showErrorMessage="1" sqref="AV31:AW31" xr:uid="{00000000-0002-0000-1100-000000000000}">
      <formula1>$AV$24:$AV$28</formula1>
    </dataValidation>
    <dataValidation type="list" allowBlank="1" showInputMessage="1" showErrorMessage="1" sqref="H11:H34" xr:uid="{00000000-0002-0000-1100-000001000000}">
      <formula1>$AV$10:$AV$19</formula1>
    </dataValidation>
    <dataValidation type="list" allowBlank="1" showInputMessage="1" showErrorMessage="1" sqref="AP8:AQ8 N10 L10 D8 O8:T8" xr:uid="{00000000-0002-0000-1100-000002000000}">
      <formula1>#REF!</formula1>
    </dataValidation>
    <dataValidation type="list" allowBlank="1" showInputMessage="1" showErrorMessage="1" sqref="P3:P5" xr:uid="{00000000-0002-0000-1100-000003000000}">
      <formula1>$AY$10:$AY$38</formula1>
    </dataValidation>
  </dataValidations>
  <hyperlinks>
    <hyperlink ref="H9:H10" location="'1'!AH8" display="Plant Status" xr:uid="{00000000-0004-0000-11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2:AY114"/>
  <sheetViews>
    <sheetView showGridLines="0" topLeftCell="O16" zoomScaleNormal="100" workbookViewId="0">
      <selection activeCell="S52" sqref="S52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135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135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10" t="s">
        <v>11</v>
      </c>
      <c r="I7" s="209" t="s">
        <v>12</v>
      </c>
      <c r="J7" s="209" t="s">
        <v>13</v>
      </c>
      <c r="K7" s="209" t="s">
        <v>14</v>
      </c>
      <c r="L7" s="14"/>
      <c r="M7" s="14"/>
      <c r="N7" s="14"/>
      <c r="O7" s="210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09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09" t="s">
        <v>23</v>
      </c>
      <c r="AG7" s="209" t="s">
        <v>24</v>
      </c>
      <c r="AH7" s="209" t="s">
        <v>25</v>
      </c>
      <c r="AI7" s="209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09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41901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20792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09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07" t="s">
        <v>52</v>
      </c>
      <c r="V9" s="207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06" t="s">
        <v>56</v>
      </c>
      <c r="AG9" s="206" t="s">
        <v>57</v>
      </c>
      <c r="AH9" s="287" t="s">
        <v>58</v>
      </c>
      <c r="AI9" s="301" t="s">
        <v>59</v>
      </c>
      <c r="AJ9" s="207" t="s">
        <v>60</v>
      </c>
      <c r="AK9" s="207" t="s">
        <v>61</v>
      </c>
      <c r="AL9" s="207" t="s">
        <v>62</v>
      </c>
      <c r="AM9" s="207" t="s">
        <v>63</v>
      </c>
      <c r="AN9" s="207" t="s">
        <v>64</v>
      </c>
      <c r="AO9" s="207" t="s">
        <v>65</v>
      </c>
      <c r="AP9" s="207" t="s">
        <v>66</v>
      </c>
      <c r="AQ9" s="285" t="s">
        <v>67</v>
      </c>
      <c r="AR9" s="207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07" t="s">
        <v>73</v>
      </c>
      <c r="C10" s="207" t="s">
        <v>74</v>
      </c>
      <c r="D10" s="207" t="s">
        <v>75</v>
      </c>
      <c r="E10" s="207" t="s">
        <v>76</v>
      </c>
      <c r="F10" s="207" t="s">
        <v>75</v>
      </c>
      <c r="G10" s="207" t="s">
        <v>76</v>
      </c>
      <c r="H10" s="284"/>
      <c r="I10" s="207" t="s">
        <v>76</v>
      </c>
      <c r="J10" s="207" t="s">
        <v>76</v>
      </c>
      <c r="K10" s="207" t="s">
        <v>76</v>
      </c>
      <c r="L10" s="30" t="s">
        <v>30</v>
      </c>
      <c r="M10" s="277"/>
      <c r="N10" s="30" t="s">
        <v>30</v>
      </c>
      <c r="O10" s="286"/>
      <c r="P10" s="286"/>
      <c r="Q10" s="3">
        <v>7200128</v>
      </c>
      <c r="R10" s="295"/>
      <c r="S10" s="296"/>
      <c r="T10" s="297"/>
      <c r="U10" s="207" t="s">
        <v>76</v>
      </c>
      <c r="V10" s="207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30979630</v>
      </c>
      <c r="AH10" s="287"/>
      <c r="AI10" s="302"/>
      <c r="AJ10" s="207" t="s">
        <v>85</v>
      </c>
      <c r="AK10" s="207" t="s">
        <v>85</v>
      </c>
      <c r="AL10" s="207" t="s">
        <v>85</v>
      </c>
      <c r="AM10" s="207" t="s">
        <v>85</v>
      </c>
      <c r="AN10" s="207" t="s">
        <v>85</v>
      </c>
      <c r="AO10" s="207" t="s">
        <v>85</v>
      </c>
      <c r="AP10" s="2">
        <v>6814569</v>
      </c>
      <c r="AQ10" s="286"/>
      <c r="AR10" s="208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17</v>
      </c>
      <c r="E11" s="45">
        <f>D11/1.42</f>
        <v>11.971830985915494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90</v>
      </c>
      <c r="P11" s="50">
        <v>88</v>
      </c>
      <c r="Q11" s="50">
        <v>7203800</v>
      </c>
      <c r="R11" s="51">
        <f>Q11-Q10</f>
        <v>3672</v>
      </c>
      <c r="S11" s="52">
        <f>R11*24/1000</f>
        <v>88.128</v>
      </c>
      <c r="T11" s="52">
        <f>R11/1000</f>
        <v>3.6720000000000002</v>
      </c>
      <c r="U11" s="53">
        <v>7.7</v>
      </c>
      <c r="V11" s="53">
        <f>U11</f>
        <v>7.7</v>
      </c>
      <c r="W11" s="117" t="s">
        <v>132</v>
      </c>
      <c r="X11" s="111">
        <v>0</v>
      </c>
      <c r="Y11" s="111">
        <v>0</v>
      </c>
      <c r="Z11" s="111">
        <v>1011</v>
      </c>
      <c r="AA11" s="111">
        <v>0</v>
      </c>
      <c r="AB11" s="111">
        <v>1008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30980150</v>
      </c>
      <c r="AH11" s="56">
        <f>IF(ISBLANK(AG11),"-",AG11-AG10)</f>
        <v>520</v>
      </c>
      <c r="AI11" s="57">
        <f>AH11/T11</f>
        <v>141.61220043572985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6815781</v>
      </c>
      <c r="AQ11" s="111">
        <f t="shared" ref="AQ11:AQ34" si="0">AP11-AP10</f>
        <v>1212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22</v>
      </c>
      <c r="E12" s="45">
        <f t="shared" ref="E12:E34" si="1">D12/1.42</f>
        <v>15.492957746478874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83</v>
      </c>
      <c r="P12" s="50">
        <v>81</v>
      </c>
      <c r="Q12" s="50">
        <v>7207312</v>
      </c>
      <c r="R12" s="51">
        <f t="shared" ref="R12:R34" si="4">Q12-Q11</f>
        <v>3512</v>
      </c>
      <c r="S12" s="52">
        <f t="shared" ref="S12:S34" si="5">R12*24/1000</f>
        <v>84.287999999999997</v>
      </c>
      <c r="T12" s="52">
        <f t="shared" ref="T12:T34" si="6">R12/1000</f>
        <v>3.512</v>
      </c>
      <c r="U12" s="53">
        <v>9</v>
      </c>
      <c r="V12" s="53">
        <f t="shared" ref="V12:V34" si="7">U12</f>
        <v>9</v>
      </c>
      <c r="W12" s="117" t="s">
        <v>132</v>
      </c>
      <c r="X12" s="111">
        <v>0</v>
      </c>
      <c r="Y12" s="111">
        <v>0</v>
      </c>
      <c r="Z12" s="111">
        <v>919</v>
      </c>
      <c r="AA12" s="111">
        <v>0</v>
      </c>
      <c r="AB12" s="111">
        <v>1008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30980650</v>
      </c>
      <c r="AH12" s="56">
        <f t="shared" ref="AH12:AH14" si="8">IF(ISBLANK(AG12),"-",AG12-AG11)</f>
        <v>500</v>
      </c>
      <c r="AI12" s="57">
        <f t="shared" ref="AI12:AI34" si="9">AH12/T12</f>
        <v>142.36902050113895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6817081</v>
      </c>
      <c r="AQ12" s="111">
        <f t="shared" si="0"/>
        <v>1300</v>
      </c>
      <c r="AR12" s="61">
        <v>0.88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30</v>
      </c>
      <c r="E13" s="45">
        <f t="shared" si="1"/>
        <v>21.126760563380284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85</v>
      </c>
      <c r="P13" s="50">
        <v>84</v>
      </c>
      <c r="Q13" s="50">
        <v>7210900</v>
      </c>
      <c r="R13" s="51">
        <f t="shared" si="4"/>
        <v>3588</v>
      </c>
      <c r="S13" s="52">
        <f t="shared" si="5"/>
        <v>86.111999999999995</v>
      </c>
      <c r="T13" s="52">
        <f t="shared" si="6"/>
        <v>3.5880000000000001</v>
      </c>
      <c r="U13" s="53">
        <v>9.5</v>
      </c>
      <c r="V13" s="53">
        <f t="shared" si="7"/>
        <v>9.5</v>
      </c>
      <c r="W13" s="117" t="s">
        <v>132</v>
      </c>
      <c r="X13" s="111">
        <v>0</v>
      </c>
      <c r="Y13" s="111">
        <v>0</v>
      </c>
      <c r="Z13" s="111">
        <v>911</v>
      </c>
      <c r="AA13" s="111">
        <v>0</v>
      </c>
      <c r="AB13" s="111">
        <v>907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30981147</v>
      </c>
      <c r="AH13" s="56">
        <f t="shared" si="8"/>
        <v>497</v>
      </c>
      <c r="AI13" s="57">
        <f t="shared" si="9"/>
        <v>138.51727982162765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6817624</v>
      </c>
      <c r="AQ13" s="111">
        <f t="shared" si="0"/>
        <v>543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29</v>
      </c>
      <c r="E14" s="45">
        <f t="shared" si="1"/>
        <v>20.422535211267608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87</v>
      </c>
      <c r="P14" s="50">
        <v>85</v>
      </c>
      <c r="Q14" s="50">
        <v>7214578</v>
      </c>
      <c r="R14" s="51">
        <f t="shared" si="4"/>
        <v>3678</v>
      </c>
      <c r="S14" s="52">
        <f t="shared" si="5"/>
        <v>88.272000000000006</v>
      </c>
      <c r="T14" s="52">
        <f t="shared" si="6"/>
        <v>3.6779999999999999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900</v>
      </c>
      <c r="AA14" s="111">
        <v>0</v>
      </c>
      <c r="AB14" s="111">
        <v>907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30981622</v>
      </c>
      <c r="AH14" s="56">
        <f t="shared" si="8"/>
        <v>475</v>
      </c>
      <c r="AI14" s="57">
        <f t="shared" si="9"/>
        <v>129.14627514953779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</v>
      </c>
      <c r="AP14" s="111">
        <v>6817624</v>
      </c>
      <c r="AQ14" s="111">
        <f t="shared" si="0"/>
        <v>0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29</v>
      </c>
      <c r="E15" s="45">
        <f t="shared" si="1"/>
        <v>20.422535211267608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97</v>
      </c>
      <c r="P15" s="50">
        <v>94</v>
      </c>
      <c r="Q15" s="50">
        <v>7217987</v>
      </c>
      <c r="R15" s="51">
        <f t="shared" si="4"/>
        <v>3409</v>
      </c>
      <c r="S15" s="52">
        <f t="shared" si="5"/>
        <v>81.816000000000003</v>
      </c>
      <c r="T15" s="52">
        <f t="shared" si="6"/>
        <v>3.4089999999999998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971</v>
      </c>
      <c r="AA15" s="111">
        <v>0</v>
      </c>
      <c r="AB15" s="111">
        <v>907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30982022</v>
      </c>
      <c r="AH15" s="56">
        <f t="shared" ref="AH15:AH34" si="10">IF(ISBLANK(AG15),"-",AG15-AG14)</f>
        <v>400</v>
      </c>
      <c r="AI15" s="57">
        <f t="shared" si="9"/>
        <v>117.33646230566148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6817624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22</v>
      </c>
      <c r="E16" s="45">
        <f t="shared" si="1"/>
        <v>15.492957746478874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1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111</v>
      </c>
      <c r="P16" s="50">
        <v>109</v>
      </c>
      <c r="Q16" s="50">
        <v>7222304</v>
      </c>
      <c r="R16" s="51">
        <f t="shared" si="4"/>
        <v>4317</v>
      </c>
      <c r="S16" s="52">
        <f t="shared" si="5"/>
        <v>103.608</v>
      </c>
      <c r="T16" s="52">
        <f t="shared" si="6"/>
        <v>4.3170000000000002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1028</v>
      </c>
      <c r="AA16" s="111">
        <v>0</v>
      </c>
      <c r="AB16" s="111">
        <v>1003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30982598</v>
      </c>
      <c r="AH16" s="56">
        <f t="shared" si="10"/>
        <v>576</v>
      </c>
      <c r="AI16" s="57">
        <f t="shared" si="9"/>
        <v>133.42599027102153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6817624</v>
      </c>
      <c r="AQ16" s="111">
        <f t="shared" si="0"/>
        <v>0</v>
      </c>
      <c r="AR16" s="61">
        <v>0.95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21</v>
      </c>
      <c r="E17" s="45">
        <f t="shared" si="1"/>
        <v>14.788732394366198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1"/>
        <v>58.450704225352112</v>
      </c>
      <c r="K17" s="46">
        <f t="shared" ref="K17:K22" si="12">J17+1.42</f>
        <v>59.870704225352114</v>
      </c>
      <c r="L17" s="48">
        <v>19</v>
      </c>
      <c r="M17" s="49" t="s">
        <v>101</v>
      </c>
      <c r="N17" s="49">
        <v>16.7</v>
      </c>
      <c r="O17" s="50">
        <v>129</v>
      </c>
      <c r="P17" s="50">
        <v>154</v>
      </c>
      <c r="Q17" s="50">
        <v>7227742</v>
      </c>
      <c r="R17" s="51">
        <f t="shared" si="4"/>
        <v>5438</v>
      </c>
      <c r="S17" s="52">
        <f t="shared" si="5"/>
        <v>130.512</v>
      </c>
      <c r="T17" s="52">
        <f t="shared" si="6"/>
        <v>5.4379999999999997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1024</v>
      </c>
      <c r="AA17" s="111">
        <v>1185</v>
      </c>
      <c r="AB17" s="111">
        <v>1109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30983686</v>
      </c>
      <c r="AH17" s="56">
        <f t="shared" si="10"/>
        <v>1088</v>
      </c>
      <c r="AI17" s="57">
        <f t="shared" si="9"/>
        <v>200.07355645457889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6817624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17</v>
      </c>
      <c r="E18" s="45">
        <f t="shared" si="1"/>
        <v>11.971830985915494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1"/>
        <v>58.450704225352112</v>
      </c>
      <c r="K18" s="46">
        <f t="shared" si="12"/>
        <v>59.870704225352114</v>
      </c>
      <c r="L18" s="48">
        <v>19</v>
      </c>
      <c r="M18" s="49" t="s">
        <v>101</v>
      </c>
      <c r="N18" s="49">
        <v>17.3</v>
      </c>
      <c r="O18" s="50">
        <v>137</v>
      </c>
      <c r="P18" s="50">
        <v>131</v>
      </c>
      <c r="Q18" s="50">
        <v>7233180</v>
      </c>
      <c r="R18" s="51">
        <f t="shared" si="4"/>
        <v>5438</v>
      </c>
      <c r="S18" s="52">
        <f t="shared" si="5"/>
        <v>130.512</v>
      </c>
      <c r="T18" s="52">
        <f t="shared" si="6"/>
        <v>5.4379999999999997</v>
      </c>
      <c r="U18" s="53">
        <v>9.5</v>
      </c>
      <c r="V18" s="53">
        <f t="shared" si="7"/>
        <v>9.5</v>
      </c>
      <c r="W18" s="117" t="s">
        <v>181</v>
      </c>
      <c r="X18" s="111">
        <v>0</v>
      </c>
      <c r="Y18" s="111">
        <v>0</v>
      </c>
      <c r="Z18" s="111">
        <v>1106</v>
      </c>
      <c r="AA18" s="111">
        <v>1185</v>
      </c>
      <c r="AB18" s="111">
        <v>1139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30984774</v>
      </c>
      <c r="AH18" s="56">
        <f t="shared" si="10"/>
        <v>1088</v>
      </c>
      <c r="AI18" s="57">
        <f t="shared" si="9"/>
        <v>200.07355645457889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6817624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19</v>
      </c>
      <c r="E19" s="45">
        <f t="shared" si="1"/>
        <v>13.380281690140846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1"/>
        <v>58.450704225352112</v>
      </c>
      <c r="K19" s="46">
        <f t="shared" si="12"/>
        <v>59.870704225352114</v>
      </c>
      <c r="L19" s="48">
        <v>19</v>
      </c>
      <c r="M19" s="49" t="s">
        <v>101</v>
      </c>
      <c r="N19" s="49">
        <v>18.399999999999999</v>
      </c>
      <c r="O19" s="50">
        <v>118</v>
      </c>
      <c r="P19" s="50">
        <v>134</v>
      </c>
      <c r="Q19" s="50">
        <v>7238844</v>
      </c>
      <c r="R19" s="51">
        <f t="shared" si="4"/>
        <v>5664</v>
      </c>
      <c r="S19" s="52">
        <f t="shared" si="5"/>
        <v>135.93600000000001</v>
      </c>
      <c r="T19" s="52">
        <f t="shared" si="6"/>
        <v>5.6639999999999997</v>
      </c>
      <c r="U19" s="53">
        <v>8.9</v>
      </c>
      <c r="V19" s="53">
        <f t="shared" si="7"/>
        <v>8.9</v>
      </c>
      <c r="W19" s="117" t="s">
        <v>150</v>
      </c>
      <c r="X19" s="111">
        <v>0</v>
      </c>
      <c r="Y19" s="111">
        <v>1156</v>
      </c>
      <c r="Z19" s="111">
        <v>1195</v>
      </c>
      <c r="AA19" s="111">
        <v>0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30985886</v>
      </c>
      <c r="AH19" s="56">
        <f t="shared" si="10"/>
        <v>1112</v>
      </c>
      <c r="AI19" s="57">
        <f t="shared" si="9"/>
        <v>196.32768361581921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6817624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12</v>
      </c>
      <c r="E20" s="45">
        <f t="shared" si="1"/>
        <v>8.4507042253521139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1"/>
        <v>58.450704225352112</v>
      </c>
      <c r="K20" s="46">
        <f t="shared" si="12"/>
        <v>59.870704225352114</v>
      </c>
      <c r="L20" s="48">
        <v>19</v>
      </c>
      <c r="M20" s="49" t="s">
        <v>101</v>
      </c>
      <c r="N20" s="49">
        <v>17.7</v>
      </c>
      <c r="O20" s="50">
        <v>139</v>
      </c>
      <c r="P20" s="50">
        <v>141</v>
      </c>
      <c r="Q20" s="50">
        <v>7244643</v>
      </c>
      <c r="R20" s="51">
        <f t="shared" si="4"/>
        <v>5799</v>
      </c>
      <c r="S20" s="52">
        <f t="shared" si="5"/>
        <v>139.17599999999999</v>
      </c>
      <c r="T20" s="52">
        <f t="shared" si="6"/>
        <v>5.7990000000000004</v>
      </c>
      <c r="U20" s="53">
        <v>8.1</v>
      </c>
      <c r="V20" s="53">
        <f t="shared" si="7"/>
        <v>8.1</v>
      </c>
      <c r="W20" s="117" t="s">
        <v>147</v>
      </c>
      <c r="X20" s="111">
        <v>0</v>
      </c>
      <c r="Y20" s="111">
        <v>1000</v>
      </c>
      <c r="Z20" s="111">
        <v>1164</v>
      </c>
      <c r="AA20" s="111">
        <v>1185</v>
      </c>
      <c r="AB20" s="111">
        <v>1169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30987062</v>
      </c>
      <c r="AH20" s="56">
        <f t="shared" si="10"/>
        <v>1176</v>
      </c>
      <c r="AI20" s="57">
        <f t="shared" si="9"/>
        <v>202.79358510087945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6817624</v>
      </c>
      <c r="AQ20" s="111">
        <f t="shared" si="0"/>
        <v>0</v>
      </c>
      <c r="AR20" s="61">
        <v>1.01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13</v>
      </c>
      <c r="E21" s="45">
        <f t="shared" si="1"/>
        <v>9.1549295774647899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1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120</v>
      </c>
      <c r="P21" s="50">
        <v>136</v>
      </c>
      <c r="Q21" s="50">
        <v>7250432</v>
      </c>
      <c r="R21" s="51">
        <f>Q21-Q20</f>
        <v>5789</v>
      </c>
      <c r="S21" s="52">
        <f t="shared" si="5"/>
        <v>138.93600000000001</v>
      </c>
      <c r="T21" s="52">
        <f t="shared" si="6"/>
        <v>5.7889999999999997</v>
      </c>
      <c r="U21" s="53">
        <v>7.9</v>
      </c>
      <c r="V21" s="53">
        <f t="shared" si="7"/>
        <v>7.9</v>
      </c>
      <c r="W21" s="117" t="s">
        <v>147</v>
      </c>
      <c r="X21" s="111">
        <v>0</v>
      </c>
      <c r="Y21" s="111">
        <v>994</v>
      </c>
      <c r="Z21" s="111">
        <v>1165</v>
      </c>
      <c r="AA21" s="111">
        <v>1185</v>
      </c>
      <c r="AB21" s="111">
        <v>1169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30988310</v>
      </c>
      <c r="AH21" s="56">
        <f t="shared" si="10"/>
        <v>1248</v>
      </c>
      <c r="AI21" s="57">
        <f t="shared" si="9"/>
        <v>215.58127483157713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6817624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19</v>
      </c>
      <c r="E22" s="45">
        <f t="shared" si="1"/>
        <v>13.380281690140846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1"/>
        <v>58.450704225352112</v>
      </c>
      <c r="K22" s="46">
        <f t="shared" si="12"/>
        <v>59.870704225352114</v>
      </c>
      <c r="L22" s="48">
        <v>19</v>
      </c>
      <c r="M22" s="49" t="s">
        <v>101</v>
      </c>
      <c r="N22" s="49">
        <v>17.3</v>
      </c>
      <c r="O22" s="50">
        <v>115</v>
      </c>
      <c r="P22" s="50">
        <v>136</v>
      </c>
      <c r="Q22" s="50">
        <v>7256221</v>
      </c>
      <c r="R22" s="51">
        <f t="shared" si="4"/>
        <v>5789</v>
      </c>
      <c r="S22" s="52">
        <f t="shared" si="5"/>
        <v>138.93600000000001</v>
      </c>
      <c r="T22" s="52">
        <f t="shared" si="6"/>
        <v>5.7889999999999997</v>
      </c>
      <c r="U22" s="53">
        <v>7.7</v>
      </c>
      <c r="V22" s="53">
        <f t="shared" si="7"/>
        <v>7.7</v>
      </c>
      <c r="W22" s="117" t="s">
        <v>150</v>
      </c>
      <c r="X22" s="111">
        <v>0</v>
      </c>
      <c r="Y22" s="111">
        <v>1135</v>
      </c>
      <c r="Z22" s="111">
        <v>1195</v>
      </c>
      <c r="AA22" s="111">
        <v>0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30989558</v>
      </c>
      <c r="AH22" s="56">
        <f t="shared" si="10"/>
        <v>1248</v>
      </c>
      <c r="AI22" s="57">
        <f t="shared" si="9"/>
        <v>215.58127483157713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6817624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15</v>
      </c>
      <c r="E23" s="45">
        <f t="shared" si="1"/>
        <v>10.563380281690142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1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113</v>
      </c>
      <c r="P23" s="50">
        <v>127</v>
      </c>
      <c r="Q23" s="50">
        <v>7261568</v>
      </c>
      <c r="R23" s="51">
        <f t="shared" si="4"/>
        <v>5347</v>
      </c>
      <c r="S23" s="52">
        <f t="shared" si="5"/>
        <v>128.328</v>
      </c>
      <c r="T23" s="52">
        <f t="shared" si="6"/>
        <v>5.3470000000000004</v>
      </c>
      <c r="U23" s="53">
        <v>6.8</v>
      </c>
      <c r="V23" s="53">
        <f t="shared" si="7"/>
        <v>6.8</v>
      </c>
      <c r="W23" s="117" t="s">
        <v>150</v>
      </c>
      <c r="X23" s="111">
        <v>0</v>
      </c>
      <c r="Y23" s="111">
        <v>1066</v>
      </c>
      <c r="Z23" s="111">
        <v>1165</v>
      </c>
      <c r="AA23" s="111">
        <v>0</v>
      </c>
      <c r="AB23" s="111">
        <v>1199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30990615</v>
      </c>
      <c r="AH23" s="56">
        <f t="shared" si="10"/>
        <v>1057</v>
      </c>
      <c r="AI23" s="57">
        <f t="shared" si="9"/>
        <v>197.68094258462688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6817624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18</v>
      </c>
      <c r="E24" s="45">
        <f t="shared" si="1"/>
        <v>12.67605633802817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1"/>
        <v>57.04225352112676</v>
      </c>
      <c r="K24" s="46">
        <f t="shared" ref="K24:K34" si="13">J24+(6/1.42)</f>
        <v>61.267605633802816</v>
      </c>
      <c r="L24" s="48">
        <v>18</v>
      </c>
      <c r="M24" s="49" t="s">
        <v>101</v>
      </c>
      <c r="N24" s="49">
        <v>17.3</v>
      </c>
      <c r="O24" s="50">
        <v>114</v>
      </c>
      <c r="P24" s="50">
        <v>125</v>
      </c>
      <c r="Q24" s="50">
        <v>7266915</v>
      </c>
      <c r="R24" s="51">
        <f t="shared" si="4"/>
        <v>5347</v>
      </c>
      <c r="S24" s="52">
        <f t="shared" si="5"/>
        <v>128.328</v>
      </c>
      <c r="T24" s="52">
        <f t="shared" si="6"/>
        <v>5.3470000000000004</v>
      </c>
      <c r="U24" s="53">
        <v>6.2</v>
      </c>
      <c r="V24" s="53">
        <f t="shared" si="7"/>
        <v>6.2</v>
      </c>
      <c r="W24" s="117" t="s">
        <v>150</v>
      </c>
      <c r="X24" s="111">
        <v>0</v>
      </c>
      <c r="Y24" s="111">
        <v>1066</v>
      </c>
      <c r="Z24" s="111">
        <v>1165</v>
      </c>
      <c r="AA24" s="111">
        <v>0</v>
      </c>
      <c r="AB24" s="111">
        <v>1198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30991672</v>
      </c>
      <c r="AH24" s="56">
        <f t="shared" si="10"/>
        <v>1057</v>
      </c>
      <c r="AI24" s="57">
        <f t="shared" si="9"/>
        <v>197.68094258462688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6817624</v>
      </c>
      <c r="AQ24" s="111">
        <f t="shared" si="0"/>
        <v>0</v>
      </c>
      <c r="AR24" s="61">
        <v>0.99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19</v>
      </c>
      <c r="E25" s="45">
        <f t="shared" si="1"/>
        <v>13.380281690140846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1"/>
        <v>57.04225352112676</v>
      </c>
      <c r="K25" s="46">
        <f t="shared" si="13"/>
        <v>61.267605633802816</v>
      </c>
      <c r="L25" s="48">
        <v>18</v>
      </c>
      <c r="M25" s="49" t="s">
        <v>101</v>
      </c>
      <c r="N25" s="49">
        <v>16.899999999999999</v>
      </c>
      <c r="O25" s="50">
        <v>117</v>
      </c>
      <c r="P25" s="50">
        <v>124</v>
      </c>
      <c r="Q25" s="50">
        <v>7272067</v>
      </c>
      <c r="R25" s="51">
        <f t="shared" si="4"/>
        <v>5152</v>
      </c>
      <c r="S25" s="52">
        <f t="shared" si="5"/>
        <v>123.648</v>
      </c>
      <c r="T25" s="52">
        <f t="shared" si="6"/>
        <v>5.1520000000000001</v>
      </c>
      <c r="U25" s="53">
        <v>5.7</v>
      </c>
      <c r="V25" s="53">
        <f t="shared" si="7"/>
        <v>5.7</v>
      </c>
      <c r="W25" s="117" t="s">
        <v>150</v>
      </c>
      <c r="X25" s="111">
        <v>0</v>
      </c>
      <c r="Y25" s="111">
        <v>1033</v>
      </c>
      <c r="Z25" s="111">
        <v>1165</v>
      </c>
      <c r="AA25" s="111">
        <v>0</v>
      </c>
      <c r="AB25" s="111">
        <v>1199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30992662</v>
      </c>
      <c r="AH25" s="56">
        <f t="shared" si="10"/>
        <v>990</v>
      </c>
      <c r="AI25" s="57">
        <f t="shared" si="9"/>
        <v>192.15838509316771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6817624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18</v>
      </c>
      <c r="E26" s="45">
        <f t="shared" si="1"/>
        <v>12.67605633802817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3"/>
        <v>59.154929577464792</v>
      </c>
      <c r="L26" s="48">
        <v>18</v>
      </c>
      <c r="M26" s="49" t="s">
        <v>101</v>
      </c>
      <c r="N26" s="49">
        <v>16.7</v>
      </c>
      <c r="O26" s="50">
        <v>115</v>
      </c>
      <c r="P26" s="50">
        <v>125</v>
      </c>
      <c r="Q26" s="50">
        <v>7277229</v>
      </c>
      <c r="R26" s="51">
        <f t="shared" si="4"/>
        <v>5162</v>
      </c>
      <c r="S26" s="52">
        <f t="shared" si="5"/>
        <v>123.88800000000001</v>
      </c>
      <c r="T26" s="52">
        <f t="shared" si="6"/>
        <v>5.1619999999999999</v>
      </c>
      <c r="U26" s="53">
        <v>5.4</v>
      </c>
      <c r="V26" s="53">
        <f t="shared" si="7"/>
        <v>5.4</v>
      </c>
      <c r="W26" s="117" t="s">
        <v>150</v>
      </c>
      <c r="X26" s="111">
        <v>0</v>
      </c>
      <c r="Y26" s="111">
        <v>1025</v>
      </c>
      <c r="Z26" s="111">
        <v>1165</v>
      </c>
      <c r="AA26" s="111">
        <v>0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30993662</v>
      </c>
      <c r="AH26" s="56">
        <f t="shared" si="10"/>
        <v>1000</v>
      </c>
      <c r="AI26" s="57">
        <f t="shared" si="9"/>
        <v>193.72336303758235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6817624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22</v>
      </c>
      <c r="E27" s="45">
        <f t="shared" si="1"/>
        <v>15.492957746478874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4">(F27-3)/1.42</f>
        <v>54.929577464788736</v>
      </c>
      <c r="K27" s="46">
        <f t="shared" si="13"/>
        <v>59.154929577464792</v>
      </c>
      <c r="L27" s="48">
        <v>18</v>
      </c>
      <c r="M27" s="49" t="s">
        <v>101</v>
      </c>
      <c r="N27" s="49">
        <v>16.7</v>
      </c>
      <c r="O27" s="50">
        <v>111</v>
      </c>
      <c r="P27" s="50">
        <v>126</v>
      </c>
      <c r="Q27" s="50">
        <v>7282392</v>
      </c>
      <c r="R27" s="51">
        <f t="shared" si="4"/>
        <v>5163</v>
      </c>
      <c r="S27" s="52">
        <f t="shared" si="5"/>
        <v>123.91200000000001</v>
      </c>
      <c r="T27" s="52">
        <f t="shared" si="6"/>
        <v>5.1630000000000003</v>
      </c>
      <c r="U27" s="53">
        <v>4.8</v>
      </c>
      <c r="V27" s="53">
        <f t="shared" si="7"/>
        <v>4.8</v>
      </c>
      <c r="W27" s="117" t="s">
        <v>150</v>
      </c>
      <c r="X27" s="111">
        <v>0</v>
      </c>
      <c r="Y27" s="111">
        <v>1108</v>
      </c>
      <c r="Z27" s="111">
        <v>1166</v>
      </c>
      <c r="AA27" s="111">
        <v>0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30994662</v>
      </c>
      <c r="AH27" s="56">
        <f t="shared" si="10"/>
        <v>1000</v>
      </c>
      <c r="AI27" s="57">
        <f t="shared" si="9"/>
        <v>193.68584156498159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6817624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17</v>
      </c>
      <c r="E28" s="45">
        <f t="shared" si="1"/>
        <v>11.971830985915494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4"/>
        <v>52.816901408450704</v>
      </c>
      <c r="K28" s="46">
        <f t="shared" si="13"/>
        <v>57.04225352112676</v>
      </c>
      <c r="L28" s="48">
        <v>18</v>
      </c>
      <c r="M28" s="49" t="s">
        <v>101</v>
      </c>
      <c r="N28" s="49">
        <v>16.7</v>
      </c>
      <c r="O28" s="50">
        <v>116</v>
      </c>
      <c r="P28" s="50">
        <v>128</v>
      </c>
      <c r="Q28" s="50">
        <v>7287347</v>
      </c>
      <c r="R28" s="51">
        <f t="shared" si="4"/>
        <v>4955</v>
      </c>
      <c r="S28" s="52">
        <f t="shared" si="5"/>
        <v>118.92</v>
      </c>
      <c r="T28" s="52">
        <f t="shared" si="6"/>
        <v>4.9550000000000001</v>
      </c>
      <c r="U28" s="53">
        <v>3.9</v>
      </c>
      <c r="V28" s="53">
        <f t="shared" si="7"/>
        <v>3.9</v>
      </c>
      <c r="W28" s="117" t="s">
        <v>150</v>
      </c>
      <c r="X28" s="111">
        <v>0</v>
      </c>
      <c r="Y28" s="111">
        <v>1111</v>
      </c>
      <c r="Z28" s="111">
        <v>1196</v>
      </c>
      <c r="AA28" s="111">
        <v>0</v>
      </c>
      <c r="AB28" s="111">
        <v>1170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30995610</v>
      </c>
      <c r="AH28" s="56">
        <f t="shared" si="10"/>
        <v>948</v>
      </c>
      <c r="AI28" s="57">
        <f t="shared" si="9"/>
        <v>191.32189707366297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6817624</v>
      </c>
      <c r="AQ28" s="111">
        <f t="shared" si="0"/>
        <v>0</v>
      </c>
      <c r="AR28" s="61">
        <v>0.93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15</v>
      </c>
      <c r="E29" s="45">
        <f t="shared" si="1"/>
        <v>10.563380281690142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4"/>
        <v>52.816901408450704</v>
      </c>
      <c r="K29" s="46">
        <f t="shared" si="13"/>
        <v>57.04225352112676</v>
      </c>
      <c r="L29" s="48">
        <v>18</v>
      </c>
      <c r="M29" s="49" t="s">
        <v>101</v>
      </c>
      <c r="N29" s="49">
        <v>16.600000000000001</v>
      </c>
      <c r="O29" s="50">
        <v>112</v>
      </c>
      <c r="P29" s="50">
        <v>124</v>
      </c>
      <c r="Q29" s="50">
        <v>7292302</v>
      </c>
      <c r="R29" s="51">
        <f t="shared" si="4"/>
        <v>4955</v>
      </c>
      <c r="S29" s="52">
        <f t="shared" si="5"/>
        <v>118.92</v>
      </c>
      <c r="T29" s="52">
        <f t="shared" si="6"/>
        <v>4.9550000000000001</v>
      </c>
      <c r="U29" s="53">
        <v>3.2</v>
      </c>
      <c r="V29" s="53">
        <f t="shared" si="7"/>
        <v>3.2</v>
      </c>
      <c r="W29" s="117" t="s">
        <v>150</v>
      </c>
      <c r="X29" s="111">
        <v>0</v>
      </c>
      <c r="Y29" s="111">
        <v>1087</v>
      </c>
      <c r="Z29" s="111">
        <v>1195</v>
      </c>
      <c r="AA29" s="111">
        <v>0</v>
      </c>
      <c r="AB29" s="111">
        <v>1190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30996558</v>
      </c>
      <c r="AH29" s="56">
        <f t="shared" si="10"/>
        <v>948</v>
      </c>
      <c r="AI29" s="57">
        <f t="shared" si="9"/>
        <v>191.32189707366297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6817624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17</v>
      </c>
      <c r="E30" s="45">
        <f t="shared" si="1"/>
        <v>11.971830985915494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4"/>
        <v>51.408450704225352</v>
      </c>
      <c r="K30" s="46">
        <f t="shared" si="13"/>
        <v>55.633802816901408</v>
      </c>
      <c r="L30" s="48">
        <v>18</v>
      </c>
      <c r="M30" s="49" t="s">
        <v>101</v>
      </c>
      <c r="N30" s="49">
        <v>16.600000000000001</v>
      </c>
      <c r="O30" s="50">
        <v>105</v>
      </c>
      <c r="P30" s="50">
        <v>124</v>
      </c>
      <c r="Q30" s="50">
        <v>7297203</v>
      </c>
      <c r="R30" s="51">
        <f t="shared" si="4"/>
        <v>4901</v>
      </c>
      <c r="S30" s="52">
        <f t="shared" si="5"/>
        <v>117.624</v>
      </c>
      <c r="T30" s="52">
        <f t="shared" si="6"/>
        <v>4.9009999999999998</v>
      </c>
      <c r="U30" s="53">
        <v>2.5</v>
      </c>
      <c r="V30" s="53">
        <f t="shared" si="7"/>
        <v>2.5</v>
      </c>
      <c r="W30" s="117" t="s">
        <v>150</v>
      </c>
      <c r="X30" s="111">
        <v>0</v>
      </c>
      <c r="Y30" s="111">
        <v>1109</v>
      </c>
      <c r="Z30" s="111">
        <v>1136</v>
      </c>
      <c r="AA30" s="111">
        <v>0</v>
      </c>
      <c r="AB30" s="111">
        <v>1140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30997504</v>
      </c>
      <c r="AH30" s="56">
        <f t="shared" si="10"/>
        <v>946</v>
      </c>
      <c r="AI30" s="57">
        <f t="shared" si="9"/>
        <v>193.02183227912673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6817624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19</v>
      </c>
      <c r="E31" s="45">
        <f>D31/1.42</f>
        <v>13.380281690140846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4"/>
        <v>51.408450704225352</v>
      </c>
      <c r="K31" s="46">
        <f t="shared" si="13"/>
        <v>55.633802816901408</v>
      </c>
      <c r="L31" s="48">
        <v>18</v>
      </c>
      <c r="M31" s="49" t="s">
        <v>101</v>
      </c>
      <c r="N31" s="49">
        <v>16.100000000000001</v>
      </c>
      <c r="O31" s="50">
        <v>111</v>
      </c>
      <c r="P31" s="50">
        <v>114</v>
      </c>
      <c r="Q31" s="50">
        <v>7301955</v>
      </c>
      <c r="R31" s="51">
        <f t="shared" si="4"/>
        <v>4752</v>
      </c>
      <c r="S31" s="52">
        <f t="shared" si="5"/>
        <v>114.048</v>
      </c>
      <c r="T31" s="52">
        <f t="shared" si="6"/>
        <v>4.7519999999999998</v>
      </c>
      <c r="U31" s="53">
        <v>1.9</v>
      </c>
      <c r="V31" s="53">
        <f t="shared" si="7"/>
        <v>1.9</v>
      </c>
      <c r="W31" s="117" t="s">
        <v>150</v>
      </c>
      <c r="X31" s="111">
        <v>0</v>
      </c>
      <c r="Y31" s="111">
        <v>1121</v>
      </c>
      <c r="Z31" s="111">
        <v>1105</v>
      </c>
      <c r="AA31" s="111">
        <v>0</v>
      </c>
      <c r="AB31" s="111">
        <v>1129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30998363</v>
      </c>
      <c r="AH31" s="56">
        <f t="shared" si="10"/>
        <v>859</v>
      </c>
      <c r="AI31" s="57">
        <f t="shared" si="9"/>
        <v>180.76599326599327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6817624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23</v>
      </c>
      <c r="E32" s="45">
        <f t="shared" si="1"/>
        <v>16.197183098591552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4"/>
        <v>51.408450704225352</v>
      </c>
      <c r="K32" s="46">
        <f t="shared" si="13"/>
        <v>55.633802816901408</v>
      </c>
      <c r="L32" s="48">
        <v>14</v>
      </c>
      <c r="M32" s="49" t="s">
        <v>119</v>
      </c>
      <c r="N32" s="49">
        <v>12.6</v>
      </c>
      <c r="O32" s="50">
        <v>109</v>
      </c>
      <c r="P32" s="50">
        <v>107</v>
      </c>
      <c r="Q32" s="50">
        <v>7306708</v>
      </c>
      <c r="R32" s="51">
        <f t="shared" si="4"/>
        <v>4753</v>
      </c>
      <c r="S32" s="52">
        <f t="shared" si="5"/>
        <v>114.072</v>
      </c>
      <c r="T32" s="52">
        <f t="shared" si="6"/>
        <v>4.7530000000000001</v>
      </c>
      <c r="U32" s="53">
        <v>1.8</v>
      </c>
      <c r="V32" s="53">
        <f t="shared" si="7"/>
        <v>1.8</v>
      </c>
      <c r="W32" s="117" t="s">
        <v>150</v>
      </c>
      <c r="X32" s="111">
        <v>0</v>
      </c>
      <c r="Y32" s="111">
        <v>825</v>
      </c>
      <c r="Z32" s="111">
        <v>1100</v>
      </c>
      <c r="AA32" s="111">
        <v>0</v>
      </c>
      <c r="AB32" s="111">
        <v>1109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30999222</v>
      </c>
      <c r="AH32" s="56">
        <f t="shared" si="10"/>
        <v>859</v>
      </c>
      <c r="AI32" s="57">
        <f t="shared" si="9"/>
        <v>180.72796128760783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6817624</v>
      </c>
      <c r="AQ32" s="111">
        <f t="shared" si="0"/>
        <v>0</v>
      </c>
      <c r="AR32" s="61">
        <v>0.85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5">(F33-5)/1.42</f>
        <v>42.95774647887324</v>
      </c>
      <c r="K33" s="46">
        <f t="shared" si="13"/>
        <v>47.183098591549296</v>
      </c>
      <c r="L33" s="48">
        <v>14</v>
      </c>
      <c r="M33" s="49" t="s">
        <v>119</v>
      </c>
      <c r="N33" s="49">
        <v>11.9</v>
      </c>
      <c r="O33" s="50">
        <v>123</v>
      </c>
      <c r="P33" s="50">
        <v>90</v>
      </c>
      <c r="Q33" s="50">
        <v>7310656</v>
      </c>
      <c r="R33" s="51">
        <f t="shared" si="4"/>
        <v>3948</v>
      </c>
      <c r="S33" s="52">
        <f t="shared" si="5"/>
        <v>94.751999999999995</v>
      </c>
      <c r="T33" s="52">
        <f t="shared" si="6"/>
        <v>3.948</v>
      </c>
      <c r="U33" s="53">
        <v>3.1</v>
      </c>
      <c r="V33" s="53">
        <f t="shared" si="7"/>
        <v>3.1</v>
      </c>
      <c r="W33" s="117" t="s">
        <v>132</v>
      </c>
      <c r="X33" s="111">
        <v>0</v>
      </c>
      <c r="Y33" s="111">
        <v>0</v>
      </c>
      <c r="Z33" s="111">
        <v>1009</v>
      </c>
      <c r="AA33" s="111">
        <v>0</v>
      </c>
      <c r="AB33" s="111">
        <v>1068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30999858</v>
      </c>
      <c r="AH33" s="56">
        <f t="shared" si="10"/>
        <v>636</v>
      </c>
      <c r="AI33" s="57">
        <f t="shared" si="9"/>
        <v>161.09422492401217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6818833</v>
      </c>
      <c r="AQ33" s="111">
        <f t="shared" si="0"/>
        <v>1209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18</v>
      </c>
      <c r="E34" s="45">
        <f t="shared" si="1"/>
        <v>12.67605633802817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5"/>
        <v>42.95774647887324</v>
      </c>
      <c r="K34" s="46">
        <f t="shared" si="13"/>
        <v>47.183098591549296</v>
      </c>
      <c r="L34" s="48">
        <v>14</v>
      </c>
      <c r="M34" s="49" t="s">
        <v>119</v>
      </c>
      <c r="N34" s="70">
        <v>11.5</v>
      </c>
      <c r="O34" s="50">
        <v>121</v>
      </c>
      <c r="P34" s="50">
        <v>85</v>
      </c>
      <c r="Q34" s="50">
        <v>7314218</v>
      </c>
      <c r="R34" s="51">
        <f t="shared" si="4"/>
        <v>3562</v>
      </c>
      <c r="S34" s="52">
        <f t="shared" si="5"/>
        <v>85.488</v>
      </c>
      <c r="T34" s="52">
        <f t="shared" si="6"/>
        <v>3.5619999999999998</v>
      </c>
      <c r="U34" s="53">
        <v>4.5</v>
      </c>
      <c r="V34" s="53">
        <f t="shared" si="7"/>
        <v>4.5</v>
      </c>
      <c r="W34" s="117" t="s">
        <v>132</v>
      </c>
      <c r="X34" s="111">
        <v>0</v>
      </c>
      <c r="Y34" s="111">
        <v>0</v>
      </c>
      <c r="Z34" s="111">
        <v>966</v>
      </c>
      <c r="AA34" s="111">
        <v>0</v>
      </c>
      <c r="AB34" s="111">
        <v>1037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31000422</v>
      </c>
      <c r="AH34" s="56">
        <f t="shared" si="10"/>
        <v>564</v>
      </c>
      <c r="AI34" s="57">
        <f t="shared" si="9"/>
        <v>158.33801235261089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6820185</v>
      </c>
      <c r="AQ34" s="111">
        <f t="shared" si="0"/>
        <v>1352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115.5</v>
      </c>
      <c r="Q35" s="78">
        <f>Q34-Q10</f>
        <v>114090</v>
      </c>
      <c r="R35" s="79">
        <f>SUM(R11:R34)</f>
        <v>114090</v>
      </c>
      <c r="S35" s="80">
        <f>AVERAGE(S11:S34)</f>
        <v>114.08999999999996</v>
      </c>
      <c r="T35" s="80">
        <f>SUM(T11:T34)</f>
        <v>114.08999999999999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20792</v>
      </c>
      <c r="AH35" s="86">
        <f>SUM(AH11:AH34)</f>
        <v>20792</v>
      </c>
      <c r="AI35" s="87">
        <f>$AH$35/$T35</f>
        <v>182.24208957840304</v>
      </c>
      <c r="AJ35" s="84"/>
      <c r="AK35" s="88"/>
      <c r="AL35" s="88"/>
      <c r="AM35" s="88"/>
      <c r="AN35" s="89"/>
      <c r="AO35" s="90"/>
      <c r="AP35" s="91">
        <f>AP34-AP10</f>
        <v>5616</v>
      </c>
      <c r="AQ35" s="92">
        <f>SUM(AQ11:AQ34)</f>
        <v>5616</v>
      </c>
      <c r="AR35" s="93">
        <f>AVERAGE(AR11:AR34)</f>
        <v>0.93499999999999994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213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252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2" t="s">
        <v>253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22" t="s">
        <v>254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22" t="s">
        <v>255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38" t="s">
        <v>256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38" t="s">
        <v>137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16" t="s">
        <v>257</v>
      </c>
      <c r="C51" s="101"/>
      <c r="D51" s="101"/>
      <c r="E51" s="101"/>
      <c r="F51" s="101"/>
      <c r="G51" s="101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16" t="s">
        <v>258</v>
      </c>
      <c r="C52" s="101"/>
      <c r="D52" s="101"/>
      <c r="E52" s="101"/>
      <c r="F52" s="101"/>
      <c r="G52" s="101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7" t="s">
        <v>138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139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26"/>
      <c r="V54" s="126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139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38" t="s">
        <v>259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38" t="s">
        <v>140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5" t="s">
        <v>129</v>
      </c>
      <c r="C58" s="122"/>
      <c r="D58" s="119"/>
      <c r="E58" s="119"/>
      <c r="F58" s="119"/>
      <c r="G58" s="119"/>
      <c r="H58" s="119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04"/>
      <c r="X58" s="104"/>
      <c r="Y58" s="104"/>
      <c r="Z58" s="113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12"/>
      <c r="AW58" s="170"/>
      <c r="AX58" s="170"/>
      <c r="AY58" s="170"/>
    </row>
    <row r="59" spans="2:51" x14ac:dyDescent="0.35">
      <c r="B59" s="122" t="s">
        <v>153</v>
      </c>
      <c r="C59" s="138"/>
      <c r="D59" s="101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22" t="s">
        <v>130</v>
      </c>
      <c r="C60" s="220"/>
      <c r="D60" s="220"/>
      <c r="E60" s="220"/>
      <c r="F60" s="220"/>
      <c r="G60" s="220"/>
      <c r="H60" s="220"/>
      <c r="I60" s="116"/>
      <c r="J60" s="120"/>
      <c r="K60" s="120"/>
      <c r="L60" s="120"/>
      <c r="M60" s="120"/>
      <c r="N60" s="120"/>
      <c r="O60" s="120"/>
      <c r="P60" s="120"/>
      <c r="Q60" s="120"/>
      <c r="R60" s="120"/>
      <c r="S60" s="105"/>
      <c r="T60" s="10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B61" s="107"/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4"/>
      <c r="AS64" s="170"/>
      <c r="AT64" s="170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09"/>
      <c r="Q90" s="109"/>
      <c r="R90" s="109"/>
      <c r="S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</row>
    <row r="111" spans="45:51" x14ac:dyDescent="0.35">
      <c r="AS111" s="170"/>
      <c r="AT111" s="170"/>
      <c r="AU111" s="170"/>
    </row>
    <row r="113" spans="1:51" x14ac:dyDescent="0.35">
      <c r="AY113" s="170"/>
    </row>
    <row r="114" spans="1:51" s="109" customFormat="1" x14ac:dyDescent="0.3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4"/>
      <c r="AV114" s="170"/>
      <c r="AW114" s="170"/>
      <c r="AX114" s="170"/>
    </row>
  </sheetData>
  <protectedRanges>
    <protectedRange sqref="N60:R60 T40 T50:T55 T42 S56:T59" name="Range2_12_5_1_1"/>
    <protectedRange sqref="N10 L10 L6 D6 D8 AD8 AF8 O8:U8 AJ8:AR8 AF10 AR11:AR34 L24:N31 E23:E34 G23:G34 N12:N23 E11:G22 N32:N34 N11:AG11 O12:AG34" name="Range1_16_3_1_1"/>
    <protectedRange sqref="J60:M6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0:V60 AA58:AU58 W58:Y58" name="Range2_2_1_10_1_1_1_2"/>
    <protectedRange sqref="F59" name="Range2_2_12_1_7_1_1"/>
    <protectedRange sqref="E59 G59:H59" name="Range2_2_2_9_1_1_1_1"/>
    <protectedRange sqref="C59" name="Range2_3_2_1_1"/>
    <protectedRange sqref="I60" name="Range2_2_1_1_1_1"/>
    <protectedRange sqref="D59" name="Range2_1_1_1_1_1_1_1_1"/>
    <protectedRange sqref="AS11:AS15" name="Range1_4_1_1_1_1"/>
    <protectedRange sqref="J11:J15 J26:J34" name="Range1_1_2_1_10_1_1_1_1"/>
    <protectedRange sqref="R64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4:S55" name="Range2_12_5_1_1_7"/>
    <protectedRange sqref="S53" name="Range2_12_5_1_1_5_1"/>
    <protectedRange sqref="S50:S52" name="Range2_12_2_1_1_1_2_1"/>
    <protectedRange sqref="T43:T47" name="Range2_12_5_1_1_3_1_1"/>
    <protectedRange sqref="S43:S47" name="Range2_12_5_1_1_2_3_1_1_1_1"/>
    <protectedRange sqref="Q43:R47" name="Range2_12_1_6_1_1_1_1_2_1_1_1_1"/>
    <protectedRange sqref="N43:P47" name="Range2_12_1_2_3_1_1_1_1_2_1_1_1_1"/>
    <protectedRange sqref="I43:M47" name="Range2_2_12_1_4_3_1_1_1_1_2_1_1_1_1"/>
    <protectedRange sqref="E43:H45" name="Range2_2_12_1_3_1_2_1_1_1_1_2_1_1_1_1"/>
    <protectedRange sqref="D43:D45" name="Range2_2_12_1_3_1_2_1_1_1_2_1_2_3_1_1"/>
    <protectedRange sqref="T48" name="Range2_12_5_1_1_2_1_1_1_1"/>
    <protectedRange sqref="S48" name="Range2_12_4_1_1_1_4_2_1_1_1"/>
    <protectedRange sqref="Q48:R48" name="Range2_12_1_6_1_1_1_2_3_2_1_1_1_1"/>
    <protectedRange sqref="N48:P48" name="Range2_12_1_2_3_1_1_1_2_3_2_1_1_1_1"/>
    <protectedRange sqref="J48:M48" name="Range2_2_12_1_4_3_1_1_1_3_3_2_1_1_1_1"/>
    <protectedRange sqref="I48" name="Range2_2_12_1_4_3_1_1_1_2_1_2_2_1_1_1"/>
    <protectedRange sqref="D46:E47 G46:H47" name="Range2_2_12_1_3_1_2_1_1_1_2_1_3_2_1_1_1"/>
    <protectedRange sqref="F46:F47" name="Range2_2_12_1_3_1_2_1_1_1_1_1_2_2_1_1_1"/>
    <protectedRange sqref="T49" name="Range2_12_5_1_1_6_1_1_1_1"/>
    <protectedRange sqref="S49" name="Range2_12_5_1_1_5_3_1_1_1_1"/>
    <protectedRange sqref="Q49:R49" name="Range2_12_1_6_1_1_1_2_3_2_1_1_2_1_1_1"/>
    <protectedRange sqref="N49:P49" name="Range2_12_1_2_3_1_1_1_2_3_2_1_1_2_1_1_1"/>
    <protectedRange sqref="J49:M49" name="Range2_2_12_1_4_3_1_1_1_3_3_2_1_1_2_1_1_1"/>
    <protectedRange sqref="I49" name="Range2_2_12_1_4_3_1_1_1_2_1_2_2_1_2_1_1_1"/>
    <protectedRange sqref="G48:H48 D48:E48" name="Range2_2_12_1_3_1_2_1_1_1_2_1_3_2_1_2_1_1_1"/>
    <protectedRange sqref="F48" name="Range2_2_12_1_3_1_2_1_1_1_1_1_2_2_1_2_1_1_1"/>
    <protectedRange sqref="B43:B44" name="Range2_12_5_1_1_1_2_2_1_1_1_1_1_1"/>
    <protectedRange sqref="B45:B48" name="Range2_12_5_1_1_1_3_1_1_1_1_1_1_1"/>
    <protectedRange sqref="B53" name="Range2_12_5_1_1_2_2_2_1_1_1"/>
    <protectedRange sqref="B61" name="Range2_12_5_1_1_3"/>
    <protectedRange sqref="Q50:R50" name="Range2_12_1_6_1_1_1_2_3_1_1_3_1_1_1_1"/>
    <protectedRange sqref="N50:P50" name="Range2_12_1_2_3_1_1_1_2_3_1_1_3_1_1_1_1"/>
    <protectedRange sqref="J50:M50" name="Range2_2_12_1_4_3_1_1_1_3_3_1_1_3_1_1_1_1"/>
    <protectedRange sqref="I50" name="Range2_2_12_1_7_1_1_5_2_1_1_1_1_1_1_1_1_1"/>
    <protectedRange sqref="D49:E49 G49:H49" name="Range2_2_12_1_3_3_1_1_1_2_1_1_1_1_1_1_1_1_1"/>
    <protectedRange sqref="F49" name="Range2_2_12_1_3_1_2_1_1_1_2_1_3_1_1_3_1_1_1_1"/>
    <protectedRange sqref="N53:R53" name="Range2_12_1_6_1_1_4_1_1_1_1_1_1_1_1_1"/>
    <protectedRange sqref="J53:M53" name="Range2_2_12_1_7_1_1_6_1_1_1_1_1_1_1_1_1"/>
    <protectedRange sqref="I53" name="Range2_2_12_1_4_3_1_1_1_5_1_1_1_1_1_1_1_1_1_1"/>
    <protectedRange sqref="Q52:R52" name="Range2_12_1_4_1_1_1_1_1_1_1_1_1_1_1_1_1"/>
    <protectedRange sqref="N52:P52" name="Range2_12_1_2_1_1_1_1_1_1_1_1_1_1_1_1_1_1"/>
    <protectedRange sqref="J52:M52" name="Range2_2_12_1_4_1_1_1_1_1_1_1_1_1_1_1_1_1_1"/>
    <protectedRange sqref="Q51:R51" name="Range2_12_1_6_1_1_1_2_3_1_1_3_1_1_1_1_1"/>
    <protectedRange sqref="N51:P51" name="Range2_12_1_2_3_1_1_1_2_3_1_1_3_1_1_1_1_1"/>
    <protectedRange sqref="I52 J51:M51" name="Range2_2_12_1_4_3_1_1_1_3_3_1_1_3_1_1_1_1_1"/>
    <protectedRange sqref="D51:E52 G51:H52" name="Range2_2_12_1_3_1_2_1_1_1_3_1_1_1_1_1_1_1_2_1"/>
    <protectedRange sqref="I51" name="Range2_2_12_1_7_1_1_5_2_1_1_1_1_1_1_1_1_1_1"/>
    <protectedRange sqref="D50:E50 G50:H50 F51:F52" name="Range2_2_12_1_3_3_1_1_1_2_1_1_1_1_1_1_1_1_1_1"/>
    <protectedRange sqref="F50" name="Range2_2_12_1_3_1_2_1_1_1_2_1_3_1_1_3_1_1_1_1_1"/>
    <protectedRange sqref="R57:R59" name="Range2_12_1_6_1_1_2"/>
    <protectedRange sqref="R56" name="Range2_12_1_6_1_1_2_1_1"/>
    <protectedRange sqref="R54:R55" name="Range2_12_1_1_1_1_1_1_1_1_1_1_1_1_1_1_1"/>
    <protectedRange sqref="N59:Q59" name="Range2_12_1_6_1_1_2_1_1_1"/>
    <protectedRange sqref="D58 I59:M59" name="Range2_2_12_1_7_1_1_2_1_1"/>
    <protectedRange sqref="E58:H58" name="Range2_2_12_1_1_1_1_1_1_1_1"/>
    <protectedRange sqref="C58" name="Range2_1_4_2_1_1_1_1_1_1"/>
    <protectedRange sqref="N57:Q58" name="Range2_12_1_1_1_1_1_1_1_1_1_1_1_1_1_1_1_1"/>
    <protectedRange sqref="J57:M58" name="Range2_2_12_1_1_1_1_1_1_1_1_1_1_1_1_1_1_1"/>
    <protectedRange sqref="N56:Q56" name="Range2_12_1_6_1_1_4_1_1_1_1_1_1_1_1_1_1"/>
    <protectedRange sqref="J56:M56" name="Range2_2_12_1_7_1_1_6_1_1_1_1_1_1_1_1_1_1"/>
    <protectedRange sqref="I57:I58" name="Range2_2_12_1_7_1_1_5_1_1_1_1_1_1_1_1_1_1_1_1"/>
    <protectedRange sqref="G56:H57" name="Range2_2_12_1_3_3_1_1_1_1_1_1_1_1_1_1_1_1_1_1_1"/>
    <protectedRange sqref="I56" name="Range2_2_12_1_4_3_1_1_1_5_1_1_1_1_1_1_1_1_1_1_1"/>
    <protectedRange sqref="Q55" name="Range2_12_1_4_1_1_1_1_1_1_1_1_1_1_1_1_1_1"/>
    <protectedRange sqref="N55:P55" name="Range2_12_1_2_1_1_1_1_1_1_1_1_1_1_1_1_1_1_1"/>
    <protectedRange sqref="J55:M55" name="Range2_2_12_1_4_1_1_1_1_1_1_1_1_1_1_1_1_1_1_1"/>
    <protectedRange sqref="Q54" name="Range2_12_1_6_1_1_1_2_3_1_1_3_1_1_1_1_1_1"/>
    <protectedRange sqref="N54:P54" name="Range2_12_1_2_3_1_1_1_2_3_1_1_3_1_1_1_1_1_1"/>
    <protectedRange sqref="I55 J54:M54" name="Range2_2_12_1_4_3_1_1_1_3_3_1_1_3_1_1_1_1_1_1"/>
    <protectedRange sqref="D54:E55 G54:H55" name="Range2_2_12_1_3_1_2_1_1_1_3_1_1_1_1_1_1_1_2_1_1"/>
    <protectedRange sqref="B57" name="Range2_12_5_1_1_2_2_1_3_1_1_1_1_1_1_1_1_1"/>
    <protectedRange sqref="I54" name="Range2_2_12_1_7_1_1_5_2_1_1_1_1_1_1_1_1_1_1_1"/>
    <protectedRange sqref="D53:E53 G53:H53 F54:F55" name="Range2_2_12_1_3_3_1_1_1_2_1_1_1_1_1_1_1_1_1_1_1"/>
    <protectedRange sqref="F53" name="Range2_2_12_1_3_1_2_1_1_1_2_1_3_1_1_3_1_1_1_1_1_1"/>
    <protectedRange sqref="C56:C57" name="Range2_1_1_1_2_1_1_1_1_1_1_1_1_1_1_1_1_1"/>
    <protectedRange sqref="D56:D57 E57" name="Range2_2_12_1_2_1_1_1_1_1_1_1_1_1_1_1_1_1_1_1"/>
    <protectedRange sqref="F57 E56" name="Range2_2_12_1_3_1_2_1_1_1_2_1_1_1_1_1_1_1_1_1_1_1_1"/>
    <protectedRange sqref="F56" name="Range2_2_12_1_3_1_2_1_1_1_3_1_1_1_1_1_1_1_1_1_1_1_1"/>
    <protectedRange sqref="B58" name="Range2_12_5_1_1_2_1_4_1_1_1_2_1_1_1_1_1_1"/>
    <protectedRange sqref="B59:B60" name="Range2_12_5_1_1_2_2_1_3_1_1_1_1_2_1_1_1_1_1_1"/>
    <protectedRange sqref="B56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99" priority="9" operator="containsText" text="N/A">
      <formula>NOT(ISERROR(SEARCH("N/A",X11)))</formula>
    </cfRule>
    <cfRule type="cellIs" dxfId="298" priority="27" operator="equal">
      <formula>0</formula>
    </cfRule>
  </conditionalFormatting>
  <conditionalFormatting sqref="X11:AE34">
    <cfRule type="cellIs" dxfId="297" priority="26" operator="greaterThanOrEqual">
      <formula>1185</formula>
    </cfRule>
  </conditionalFormatting>
  <conditionalFormatting sqref="X11:AE34">
    <cfRule type="cellIs" dxfId="296" priority="25" operator="between">
      <formula>0.1</formula>
      <formula>1184</formula>
    </cfRule>
  </conditionalFormatting>
  <conditionalFormatting sqref="X8">
    <cfRule type="cellIs" dxfId="295" priority="24" operator="equal">
      <formula>0</formula>
    </cfRule>
  </conditionalFormatting>
  <conditionalFormatting sqref="X8">
    <cfRule type="cellIs" dxfId="294" priority="23" operator="greaterThan">
      <formula>1179</formula>
    </cfRule>
  </conditionalFormatting>
  <conditionalFormatting sqref="X8">
    <cfRule type="cellIs" dxfId="293" priority="22" operator="greaterThan">
      <formula>99</formula>
    </cfRule>
  </conditionalFormatting>
  <conditionalFormatting sqref="X8">
    <cfRule type="cellIs" dxfId="292" priority="21" operator="greaterThan">
      <formula>0.99</formula>
    </cfRule>
  </conditionalFormatting>
  <conditionalFormatting sqref="AB8">
    <cfRule type="cellIs" dxfId="291" priority="20" operator="equal">
      <formula>0</formula>
    </cfRule>
  </conditionalFormatting>
  <conditionalFormatting sqref="AB8">
    <cfRule type="cellIs" dxfId="290" priority="19" operator="greaterThan">
      <formula>1179</formula>
    </cfRule>
  </conditionalFormatting>
  <conditionalFormatting sqref="AB8">
    <cfRule type="cellIs" dxfId="289" priority="18" operator="greaterThan">
      <formula>99</formula>
    </cfRule>
  </conditionalFormatting>
  <conditionalFormatting sqref="AB8">
    <cfRule type="cellIs" dxfId="288" priority="17" operator="greaterThan">
      <formula>0.99</formula>
    </cfRule>
  </conditionalFormatting>
  <conditionalFormatting sqref="AQ11:AQ34 AJ16:AK17 AJ18:AJ34 AK18:AK30 AL16:AO30 AL34:AO34 AK31:AO33 AJ11:AO15">
    <cfRule type="cellIs" dxfId="287" priority="16" operator="equal">
      <formula>0</formula>
    </cfRule>
  </conditionalFormatting>
  <conditionalFormatting sqref="AQ11:AQ34 AJ16:AK17 AJ18:AJ34 AK18:AK30 AL16:AO30 AL34:AO34 AK31:AO33 AJ11:AO15">
    <cfRule type="cellIs" dxfId="286" priority="15" operator="greaterThan">
      <formula>1179</formula>
    </cfRule>
  </conditionalFormatting>
  <conditionalFormatting sqref="AQ11:AQ34 AJ16:AK17 AJ18:AJ34 AK18:AK30 AL16:AO30 AL34:AO34 AK31:AO33 AJ11:AO15">
    <cfRule type="cellIs" dxfId="285" priority="14" operator="greaterThan">
      <formula>99</formula>
    </cfRule>
  </conditionalFormatting>
  <conditionalFormatting sqref="AQ11:AQ34 AJ16:AK17 AJ18:AJ34 AK18:AK30 AL16:AO30 AL34:AO34 AK31:AO33 AJ11:AO15">
    <cfRule type="cellIs" dxfId="284" priority="13" operator="greaterThan">
      <formula>0.99</formula>
    </cfRule>
  </conditionalFormatting>
  <conditionalFormatting sqref="AI11:AI34">
    <cfRule type="cellIs" dxfId="283" priority="12" operator="greaterThan">
      <formula>$AI$8</formula>
    </cfRule>
  </conditionalFormatting>
  <conditionalFormatting sqref="AH11:AH34">
    <cfRule type="cellIs" dxfId="282" priority="10" operator="greaterThan">
      <formula>$AH$8</formula>
    </cfRule>
    <cfRule type="cellIs" dxfId="281" priority="11" operator="greaterThan">
      <formula>$AH$8</formula>
    </cfRule>
  </conditionalFormatting>
  <conditionalFormatting sqref="AP11:AP34">
    <cfRule type="cellIs" dxfId="280" priority="8" operator="equal">
      <formula>0</formula>
    </cfRule>
  </conditionalFormatting>
  <conditionalFormatting sqref="AP11:AP34">
    <cfRule type="cellIs" dxfId="279" priority="7" operator="greaterThan">
      <formula>1179</formula>
    </cfRule>
  </conditionalFormatting>
  <conditionalFormatting sqref="AP11:AP34">
    <cfRule type="cellIs" dxfId="278" priority="6" operator="greaterThan">
      <formula>99</formula>
    </cfRule>
  </conditionalFormatting>
  <conditionalFormatting sqref="AP11:AP34">
    <cfRule type="cellIs" dxfId="277" priority="5" operator="greaterThan">
      <formula>0.99</formula>
    </cfRule>
  </conditionalFormatting>
  <conditionalFormatting sqref="AK34">
    <cfRule type="cellIs" dxfId="276" priority="4" operator="equal">
      <formula>0</formula>
    </cfRule>
  </conditionalFormatting>
  <conditionalFormatting sqref="AK34">
    <cfRule type="cellIs" dxfId="275" priority="3" operator="greaterThan">
      <formula>1179</formula>
    </cfRule>
  </conditionalFormatting>
  <conditionalFormatting sqref="AK34">
    <cfRule type="cellIs" dxfId="274" priority="2" operator="greaterThan">
      <formula>99</formula>
    </cfRule>
  </conditionalFormatting>
  <conditionalFormatting sqref="AK34">
    <cfRule type="cellIs" dxfId="273" priority="1" operator="greaterThan">
      <formula>0.99</formula>
    </cfRule>
  </conditionalFormatting>
  <dataValidations count="4">
    <dataValidation type="list" allowBlank="1" showInputMessage="1" showErrorMessage="1" sqref="P3:P5" xr:uid="{00000000-0002-0000-1200-000000000000}">
      <formula1>$AY$10:$AY$38</formula1>
    </dataValidation>
    <dataValidation type="list" allowBlank="1" showInputMessage="1" showErrorMessage="1" sqref="AP8:AQ8 N10 L10 D8 O8:T8" xr:uid="{00000000-0002-0000-1200-000001000000}">
      <formula1>#REF!</formula1>
    </dataValidation>
    <dataValidation type="list" allowBlank="1" showInputMessage="1" showErrorMessage="1" sqref="H11:H34" xr:uid="{00000000-0002-0000-1200-000002000000}">
      <formula1>$AV$10:$AV$19</formula1>
    </dataValidation>
    <dataValidation type="list" allowBlank="1" showInputMessage="1" showErrorMessage="1" sqref="AV31:AW31" xr:uid="{00000000-0002-0000-1200-000003000000}">
      <formula1>$AV$24:$AV$28</formula1>
    </dataValidation>
  </dataValidations>
  <hyperlinks>
    <hyperlink ref="H9:H10" location="'1'!AH8" display="Plant Status" xr:uid="{00000000-0004-0000-12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AY118"/>
  <sheetViews>
    <sheetView showGridLines="0" topLeftCell="A31" zoomScale="98" zoomScaleNormal="98" workbookViewId="0">
      <selection activeCell="Q34" sqref="Q34"/>
    </sheetView>
  </sheetViews>
  <sheetFormatPr defaultColWidth="9.1796875" defaultRowHeight="14.5" x14ac:dyDescent="0.35"/>
  <cols>
    <col min="1" max="1" width="7.1796875" style="108" customWidth="1"/>
    <col min="2" max="2" width="10.26953125" style="108" customWidth="1"/>
    <col min="3" max="3" width="11.7265625" style="108" customWidth="1"/>
    <col min="4" max="7" width="9.1796875" style="108"/>
    <col min="8" max="8" width="20.453125" style="108" customWidth="1"/>
    <col min="9" max="10" width="9.1796875" style="108"/>
    <col min="11" max="11" width="9" style="108" customWidth="1"/>
    <col min="12" max="14" width="9.1796875" style="108" hidden="1" customWidth="1"/>
    <col min="15" max="16" width="9.1796875" style="108"/>
    <col min="17" max="18" width="9.1796875" style="108" customWidth="1"/>
    <col min="19" max="32" width="9.1796875" style="108"/>
    <col min="33" max="33" width="10.453125" style="108" bestFit="1" customWidth="1"/>
    <col min="34" max="44" width="9.1796875" style="108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08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39" t="s">
        <v>11</v>
      </c>
      <c r="I7" s="140" t="s">
        <v>12</v>
      </c>
      <c r="J7" s="140" t="s">
        <v>13</v>
      </c>
      <c r="K7" s="140" t="s">
        <v>14</v>
      </c>
      <c r="L7" s="14"/>
      <c r="M7" s="14"/>
      <c r="N7" s="14"/>
      <c r="O7" s="139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40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40" t="s">
        <v>23</v>
      </c>
      <c r="AG7" s="140" t="s">
        <v>24</v>
      </c>
      <c r="AH7" s="140" t="s">
        <v>25</v>
      </c>
      <c r="AI7" s="140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40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41884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25172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40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41" t="s">
        <v>52</v>
      </c>
      <c r="V9" s="141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43" t="s">
        <v>56</v>
      </c>
      <c r="AG9" s="143" t="s">
        <v>57</v>
      </c>
      <c r="AH9" s="287" t="s">
        <v>58</v>
      </c>
      <c r="AI9" s="301" t="s">
        <v>59</v>
      </c>
      <c r="AJ9" s="141" t="s">
        <v>60</v>
      </c>
      <c r="AK9" s="141" t="s">
        <v>61</v>
      </c>
      <c r="AL9" s="141" t="s">
        <v>62</v>
      </c>
      <c r="AM9" s="141" t="s">
        <v>63</v>
      </c>
      <c r="AN9" s="141" t="s">
        <v>64</v>
      </c>
      <c r="AO9" s="141" t="s">
        <v>65</v>
      </c>
      <c r="AP9" s="141" t="s">
        <v>66</v>
      </c>
      <c r="AQ9" s="285" t="s">
        <v>67</v>
      </c>
      <c r="AR9" s="141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41" t="s">
        <v>73</v>
      </c>
      <c r="C10" s="141" t="s">
        <v>74</v>
      </c>
      <c r="D10" s="141" t="s">
        <v>75</v>
      </c>
      <c r="E10" s="141" t="s">
        <v>76</v>
      </c>
      <c r="F10" s="141" t="s">
        <v>75</v>
      </c>
      <c r="G10" s="141" t="s">
        <v>76</v>
      </c>
      <c r="H10" s="284"/>
      <c r="I10" s="141" t="s">
        <v>76</v>
      </c>
      <c r="J10" s="141" t="s">
        <v>76</v>
      </c>
      <c r="K10" s="141" t="s">
        <v>76</v>
      </c>
      <c r="L10" s="30" t="s">
        <v>30</v>
      </c>
      <c r="M10" s="277"/>
      <c r="N10" s="30" t="s">
        <v>30</v>
      </c>
      <c r="O10" s="286"/>
      <c r="P10" s="286"/>
      <c r="Q10" s="3">
        <v>5126253</v>
      </c>
      <c r="R10" s="295"/>
      <c r="S10" s="296"/>
      <c r="T10" s="297"/>
      <c r="U10" s="141" t="s">
        <v>76</v>
      </c>
      <c r="V10" s="141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30557424</v>
      </c>
      <c r="AH10" s="287"/>
      <c r="AI10" s="302"/>
      <c r="AJ10" s="141" t="s">
        <v>85</v>
      </c>
      <c r="AK10" s="141" t="s">
        <v>85</v>
      </c>
      <c r="AL10" s="141" t="s">
        <v>85</v>
      </c>
      <c r="AM10" s="141" t="s">
        <v>85</v>
      </c>
      <c r="AN10" s="141" t="s">
        <v>85</v>
      </c>
      <c r="AO10" s="141" t="s">
        <v>85</v>
      </c>
      <c r="AP10" s="2">
        <v>6721238</v>
      </c>
      <c r="AQ10" s="286"/>
      <c r="AR10" s="142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15</v>
      </c>
      <c r="E11" s="45">
        <f>D11/1.42</f>
        <v>10.563380281690142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105</v>
      </c>
      <c r="P11" s="50">
        <v>87</v>
      </c>
      <c r="Q11" s="50">
        <v>5129978</v>
      </c>
      <c r="R11" s="51">
        <f>Q11-Q10</f>
        <v>3725</v>
      </c>
      <c r="S11" s="52">
        <f>R11*24/1000</f>
        <v>89.4</v>
      </c>
      <c r="T11" s="52">
        <f>R11/1000</f>
        <v>3.7250000000000001</v>
      </c>
      <c r="U11" s="53">
        <v>5.6</v>
      </c>
      <c r="V11" s="53">
        <f t="shared" ref="V11:V34" si="0">U11</f>
        <v>5.6</v>
      </c>
      <c r="W11" s="117" t="s">
        <v>132</v>
      </c>
      <c r="X11" s="111">
        <v>0</v>
      </c>
      <c r="Y11" s="111">
        <v>0</v>
      </c>
      <c r="Z11" s="111">
        <v>1029</v>
      </c>
      <c r="AA11" s="111">
        <v>0</v>
      </c>
      <c r="AB11" s="111">
        <v>1028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30557959</v>
      </c>
      <c r="AH11" s="56">
        <f>IF(ISBLANK(AG11),"-",AG11-AG10)</f>
        <v>535</v>
      </c>
      <c r="AI11" s="57">
        <f>AH11/T11</f>
        <v>143.62416107382549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6722224</v>
      </c>
      <c r="AQ11" s="111">
        <f t="shared" ref="AQ11:AQ34" si="1">AP11-AP10</f>
        <v>986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18</v>
      </c>
      <c r="E12" s="45">
        <f t="shared" ref="E12:E34" si="2">D12/1.42</f>
        <v>12.67605633802817</v>
      </c>
      <c r="F12" s="110">
        <v>66</v>
      </c>
      <c r="G12" s="45">
        <f t="shared" ref="G12:G34" si="3">F12/1.42</f>
        <v>46.478873239436624</v>
      </c>
      <c r="H12" s="46" t="s">
        <v>89</v>
      </c>
      <c r="I12" s="46">
        <f t="shared" ref="I12:I34" si="4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109</v>
      </c>
      <c r="P12" s="50">
        <v>89</v>
      </c>
      <c r="Q12" s="50">
        <v>5133686</v>
      </c>
      <c r="R12" s="51">
        <f t="shared" ref="R12:R34" si="5">Q12-Q11</f>
        <v>3708</v>
      </c>
      <c r="S12" s="52">
        <f t="shared" ref="S12:S34" si="6">R12*24/1000</f>
        <v>88.992000000000004</v>
      </c>
      <c r="T12" s="52">
        <f t="shared" ref="T12:T34" si="7">R12/1000</f>
        <v>3.7080000000000002</v>
      </c>
      <c r="U12" s="53">
        <v>6.9</v>
      </c>
      <c r="V12" s="53">
        <f t="shared" si="0"/>
        <v>6.9</v>
      </c>
      <c r="W12" s="117" t="s">
        <v>132</v>
      </c>
      <c r="X12" s="111">
        <v>0</v>
      </c>
      <c r="Y12" s="111">
        <v>0</v>
      </c>
      <c r="Z12" s="111">
        <v>978</v>
      </c>
      <c r="AA12" s="111">
        <v>0</v>
      </c>
      <c r="AB12" s="111">
        <v>1028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30558486</v>
      </c>
      <c r="AH12" s="56">
        <f>IF(ISBLANK(AG12),"-",AG12-AG11)</f>
        <v>527</v>
      </c>
      <c r="AI12" s="57">
        <f t="shared" ref="AI12:AI34" si="8">AH12/T12</f>
        <v>142.12513484358144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6723271</v>
      </c>
      <c r="AQ12" s="111">
        <f t="shared" si="1"/>
        <v>1047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20</v>
      </c>
      <c r="E13" s="45">
        <f t="shared" si="2"/>
        <v>14.084507042253522</v>
      </c>
      <c r="F13" s="110">
        <v>66</v>
      </c>
      <c r="G13" s="45">
        <f t="shared" si="3"/>
        <v>46.478873239436624</v>
      </c>
      <c r="H13" s="46" t="s">
        <v>89</v>
      </c>
      <c r="I13" s="46">
        <f t="shared" si="4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96</v>
      </c>
      <c r="P13" s="50">
        <v>85</v>
      </c>
      <c r="Q13" s="50">
        <v>5137380</v>
      </c>
      <c r="R13" s="51">
        <f t="shared" si="5"/>
        <v>3694</v>
      </c>
      <c r="S13" s="52">
        <f t="shared" si="6"/>
        <v>88.656000000000006</v>
      </c>
      <c r="T13" s="52">
        <f t="shared" si="7"/>
        <v>3.694</v>
      </c>
      <c r="U13" s="53">
        <v>7.9</v>
      </c>
      <c r="V13" s="53">
        <f t="shared" si="0"/>
        <v>7.9</v>
      </c>
      <c r="W13" s="117" t="s">
        <v>132</v>
      </c>
      <c r="X13" s="111">
        <v>0</v>
      </c>
      <c r="Y13" s="111">
        <v>0</v>
      </c>
      <c r="Z13" s="111">
        <v>962</v>
      </c>
      <c r="AA13" s="111">
        <v>0</v>
      </c>
      <c r="AB13" s="111">
        <v>1029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30558988</v>
      </c>
      <c r="AH13" s="56">
        <f>IF(ISBLANK(AG13),"-",AG13-AG12)</f>
        <v>502</v>
      </c>
      <c r="AI13" s="57">
        <f t="shared" si="8"/>
        <v>135.89604764482945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6724713</v>
      </c>
      <c r="AQ13" s="111">
        <f t="shared" si="1"/>
        <v>1442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19</v>
      </c>
      <c r="E14" s="45">
        <f t="shared" si="2"/>
        <v>13.380281690140846</v>
      </c>
      <c r="F14" s="110">
        <v>66</v>
      </c>
      <c r="G14" s="45">
        <f t="shared" si="3"/>
        <v>46.478873239436624</v>
      </c>
      <c r="H14" s="46" t="s">
        <v>89</v>
      </c>
      <c r="I14" s="46">
        <f t="shared" si="4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107</v>
      </c>
      <c r="P14" s="50">
        <v>90</v>
      </c>
      <c r="Q14" s="50">
        <v>5141092</v>
      </c>
      <c r="R14" s="51">
        <f t="shared" si="5"/>
        <v>3712</v>
      </c>
      <c r="S14" s="52">
        <f t="shared" si="6"/>
        <v>89.087999999999994</v>
      </c>
      <c r="T14" s="52">
        <f t="shared" si="7"/>
        <v>3.7120000000000002</v>
      </c>
      <c r="U14" s="53">
        <v>9.3000000000000007</v>
      </c>
      <c r="V14" s="53">
        <f t="shared" si="0"/>
        <v>9.3000000000000007</v>
      </c>
      <c r="W14" s="117" t="s">
        <v>132</v>
      </c>
      <c r="X14" s="111">
        <v>0</v>
      </c>
      <c r="Y14" s="111">
        <v>0</v>
      </c>
      <c r="Z14" s="111">
        <v>979</v>
      </c>
      <c r="AA14" s="111">
        <v>0</v>
      </c>
      <c r="AB14" s="111">
        <v>1008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30559504</v>
      </c>
      <c r="AH14" s="56">
        <f t="shared" ref="AH14:AH34" si="9">IF(ISBLANK(AG14),"-",AG14-AG13)</f>
        <v>516</v>
      </c>
      <c r="AI14" s="57">
        <f t="shared" si="8"/>
        <v>139.00862068965517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6726177</v>
      </c>
      <c r="AQ14" s="111">
        <f t="shared" si="1"/>
        <v>1464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23</v>
      </c>
      <c r="E15" s="45">
        <f t="shared" si="2"/>
        <v>16.197183098591552</v>
      </c>
      <c r="F15" s="110">
        <v>66</v>
      </c>
      <c r="G15" s="45">
        <f t="shared" si="3"/>
        <v>46.478873239436624</v>
      </c>
      <c r="H15" s="46" t="s">
        <v>89</v>
      </c>
      <c r="I15" s="46">
        <f t="shared" si="4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104</v>
      </c>
      <c r="P15" s="50">
        <v>99</v>
      </c>
      <c r="Q15" s="50">
        <v>5144838</v>
      </c>
      <c r="R15" s="51">
        <f t="shared" si="5"/>
        <v>3746</v>
      </c>
      <c r="S15" s="52">
        <f t="shared" si="6"/>
        <v>89.903999999999996</v>
      </c>
      <c r="T15" s="52">
        <f t="shared" si="7"/>
        <v>3.746</v>
      </c>
      <c r="U15" s="53">
        <v>9.5</v>
      </c>
      <c r="V15" s="53">
        <f t="shared" si="0"/>
        <v>9.5</v>
      </c>
      <c r="W15" s="117" t="s">
        <v>132</v>
      </c>
      <c r="X15" s="111">
        <v>0</v>
      </c>
      <c r="Y15" s="111">
        <v>0</v>
      </c>
      <c r="Z15" s="111">
        <v>969</v>
      </c>
      <c r="AA15" s="111">
        <v>0</v>
      </c>
      <c r="AB15" s="111">
        <v>1009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30560196</v>
      </c>
      <c r="AH15" s="56">
        <f t="shared" si="9"/>
        <v>692</v>
      </c>
      <c r="AI15" s="57">
        <f t="shared" si="8"/>
        <v>184.73037907100908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6726177</v>
      </c>
      <c r="AQ15" s="111">
        <f t="shared" si="1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10</v>
      </c>
      <c r="E16" s="45">
        <f t="shared" si="2"/>
        <v>7.042253521126761</v>
      </c>
      <c r="F16" s="63">
        <v>68</v>
      </c>
      <c r="G16" s="45">
        <f t="shared" si="3"/>
        <v>47.887323943661976</v>
      </c>
      <c r="H16" s="46" t="s">
        <v>89</v>
      </c>
      <c r="I16" s="46">
        <f t="shared" si="4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120</v>
      </c>
      <c r="P16" s="50">
        <v>118</v>
      </c>
      <c r="Q16" s="50">
        <v>5149491</v>
      </c>
      <c r="R16" s="51">
        <f t="shared" si="5"/>
        <v>4653</v>
      </c>
      <c r="S16" s="52">
        <f t="shared" si="6"/>
        <v>111.672</v>
      </c>
      <c r="T16" s="52">
        <f t="shared" si="7"/>
        <v>4.6529999999999996</v>
      </c>
      <c r="U16" s="53">
        <v>9.5</v>
      </c>
      <c r="V16" s="53">
        <f t="shared" si="0"/>
        <v>9.5</v>
      </c>
      <c r="W16" s="117" t="s">
        <v>132</v>
      </c>
      <c r="X16" s="111">
        <v>0</v>
      </c>
      <c r="Y16" s="111">
        <v>0</v>
      </c>
      <c r="Z16" s="111">
        <v>1195</v>
      </c>
      <c r="AA16" s="111">
        <v>0</v>
      </c>
      <c r="AB16" s="111">
        <v>1129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30560946</v>
      </c>
      <c r="AH16" s="56">
        <f t="shared" si="9"/>
        <v>750</v>
      </c>
      <c r="AI16" s="57">
        <f t="shared" si="8"/>
        <v>161.18633139909738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6726177</v>
      </c>
      <c r="AQ16" s="111">
        <f t="shared" si="1"/>
        <v>0</v>
      </c>
      <c r="AR16" s="61">
        <v>1.0900000000000001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9</v>
      </c>
      <c r="E17" s="45">
        <f t="shared" si="2"/>
        <v>6.3380281690140849</v>
      </c>
      <c r="F17" s="63">
        <v>83</v>
      </c>
      <c r="G17" s="45">
        <f t="shared" si="3"/>
        <v>58.450704225352112</v>
      </c>
      <c r="H17" s="46" t="s">
        <v>89</v>
      </c>
      <c r="I17" s="46">
        <f t="shared" si="4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140</v>
      </c>
      <c r="P17" s="50">
        <v>147</v>
      </c>
      <c r="Q17" s="50">
        <v>5155388</v>
      </c>
      <c r="R17" s="51">
        <f t="shared" si="5"/>
        <v>5897</v>
      </c>
      <c r="S17" s="52">
        <f t="shared" si="6"/>
        <v>141.52799999999999</v>
      </c>
      <c r="T17" s="52">
        <f t="shared" si="7"/>
        <v>5.8970000000000002</v>
      </c>
      <c r="U17" s="53">
        <v>9.1</v>
      </c>
      <c r="V17" s="53">
        <f t="shared" si="0"/>
        <v>9.1</v>
      </c>
      <c r="W17" s="117" t="s">
        <v>147</v>
      </c>
      <c r="X17" s="111">
        <v>0</v>
      </c>
      <c r="Y17" s="111">
        <v>1016</v>
      </c>
      <c r="Z17" s="111">
        <v>1196</v>
      </c>
      <c r="AA17" s="111">
        <v>1185</v>
      </c>
      <c r="AB17" s="111">
        <v>1199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30562260</v>
      </c>
      <c r="AH17" s="56">
        <f t="shared" si="9"/>
        <v>1314</v>
      </c>
      <c r="AI17" s="57">
        <f t="shared" si="8"/>
        <v>222.82516533830761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6726177</v>
      </c>
      <c r="AQ17" s="111">
        <f t="shared" si="1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12</v>
      </c>
      <c r="E18" s="45">
        <f t="shared" si="2"/>
        <v>8.4507042253521139</v>
      </c>
      <c r="F18" s="63">
        <v>83</v>
      </c>
      <c r="G18" s="45">
        <f t="shared" si="3"/>
        <v>58.450704225352112</v>
      </c>
      <c r="H18" s="46" t="s">
        <v>89</v>
      </c>
      <c r="I18" s="46">
        <f t="shared" si="4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138</v>
      </c>
      <c r="P18" s="50">
        <v>142</v>
      </c>
      <c r="Q18" s="50">
        <v>5161609</v>
      </c>
      <c r="R18" s="51">
        <f t="shared" si="5"/>
        <v>6221</v>
      </c>
      <c r="S18" s="52">
        <f t="shared" si="6"/>
        <v>149.304</v>
      </c>
      <c r="T18" s="52">
        <f t="shared" si="7"/>
        <v>6.2210000000000001</v>
      </c>
      <c r="U18" s="53">
        <v>8.6</v>
      </c>
      <c r="V18" s="53">
        <f t="shared" si="0"/>
        <v>8.6</v>
      </c>
      <c r="W18" s="117" t="s">
        <v>147</v>
      </c>
      <c r="X18" s="111">
        <v>0</v>
      </c>
      <c r="Y18" s="111">
        <v>1042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30563646</v>
      </c>
      <c r="AH18" s="56">
        <f t="shared" si="9"/>
        <v>1386</v>
      </c>
      <c r="AI18" s="57">
        <f t="shared" si="8"/>
        <v>222.79376306060118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6726177</v>
      </c>
      <c r="AQ18" s="111">
        <f t="shared" si="1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13</v>
      </c>
      <c r="E19" s="45">
        <f t="shared" si="2"/>
        <v>9.1549295774647899</v>
      </c>
      <c r="F19" s="63">
        <v>83</v>
      </c>
      <c r="G19" s="45">
        <f t="shared" si="3"/>
        <v>58.450704225352112</v>
      </c>
      <c r="H19" s="46" t="s">
        <v>89</v>
      </c>
      <c r="I19" s="46">
        <f t="shared" si="4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138</v>
      </c>
      <c r="P19" s="50">
        <v>142</v>
      </c>
      <c r="Q19" s="50">
        <v>5167686</v>
      </c>
      <c r="R19" s="51">
        <f t="shared" si="5"/>
        <v>6077</v>
      </c>
      <c r="S19" s="52">
        <f t="shared" si="6"/>
        <v>145.84800000000001</v>
      </c>
      <c r="T19" s="52">
        <f t="shared" si="7"/>
        <v>6.077</v>
      </c>
      <c r="U19" s="53">
        <v>8.1</v>
      </c>
      <c r="V19" s="53">
        <f t="shared" si="0"/>
        <v>8.1</v>
      </c>
      <c r="W19" s="117" t="s">
        <v>147</v>
      </c>
      <c r="X19" s="111">
        <v>0</v>
      </c>
      <c r="Y19" s="111">
        <v>1041</v>
      </c>
      <c r="Z19" s="111">
        <v>1196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30565006</v>
      </c>
      <c r="AH19" s="56">
        <f t="shared" si="9"/>
        <v>1360</v>
      </c>
      <c r="AI19" s="57">
        <f t="shared" si="8"/>
        <v>223.7946355109429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6726177</v>
      </c>
      <c r="AQ19" s="111">
        <f t="shared" si="1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10</v>
      </c>
      <c r="E20" s="45">
        <f t="shared" si="2"/>
        <v>7.042253521126761</v>
      </c>
      <c r="F20" s="63">
        <v>83</v>
      </c>
      <c r="G20" s="45">
        <f t="shared" si="3"/>
        <v>58.450704225352112</v>
      </c>
      <c r="H20" s="46" t="s">
        <v>89</v>
      </c>
      <c r="I20" s="46">
        <f t="shared" si="4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137</v>
      </c>
      <c r="P20" s="50">
        <v>140</v>
      </c>
      <c r="Q20" s="50">
        <v>5173698</v>
      </c>
      <c r="R20" s="51">
        <f t="shared" si="5"/>
        <v>6012</v>
      </c>
      <c r="S20" s="52">
        <f t="shared" si="6"/>
        <v>144.28800000000001</v>
      </c>
      <c r="T20" s="52">
        <f t="shared" si="7"/>
        <v>6.0119999999999996</v>
      </c>
      <c r="U20" s="53">
        <v>7.6</v>
      </c>
      <c r="V20" s="53">
        <f t="shared" si="0"/>
        <v>7.6</v>
      </c>
      <c r="W20" s="117" t="s">
        <v>147</v>
      </c>
      <c r="X20" s="111">
        <v>0</v>
      </c>
      <c r="Y20" s="111">
        <v>1040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30566358</v>
      </c>
      <c r="AH20" s="56">
        <f t="shared" si="9"/>
        <v>1352</v>
      </c>
      <c r="AI20" s="57">
        <f t="shared" si="8"/>
        <v>224.88356620093148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6726177</v>
      </c>
      <c r="AQ20" s="111">
        <f t="shared" si="1"/>
        <v>0</v>
      </c>
      <c r="AR20" s="61">
        <v>0.96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2"/>
        <v>7.746478873239437</v>
      </c>
      <c r="F21" s="63">
        <v>83</v>
      </c>
      <c r="G21" s="45">
        <f t="shared" si="3"/>
        <v>58.450704225352112</v>
      </c>
      <c r="H21" s="46" t="s">
        <v>89</v>
      </c>
      <c r="I21" s="46">
        <f t="shared" si="4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138</v>
      </c>
      <c r="P21" s="50">
        <v>145</v>
      </c>
      <c r="Q21" s="50">
        <v>5179802</v>
      </c>
      <c r="R21" s="51">
        <f>Q21-Q20</f>
        <v>6104</v>
      </c>
      <c r="S21" s="52">
        <f t="shared" si="6"/>
        <v>146.49600000000001</v>
      </c>
      <c r="T21" s="52">
        <f t="shared" si="7"/>
        <v>6.1040000000000001</v>
      </c>
      <c r="U21" s="53">
        <v>7.3</v>
      </c>
      <c r="V21" s="53">
        <f t="shared" si="0"/>
        <v>7.3</v>
      </c>
      <c r="W21" s="117" t="s">
        <v>147</v>
      </c>
      <c r="X21" s="111">
        <v>0</v>
      </c>
      <c r="Y21" s="111">
        <v>1022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30567722</v>
      </c>
      <c r="AH21" s="56">
        <f t="shared" si="9"/>
        <v>1364</v>
      </c>
      <c r="AI21" s="57">
        <f t="shared" si="8"/>
        <v>223.46002621231978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6726177</v>
      </c>
      <c r="AQ21" s="111">
        <f t="shared" si="1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13</v>
      </c>
      <c r="E22" s="45">
        <f t="shared" si="2"/>
        <v>9.1549295774647899</v>
      </c>
      <c r="F22" s="63">
        <v>83</v>
      </c>
      <c r="G22" s="45">
        <f t="shared" si="3"/>
        <v>58.450704225352112</v>
      </c>
      <c r="H22" s="46" t="s">
        <v>89</v>
      </c>
      <c r="I22" s="46">
        <f t="shared" si="4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136</v>
      </c>
      <c r="P22" s="50">
        <v>144</v>
      </c>
      <c r="Q22" s="50">
        <v>5185794</v>
      </c>
      <c r="R22" s="51">
        <f t="shared" si="5"/>
        <v>5992</v>
      </c>
      <c r="S22" s="52">
        <f t="shared" si="6"/>
        <v>143.80799999999999</v>
      </c>
      <c r="T22" s="52">
        <f t="shared" si="7"/>
        <v>5.992</v>
      </c>
      <c r="U22" s="53">
        <v>7.1</v>
      </c>
      <c r="V22" s="53">
        <f t="shared" si="0"/>
        <v>7.1</v>
      </c>
      <c r="W22" s="117" t="s">
        <v>147</v>
      </c>
      <c r="X22" s="111">
        <v>0</v>
      </c>
      <c r="Y22" s="111">
        <v>1052</v>
      </c>
      <c r="Z22" s="111">
        <v>1195</v>
      </c>
      <c r="AA22" s="111">
        <v>1185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30569062</v>
      </c>
      <c r="AH22" s="56">
        <f t="shared" si="9"/>
        <v>1340</v>
      </c>
      <c r="AI22" s="57">
        <f t="shared" si="8"/>
        <v>223.63150867823765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6726177</v>
      </c>
      <c r="AQ22" s="111">
        <f t="shared" si="1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08" t="s">
        <v>144</v>
      </c>
      <c r="B23" s="43">
        <v>2.5</v>
      </c>
      <c r="C23" s="43">
        <v>0.54166666666666696</v>
      </c>
      <c r="D23" s="44">
        <v>11</v>
      </c>
      <c r="E23" s="45">
        <f t="shared" si="2"/>
        <v>7.746478873239437</v>
      </c>
      <c r="F23" s="110">
        <v>81</v>
      </c>
      <c r="G23" s="45">
        <f t="shared" si="3"/>
        <v>57.04225352112676</v>
      </c>
      <c r="H23" s="46" t="s">
        <v>89</v>
      </c>
      <c r="I23" s="46">
        <f t="shared" si="4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137</v>
      </c>
      <c r="P23" s="50">
        <v>137</v>
      </c>
      <c r="Q23" s="50">
        <v>5191589</v>
      </c>
      <c r="R23" s="51">
        <f t="shared" si="5"/>
        <v>5795</v>
      </c>
      <c r="S23" s="52">
        <f t="shared" si="6"/>
        <v>139.08000000000001</v>
      </c>
      <c r="T23" s="52">
        <f t="shared" si="7"/>
        <v>5.7949999999999999</v>
      </c>
      <c r="U23" s="53">
        <v>6.9</v>
      </c>
      <c r="V23" s="53">
        <f t="shared" si="0"/>
        <v>6.9</v>
      </c>
      <c r="W23" s="117" t="s">
        <v>147</v>
      </c>
      <c r="X23" s="111">
        <v>0</v>
      </c>
      <c r="Y23" s="111">
        <v>994</v>
      </c>
      <c r="Z23" s="111">
        <v>1164</v>
      </c>
      <c r="AA23" s="111">
        <v>1185</v>
      </c>
      <c r="AB23" s="111">
        <v>1199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30570382</v>
      </c>
      <c r="AH23" s="56">
        <f t="shared" si="9"/>
        <v>1320</v>
      </c>
      <c r="AI23" s="57">
        <f t="shared" si="8"/>
        <v>227.78257118205349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6726177</v>
      </c>
      <c r="AQ23" s="111">
        <f t="shared" si="1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2"/>
        <v>7.746478873239437</v>
      </c>
      <c r="F24" s="110">
        <v>81</v>
      </c>
      <c r="G24" s="45">
        <f t="shared" si="3"/>
        <v>57.04225352112676</v>
      </c>
      <c r="H24" s="46" t="s">
        <v>89</v>
      </c>
      <c r="I24" s="46">
        <f t="shared" si="4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137</v>
      </c>
      <c r="P24" s="50">
        <v>148</v>
      </c>
      <c r="Q24" s="50">
        <v>5197254</v>
      </c>
      <c r="R24" s="51">
        <f t="shared" si="5"/>
        <v>5665</v>
      </c>
      <c r="S24" s="52">
        <f t="shared" si="6"/>
        <v>135.96</v>
      </c>
      <c r="T24" s="52">
        <f t="shared" si="7"/>
        <v>5.665</v>
      </c>
      <c r="U24" s="53">
        <v>6.8</v>
      </c>
      <c r="V24" s="53">
        <f t="shared" si="0"/>
        <v>6.8</v>
      </c>
      <c r="W24" s="117" t="s">
        <v>147</v>
      </c>
      <c r="X24" s="111">
        <v>0</v>
      </c>
      <c r="Y24" s="111">
        <v>980</v>
      </c>
      <c r="Z24" s="111">
        <v>1125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30571658</v>
      </c>
      <c r="AH24" s="56">
        <f t="shared" si="9"/>
        <v>1276</v>
      </c>
      <c r="AI24" s="57">
        <f t="shared" si="8"/>
        <v>225.24271844660194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6726177</v>
      </c>
      <c r="AQ24" s="111">
        <f t="shared" si="1"/>
        <v>0</v>
      </c>
      <c r="AR24" s="61">
        <v>0.89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11</v>
      </c>
      <c r="E25" s="45">
        <f t="shared" si="2"/>
        <v>7.746478873239437</v>
      </c>
      <c r="F25" s="110">
        <v>81</v>
      </c>
      <c r="G25" s="45">
        <f t="shared" si="3"/>
        <v>57.04225352112676</v>
      </c>
      <c r="H25" s="46" t="s">
        <v>89</v>
      </c>
      <c r="I25" s="46">
        <f t="shared" si="4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134</v>
      </c>
      <c r="P25" s="50">
        <v>146</v>
      </c>
      <c r="Q25" s="50">
        <v>5202790</v>
      </c>
      <c r="R25" s="51">
        <f t="shared" si="5"/>
        <v>5536</v>
      </c>
      <c r="S25" s="52">
        <f t="shared" si="6"/>
        <v>132.864</v>
      </c>
      <c r="T25" s="52">
        <f t="shared" si="7"/>
        <v>5.5359999999999996</v>
      </c>
      <c r="U25" s="53">
        <v>6.7</v>
      </c>
      <c r="V25" s="53">
        <f t="shared" si="0"/>
        <v>6.7</v>
      </c>
      <c r="W25" s="117" t="s">
        <v>147</v>
      </c>
      <c r="X25" s="111">
        <v>0</v>
      </c>
      <c r="Y25" s="111">
        <v>976</v>
      </c>
      <c r="Z25" s="111">
        <v>1145</v>
      </c>
      <c r="AA25" s="111">
        <v>1185</v>
      </c>
      <c r="AB25" s="111">
        <v>1199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30572910</v>
      </c>
      <c r="AH25" s="56">
        <f t="shared" si="9"/>
        <v>1252</v>
      </c>
      <c r="AI25" s="57">
        <f t="shared" si="8"/>
        <v>226.15606936416188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6726177</v>
      </c>
      <c r="AQ25" s="111">
        <f t="shared" si="1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11</v>
      </c>
      <c r="E26" s="45">
        <f t="shared" si="2"/>
        <v>7.746478873239437</v>
      </c>
      <c r="F26" s="110">
        <v>81</v>
      </c>
      <c r="G26" s="45">
        <f t="shared" si="3"/>
        <v>57.04225352112676</v>
      </c>
      <c r="H26" s="46" t="s">
        <v>89</v>
      </c>
      <c r="I26" s="46">
        <f t="shared" si="4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132</v>
      </c>
      <c r="P26" s="50">
        <v>144</v>
      </c>
      <c r="Q26" s="50">
        <v>5208326</v>
      </c>
      <c r="R26" s="51">
        <f t="shared" si="5"/>
        <v>5536</v>
      </c>
      <c r="S26" s="52">
        <f t="shared" si="6"/>
        <v>132.864</v>
      </c>
      <c r="T26" s="52">
        <f t="shared" si="7"/>
        <v>5.5359999999999996</v>
      </c>
      <c r="U26" s="53">
        <v>6.6</v>
      </c>
      <c r="V26" s="53">
        <f t="shared" si="0"/>
        <v>6.6</v>
      </c>
      <c r="W26" s="117" t="s">
        <v>147</v>
      </c>
      <c r="X26" s="111">
        <v>0</v>
      </c>
      <c r="Y26" s="111">
        <v>985</v>
      </c>
      <c r="Z26" s="111">
        <v>1145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30574170</v>
      </c>
      <c r="AH26" s="56">
        <f t="shared" si="9"/>
        <v>1260</v>
      </c>
      <c r="AI26" s="57">
        <f t="shared" si="8"/>
        <v>227.60115606936418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6726177</v>
      </c>
      <c r="AQ26" s="111">
        <f t="shared" si="1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7</v>
      </c>
      <c r="E27" s="45">
        <f t="shared" si="2"/>
        <v>4.9295774647887329</v>
      </c>
      <c r="F27" s="110">
        <v>81</v>
      </c>
      <c r="G27" s="45">
        <f t="shared" si="3"/>
        <v>57.04225352112676</v>
      </c>
      <c r="H27" s="46" t="s">
        <v>89</v>
      </c>
      <c r="I27" s="46">
        <f t="shared" si="4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137</v>
      </c>
      <c r="P27" s="50">
        <v>138</v>
      </c>
      <c r="Q27" s="50">
        <v>5213947</v>
      </c>
      <c r="R27" s="51">
        <f t="shared" si="5"/>
        <v>5621</v>
      </c>
      <c r="S27" s="52">
        <f t="shared" si="6"/>
        <v>134.904</v>
      </c>
      <c r="T27" s="52">
        <f t="shared" si="7"/>
        <v>5.6210000000000004</v>
      </c>
      <c r="U27" s="53">
        <v>6.3</v>
      </c>
      <c r="V27" s="53">
        <f t="shared" si="0"/>
        <v>6.3</v>
      </c>
      <c r="W27" s="117" t="s">
        <v>147</v>
      </c>
      <c r="X27" s="111">
        <v>0</v>
      </c>
      <c r="Y27" s="111">
        <v>985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30575456</v>
      </c>
      <c r="AH27" s="56">
        <f t="shared" si="9"/>
        <v>1286</v>
      </c>
      <c r="AI27" s="57">
        <f t="shared" si="8"/>
        <v>228.78491371642056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6726177</v>
      </c>
      <c r="AQ27" s="111">
        <f t="shared" si="1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8</v>
      </c>
      <c r="E28" s="45">
        <f t="shared" si="2"/>
        <v>5.6338028169014089</v>
      </c>
      <c r="F28" s="110">
        <v>78</v>
      </c>
      <c r="G28" s="45">
        <f t="shared" si="3"/>
        <v>54.929577464788736</v>
      </c>
      <c r="H28" s="46" t="s">
        <v>89</v>
      </c>
      <c r="I28" s="46">
        <f t="shared" si="4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132</v>
      </c>
      <c r="P28" s="50">
        <v>138</v>
      </c>
      <c r="Q28" s="50">
        <v>5219533</v>
      </c>
      <c r="R28" s="51">
        <f t="shared" si="5"/>
        <v>5586</v>
      </c>
      <c r="S28" s="52">
        <f t="shared" si="6"/>
        <v>134.06399999999999</v>
      </c>
      <c r="T28" s="52">
        <f t="shared" si="7"/>
        <v>5.5860000000000003</v>
      </c>
      <c r="U28" s="53">
        <v>6.2</v>
      </c>
      <c r="V28" s="53">
        <f t="shared" si="0"/>
        <v>6.2</v>
      </c>
      <c r="W28" s="117" t="s">
        <v>147</v>
      </c>
      <c r="X28" s="111">
        <v>0</v>
      </c>
      <c r="Y28" s="111">
        <v>985</v>
      </c>
      <c r="Z28" s="111">
        <v>1105</v>
      </c>
      <c r="AA28" s="111">
        <v>1185</v>
      </c>
      <c r="AB28" s="111">
        <v>1199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30576704</v>
      </c>
      <c r="AH28" s="56">
        <f t="shared" si="9"/>
        <v>1248</v>
      </c>
      <c r="AI28" s="57">
        <f t="shared" si="8"/>
        <v>223.4156820622986</v>
      </c>
      <c r="AJ28" s="58">
        <v>0</v>
      </c>
      <c r="AK28" s="58">
        <v>1</v>
      </c>
      <c r="AL28" s="58">
        <v>1</v>
      </c>
      <c r="AM28" s="58">
        <v>0</v>
      </c>
      <c r="AN28" s="58">
        <v>1</v>
      </c>
      <c r="AO28" s="58">
        <v>0</v>
      </c>
      <c r="AP28" s="111">
        <v>6726177</v>
      </c>
      <c r="AQ28" s="111">
        <f t="shared" si="1"/>
        <v>0</v>
      </c>
      <c r="AR28" s="61">
        <v>0.92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10</v>
      </c>
      <c r="E29" s="45">
        <f t="shared" si="2"/>
        <v>7.042253521126761</v>
      </c>
      <c r="F29" s="110">
        <v>78</v>
      </c>
      <c r="G29" s="45">
        <f t="shared" si="3"/>
        <v>54.929577464788736</v>
      </c>
      <c r="H29" s="46" t="s">
        <v>89</v>
      </c>
      <c r="I29" s="46">
        <f t="shared" si="4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132</v>
      </c>
      <c r="P29" s="50">
        <v>139</v>
      </c>
      <c r="Q29" s="50">
        <v>5225196</v>
      </c>
      <c r="R29" s="51">
        <f t="shared" si="5"/>
        <v>5663</v>
      </c>
      <c r="S29" s="52">
        <f t="shared" si="6"/>
        <v>135.91200000000001</v>
      </c>
      <c r="T29" s="52">
        <f t="shared" si="7"/>
        <v>5.6630000000000003</v>
      </c>
      <c r="U29" s="53">
        <v>6</v>
      </c>
      <c r="V29" s="53">
        <f t="shared" si="0"/>
        <v>6</v>
      </c>
      <c r="W29" s="117" t="s">
        <v>147</v>
      </c>
      <c r="X29" s="111">
        <v>0</v>
      </c>
      <c r="Y29" s="111">
        <v>988</v>
      </c>
      <c r="Z29" s="111">
        <v>1145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30577956</v>
      </c>
      <c r="AH29" s="56">
        <f t="shared" si="9"/>
        <v>1252</v>
      </c>
      <c r="AI29" s="57">
        <f t="shared" si="8"/>
        <v>221.08423097298251</v>
      </c>
      <c r="AJ29" s="58">
        <v>0</v>
      </c>
      <c r="AK29" s="58">
        <v>1</v>
      </c>
      <c r="AL29" s="58">
        <v>1</v>
      </c>
      <c r="AM29" s="58">
        <v>0</v>
      </c>
      <c r="AN29" s="58">
        <v>1</v>
      </c>
      <c r="AO29" s="58">
        <v>0</v>
      </c>
      <c r="AP29" s="111">
        <v>6726177</v>
      </c>
      <c r="AQ29" s="111">
        <f t="shared" si="1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10</v>
      </c>
      <c r="E30" s="45">
        <f t="shared" si="2"/>
        <v>7.042253521126761</v>
      </c>
      <c r="F30" s="110">
        <v>76</v>
      </c>
      <c r="G30" s="45">
        <f t="shared" si="3"/>
        <v>53.521126760563384</v>
      </c>
      <c r="H30" s="46" t="s">
        <v>89</v>
      </c>
      <c r="I30" s="46">
        <f t="shared" si="4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112</v>
      </c>
      <c r="P30" s="50">
        <v>131</v>
      </c>
      <c r="Q30" s="50">
        <v>5230730</v>
      </c>
      <c r="R30" s="51">
        <f t="shared" si="5"/>
        <v>5534</v>
      </c>
      <c r="S30" s="52">
        <f t="shared" si="6"/>
        <v>132.816</v>
      </c>
      <c r="T30" s="52">
        <f t="shared" si="7"/>
        <v>5.5339999999999998</v>
      </c>
      <c r="U30" s="53">
        <v>5.2</v>
      </c>
      <c r="V30" s="53">
        <f t="shared" si="0"/>
        <v>5.2</v>
      </c>
      <c r="W30" s="117" t="s">
        <v>150</v>
      </c>
      <c r="X30" s="111">
        <v>0</v>
      </c>
      <c r="Y30" s="111">
        <v>1140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30579080</v>
      </c>
      <c r="AH30" s="56">
        <f t="shared" si="9"/>
        <v>1124</v>
      </c>
      <c r="AI30" s="57">
        <f t="shared" si="8"/>
        <v>203.10805926996747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6726177</v>
      </c>
      <c r="AQ30" s="111">
        <f t="shared" si="1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13</v>
      </c>
      <c r="E31" s="45">
        <f>D31/1.42</f>
        <v>9.1549295774647899</v>
      </c>
      <c r="F31" s="110">
        <v>76</v>
      </c>
      <c r="G31" s="45">
        <f t="shared" si="3"/>
        <v>53.521126760563384</v>
      </c>
      <c r="H31" s="46" t="s">
        <v>89</v>
      </c>
      <c r="I31" s="46">
        <f t="shared" si="4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114</v>
      </c>
      <c r="P31" s="50">
        <v>130</v>
      </c>
      <c r="Q31" s="50">
        <v>5236140</v>
      </c>
      <c r="R31" s="51">
        <f t="shared" si="5"/>
        <v>5410</v>
      </c>
      <c r="S31" s="52">
        <f t="shared" si="6"/>
        <v>129.84</v>
      </c>
      <c r="T31" s="52">
        <f t="shared" si="7"/>
        <v>5.41</v>
      </c>
      <c r="U31" s="53">
        <v>4.2</v>
      </c>
      <c r="V31" s="53">
        <f t="shared" si="0"/>
        <v>4.2</v>
      </c>
      <c r="W31" s="117" t="s">
        <v>150</v>
      </c>
      <c r="X31" s="111">
        <v>0</v>
      </c>
      <c r="Y31" s="111">
        <v>1068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30580170</v>
      </c>
      <c r="AH31" s="56">
        <f t="shared" si="9"/>
        <v>1090</v>
      </c>
      <c r="AI31" s="57">
        <f t="shared" si="8"/>
        <v>201.47874306839185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6726177</v>
      </c>
      <c r="AQ31" s="111">
        <f t="shared" si="1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15</v>
      </c>
      <c r="E32" s="45">
        <f t="shared" si="2"/>
        <v>10.563380281690142</v>
      </c>
      <c r="F32" s="110">
        <v>76</v>
      </c>
      <c r="G32" s="45">
        <f t="shared" si="3"/>
        <v>53.521126760563384</v>
      </c>
      <c r="H32" s="46" t="s">
        <v>89</v>
      </c>
      <c r="I32" s="46">
        <f t="shared" si="4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122</v>
      </c>
      <c r="P32" s="50">
        <v>120</v>
      </c>
      <c r="Q32" s="50">
        <v>5241126</v>
      </c>
      <c r="R32" s="51">
        <f t="shared" si="5"/>
        <v>4986</v>
      </c>
      <c r="S32" s="52">
        <f t="shared" si="6"/>
        <v>119.664</v>
      </c>
      <c r="T32" s="52">
        <f t="shared" si="7"/>
        <v>4.9859999999999998</v>
      </c>
      <c r="U32" s="53">
        <v>3.7</v>
      </c>
      <c r="V32" s="53">
        <f t="shared" si="0"/>
        <v>3.7</v>
      </c>
      <c r="W32" s="117" t="s">
        <v>150</v>
      </c>
      <c r="X32" s="111">
        <v>0</v>
      </c>
      <c r="Y32" s="111">
        <v>1000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30581166</v>
      </c>
      <c r="AH32" s="56">
        <f t="shared" si="9"/>
        <v>996</v>
      </c>
      <c r="AI32" s="57">
        <f t="shared" si="8"/>
        <v>199.75932611311674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6726177</v>
      </c>
      <c r="AQ32" s="111">
        <f t="shared" si="1"/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11</v>
      </c>
      <c r="E33" s="45">
        <f t="shared" si="2"/>
        <v>7.746478873239437</v>
      </c>
      <c r="F33" s="110">
        <v>66</v>
      </c>
      <c r="G33" s="45">
        <f t="shared" si="3"/>
        <v>46.478873239436624</v>
      </c>
      <c r="H33" s="46" t="s">
        <v>89</v>
      </c>
      <c r="I33" s="46">
        <f t="shared" si="4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115</v>
      </c>
      <c r="P33" s="50">
        <v>105</v>
      </c>
      <c r="Q33" s="50">
        <v>5245498</v>
      </c>
      <c r="R33" s="51">
        <f t="shared" si="5"/>
        <v>4372</v>
      </c>
      <c r="S33" s="52">
        <f t="shared" si="6"/>
        <v>104.928</v>
      </c>
      <c r="T33" s="52">
        <f t="shared" si="7"/>
        <v>4.3719999999999999</v>
      </c>
      <c r="U33" s="53">
        <v>4.0999999999999996</v>
      </c>
      <c r="V33" s="53">
        <f t="shared" si="0"/>
        <v>4.0999999999999996</v>
      </c>
      <c r="W33" s="117" t="s">
        <v>132</v>
      </c>
      <c r="X33" s="111">
        <v>0</v>
      </c>
      <c r="Y33" s="111">
        <v>0</v>
      </c>
      <c r="Z33" s="111">
        <v>1049</v>
      </c>
      <c r="AA33" s="111">
        <v>0</v>
      </c>
      <c r="AB33" s="111">
        <v>1109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30581926</v>
      </c>
      <c r="AH33" s="56">
        <f t="shared" si="9"/>
        <v>760</v>
      </c>
      <c r="AI33" s="57">
        <f t="shared" si="8"/>
        <v>173.83348581884721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6726587</v>
      </c>
      <c r="AQ33" s="111">
        <f t="shared" si="1"/>
        <v>410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15</v>
      </c>
      <c r="E34" s="45">
        <f t="shared" si="2"/>
        <v>10.563380281690142</v>
      </c>
      <c r="F34" s="110">
        <v>66</v>
      </c>
      <c r="G34" s="45">
        <f t="shared" si="3"/>
        <v>46.478873239436624</v>
      </c>
      <c r="H34" s="46" t="s">
        <v>89</v>
      </c>
      <c r="I34" s="46">
        <f t="shared" si="4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119</v>
      </c>
      <c r="P34" s="50">
        <v>95</v>
      </c>
      <c r="Q34" s="50">
        <v>5249570</v>
      </c>
      <c r="R34" s="51">
        <f t="shared" si="5"/>
        <v>4072</v>
      </c>
      <c r="S34" s="52">
        <f t="shared" si="6"/>
        <v>97.727999999999994</v>
      </c>
      <c r="T34" s="52">
        <f t="shared" si="7"/>
        <v>4.0720000000000001</v>
      </c>
      <c r="U34" s="53">
        <v>4.8</v>
      </c>
      <c r="V34" s="53">
        <f t="shared" si="0"/>
        <v>4.8</v>
      </c>
      <c r="W34" s="117" t="s">
        <v>132</v>
      </c>
      <c r="X34" s="111">
        <v>0</v>
      </c>
      <c r="Y34" s="111">
        <v>0</v>
      </c>
      <c r="Z34" s="111">
        <v>1041</v>
      </c>
      <c r="AA34" s="111">
        <v>0</v>
      </c>
      <c r="AB34" s="111">
        <v>1048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30582596</v>
      </c>
      <c r="AH34" s="56">
        <f t="shared" si="9"/>
        <v>670</v>
      </c>
      <c r="AI34" s="57">
        <f t="shared" si="8"/>
        <v>164.53831041257368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6727135</v>
      </c>
      <c r="AQ34" s="111">
        <f t="shared" si="1"/>
        <v>548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124.95833333333333</v>
      </c>
      <c r="Q35" s="78">
        <f>Q34-Q10</f>
        <v>123317</v>
      </c>
      <c r="R35" s="79">
        <f>SUM(R11:R34)</f>
        <v>123317</v>
      </c>
      <c r="S35" s="80">
        <f>AVERAGE(S11:S34)</f>
        <v>123.31699999999999</v>
      </c>
      <c r="T35" s="80">
        <f>SUM(T11:T34)</f>
        <v>123.31699999999999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25172</v>
      </c>
      <c r="AH35" s="86">
        <f>SUM(AH11:AH34)</f>
        <v>25172</v>
      </c>
      <c r="AI35" s="87">
        <f>$AH$35/$T35</f>
        <v>204.12432997883505</v>
      </c>
      <c r="AJ35" s="84"/>
      <c r="AK35" s="88"/>
      <c r="AL35" s="88"/>
      <c r="AM35" s="88"/>
      <c r="AN35" s="89"/>
      <c r="AO35" s="90"/>
      <c r="AP35" s="91">
        <f>AP34-AP10</f>
        <v>5897</v>
      </c>
      <c r="AQ35" s="92">
        <f>SUM(AQ11:AQ34)</f>
        <v>5897</v>
      </c>
      <c r="AR35" s="93">
        <f>AVERAGE(AR11:AR34)</f>
        <v>0.94000000000000006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08"/>
      <c r="AX40" s="108"/>
      <c r="AY40" s="108"/>
    </row>
    <row r="41" spans="2:51" x14ac:dyDescent="0.35">
      <c r="B41" s="123" t="s">
        <v>155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08"/>
      <c r="AX41" s="108"/>
      <c r="AY41" s="108"/>
    </row>
    <row r="42" spans="2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08"/>
      <c r="AX42" s="108"/>
      <c r="AY42" s="108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08"/>
      <c r="AX43" s="108"/>
      <c r="AY43" s="108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08"/>
      <c r="AX44" s="108"/>
      <c r="AY44" s="108"/>
    </row>
    <row r="45" spans="2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08"/>
      <c r="AX45" s="108"/>
      <c r="AY45" s="108"/>
    </row>
    <row r="46" spans="2:51" x14ac:dyDescent="0.35">
      <c r="B46" s="125" t="s">
        <v>157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08"/>
      <c r="AX46" s="108"/>
      <c r="AY46" s="108"/>
    </row>
    <row r="47" spans="2:51" x14ac:dyDescent="0.35">
      <c r="B47" s="138" t="s">
        <v>156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08"/>
      <c r="AX47" s="108"/>
      <c r="AY47" s="108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6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08"/>
      <c r="AX48" s="108"/>
      <c r="AY48" s="108"/>
    </row>
    <row r="49" spans="2:51" x14ac:dyDescent="0.35">
      <c r="B49" s="125" t="s">
        <v>158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6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08"/>
      <c r="AX49" s="108"/>
      <c r="AY49" s="108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08"/>
      <c r="AX50" s="108"/>
      <c r="AY50" s="108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08"/>
      <c r="AX51" s="108"/>
      <c r="AY51" s="108"/>
    </row>
    <row r="52" spans="2:51" x14ac:dyDescent="0.35">
      <c r="B52" s="122" t="s">
        <v>142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08"/>
      <c r="AX52" s="108"/>
      <c r="AY52" s="108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08"/>
      <c r="AX53" s="108"/>
      <c r="AY53" s="108"/>
    </row>
    <row r="54" spans="2:51" x14ac:dyDescent="0.35">
      <c r="B54" s="138" t="s">
        <v>159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08"/>
      <c r="AX54" s="108"/>
      <c r="AY54" s="108"/>
    </row>
    <row r="55" spans="2:51" x14ac:dyDescent="0.35">
      <c r="B55" s="127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08"/>
      <c r="AX55" s="108"/>
      <c r="AY55" s="108"/>
    </row>
    <row r="56" spans="2:51" x14ac:dyDescent="0.35">
      <c r="B56" s="122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26"/>
      <c r="V56" s="126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08"/>
      <c r="AX56" s="108"/>
      <c r="AY56" s="108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08"/>
      <c r="AX57" s="108"/>
      <c r="AY57" s="108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08"/>
      <c r="AX58" s="108"/>
      <c r="AY58" s="108"/>
    </row>
    <row r="59" spans="2:51" x14ac:dyDescent="0.35">
      <c r="B59" s="107"/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08"/>
      <c r="AX59" s="108"/>
      <c r="AY59" s="108"/>
    </row>
    <row r="60" spans="2:51" x14ac:dyDescent="0.35">
      <c r="B60" s="107"/>
      <c r="C60" s="116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08"/>
      <c r="AX60" s="108"/>
      <c r="AY60" s="108"/>
    </row>
    <row r="61" spans="2:51" x14ac:dyDescent="0.35">
      <c r="B61" s="107"/>
      <c r="C61" s="116"/>
      <c r="D61" s="101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05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08"/>
      <c r="AX61" s="108"/>
      <c r="AY61" s="108"/>
    </row>
    <row r="62" spans="2:51" x14ac:dyDescent="0.35">
      <c r="B62" s="107"/>
      <c r="C62" s="138"/>
      <c r="D62" s="101"/>
      <c r="E62" s="119"/>
      <c r="F62" s="119"/>
      <c r="G62" s="119"/>
      <c r="H62" s="119"/>
      <c r="I62" s="101"/>
      <c r="J62" s="120"/>
      <c r="K62" s="120"/>
      <c r="L62" s="120"/>
      <c r="M62" s="120"/>
      <c r="N62" s="120"/>
      <c r="O62" s="120"/>
      <c r="P62" s="120"/>
      <c r="Q62" s="120"/>
      <c r="R62" s="120"/>
      <c r="S62" s="105"/>
      <c r="T62" s="105"/>
      <c r="U62" s="105"/>
      <c r="V62" s="105"/>
      <c r="W62" s="105"/>
      <c r="X62" s="105"/>
      <c r="Y62" s="105"/>
      <c r="Z62" s="104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12"/>
      <c r="AW62" s="108"/>
      <c r="AX62" s="108"/>
      <c r="AY62" s="108"/>
    </row>
    <row r="63" spans="2:51" x14ac:dyDescent="0.35">
      <c r="B63" s="107"/>
      <c r="C63" s="138"/>
      <c r="D63" s="119"/>
      <c r="E63" s="101"/>
      <c r="F63" s="119"/>
      <c r="G63" s="101"/>
      <c r="H63" s="101"/>
      <c r="I63" s="101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4"/>
      <c r="X63" s="104"/>
      <c r="Y63" s="104"/>
      <c r="Z63" s="113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12"/>
      <c r="AW63" s="108"/>
      <c r="AX63" s="108"/>
      <c r="AY63" s="108"/>
    </row>
    <row r="64" spans="2:51" x14ac:dyDescent="0.35">
      <c r="B64" s="102"/>
      <c r="C64" s="122"/>
      <c r="D64" s="119"/>
      <c r="E64" s="101"/>
      <c r="F64" s="101"/>
      <c r="G64" s="101"/>
      <c r="H64" s="101"/>
      <c r="I64" s="119"/>
      <c r="J64" s="105"/>
      <c r="K64" s="105"/>
      <c r="L64" s="105"/>
      <c r="M64" s="105"/>
      <c r="N64" s="105"/>
      <c r="O64" s="105"/>
      <c r="P64" s="105"/>
      <c r="Q64" s="105"/>
      <c r="R64" s="105"/>
      <c r="S64" s="120"/>
      <c r="T64" s="126"/>
      <c r="U64" s="103"/>
      <c r="V64" s="103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08"/>
      <c r="AX64" s="108"/>
      <c r="AY64" s="108"/>
    </row>
    <row r="65" spans="1:51" x14ac:dyDescent="0.35">
      <c r="B65" s="102"/>
      <c r="C65" s="122"/>
      <c r="D65" s="119"/>
      <c r="E65" s="119"/>
      <c r="F65" s="101"/>
      <c r="G65" s="119"/>
      <c r="H65" s="119"/>
      <c r="I65" s="119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6"/>
      <c r="U65" s="103"/>
      <c r="V65" s="103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08"/>
      <c r="AX65" s="108"/>
      <c r="AY65" s="108"/>
    </row>
    <row r="66" spans="1:51" x14ac:dyDescent="0.35">
      <c r="B66" s="102"/>
      <c r="C66" s="105"/>
      <c r="D66" s="119"/>
      <c r="E66" s="119"/>
      <c r="F66" s="119"/>
      <c r="G66" s="119"/>
      <c r="H66" s="119"/>
      <c r="I66" s="119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6"/>
      <c r="U66" s="103"/>
      <c r="V66" s="103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08"/>
      <c r="AX66" s="108"/>
      <c r="AY66" s="108"/>
    </row>
    <row r="67" spans="1:51" x14ac:dyDescent="0.35">
      <c r="B67" s="102"/>
      <c r="C67" s="138"/>
      <c r="D67" s="105"/>
      <c r="E67" s="119"/>
      <c r="F67" s="119"/>
      <c r="G67" s="119"/>
      <c r="H67" s="119"/>
      <c r="I67" s="119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08"/>
      <c r="AX67" s="108"/>
      <c r="AY67" s="108"/>
    </row>
    <row r="68" spans="1:51" x14ac:dyDescent="0.35">
      <c r="B68" s="102"/>
      <c r="C68" s="122"/>
      <c r="D68" s="105"/>
      <c r="E68" s="119"/>
      <c r="F68" s="119"/>
      <c r="G68" s="119"/>
      <c r="H68" s="119"/>
      <c r="I68" s="105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08"/>
      <c r="AX68" s="108"/>
      <c r="AY68" s="108"/>
    </row>
    <row r="69" spans="1:51" x14ac:dyDescent="0.35">
      <c r="B69" s="105"/>
      <c r="C69" s="138"/>
      <c r="D69" s="119"/>
      <c r="E69" s="105"/>
      <c r="F69" s="119"/>
      <c r="G69" s="105"/>
      <c r="H69" s="105"/>
      <c r="I69" s="105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08"/>
      <c r="AV69" s="112"/>
      <c r="AW69" s="108"/>
      <c r="AX69" s="108"/>
      <c r="AY69" s="108"/>
    </row>
    <row r="70" spans="1:51" x14ac:dyDescent="0.35">
      <c r="B70" s="105"/>
      <c r="C70" s="125"/>
      <c r="D70" s="119"/>
      <c r="E70" s="105"/>
      <c r="F70" s="105"/>
      <c r="G70" s="105"/>
      <c r="H70" s="105"/>
      <c r="I70" s="119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08"/>
      <c r="AV70" s="112"/>
      <c r="AW70" s="108"/>
      <c r="AX70" s="108"/>
      <c r="AY70" s="108"/>
    </row>
    <row r="71" spans="1:51" x14ac:dyDescent="0.35">
      <c r="A71" s="113"/>
      <c r="B71" s="102"/>
      <c r="I71" s="114"/>
      <c r="J71" s="114"/>
      <c r="K71" s="114"/>
      <c r="L71" s="114"/>
      <c r="M71" s="114"/>
      <c r="N71" s="114"/>
      <c r="O71" s="115"/>
      <c r="P71" s="109"/>
      <c r="R71" s="112"/>
      <c r="AS71" s="108"/>
      <c r="AT71" s="108"/>
      <c r="AU71" s="108"/>
      <c r="AV71" s="108"/>
      <c r="AW71" s="108"/>
      <c r="AX71" s="108"/>
      <c r="AY71" s="108"/>
    </row>
    <row r="72" spans="1:51" x14ac:dyDescent="0.3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108"/>
      <c r="AT72" s="108"/>
      <c r="AU72" s="108"/>
      <c r="AV72" s="108"/>
      <c r="AW72" s="108"/>
      <c r="AX72" s="108"/>
      <c r="AY72" s="108"/>
    </row>
    <row r="73" spans="1:51" x14ac:dyDescent="0.3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08"/>
      <c r="AT73" s="108"/>
      <c r="AU73" s="108"/>
      <c r="AV73" s="108"/>
      <c r="AW73" s="108"/>
      <c r="AX73" s="108"/>
      <c r="AY73" s="108"/>
    </row>
    <row r="74" spans="1:51" x14ac:dyDescent="0.3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08"/>
      <c r="AT74" s="108"/>
      <c r="AU74" s="108"/>
      <c r="AV74" s="108"/>
      <c r="AW74" s="108"/>
      <c r="AX74" s="108"/>
      <c r="AY74" s="108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08"/>
      <c r="AT75" s="108"/>
      <c r="AU75" s="108"/>
      <c r="AV75" s="108"/>
      <c r="AW75" s="108"/>
      <c r="AX75" s="108"/>
      <c r="AY75" s="108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08"/>
      <c r="AT76" s="108"/>
      <c r="AU76" s="108"/>
      <c r="AV76" s="108"/>
      <c r="AW76" s="108"/>
      <c r="AX76" s="108"/>
      <c r="AY76" s="108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4"/>
      <c r="AS77" s="108"/>
      <c r="AT77" s="108"/>
      <c r="AU77" s="108"/>
      <c r="AV77" s="108"/>
      <c r="AW77" s="108"/>
      <c r="AX77" s="108"/>
      <c r="AY77" s="108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R78" s="109"/>
      <c r="AS78" s="108"/>
      <c r="AT78" s="108"/>
      <c r="AU78" s="108"/>
      <c r="AV78" s="108"/>
      <c r="AW78" s="108"/>
      <c r="AX78" s="108"/>
      <c r="AY78" s="108"/>
    </row>
    <row r="79" spans="1:51" x14ac:dyDescent="0.35">
      <c r="O79" s="115"/>
      <c r="R79" s="109"/>
      <c r="AS79" s="108"/>
      <c r="AT79" s="108"/>
      <c r="AU79" s="108"/>
      <c r="AV79" s="108"/>
      <c r="AW79" s="108"/>
      <c r="AX79" s="108"/>
      <c r="AY79" s="108"/>
    </row>
    <row r="80" spans="1:51" x14ac:dyDescent="0.35">
      <c r="O80" s="115"/>
      <c r="R80" s="109"/>
      <c r="AS80" s="108"/>
      <c r="AT80" s="108"/>
      <c r="AU80" s="108"/>
      <c r="AV80" s="108"/>
      <c r="AW80" s="108"/>
      <c r="AX80" s="108"/>
      <c r="AY80" s="108"/>
    </row>
    <row r="81" spans="15:51" x14ac:dyDescent="0.35">
      <c r="O81" s="115"/>
      <c r="R81" s="109"/>
      <c r="AS81" s="108"/>
      <c r="AT81" s="108"/>
      <c r="AU81" s="108"/>
      <c r="AV81" s="108"/>
      <c r="AW81" s="108"/>
      <c r="AX81" s="108"/>
      <c r="AY81" s="108"/>
    </row>
    <row r="82" spans="15:51" x14ac:dyDescent="0.35">
      <c r="O82" s="115"/>
      <c r="R82" s="109"/>
      <c r="AS82" s="108"/>
      <c r="AT82" s="108"/>
      <c r="AU82" s="108"/>
      <c r="AV82" s="108"/>
      <c r="AW82" s="108"/>
      <c r="AX82" s="108"/>
      <c r="AY82" s="108"/>
    </row>
    <row r="83" spans="15:51" x14ac:dyDescent="0.35">
      <c r="O83" s="115"/>
      <c r="AS83" s="108"/>
      <c r="AT83" s="108"/>
      <c r="AU83" s="108"/>
      <c r="AV83" s="108"/>
      <c r="AW83" s="108"/>
      <c r="AX83" s="108"/>
      <c r="AY83" s="108"/>
    </row>
    <row r="84" spans="15:51" x14ac:dyDescent="0.35">
      <c r="O84" s="115"/>
      <c r="AS84" s="108"/>
      <c r="AT84" s="108"/>
      <c r="AU84" s="108"/>
      <c r="AV84" s="108"/>
      <c r="AW84" s="108"/>
      <c r="AX84" s="108"/>
      <c r="AY84" s="108"/>
    </row>
    <row r="85" spans="15:51" x14ac:dyDescent="0.35">
      <c r="O85" s="115"/>
      <c r="AS85" s="108"/>
      <c r="AT85" s="108"/>
      <c r="AU85" s="108"/>
      <c r="AV85" s="108"/>
      <c r="AW85" s="108"/>
      <c r="AX85" s="108"/>
      <c r="AY85" s="108"/>
    </row>
    <row r="86" spans="15:51" x14ac:dyDescent="0.35">
      <c r="O86" s="115"/>
      <c r="AS86" s="108"/>
      <c r="AT86" s="108"/>
      <c r="AU86" s="108"/>
      <c r="AV86" s="108"/>
      <c r="AW86" s="108"/>
      <c r="AX86" s="108"/>
      <c r="AY86" s="108"/>
    </row>
    <row r="87" spans="15:51" x14ac:dyDescent="0.35">
      <c r="O87" s="115"/>
      <c r="AS87" s="108"/>
      <c r="AT87" s="108"/>
      <c r="AU87" s="108"/>
      <c r="AV87" s="108"/>
      <c r="AW87" s="108"/>
      <c r="AX87" s="108"/>
      <c r="AY87" s="108"/>
    </row>
    <row r="88" spans="15:51" x14ac:dyDescent="0.35">
      <c r="O88" s="115"/>
      <c r="AS88" s="108"/>
      <c r="AT88" s="108"/>
      <c r="AU88" s="108"/>
      <c r="AV88" s="108"/>
      <c r="AW88" s="108"/>
      <c r="AX88" s="108"/>
      <c r="AY88" s="108"/>
    </row>
    <row r="89" spans="15:51" x14ac:dyDescent="0.35">
      <c r="O89" s="115"/>
      <c r="Q89" s="109"/>
      <c r="AS89" s="108"/>
      <c r="AT89" s="108"/>
      <c r="AU89" s="108"/>
      <c r="AV89" s="108"/>
      <c r="AW89" s="108"/>
      <c r="AX89" s="108"/>
      <c r="AY89" s="108"/>
    </row>
    <row r="90" spans="15:51" x14ac:dyDescent="0.35">
      <c r="O90" s="14"/>
      <c r="P90" s="109"/>
      <c r="Q90" s="109"/>
      <c r="AS90" s="108"/>
      <c r="AT90" s="108"/>
      <c r="AU90" s="108"/>
      <c r="AV90" s="108"/>
      <c r="AW90" s="108"/>
      <c r="AX90" s="108"/>
      <c r="AY90" s="108"/>
    </row>
    <row r="91" spans="15:51" x14ac:dyDescent="0.35">
      <c r="O91" s="14"/>
      <c r="P91" s="109"/>
      <c r="Q91" s="109"/>
      <c r="AS91" s="108"/>
      <c r="AT91" s="108"/>
      <c r="AU91" s="108"/>
      <c r="AV91" s="108"/>
      <c r="AW91" s="108"/>
      <c r="AX91" s="108"/>
      <c r="AY91" s="108"/>
    </row>
    <row r="92" spans="15:51" x14ac:dyDescent="0.35">
      <c r="O92" s="14"/>
      <c r="P92" s="109"/>
      <c r="Q92" s="109"/>
      <c r="AS92" s="108"/>
      <c r="AT92" s="108"/>
      <c r="AU92" s="108"/>
      <c r="AV92" s="108"/>
      <c r="AW92" s="108"/>
      <c r="AX92" s="108"/>
      <c r="AY92" s="108"/>
    </row>
    <row r="93" spans="15:51" x14ac:dyDescent="0.35">
      <c r="O93" s="14"/>
      <c r="P93" s="109"/>
      <c r="Q93" s="109"/>
      <c r="AS93" s="108"/>
      <c r="AT93" s="108"/>
      <c r="AU93" s="108"/>
      <c r="AV93" s="108"/>
      <c r="AW93" s="108"/>
      <c r="AX93" s="108"/>
      <c r="AY93" s="108"/>
    </row>
    <row r="94" spans="15:51" x14ac:dyDescent="0.35">
      <c r="O94" s="14"/>
      <c r="P94" s="109"/>
      <c r="Q94" s="109"/>
      <c r="AS94" s="108"/>
      <c r="AT94" s="108"/>
      <c r="AU94" s="108"/>
      <c r="AV94" s="108"/>
      <c r="AW94" s="108"/>
      <c r="AX94" s="108"/>
      <c r="AY94" s="108"/>
    </row>
    <row r="95" spans="15:51" x14ac:dyDescent="0.35">
      <c r="O95" s="14"/>
      <c r="P95" s="109"/>
      <c r="Q95" s="109"/>
      <c r="AS95" s="108"/>
      <c r="AT95" s="108"/>
      <c r="AU95" s="108"/>
      <c r="AV95" s="108"/>
      <c r="AW95" s="108"/>
      <c r="AX95" s="108"/>
      <c r="AY95" s="108"/>
    </row>
    <row r="96" spans="15:51" x14ac:dyDescent="0.35">
      <c r="O96" s="14"/>
      <c r="P96" s="109"/>
      <c r="Q96" s="109"/>
      <c r="AS96" s="108"/>
      <c r="AT96" s="108"/>
      <c r="AU96" s="108"/>
      <c r="AV96" s="108"/>
      <c r="AW96" s="108"/>
      <c r="AX96" s="108"/>
      <c r="AY96" s="108"/>
    </row>
    <row r="97" spans="15:51" x14ac:dyDescent="0.35">
      <c r="O97" s="14"/>
      <c r="P97" s="109"/>
      <c r="Q97" s="109"/>
      <c r="AS97" s="108"/>
      <c r="AT97" s="108"/>
      <c r="AU97" s="108"/>
      <c r="AV97" s="108"/>
      <c r="AW97" s="108"/>
      <c r="AX97" s="108"/>
      <c r="AY97" s="108"/>
    </row>
    <row r="98" spans="15:51" x14ac:dyDescent="0.35">
      <c r="O98" s="14"/>
      <c r="P98" s="109"/>
      <c r="Q98" s="109"/>
      <c r="AS98" s="108"/>
      <c r="AT98" s="108"/>
      <c r="AU98" s="108"/>
      <c r="AV98" s="108"/>
      <c r="AW98" s="108"/>
      <c r="AX98" s="108"/>
      <c r="AY98" s="108"/>
    </row>
    <row r="99" spans="15:51" x14ac:dyDescent="0.35">
      <c r="O99" s="14"/>
      <c r="P99" s="109"/>
      <c r="Q99" s="109"/>
      <c r="R99" s="109"/>
      <c r="S99" s="109"/>
      <c r="AS99" s="108"/>
      <c r="AT99" s="108"/>
      <c r="AU99" s="108"/>
      <c r="AV99" s="108"/>
      <c r="AW99" s="108"/>
      <c r="AX99" s="108"/>
      <c r="AY99" s="108"/>
    </row>
    <row r="100" spans="15:51" x14ac:dyDescent="0.35">
      <c r="O100" s="14"/>
      <c r="P100" s="109"/>
      <c r="Q100" s="109"/>
      <c r="R100" s="109"/>
      <c r="S100" s="109"/>
      <c r="T100" s="109"/>
      <c r="AS100" s="108"/>
      <c r="AT100" s="108"/>
      <c r="AU100" s="108"/>
      <c r="AV100" s="108"/>
      <c r="AW100" s="108"/>
      <c r="AX100" s="108"/>
      <c r="AY100" s="108"/>
    </row>
    <row r="101" spans="15:51" x14ac:dyDescent="0.35">
      <c r="O101" s="14"/>
      <c r="P101" s="109"/>
      <c r="Q101" s="109"/>
      <c r="R101" s="109"/>
      <c r="S101" s="109"/>
      <c r="T101" s="109"/>
      <c r="AS101" s="108"/>
      <c r="AT101" s="108"/>
      <c r="AU101" s="108"/>
      <c r="AV101" s="108"/>
      <c r="AW101" s="108"/>
      <c r="AX101" s="108"/>
      <c r="AY101" s="108"/>
    </row>
    <row r="102" spans="15:51" x14ac:dyDescent="0.35">
      <c r="O102" s="14"/>
      <c r="P102" s="109"/>
      <c r="T102" s="109"/>
      <c r="AS102" s="108"/>
      <c r="AT102" s="108"/>
      <c r="AU102" s="108"/>
      <c r="AV102" s="108"/>
      <c r="AW102" s="108"/>
      <c r="AX102" s="108"/>
      <c r="AY102" s="108"/>
    </row>
    <row r="103" spans="15:51" x14ac:dyDescent="0.35">
      <c r="O103" s="109"/>
      <c r="Q103" s="109"/>
      <c r="R103" s="109"/>
      <c r="S103" s="109"/>
      <c r="AS103" s="108"/>
      <c r="AT103" s="108"/>
      <c r="AU103" s="108"/>
      <c r="AV103" s="108"/>
      <c r="AW103" s="108"/>
      <c r="AX103" s="108"/>
      <c r="AY103" s="108"/>
    </row>
    <row r="104" spans="15:51" x14ac:dyDescent="0.35">
      <c r="O104" s="14"/>
      <c r="P104" s="109"/>
      <c r="Q104" s="109"/>
      <c r="R104" s="109"/>
      <c r="S104" s="109"/>
      <c r="T104" s="109"/>
      <c r="AS104" s="108"/>
      <c r="AT104" s="108"/>
      <c r="AU104" s="108"/>
      <c r="AV104" s="108"/>
      <c r="AW104" s="108"/>
      <c r="AX104" s="108"/>
      <c r="AY104" s="108"/>
    </row>
    <row r="105" spans="15:51" x14ac:dyDescent="0.35">
      <c r="O105" s="14"/>
      <c r="P105" s="109"/>
      <c r="Q105" s="109"/>
      <c r="R105" s="109"/>
      <c r="S105" s="109"/>
      <c r="T105" s="109"/>
      <c r="U105" s="109"/>
      <c r="AS105" s="108"/>
      <c r="AT105" s="108"/>
      <c r="AU105" s="108"/>
      <c r="AV105" s="108"/>
      <c r="AW105" s="108"/>
      <c r="AX105" s="108"/>
      <c r="AY105" s="108"/>
    </row>
    <row r="106" spans="15:51" x14ac:dyDescent="0.35">
      <c r="O106" s="14"/>
      <c r="P106" s="109"/>
      <c r="T106" s="109"/>
      <c r="U106" s="109"/>
      <c r="AS106" s="108"/>
      <c r="AT106" s="108"/>
      <c r="AU106" s="108"/>
      <c r="AV106" s="108"/>
      <c r="AW106" s="108"/>
      <c r="AX106" s="108"/>
      <c r="AY106" s="108"/>
    </row>
    <row r="118" spans="45:51" x14ac:dyDescent="0.35">
      <c r="AS118" s="108"/>
      <c r="AT118" s="108"/>
      <c r="AU118" s="108"/>
      <c r="AV118" s="108"/>
      <c r="AW118" s="108"/>
      <c r="AX118" s="108"/>
      <c r="AY118" s="108"/>
    </row>
  </sheetData>
  <protectedRanges>
    <protectedRange sqref="N62:R62 B71 S64:T70 B60:B68 T49:T57 S58:T61 T40 T42 N65:R70" name="Range2_12_5_1_1"/>
    <protectedRange sqref="N10 L10 L6 D6 D8 AD8 AF8 O8:U8 AJ8:AR8 AF10 AR11:AR34 L24:N31 E23:E34 G23:G34 N12:N23 N11:U11 N32:U34 V11:V34 O12:U31 E11:G22 X32:Z32 AA32:AG34 W11:AG16 X17:AG31 W17:W32 W33:Z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69:B70 J63:R64 D67:D68 I68:I69 Z61:Z62 S62:Y63 AA62:AU63 E69:E70 G69:H70 F70" name="Range2_2_1_10_1_1_1_2"/>
    <protectedRange sqref="C66" name="Range2_2_1_10_2_1_1_1"/>
    <protectedRange sqref="N59:R61 G65:H65 D63 F66 E65" name="Range2_12_1_6_1_1"/>
    <protectedRange sqref="D59 I64:I66 G66:H67 G59:M61 E66:E67 F67:F68 F60:F62 E59:E61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9" name="Range2_2_12_1_1_1_1_1"/>
    <protectedRange sqref="C60:C61" name="Range2_5_1_1_1"/>
    <protectedRange sqref="E63:E64 F64:F65 G63:H64 I62:I63" name="Range2_2_1_1_1_1"/>
    <protectedRange sqref="D61:D62" name="Range2_1_1_1_1_1_1_1_1"/>
    <protectedRange sqref="AS11:AS15" name="Range1_4_1_1_1_1"/>
    <protectedRange sqref="J11:J15 J26:J34" name="Range1_1_2_1_10_1_1_1_1"/>
    <protectedRange sqref="R77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0:S51" name="Range2_12_2_1_1_1_2"/>
    <protectedRange sqref="T48" name="Range2_12_5_1_1_2"/>
    <protectedRange sqref="B40" name="Range2_12_5_1_1_1_1"/>
    <protectedRange sqref="E40:H40" name="Range2_2_12_1_7_1_1_1_1"/>
    <protectedRange sqref="C40:D40" name="Range2_3_2_1_3_1_1_2_10_1_1_1_1_1_1"/>
    <protectedRange sqref="N50:R50" name="Range2_12_1_6_1_1_4_1_1_1_1_1_1"/>
    <protectedRange sqref="J50:M50" name="Range2_2_12_1_7_1_1_6_1_1_1_1_1_1"/>
    <protectedRange sqref="I50" name="Range2_2_12_1_4_3_1_1_1_5_1_1_1_1_1_1_1"/>
    <protectedRange sqref="G50:H50" name="Range2_2_12_1_3_1_2_1_1_1_2_1_1_1_1_1_1_2"/>
    <protectedRange sqref="D50:E50" name="Range2_2_12_1_3_1_2_1_1_1_2_1_1_1_1_3_1_1"/>
    <protectedRange sqref="F50" name="Range2_2_12_1_3_1_2_1_1_1_3_1_1_1_1_1_3_1_1"/>
    <protectedRange sqref="B52" name="Range2_12_5_1_1_2_2_1_3_1_1_1_1_2_1_1"/>
    <protectedRange sqref="S56:S57" name="Range2_12_5_1_1_7"/>
    <protectedRange sqref="S55" name="Range2_12_5_1_1_5_1"/>
    <protectedRange sqref="S52:S54" name="Range2_12_2_1_1_1_2_1"/>
    <protectedRange sqref="T43:T45" name="Range2_12_5_1_1_3_1_1"/>
    <protectedRange sqref="S43:S45" name="Range2_12_5_1_1_2_3_1_1_1_1"/>
    <protectedRange sqref="Q43:R45" name="Range2_12_1_6_1_1_1_1_2_1_1_1_1"/>
    <protectedRange sqref="N43:P45" name="Range2_12_1_2_3_1_1_1_1_2_1_1_1_1"/>
    <protectedRange sqref="I43:M45" name="Range2_2_12_1_4_3_1_1_1_1_2_1_1_1_1"/>
    <protectedRange sqref="E46:H46 E43:H44" name="Range2_2_12_1_3_1_2_1_1_1_1_2_1_1_1_1"/>
    <protectedRange sqref="D46 D43:D44" name="Range2_2_12_1_3_1_2_1_1_1_2_1_2_3_1_1"/>
    <protectedRange sqref="T46" name="Range2_12_5_1_1_2_1_1_1_1"/>
    <protectedRange sqref="S46" name="Range2_12_4_1_1_1_4_2_1_1_1"/>
    <protectedRange sqref="Q46:R46" name="Range2_12_1_6_1_1_1_2_3_2_1_1_1_1"/>
    <protectedRange sqref="N46:P46" name="Range2_12_1_2_3_1_1_1_2_3_2_1_1_1_1"/>
    <protectedRange sqref="J46:M46" name="Range2_2_12_1_4_3_1_1_1_3_3_2_1_1_1_1"/>
    <protectedRange sqref="I46" name="Range2_2_12_1_4_3_1_1_1_2_1_2_2_1_1_1"/>
    <protectedRange sqref="G45:H45 D45:E45" name="Range2_2_12_1_3_1_2_1_1_1_2_1_3_2_1_1_1"/>
    <protectedRange sqref="F45" name="Range2_2_12_1_3_1_2_1_1_1_1_1_2_2_1_1_1"/>
    <protectedRange sqref="T47" name="Range2_12_5_1_1_6_1_1_1_1"/>
    <protectedRange sqref="S47" name="Range2_12_5_1_1_5_3_1_1_1_1"/>
    <protectedRange sqref="Q47:R47" name="Range2_12_1_6_1_1_1_2_3_2_1_1_2_1_1_1"/>
    <protectedRange sqref="N47:P47" name="Range2_12_1_2_3_1_1_1_2_3_2_1_1_2_1_1_1"/>
    <protectedRange sqref="J47:M47" name="Range2_2_12_1_4_3_1_1_1_3_3_2_1_1_2_1_1_1"/>
    <protectedRange sqref="I47" name="Range2_2_12_1_4_3_1_1_1_2_1_2_2_1_2_1_1_1"/>
    <protectedRange sqref="G47:H47 D47:E47" name="Range2_2_12_1_3_1_2_1_1_1_2_1_3_2_1_2_1_1_1"/>
    <protectedRange sqref="F47" name="Range2_2_12_1_3_1_2_1_1_1_1_1_2_2_1_2_1_1_1"/>
    <protectedRange sqref="B46 B43:B44" name="Range2_12_5_1_1_1_2_2_1_1_1_1_1_1"/>
    <protectedRange sqref="B45" name="Range2_12_5_1_1_1_3_1_1_1_1_1_1_1"/>
    <protectedRange sqref="S48:S49" name="Range2_12_4_1_1_1_4_2"/>
    <protectedRange sqref="Q48:R48" name="Range2_12_1_6_1_1_1_2_3_2_1"/>
    <protectedRange sqref="N48:P48" name="Range2_12_1_2_3_1_1_1_2_3_2_1"/>
    <protectedRange sqref="K48:M48" name="Range2_2_12_1_4_3_1_1_1_3_3_2_1"/>
    <protectedRange sqref="Q49:R49" name="Range2_12_1_6_1_1_1_2_3_2_1_1"/>
    <protectedRange sqref="N49:P49" name="Range2_12_1_2_3_1_1_1_2_3_2_1_1"/>
    <protectedRange sqref="K49:M49" name="Range2_2_12_1_4_3_1_1_1_3_3_2_1_1"/>
    <protectedRange sqref="J48" name="Range2_2_12_1_4_3_1_1_1_3_2_1"/>
    <protectedRange sqref="D48:E48" name="Range2_2_12_1_3_1_2_1_1_1_2_1_2_3"/>
    <protectedRange sqref="I48" name="Range2_2_12_1_4_2_1_1_1_4_1_2_1_1_1"/>
    <protectedRange sqref="F48:H48" name="Range2_2_12_1_3_1_1_1_1_1_4_1_2_1_2_1"/>
    <protectedRange sqref="J49" name="Range2_2_12_1_4_3_1_1_1_3_3_1"/>
    <protectedRange sqref="I49" name="Range2_2_12_1_4_3_1_1_1_2_1_2"/>
    <protectedRange sqref="D49:E49 G49:H49" name="Range2_2_12_1_3_1_2_1_1_1_2_1_3"/>
    <protectedRange sqref="F49" name="Range2_2_12_1_3_1_2_1_1_1_1_1_2"/>
    <protectedRange sqref="B49" name="Range2_12_5_1_1_1_2_1_1_1_1"/>
    <protectedRange sqref="B50" name="Range2_12_5_1_1_2_2_2_1_1_1"/>
    <protectedRange sqref="B59" name="Range2_12_5_1_1_3"/>
    <protectedRange sqref="Q51:R52" name="Range2_12_1_6_1_1_1_2_3_1_1_3_1_1_1_1"/>
    <protectedRange sqref="N51:P52" name="Range2_12_1_2_3_1_1_1_2_3_1_1_3_1_1_1_1"/>
    <protectedRange sqref="J51:M52" name="Range2_2_12_1_4_3_1_1_1_3_3_1_1_3_1_1_1_1"/>
    <protectedRange sqref="I52" name="Range2_2_12_1_7_1_1_5_2_1_1_1_1_1_1_1_1_1"/>
    <protectedRange sqref="D52:E52 G52:H52" name="Range2_2_12_1_3_3_1_1_1_2_1_1_1_1_1_1_1_1_1"/>
    <protectedRange sqref="I51" name="Range2_2_12_1_4_3_1_1_1_2_1_2_1_1_3_1_1_1_1"/>
    <protectedRange sqref="G51:H51 F51:F52" name="Range2_2_12_1_3_1_2_1_1_1_2_1_3_1_1_3_1_1_1_1"/>
    <protectedRange sqref="D51:E51" name="Range2_2_12_1_3_1_1_1_1_1_4_1_2_1_3_1_1_1_1_1_1_1"/>
    <protectedRange sqref="N58:R58" name="Range2_12_1_6_1_1_2_1"/>
    <protectedRange sqref="D58 I58:M58" name="Range2_2_12_1_7_1_1_2_1"/>
    <protectedRange sqref="E58:H58" name="Range2_2_12_1_1_1_1_1_1_1"/>
    <protectedRange sqref="C58" name="Range2_1_4_2_1_1_1_1_1"/>
    <protectedRange sqref="N56:R57" name="Range2_12_1_1_1_1_1_1_1_1_1_1_1_1_1_1"/>
    <protectedRange sqref="J56:M57" name="Range2_2_12_1_1_1_1_1_1_1_1_1_1_1_1_1_1"/>
    <protectedRange sqref="N55:R55" name="Range2_12_1_6_1_1_4_1_1_1_1_1_1_1_1_1"/>
    <protectedRange sqref="J55:M55" name="Range2_2_12_1_7_1_1_6_1_1_1_1_1_1_1_1_1"/>
    <protectedRange sqref="I56:I57" name="Range2_2_12_1_7_1_1_5_1_1_1_1_1_1_1_1_1_1_1"/>
    <protectedRange sqref="G56:H57" name="Range2_2_12_1_3_3_1_1_1_1_1_1_1_1_1_1_1_1_1_1"/>
    <protectedRange sqref="I55" name="Range2_2_12_1_4_3_1_1_1_5_1_1_1_1_1_1_1_1_1_1"/>
    <protectedRange sqref="G55:H55" name="Range2_2_12_1_3_1_2_1_1_1_2_1_1_1_1_1_1_2_1_1_1"/>
    <protectedRange sqref="Q54:R54" name="Range2_12_1_4_1_1_1_1_1_1_1_1_1_1_1_1_1"/>
    <protectedRange sqref="N54:P54" name="Range2_12_1_2_1_1_1_1_1_1_1_1_1_1_1_1_1_1"/>
    <protectedRange sqref="J54:M54" name="Range2_2_12_1_4_1_1_1_1_1_1_1_1_1_1_1_1_1_1"/>
    <protectedRange sqref="Q53:R53" name="Range2_12_1_6_1_1_1_2_3_1_1_3_1_1_1_1_1"/>
    <protectedRange sqref="N53:P53" name="Range2_12_1_2_3_1_1_1_2_3_1_1_3_1_1_1_1_1"/>
    <protectedRange sqref="I54 J53:M53" name="Range2_2_12_1_4_3_1_1_1_3_3_1_1_3_1_1_1_1_1"/>
    <protectedRange sqref="D54:E54 G54:H54" name="Range2_2_12_1_3_1_2_1_1_1_3_1_1_1_1_1_1_1_2_1"/>
    <protectedRange sqref="B54" name="Range2_12_5_1_1_2_2_1_3_1_1_1_1_1_1_1_1"/>
    <protectedRange sqref="I53" name="Range2_2_12_1_7_1_1_5_2_1_1_1_1_1_1_1_1_1_1"/>
    <protectedRange sqref="D53:E53 G53:H53 F54" name="Range2_2_12_1_3_3_1_1_1_2_1_1_1_1_1_1_1_1_1_1"/>
    <protectedRange sqref="F53" name="Range2_2_12_1_3_1_2_1_1_1_2_1_3_1_1_3_1_1_1_1_1"/>
    <protectedRange sqref="C56:C57" name="Range2_1_1_1_2_1_1_1_1_1_1_1_1_1_1_1_1"/>
    <protectedRange sqref="D56:D57 E57" name="Range2_2_12_1_2_1_1_1_1_1_1_1_1_1_1_1_1_1_1"/>
    <protectedRange sqref="F57 E56" name="Range2_2_12_1_3_1_2_1_1_1_2_1_1_1_1_1_1_1_1_1_1_1"/>
    <protectedRange sqref="F56" name="Range2_2_12_1_3_1_2_1_1_1_3_1_1_1_1_1_1_1_1_1_1_1"/>
    <protectedRange sqref="B58" name="Range2_12_5_1_1_2_2_1_3_1_1_1_1_1_1_1_1_1_1_1"/>
    <protectedRange sqref="D55:E55" name="Range2_2_12_1_3_1_2_1_1_1_2_1_1_1_1_3_1_1_1_1_1"/>
    <protectedRange sqref="B55" name="Range2_12_5_1_1_2_1_4_1_1_1_2_1_1_1_1_1"/>
    <protectedRange sqref="F55" name="Range2_2_12_1_3_1_2_1_1_1_3_1_1_1_1_1_3_1_1_1_1_1"/>
    <protectedRange sqref="B56:B57" name="Range2_12_5_1_1_2_2_1_3_1_1_1_1_2_1_1_1_1_1"/>
    <protectedRange sqref="B53" name="Range2_12_5_1_1_2_2_1_3_1_1_1_1_2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38" priority="9" operator="containsText" text="N/A">
      <formula>NOT(ISERROR(SEARCH("N/A",X11)))</formula>
    </cfRule>
    <cfRule type="cellIs" dxfId="737" priority="27" operator="equal">
      <formula>0</formula>
    </cfRule>
  </conditionalFormatting>
  <conditionalFormatting sqref="X11:AE34">
    <cfRule type="cellIs" dxfId="736" priority="26" operator="greaterThanOrEqual">
      <formula>1185</formula>
    </cfRule>
  </conditionalFormatting>
  <conditionalFormatting sqref="X11:AE34">
    <cfRule type="cellIs" dxfId="735" priority="25" operator="between">
      <formula>0.1</formula>
      <formula>1184</formula>
    </cfRule>
  </conditionalFormatting>
  <conditionalFormatting sqref="X8">
    <cfRule type="cellIs" dxfId="734" priority="24" operator="equal">
      <formula>0</formula>
    </cfRule>
  </conditionalFormatting>
  <conditionalFormatting sqref="X8">
    <cfRule type="cellIs" dxfId="733" priority="23" operator="greaterThan">
      <formula>1179</formula>
    </cfRule>
  </conditionalFormatting>
  <conditionalFormatting sqref="X8">
    <cfRule type="cellIs" dxfId="732" priority="22" operator="greaterThan">
      <formula>99</formula>
    </cfRule>
  </conditionalFormatting>
  <conditionalFormatting sqref="X8">
    <cfRule type="cellIs" dxfId="731" priority="21" operator="greaterThan">
      <formula>0.99</formula>
    </cfRule>
  </conditionalFormatting>
  <conditionalFormatting sqref="AB8">
    <cfRule type="cellIs" dxfId="730" priority="20" operator="equal">
      <formula>0</formula>
    </cfRule>
  </conditionalFormatting>
  <conditionalFormatting sqref="AB8">
    <cfRule type="cellIs" dxfId="729" priority="19" operator="greaterThan">
      <formula>1179</formula>
    </cfRule>
  </conditionalFormatting>
  <conditionalFormatting sqref="AB8">
    <cfRule type="cellIs" dxfId="728" priority="18" operator="greaterThan">
      <formula>99</formula>
    </cfRule>
  </conditionalFormatting>
  <conditionalFormatting sqref="AB8">
    <cfRule type="cellIs" dxfId="727" priority="17" operator="greaterThan">
      <formula>0.99</formula>
    </cfRule>
  </conditionalFormatting>
  <conditionalFormatting sqref="AQ11:AQ34 AJ11:AO15 AJ16:AK19 AJ20:AJ34 AK20:AK33 AL16:AO34">
    <cfRule type="cellIs" dxfId="726" priority="16" operator="equal">
      <formula>0</formula>
    </cfRule>
  </conditionalFormatting>
  <conditionalFormatting sqref="AQ11:AQ34 AJ11:AO15 AJ16:AK19 AJ20:AJ34 AK20:AK33 AL16:AO34">
    <cfRule type="cellIs" dxfId="725" priority="15" operator="greaterThan">
      <formula>1179</formula>
    </cfRule>
  </conditionalFormatting>
  <conditionalFormatting sqref="AQ11:AQ34 AJ11:AO15 AJ16:AK19 AJ20:AJ34 AK20:AK33 AL16:AO34">
    <cfRule type="cellIs" dxfId="724" priority="14" operator="greaterThan">
      <formula>99</formula>
    </cfRule>
  </conditionalFormatting>
  <conditionalFormatting sqref="AQ11:AQ34 AJ11:AO15 AJ16:AK19 AJ20:AJ34 AK20:AK33 AL16:AO34">
    <cfRule type="cellIs" dxfId="723" priority="13" operator="greaterThan">
      <formula>0.99</formula>
    </cfRule>
  </conditionalFormatting>
  <conditionalFormatting sqref="AI11:AI34">
    <cfRule type="cellIs" dxfId="722" priority="12" operator="greaterThan">
      <formula>$AI$8</formula>
    </cfRule>
  </conditionalFormatting>
  <conditionalFormatting sqref="AH11:AH34">
    <cfRule type="cellIs" dxfId="721" priority="10" operator="greaterThan">
      <formula>$AH$8</formula>
    </cfRule>
    <cfRule type="cellIs" dxfId="720" priority="11" operator="greaterThan">
      <formula>$AH$8</formula>
    </cfRule>
  </conditionalFormatting>
  <conditionalFormatting sqref="AP11:AP34">
    <cfRule type="cellIs" dxfId="719" priority="8" operator="equal">
      <formula>0</formula>
    </cfRule>
  </conditionalFormatting>
  <conditionalFormatting sqref="AP11:AP34">
    <cfRule type="cellIs" dxfId="718" priority="7" operator="greaterThan">
      <formula>1179</formula>
    </cfRule>
  </conditionalFormatting>
  <conditionalFormatting sqref="AP11:AP34">
    <cfRule type="cellIs" dxfId="717" priority="6" operator="greaterThan">
      <formula>99</formula>
    </cfRule>
  </conditionalFormatting>
  <conditionalFormatting sqref="AP11:AP34">
    <cfRule type="cellIs" dxfId="716" priority="5" operator="greaterThan">
      <formula>0.99</formula>
    </cfRule>
  </conditionalFormatting>
  <conditionalFormatting sqref="AK34">
    <cfRule type="cellIs" dxfId="715" priority="4" operator="equal">
      <formula>0</formula>
    </cfRule>
  </conditionalFormatting>
  <conditionalFormatting sqref="AK34">
    <cfRule type="cellIs" dxfId="714" priority="3" operator="greaterThan">
      <formula>1179</formula>
    </cfRule>
  </conditionalFormatting>
  <conditionalFormatting sqref="AK34">
    <cfRule type="cellIs" dxfId="713" priority="2" operator="greaterThan">
      <formula>99</formula>
    </cfRule>
  </conditionalFormatting>
  <conditionalFormatting sqref="AK34">
    <cfRule type="cellIs" dxfId="712" priority="1" operator="greaterThan">
      <formula>0.99</formula>
    </cfRule>
  </conditionalFormatting>
  <dataValidations count="4">
    <dataValidation type="list" allowBlank="1" showInputMessage="1" showErrorMessage="1" sqref="AV31:AW31" xr:uid="{00000000-0002-0000-0100-000000000000}">
      <formula1>$AV$24:$AV$28</formula1>
    </dataValidation>
    <dataValidation type="list" allowBlank="1" showInputMessage="1" showErrorMessage="1" sqref="H11:H34" xr:uid="{00000000-0002-0000-0100-000001000000}">
      <formula1>$AV$10:$AV$19</formula1>
    </dataValidation>
    <dataValidation type="list" allowBlank="1" showInputMessage="1" showErrorMessage="1" sqref="AP8:AQ8 N10 L10 D8 O8:T8" xr:uid="{00000000-0002-0000-0100-000002000000}">
      <formula1>#REF!</formula1>
    </dataValidation>
    <dataValidation type="list" allowBlank="1" showInputMessage="1" showErrorMessage="1" sqref="P3:P5" xr:uid="{00000000-0002-0000-0100-000003000000}">
      <formula1>$AY$10:$AY$39</formula1>
    </dataValidation>
  </dataValidations>
  <hyperlinks>
    <hyperlink ref="H9:H10" location="'1'!AH8" display="Plant Status" xr:uid="{00000000-0004-0000-01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2:AY114"/>
  <sheetViews>
    <sheetView showGridLines="0" topLeftCell="V22" zoomScaleNormal="100" workbookViewId="0">
      <selection activeCell="AB29" sqref="AB29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135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135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19" t="s">
        <v>11</v>
      </c>
      <c r="I7" s="218" t="s">
        <v>12</v>
      </c>
      <c r="J7" s="218" t="s">
        <v>13</v>
      </c>
      <c r="K7" s="218" t="s">
        <v>14</v>
      </c>
      <c r="L7" s="14"/>
      <c r="M7" s="14"/>
      <c r="N7" s="14"/>
      <c r="O7" s="219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18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18" t="s">
        <v>23</v>
      </c>
      <c r="AG7" s="218" t="s">
        <v>24</v>
      </c>
      <c r="AH7" s="218" t="s">
        <v>25</v>
      </c>
      <c r="AI7" s="218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18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41902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25644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18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16" t="s">
        <v>52</v>
      </c>
      <c r="V9" s="216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15" t="s">
        <v>56</v>
      </c>
      <c r="AG9" s="215" t="s">
        <v>57</v>
      </c>
      <c r="AH9" s="287" t="s">
        <v>58</v>
      </c>
      <c r="AI9" s="301" t="s">
        <v>59</v>
      </c>
      <c r="AJ9" s="216" t="s">
        <v>60</v>
      </c>
      <c r="AK9" s="216" t="s">
        <v>61</v>
      </c>
      <c r="AL9" s="216" t="s">
        <v>62</v>
      </c>
      <c r="AM9" s="216" t="s">
        <v>63</v>
      </c>
      <c r="AN9" s="216" t="s">
        <v>64</v>
      </c>
      <c r="AO9" s="216" t="s">
        <v>65</v>
      </c>
      <c r="AP9" s="216" t="s">
        <v>66</v>
      </c>
      <c r="AQ9" s="285" t="s">
        <v>67</v>
      </c>
      <c r="AR9" s="216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16" t="s">
        <v>73</v>
      </c>
      <c r="C10" s="216" t="s">
        <v>74</v>
      </c>
      <c r="D10" s="216" t="s">
        <v>75</v>
      </c>
      <c r="E10" s="216" t="s">
        <v>76</v>
      </c>
      <c r="F10" s="216" t="s">
        <v>75</v>
      </c>
      <c r="G10" s="216" t="s">
        <v>76</v>
      </c>
      <c r="H10" s="284"/>
      <c r="I10" s="216" t="s">
        <v>76</v>
      </c>
      <c r="J10" s="216" t="s">
        <v>76</v>
      </c>
      <c r="K10" s="216" t="s">
        <v>76</v>
      </c>
      <c r="L10" s="30" t="s">
        <v>30</v>
      </c>
      <c r="M10" s="277"/>
      <c r="N10" s="30" t="s">
        <v>30</v>
      </c>
      <c r="O10" s="286"/>
      <c r="P10" s="286"/>
      <c r="Q10" s="3">
        <v>7314218</v>
      </c>
      <c r="R10" s="295"/>
      <c r="S10" s="296"/>
      <c r="T10" s="297"/>
      <c r="U10" s="216" t="s">
        <v>76</v>
      </c>
      <c r="V10" s="216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31000422</v>
      </c>
      <c r="AH10" s="287"/>
      <c r="AI10" s="302"/>
      <c r="AJ10" s="216" t="s">
        <v>85</v>
      </c>
      <c r="AK10" s="216" t="s">
        <v>85</v>
      </c>
      <c r="AL10" s="216" t="s">
        <v>85</v>
      </c>
      <c r="AM10" s="216" t="s">
        <v>85</v>
      </c>
      <c r="AN10" s="216" t="s">
        <v>85</v>
      </c>
      <c r="AO10" s="216" t="s">
        <v>85</v>
      </c>
      <c r="AP10" s="2">
        <v>6820185</v>
      </c>
      <c r="AQ10" s="286"/>
      <c r="AR10" s="217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20</v>
      </c>
      <c r="E11" s="45">
        <f>D11/1.42</f>
        <v>14.084507042253522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110</v>
      </c>
      <c r="P11" s="50">
        <v>82</v>
      </c>
      <c r="Q11" s="50">
        <v>7317639</v>
      </c>
      <c r="R11" s="51">
        <f>Q11-Q10</f>
        <v>3421</v>
      </c>
      <c r="S11" s="52">
        <f>R11*24/1000</f>
        <v>82.103999999999999</v>
      </c>
      <c r="T11" s="52">
        <f>R11/1000</f>
        <v>3.4209999999999998</v>
      </c>
      <c r="U11" s="53">
        <v>6</v>
      </c>
      <c r="V11" s="53">
        <f>U11</f>
        <v>6</v>
      </c>
      <c r="W11" s="117" t="s">
        <v>132</v>
      </c>
      <c r="X11" s="111">
        <v>0</v>
      </c>
      <c r="Y11" s="111">
        <v>0</v>
      </c>
      <c r="Z11" s="111">
        <v>939</v>
      </c>
      <c r="AA11" s="111">
        <v>0</v>
      </c>
      <c r="AB11" s="111">
        <v>1038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31000934</v>
      </c>
      <c r="AH11" s="56">
        <f>IF(ISBLANK(AG11),"-",AG11-AG10)</f>
        <v>512</v>
      </c>
      <c r="AI11" s="57">
        <f>AH11/T11</f>
        <v>149.66384098216898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6821535</v>
      </c>
      <c r="AQ11" s="111">
        <f t="shared" ref="AQ11:AQ34" si="0">AP11-AP10</f>
        <v>1350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19</v>
      </c>
      <c r="E12" s="45">
        <f t="shared" ref="E12:E34" si="1">D12/1.42</f>
        <v>13.380281690140846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112</v>
      </c>
      <c r="P12" s="50">
        <v>80</v>
      </c>
      <c r="Q12" s="50">
        <v>7321060</v>
      </c>
      <c r="R12" s="51">
        <f t="shared" ref="R12:R34" si="4">Q12-Q11</f>
        <v>3421</v>
      </c>
      <c r="S12" s="52">
        <f t="shared" ref="S12:S34" si="5">R12*24/1000</f>
        <v>82.103999999999999</v>
      </c>
      <c r="T12" s="52">
        <f t="shared" ref="T12:T34" si="6">R12/1000</f>
        <v>3.4209999999999998</v>
      </c>
      <c r="U12" s="53">
        <v>7.4</v>
      </c>
      <c r="V12" s="53">
        <f t="shared" ref="V12:V34" si="7">U12</f>
        <v>7.4</v>
      </c>
      <c r="W12" s="117" t="s">
        <v>132</v>
      </c>
      <c r="X12" s="111">
        <v>0</v>
      </c>
      <c r="Y12" s="111">
        <v>0</v>
      </c>
      <c r="Z12" s="111">
        <v>916</v>
      </c>
      <c r="AA12" s="111">
        <v>0</v>
      </c>
      <c r="AB12" s="111">
        <v>1038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31001446</v>
      </c>
      <c r="AH12" s="56">
        <f t="shared" ref="AH12:AH34" si="8">IF(ISBLANK(AG12),"-",AG12-AG11)</f>
        <v>512</v>
      </c>
      <c r="AI12" s="57">
        <f t="shared" ref="AI12:AI34" si="9">AH12/T12</f>
        <v>149.66384098216898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6822886</v>
      </c>
      <c r="AQ12" s="111">
        <f t="shared" si="0"/>
        <v>1351</v>
      </c>
      <c r="AR12" s="61">
        <v>0.79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24</v>
      </c>
      <c r="E13" s="45">
        <f t="shared" si="1"/>
        <v>16.901408450704228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100</v>
      </c>
      <c r="P13" s="50">
        <v>81</v>
      </c>
      <c r="Q13" s="50">
        <v>7324448</v>
      </c>
      <c r="R13" s="51">
        <f t="shared" si="4"/>
        <v>3388</v>
      </c>
      <c r="S13" s="52">
        <f t="shared" si="5"/>
        <v>81.311999999999998</v>
      </c>
      <c r="T13" s="52">
        <f t="shared" si="6"/>
        <v>3.3879999999999999</v>
      </c>
      <c r="U13" s="53">
        <v>9.5</v>
      </c>
      <c r="V13" s="53">
        <f t="shared" si="7"/>
        <v>9.5</v>
      </c>
      <c r="W13" s="117" t="s">
        <v>132</v>
      </c>
      <c r="X13" s="111">
        <v>0</v>
      </c>
      <c r="Y13" s="111">
        <v>0</v>
      </c>
      <c r="Z13" s="111">
        <v>894</v>
      </c>
      <c r="AA13" s="111">
        <v>0</v>
      </c>
      <c r="AB13" s="111">
        <v>1030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31001946</v>
      </c>
      <c r="AH13" s="56">
        <f t="shared" si="8"/>
        <v>500</v>
      </c>
      <c r="AI13" s="57">
        <f t="shared" si="9"/>
        <v>147.57969303423849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6824947</v>
      </c>
      <c r="AQ13" s="111">
        <f t="shared" si="0"/>
        <v>2061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31</v>
      </c>
      <c r="E14" s="45">
        <f t="shared" si="1"/>
        <v>21.83098591549296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98</v>
      </c>
      <c r="P14" s="50">
        <v>85</v>
      </c>
      <c r="Q14" s="50">
        <v>7327926</v>
      </c>
      <c r="R14" s="51">
        <f t="shared" si="4"/>
        <v>3478</v>
      </c>
      <c r="S14" s="52">
        <f t="shared" si="5"/>
        <v>83.471999999999994</v>
      </c>
      <c r="T14" s="52">
        <f t="shared" si="6"/>
        <v>3.4780000000000002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887</v>
      </c>
      <c r="AA14" s="111">
        <v>0</v>
      </c>
      <c r="AB14" s="111">
        <v>1000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31002356</v>
      </c>
      <c r="AH14" s="56">
        <f t="shared" si="8"/>
        <v>410</v>
      </c>
      <c r="AI14" s="57">
        <f t="shared" si="9"/>
        <v>117.8838412880966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</v>
      </c>
      <c r="AP14" s="111">
        <v>6824947</v>
      </c>
      <c r="AQ14" s="111">
        <f t="shared" si="0"/>
        <v>0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34</v>
      </c>
      <c r="E15" s="45">
        <f t="shared" si="1"/>
        <v>23.943661971830988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97</v>
      </c>
      <c r="P15" s="50">
        <v>91</v>
      </c>
      <c r="Q15" s="50">
        <v>7331135</v>
      </c>
      <c r="R15" s="51">
        <f t="shared" si="4"/>
        <v>3209</v>
      </c>
      <c r="S15" s="52">
        <f t="shared" si="5"/>
        <v>77.016000000000005</v>
      </c>
      <c r="T15" s="52">
        <f t="shared" si="6"/>
        <v>3.2090000000000001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820</v>
      </c>
      <c r="AA15" s="111">
        <v>0</v>
      </c>
      <c r="AB15" s="111">
        <v>1010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31002806</v>
      </c>
      <c r="AH15" s="56">
        <f t="shared" si="8"/>
        <v>450</v>
      </c>
      <c r="AI15" s="57">
        <f t="shared" si="9"/>
        <v>140.23060143346837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6824947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22</v>
      </c>
      <c r="E16" s="45">
        <f t="shared" si="1"/>
        <v>15.492957746478874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109</v>
      </c>
      <c r="P16" s="50">
        <v>104</v>
      </c>
      <c r="Q16" s="50">
        <v>7335292</v>
      </c>
      <c r="R16" s="51">
        <f t="shared" si="4"/>
        <v>4157</v>
      </c>
      <c r="S16" s="52">
        <f t="shared" si="5"/>
        <v>99.768000000000001</v>
      </c>
      <c r="T16" s="52">
        <f t="shared" si="6"/>
        <v>4.157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1000</v>
      </c>
      <c r="AA16" s="111">
        <v>0</v>
      </c>
      <c r="AB16" s="111">
        <v>1030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31003396</v>
      </c>
      <c r="AH16" s="56">
        <f t="shared" si="8"/>
        <v>590</v>
      </c>
      <c r="AI16" s="57">
        <f t="shared" si="9"/>
        <v>141.9292759201347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6824947</v>
      </c>
      <c r="AQ16" s="111">
        <f t="shared" si="0"/>
        <v>0</v>
      </c>
      <c r="AR16" s="61">
        <v>0.86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14</v>
      </c>
      <c r="E17" s="45">
        <f t="shared" si="1"/>
        <v>9.8591549295774659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142</v>
      </c>
      <c r="P17" s="50">
        <v>138</v>
      </c>
      <c r="Q17" s="50">
        <v>7340856</v>
      </c>
      <c r="R17" s="51">
        <f t="shared" si="4"/>
        <v>5564</v>
      </c>
      <c r="S17" s="52">
        <f t="shared" si="5"/>
        <v>133.536</v>
      </c>
      <c r="T17" s="52">
        <f t="shared" si="6"/>
        <v>5.5640000000000001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1128</v>
      </c>
      <c r="AA17" s="111">
        <v>1185</v>
      </c>
      <c r="AB17" s="111">
        <v>1199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31004542</v>
      </c>
      <c r="AH17" s="56">
        <f t="shared" si="8"/>
        <v>1146</v>
      </c>
      <c r="AI17" s="57">
        <f t="shared" si="9"/>
        <v>205.96693026599567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6824947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8</v>
      </c>
      <c r="E18" s="45">
        <f t="shared" si="1"/>
        <v>5.6338028169014089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142</v>
      </c>
      <c r="P18" s="50">
        <v>146</v>
      </c>
      <c r="Q18" s="50">
        <v>7346778</v>
      </c>
      <c r="R18" s="51">
        <f t="shared" si="4"/>
        <v>5922</v>
      </c>
      <c r="S18" s="52">
        <f t="shared" si="5"/>
        <v>142.12799999999999</v>
      </c>
      <c r="T18" s="52">
        <f t="shared" si="6"/>
        <v>5.9219999999999997</v>
      </c>
      <c r="U18" s="53">
        <v>9.4</v>
      </c>
      <c r="V18" s="53">
        <f t="shared" si="7"/>
        <v>9.4</v>
      </c>
      <c r="W18" s="117" t="s">
        <v>147</v>
      </c>
      <c r="X18" s="111">
        <v>0</v>
      </c>
      <c r="Y18" s="111">
        <v>1009</v>
      </c>
      <c r="Z18" s="111">
        <v>1196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31005824</v>
      </c>
      <c r="AH18" s="56">
        <f t="shared" si="8"/>
        <v>1282</v>
      </c>
      <c r="AI18" s="57">
        <f t="shared" si="9"/>
        <v>216.48091860857821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6824947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8</v>
      </c>
      <c r="E19" s="45">
        <f t="shared" si="1"/>
        <v>5.6338028169014089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131</v>
      </c>
      <c r="P19" s="50">
        <v>150</v>
      </c>
      <c r="Q19" s="50">
        <v>7352987</v>
      </c>
      <c r="R19" s="51">
        <f t="shared" si="4"/>
        <v>6209</v>
      </c>
      <c r="S19" s="52">
        <f t="shared" si="5"/>
        <v>149.01599999999999</v>
      </c>
      <c r="T19" s="52">
        <f t="shared" si="6"/>
        <v>6.2089999999999996</v>
      </c>
      <c r="U19" s="53">
        <v>8.8000000000000007</v>
      </c>
      <c r="V19" s="53">
        <f t="shared" si="7"/>
        <v>8.8000000000000007</v>
      </c>
      <c r="W19" s="117" t="s">
        <v>147</v>
      </c>
      <c r="X19" s="111">
        <v>0</v>
      </c>
      <c r="Y19" s="111">
        <v>1123</v>
      </c>
      <c r="Z19" s="111">
        <v>1195</v>
      </c>
      <c r="AA19" s="111">
        <v>1185</v>
      </c>
      <c r="AB19" s="111">
        <v>1189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31007204</v>
      </c>
      <c r="AH19" s="56">
        <f t="shared" si="8"/>
        <v>1380</v>
      </c>
      <c r="AI19" s="57">
        <f t="shared" si="9"/>
        <v>222.25801256240942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6824947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11</v>
      </c>
      <c r="E20" s="45">
        <f t="shared" si="1"/>
        <v>7.746478873239437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130</v>
      </c>
      <c r="P20" s="50">
        <v>147</v>
      </c>
      <c r="Q20" s="50">
        <v>7359084</v>
      </c>
      <c r="R20" s="51">
        <f t="shared" si="4"/>
        <v>6097</v>
      </c>
      <c r="S20" s="52">
        <f t="shared" si="5"/>
        <v>146.328</v>
      </c>
      <c r="T20" s="52">
        <f t="shared" si="6"/>
        <v>6.0970000000000004</v>
      </c>
      <c r="U20" s="53">
        <v>7.9</v>
      </c>
      <c r="V20" s="53">
        <f t="shared" si="7"/>
        <v>7.9</v>
      </c>
      <c r="W20" s="117" t="s">
        <v>147</v>
      </c>
      <c r="X20" s="111">
        <v>0</v>
      </c>
      <c r="Y20" s="111">
        <v>1185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31008596</v>
      </c>
      <c r="AH20" s="56">
        <f t="shared" si="8"/>
        <v>1392</v>
      </c>
      <c r="AI20" s="57">
        <f t="shared" si="9"/>
        <v>228.30900442840741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6824947</v>
      </c>
      <c r="AQ20" s="111">
        <f t="shared" si="0"/>
        <v>0</v>
      </c>
      <c r="AR20" s="61">
        <v>0.99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7</v>
      </c>
      <c r="E21" s="45">
        <f t="shared" si="1"/>
        <v>4.9295774647887329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130</v>
      </c>
      <c r="P21" s="50">
        <v>130</v>
      </c>
      <c r="Q21" s="50">
        <v>7365408</v>
      </c>
      <c r="R21" s="51">
        <f>Q21-Q20</f>
        <v>6324</v>
      </c>
      <c r="S21" s="52">
        <f t="shared" si="5"/>
        <v>151.77600000000001</v>
      </c>
      <c r="T21" s="52">
        <f t="shared" si="6"/>
        <v>6.3239999999999998</v>
      </c>
      <c r="U21" s="53">
        <v>6.7</v>
      </c>
      <c r="V21" s="53">
        <f t="shared" si="7"/>
        <v>6.7</v>
      </c>
      <c r="W21" s="117" t="s">
        <v>147</v>
      </c>
      <c r="X21" s="111">
        <v>0</v>
      </c>
      <c r="Y21" s="111">
        <v>1165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31010046</v>
      </c>
      <c r="AH21" s="56">
        <f t="shared" si="8"/>
        <v>1450</v>
      </c>
      <c r="AI21" s="57">
        <f t="shared" si="9"/>
        <v>229.28526249209361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6824947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6</v>
      </c>
      <c r="E22" s="45">
        <f t="shared" si="1"/>
        <v>4.2253521126760569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128</v>
      </c>
      <c r="P22" s="50">
        <v>150</v>
      </c>
      <c r="Q22" s="50">
        <v>7371780</v>
      </c>
      <c r="R22" s="51">
        <f t="shared" si="4"/>
        <v>6372</v>
      </c>
      <c r="S22" s="52">
        <f t="shared" si="5"/>
        <v>152.928</v>
      </c>
      <c r="T22" s="52">
        <f t="shared" si="6"/>
        <v>6.3719999999999999</v>
      </c>
      <c r="U22" s="53">
        <v>5.9</v>
      </c>
      <c r="V22" s="53">
        <f t="shared" si="7"/>
        <v>5.9</v>
      </c>
      <c r="W22" s="117" t="s">
        <v>147</v>
      </c>
      <c r="X22" s="111">
        <v>0</v>
      </c>
      <c r="Y22" s="111">
        <v>1178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31011502</v>
      </c>
      <c r="AH22" s="56">
        <f t="shared" si="8"/>
        <v>1456</v>
      </c>
      <c r="AI22" s="57">
        <f t="shared" si="9"/>
        <v>228.49968612680476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6824947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11</v>
      </c>
      <c r="E23" s="45">
        <f t="shared" si="1"/>
        <v>7.746478873239437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130</v>
      </c>
      <c r="P23" s="50">
        <v>149</v>
      </c>
      <c r="Q23" s="50">
        <v>7377779</v>
      </c>
      <c r="R23" s="51">
        <f t="shared" si="4"/>
        <v>5999</v>
      </c>
      <c r="S23" s="52">
        <f t="shared" si="5"/>
        <v>143.976</v>
      </c>
      <c r="T23" s="52">
        <f t="shared" si="6"/>
        <v>5.9989999999999997</v>
      </c>
      <c r="U23" s="53">
        <v>4.5</v>
      </c>
      <c r="V23" s="53">
        <f t="shared" si="7"/>
        <v>4.5</v>
      </c>
      <c r="W23" s="117" t="s">
        <v>147</v>
      </c>
      <c r="X23" s="111">
        <v>0</v>
      </c>
      <c r="Y23" s="111">
        <v>1130</v>
      </c>
      <c r="Z23" s="111">
        <v>1170</v>
      </c>
      <c r="AA23" s="111">
        <v>1185</v>
      </c>
      <c r="AB23" s="111">
        <v>1181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31012882</v>
      </c>
      <c r="AH23" s="56">
        <f t="shared" si="8"/>
        <v>1380</v>
      </c>
      <c r="AI23" s="57">
        <f t="shared" si="9"/>
        <v>230.03833972328724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6824947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125</v>
      </c>
      <c r="P24" s="50">
        <v>144</v>
      </c>
      <c r="Q24" s="50">
        <v>7383779</v>
      </c>
      <c r="R24" s="51">
        <f t="shared" si="4"/>
        <v>6000</v>
      </c>
      <c r="S24" s="52">
        <f t="shared" si="5"/>
        <v>144</v>
      </c>
      <c r="T24" s="52">
        <f t="shared" si="6"/>
        <v>6</v>
      </c>
      <c r="U24" s="53">
        <v>4.2</v>
      </c>
      <c r="V24" s="53">
        <f t="shared" si="7"/>
        <v>4.2</v>
      </c>
      <c r="W24" s="117" t="s">
        <v>147</v>
      </c>
      <c r="X24" s="111">
        <v>0</v>
      </c>
      <c r="Y24" s="111">
        <v>1102</v>
      </c>
      <c r="Z24" s="111">
        <v>1196</v>
      </c>
      <c r="AA24" s="111">
        <v>1185</v>
      </c>
      <c r="AB24" s="111">
        <v>1181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31014262</v>
      </c>
      <c r="AH24" s="56">
        <f t="shared" si="8"/>
        <v>1380</v>
      </c>
      <c r="AI24" s="57">
        <f t="shared" si="9"/>
        <v>230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6824947</v>
      </c>
      <c r="AQ24" s="111">
        <f t="shared" si="0"/>
        <v>0</v>
      </c>
      <c r="AR24" s="61">
        <v>0.83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5</v>
      </c>
      <c r="E25" s="45">
        <f t="shared" si="1"/>
        <v>3.5211267605633805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127</v>
      </c>
      <c r="P25" s="50">
        <v>138</v>
      </c>
      <c r="Q25" s="50">
        <v>7389752</v>
      </c>
      <c r="R25" s="51">
        <f t="shared" si="4"/>
        <v>5973</v>
      </c>
      <c r="S25" s="52">
        <f t="shared" si="5"/>
        <v>143.352</v>
      </c>
      <c r="T25" s="52">
        <f t="shared" si="6"/>
        <v>5.9729999999999999</v>
      </c>
      <c r="U25" s="53">
        <v>3.4</v>
      </c>
      <c r="V25" s="53">
        <f t="shared" si="7"/>
        <v>3.4</v>
      </c>
      <c r="W25" s="117" t="s">
        <v>147</v>
      </c>
      <c r="X25" s="111">
        <v>0</v>
      </c>
      <c r="Y25" s="111">
        <v>1092</v>
      </c>
      <c r="Z25" s="111">
        <v>1195</v>
      </c>
      <c r="AA25" s="111">
        <v>1185</v>
      </c>
      <c r="AB25" s="111">
        <v>1169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31015622</v>
      </c>
      <c r="AH25" s="56">
        <f t="shared" si="8"/>
        <v>1360</v>
      </c>
      <c r="AI25" s="57">
        <f t="shared" si="9"/>
        <v>227.69127741503434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6824947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8</v>
      </c>
      <c r="E26" s="45">
        <f t="shared" si="1"/>
        <v>5.6338028169014089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131</v>
      </c>
      <c r="P26" s="50">
        <v>138</v>
      </c>
      <c r="Q26" s="50">
        <v>7395408</v>
      </c>
      <c r="R26" s="51">
        <f t="shared" si="4"/>
        <v>5656</v>
      </c>
      <c r="S26" s="52">
        <f t="shared" si="5"/>
        <v>135.744</v>
      </c>
      <c r="T26" s="52">
        <f t="shared" si="6"/>
        <v>5.6559999999999997</v>
      </c>
      <c r="U26" s="53">
        <v>3</v>
      </c>
      <c r="V26" s="53">
        <f t="shared" si="7"/>
        <v>3</v>
      </c>
      <c r="W26" s="117" t="s">
        <v>147</v>
      </c>
      <c r="X26" s="111">
        <v>0</v>
      </c>
      <c r="Y26" s="111">
        <v>1190</v>
      </c>
      <c r="Z26" s="111">
        <v>1195</v>
      </c>
      <c r="AA26" s="111">
        <v>1185</v>
      </c>
      <c r="AB26" s="111">
        <v>1190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31017022</v>
      </c>
      <c r="AH26" s="56">
        <f t="shared" si="8"/>
        <v>1400</v>
      </c>
      <c r="AI26" s="57">
        <f t="shared" si="9"/>
        <v>247.52475247524754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6824947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4</v>
      </c>
      <c r="E27" s="45">
        <f t="shared" si="1"/>
        <v>2.8169014084507045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128</v>
      </c>
      <c r="P27" s="50">
        <v>138</v>
      </c>
      <c r="Q27" s="50">
        <v>7401104</v>
      </c>
      <c r="R27" s="51">
        <f t="shared" si="4"/>
        <v>5696</v>
      </c>
      <c r="S27" s="52">
        <f t="shared" si="5"/>
        <v>136.70400000000001</v>
      </c>
      <c r="T27" s="52">
        <f t="shared" si="6"/>
        <v>5.6959999999999997</v>
      </c>
      <c r="U27" s="53">
        <v>2.5</v>
      </c>
      <c r="V27" s="53">
        <f t="shared" si="7"/>
        <v>2.5</v>
      </c>
      <c r="W27" s="117" t="s">
        <v>147</v>
      </c>
      <c r="X27" s="111">
        <v>0</v>
      </c>
      <c r="Y27" s="111">
        <v>1189</v>
      </c>
      <c r="Z27" s="111">
        <v>1194</v>
      </c>
      <c r="AA27" s="111">
        <v>1185</v>
      </c>
      <c r="AB27" s="111">
        <v>1190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31018450</v>
      </c>
      <c r="AH27" s="56">
        <f t="shared" si="8"/>
        <v>1428</v>
      </c>
      <c r="AI27" s="57">
        <f t="shared" si="9"/>
        <v>250.70224719101125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6824947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6</v>
      </c>
      <c r="E28" s="45">
        <f t="shared" si="1"/>
        <v>4.2253521126760569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129</v>
      </c>
      <c r="P28" s="50">
        <v>115</v>
      </c>
      <c r="Q28" s="50">
        <v>7406763</v>
      </c>
      <c r="R28" s="51">
        <f t="shared" si="4"/>
        <v>5659</v>
      </c>
      <c r="S28" s="52">
        <f t="shared" si="5"/>
        <v>135.816</v>
      </c>
      <c r="T28" s="52">
        <f t="shared" si="6"/>
        <v>5.6589999999999998</v>
      </c>
      <c r="U28" s="53">
        <v>2</v>
      </c>
      <c r="V28" s="53">
        <f t="shared" si="7"/>
        <v>2</v>
      </c>
      <c r="W28" s="117" t="s">
        <v>147</v>
      </c>
      <c r="X28" s="111">
        <v>0</v>
      </c>
      <c r="Y28" s="111">
        <v>1189</v>
      </c>
      <c r="Z28" s="111">
        <v>1196</v>
      </c>
      <c r="AA28" s="111">
        <v>1185</v>
      </c>
      <c r="AB28" s="111">
        <v>1190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31019894</v>
      </c>
      <c r="AH28" s="56">
        <f t="shared" si="8"/>
        <v>1444</v>
      </c>
      <c r="AI28" s="57">
        <f t="shared" si="9"/>
        <v>255.16875773104789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6824947</v>
      </c>
      <c r="AQ28" s="111">
        <f t="shared" si="0"/>
        <v>0</v>
      </c>
      <c r="AR28" s="61">
        <v>0.92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6</v>
      </c>
      <c r="E29" s="45">
        <f t="shared" si="1"/>
        <v>4.2253521126760569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133</v>
      </c>
      <c r="P29" s="50">
        <v>131</v>
      </c>
      <c r="Q29" s="50">
        <v>7412284</v>
      </c>
      <c r="R29" s="51">
        <f t="shared" si="4"/>
        <v>5521</v>
      </c>
      <c r="S29" s="52">
        <f t="shared" si="5"/>
        <v>132.50399999999999</v>
      </c>
      <c r="T29" s="52">
        <f t="shared" si="6"/>
        <v>5.5209999999999999</v>
      </c>
      <c r="U29" s="53">
        <v>1.9</v>
      </c>
      <c r="V29" s="53">
        <f t="shared" si="7"/>
        <v>1.9</v>
      </c>
      <c r="W29" s="117" t="s">
        <v>147</v>
      </c>
      <c r="X29" s="111">
        <v>0</v>
      </c>
      <c r="Y29" s="111">
        <v>1189</v>
      </c>
      <c r="Z29" s="111">
        <v>1196</v>
      </c>
      <c r="AA29" s="111">
        <v>1185</v>
      </c>
      <c r="AB29" s="111">
        <v>1191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31021326</v>
      </c>
      <c r="AH29" s="56">
        <f t="shared" si="8"/>
        <v>1432</v>
      </c>
      <c r="AI29" s="57">
        <f t="shared" si="9"/>
        <v>259.37330193805468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6824947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11</v>
      </c>
      <c r="E30" s="45">
        <f t="shared" si="1"/>
        <v>7.746478873239437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119</v>
      </c>
      <c r="P30" s="50">
        <v>114</v>
      </c>
      <c r="Q30" s="50">
        <v>7417524</v>
      </c>
      <c r="R30" s="51">
        <f t="shared" si="4"/>
        <v>5240</v>
      </c>
      <c r="S30" s="52">
        <f t="shared" si="5"/>
        <v>125.76</v>
      </c>
      <c r="T30" s="52">
        <f t="shared" si="6"/>
        <v>5.24</v>
      </c>
      <c r="U30" s="53">
        <v>1.5</v>
      </c>
      <c r="V30" s="53">
        <f t="shared" si="7"/>
        <v>1.5</v>
      </c>
      <c r="W30" s="117" t="s">
        <v>150</v>
      </c>
      <c r="X30" s="111">
        <v>0</v>
      </c>
      <c r="Y30" s="111">
        <v>1031</v>
      </c>
      <c r="Z30" s="111">
        <v>1156</v>
      </c>
      <c r="AA30" s="111">
        <v>0</v>
      </c>
      <c r="AB30" s="111">
        <v>1160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31022446</v>
      </c>
      <c r="AH30" s="56">
        <f t="shared" si="8"/>
        <v>1120</v>
      </c>
      <c r="AI30" s="57">
        <f t="shared" si="9"/>
        <v>213.74045801526717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6824947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8</v>
      </c>
      <c r="E31" s="45">
        <f>D31/1.42</f>
        <v>5.6338028169014089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132</v>
      </c>
      <c r="P31" s="50">
        <v>124</v>
      </c>
      <c r="Q31" s="50">
        <v>7422549</v>
      </c>
      <c r="R31" s="51">
        <f t="shared" si="4"/>
        <v>5025</v>
      </c>
      <c r="S31" s="52">
        <f t="shared" si="5"/>
        <v>120.6</v>
      </c>
      <c r="T31" s="52">
        <f t="shared" si="6"/>
        <v>5.0250000000000004</v>
      </c>
      <c r="U31" s="53">
        <v>1.5</v>
      </c>
      <c r="V31" s="53">
        <f t="shared" si="7"/>
        <v>1.5</v>
      </c>
      <c r="W31" s="117" t="s">
        <v>181</v>
      </c>
      <c r="X31" s="111">
        <v>0</v>
      </c>
      <c r="Y31" s="111">
        <v>0</v>
      </c>
      <c r="Z31" s="111">
        <v>1104</v>
      </c>
      <c r="AA31" s="111">
        <v>1185</v>
      </c>
      <c r="AB31" s="111">
        <v>1138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31023512</v>
      </c>
      <c r="AH31" s="56">
        <f t="shared" si="8"/>
        <v>1066</v>
      </c>
      <c r="AI31" s="57">
        <f t="shared" si="9"/>
        <v>212.13930348258705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6824947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16</v>
      </c>
      <c r="E32" s="45">
        <f t="shared" si="1"/>
        <v>11.267605633802818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121</v>
      </c>
      <c r="P32" s="50">
        <v>119</v>
      </c>
      <c r="Q32" s="50">
        <v>7427611</v>
      </c>
      <c r="R32" s="51">
        <f t="shared" si="4"/>
        <v>5062</v>
      </c>
      <c r="S32" s="52">
        <f t="shared" si="5"/>
        <v>121.488</v>
      </c>
      <c r="T32" s="52">
        <f t="shared" si="6"/>
        <v>5.0620000000000003</v>
      </c>
      <c r="U32" s="53">
        <v>1.7</v>
      </c>
      <c r="V32" s="53">
        <f t="shared" si="7"/>
        <v>1.7</v>
      </c>
      <c r="W32" s="117" t="s">
        <v>181</v>
      </c>
      <c r="X32" s="111">
        <v>0</v>
      </c>
      <c r="Y32" s="111">
        <v>0</v>
      </c>
      <c r="Z32" s="111">
        <v>1032</v>
      </c>
      <c r="AA32" s="111">
        <v>0</v>
      </c>
      <c r="AB32" s="111">
        <v>1087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31024582</v>
      </c>
      <c r="AH32" s="56">
        <f t="shared" si="8"/>
        <v>1070</v>
      </c>
      <c r="AI32" s="57">
        <f t="shared" si="9"/>
        <v>211.37890161991308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6824947</v>
      </c>
      <c r="AQ32" s="111">
        <f t="shared" si="0"/>
        <v>0</v>
      </c>
      <c r="AR32" s="61">
        <v>0.9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9</v>
      </c>
      <c r="E33" s="45">
        <f t="shared" si="1"/>
        <v>6.3380281690140849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126</v>
      </c>
      <c r="P33" s="50">
        <v>103</v>
      </c>
      <c r="Q33" s="50">
        <v>7432056</v>
      </c>
      <c r="R33" s="51">
        <f t="shared" si="4"/>
        <v>4445</v>
      </c>
      <c r="S33" s="52">
        <f t="shared" si="5"/>
        <v>106.68</v>
      </c>
      <c r="T33" s="52">
        <f t="shared" si="6"/>
        <v>4.4450000000000003</v>
      </c>
      <c r="U33" s="53">
        <v>2.5</v>
      </c>
      <c r="V33" s="53">
        <f t="shared" si="7"/>
        <v>2.5</v>
      </c>
      <c r="W33" s="117" t="s">
        <v>132</v>
      </c>
      <c r="X33" s="111">
        <v>0</v>
      </c>
      <c r="Y33" s="111">
        <v>0</v>
      </c>
      <c r="Z33" s="111">
        <v>1121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31025366</v>
      </c>
      <c r="AH33" s="56">
        <f t="shared" si="8"/>
        <v>784</v>
      </c>
      <c r="AI33" s="57">
        <f t="shared" si="9"/>
        <v>176.37795275590551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6825803</v>
      </c>
      <c r="AQ33" s="111">
        <f t="shared" si="0"/>
        <v>856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17</v>
      </c>
      <c r="E34" s="45">
        <f t="shared" si="1"/>
        <v>11.971830985915494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123</v>
      </c>
      <c r="P34" s="50">
        <v>97</v>
      </c>
      <c r="Q34" s="50">
        <v>7436159</v>
      </c>
      <c r="R34" s="51">
        <f t="shared" si="4"/>
        <v>4103</v>
      </c>
      <c r="S34" s="52">
        <f t="shared" si="5"/>
        <v>98.471999999999994</v>
      </c>
      <c r="T34" s="52">
        <f t="shared" si="6"/>
        <v>4.1029999999999998</v>
      </c>
      <c r="U34" s="53">
        <v>3.6</v>
      </c>
      <c r="V34" s="53">
        <f t="shared" si="7"/>
        <v>3.6</v>
      </c>
      <c r="W34" s="117" t="s">
        <v>132</v>
      </c>
      <c r="X34" s="111">
        <v>0</v>
      </c>
      <c r="Y34" s="111">
        <v>0</v>
      </c>
      <c r="Z34" s="111">
        <v>1032</v>
      </c>
      <c r="AA34" s="111">
        <v>0</v>
      </c>
      <c r="AB34" s="111">
        <v>1109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31026066</v>
      </c>
      <c r="AH34" s="56">
        <f t="shared" si="8"/>
        <v>700</v>
      </c>
      <c r="AI34" s="57">
        <f t="shared" si="9"/>
        <v>170.60687301974167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6826861</v>
      </c>
      <c r="AQ34" s="111">
        <f t="shared" si="0"/>
        <v>1058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120.58333333333333</v>
      </c>
      <c r="Q35" s="78">
        <f>Q34-Q10</f>
        <v>121941</v>
      </c>
      <c r="R35" s="79">
        <f>SUM(R11:R34)</f>
        <v>121941</v>
      </c>
      <c r="S35" s="80">
        <f>AVERAGE(S11:S34)</f>
        <v>121.94099999999999</v>
      </c>
      <c r="T35" s="80">
        <f>SUM(T11:T34)</f>
        <v>121.94100000000002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25644</v>
      </c>
      <c r="AH35" s="86">
        <f>SUM(AH11:AH34)</f>
        <v>25644</v>
      </c>
      <c r="AI35" s="87">
        <f>$AH$35/$T35</f>
        <v>210.29842300784802</v>
      </c>
      <c r="AJ35" s="84"/>
      <c r="AK35" s="88"/>
      <c r="AL35" s="88"/>
      <c r="AM35" s="88"/>
      <c r="AN35" s="89"/>
      <c r="AO35" s="90"/>
      <c r="AP35" s="91">
        <f>AP34-AP10</f>
        <v>6676</v>
      </c>
      <c r="AQ35" s="92">
        <f>SUM(AQ11:AQ34)</f>
        <v>6676</v>
      </c>
      <c r="AR35" s="93">
        <f>AVERAGE(AR11:AR34)</f>
        <v>0.88166666666666671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260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261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262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263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16" t="s">
        <v>268</v>
      </c>
      <c r="C49" s="101"/>
      <c r="D49" s="101"/>
      <c r="E49" s="101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5" t="s">
        <v>264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27" t="s">
        <v>138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38" t="s">
        <v>139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265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22" t="s">
        <v>267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26"/>
      <c r="V54" s="126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2" t="s">
        <v>266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38" t="s">
        <v>269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38" t="s">
        <v>140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5" t="s">
        <v>270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04"/>
      <c r="X58" s="104"/>
      <c r="Y58" s="104"/>
      <c r="Z58" s="113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12"/>
      <c r="AW58" s="170"/>
      <c r="AX58" s="170"/>
      <c r="AY58" s="170"/>
    </row>
    <row r="59" spans="2:51" x14ac:dyDescent="0.35">
      <c r="B59" s="122" t="s">
        <v>153</v>
      </c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22" t="s">
        <v>130</v>
      </c>
      <c r="C60" s="116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05"/>
      <c r="T60" s="10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4"/>
      <c r="AS64" s="170"/>
      <c r="AT64" s="170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09"/>
      <c r="Q90" s="109"/>
      <c r="R90" s="109"/>
      <c r="S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</row>
    <row r="111" spans="45:51" x14ac:dyDescent="0.35">
      <c r="AS111" s="170"/>
      <c r="AT111" s="170"/>
      <c r="AU111" s="170"/>
    </row>
    <row r="113" spans="1:51" x14ac:dyDescent="0.35">
      <c r="AY113" s="170"/>
    </row>
    <row r="114" spans="1:51" s="109" customFormat="1" x14ac:dyDescent="0.3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4"/>
      <c r="AV114" s="170"/>
      <c r="AW114" s="170"/>
      <c r="AX114" s="170"/>
    </row>
  </sheetData>
  <protectedRanges>
    <protectedRange sqref="T40 T50:T55 T42 S56:T59" name="Range2_12_5_1_1"/>
    <protectedRange sqref="N10 L10 L6 D6 D8 AD8 AF8 O8:U8 AJ8:AR8 AF10 AR11:AR34 L24:N31 E23:E34 G23:G34 N12:N23 E11:G22 N32:N34 N11:AG11 O12:AG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0:V60 AA58:AU58 W58:Y58" name="Range2_2_1_10_1_1_1_2"/>
    <protectedRange sqref="AS11:AS15" name="Range1_4_1_1_1_1"/>
    <protectedRange sqref="J11:J15 J26:J34" name="Range1_1_2_1_10_1_1_1_1"/>
    <protectedRange sqref="R64" name="Range2_2_1_10_1_1_1_1_1"/>
    <protectedRange sqref="T41" name="Range2_12_5_1_1_4"/>
    <protectedRange sqref="S40 B41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H42" name="Range2_2_12_1_3_1_1_1_1_1_4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B40" name="Range2_12_5_1_1_1_1"/>
    <protectedRange sqref="E40:H40" name="Range2_2_12_1_7_1_1_1_1"/>
    <protectedRange sqref="C40:D40" name="Range2_3_2_1_3_1_1_2_10_1_1_1_1_1_1"/>
    <protectedRange sqref="S54:S55" name="Range2_12_5_1_1_7"/>
    <protectedRange sqref="S53" name="Range2_12_5_1_1_5_1"/>
    <protectedRange sqref="S50:S52" name="Range2_12_2_1_1_1_2_1"/>
    <protectedRange sqref="T43:T47" name="Range2_12_5_1_1_3_1_1"/>
    <protectedRange sqref="S43:S47" name="Range2_12_5_1_1_2_3_1_1_1_1"/>
    <protectedRange sqref="Q43:R45" name="Range2_12_1_6_1_1_1_1_2_1_1_1_1"/>
    <protectedRange sqref="N43:P45" name="Range2_12_1_2_3_1_1_1_1_2_1_1_1_1"/>
    <protectedRange sqref="I43:M45" name="Range2_2_12_1_4_3_1_1_1_1_2_1_1_1_1"/>
    <protectedRange sqref="H43:H45" name="Range2_2_12_1_3_1_2_1_1_1_1_2_1_1_1_1"/>
    <protectedRange sqref="T48" name="Range2_12_5_1_1_2_1_1_1_1"/>
    <protectedRange sqref="S48" name="Range2_12_4_1_1_1_4_2_1_1_1"/>
    <protectedRange sqref="T49" name="Range2_12_5_1_1_6_1_1_1_1"/>
    <protectedRange sqref="S49" name="Range2_12_5_1_1_5_3_1_1_1_1"/>
    <protectedRange sqref="Q49:R49" name="Range2_12_1_6_1_1_1_2_3_2_1_1_2_1_1_1"/>
    <protectedRange sqref="N49:P49" name="Range2_12_1_2_3_1_1_1_2_3_2_1_1_2_1_1_1"/>
    <protectedRange sqref="J49:M49" name="Range2_2_12_1_4_3_1_1_1_3_3_2_1_1_2_1_1_1"/>
    <protectedRange sqref="I49" name="Range2_2_12_1_4_3_1_1_1_2_1_2_2_1_2_1_1_1"/>
    <protectedRange sqref="Q50:R50" name="Range2_12_1_6_1_1_1_2_3_1_1_3_1_1_1_1"/>
    <protectedRange sqref="N50:P50" name="Range2_12_1_2_3_1_1_1_2_3_1_1_3_1_1_1_1"/>
    <protectedRange sqref="J50:M50" name="Range2_2_12_1_4_3_1_1_1_3_3_1_1_3_1_1_1_1"/>
    <protectedRange sqref="I50" name="Range2_2_12_1_7_1_1_5_2_1_1_1_1_1_1_1_1_1"/>
    <protectedRange sqref="N53:R53" name="Range2_12_1_6_1_1_4_1_1_1_1_1_1_1_1_1"/>
    <protectedRange sqref="J53:M53" name="Range2_2_12_1_7_1_1_6_1_1_1_1_1_1_1_1_1"/>
    <protectedRange sqref="I53" name="Range2_2_12_1_4_3_1_1_1_5_1_1_1_1_1_1_1_1_1_1"/>
    <protectedRange sqref="Q52:R52" name="Range2_12_1_4_1_1_1_1_1_1_1_1_1_1_1_1_1"/>
    <protectedRange sqref="N52:P52" name="Range2_12_1_2_1_1_1_1_1_1_1_1_1_1_1_1_1_1"/>
    <protectedRange sqref="J52:M52" name="Range2_2_12_1_4_1_1_1_1_1_1_1_1_1_1_1_1_1_1"/>
    <protectedRange sqref="Q51:R51" name="Range2_12_1_6_1_1_1_2_3_1_1_3_1_1_1_1_1"/>
    <protectedRange sqref="N51:P51" name="Range2_12_1_2_3_1_1_1_2_3_1_1_3_1_1_1_1_1"/>
    <protectedRange sqref="I52 J51:M51" name="Range2_2_12_1_4_3_1_1_1_3_3_1_1_3_1_1_1_1_1"/>
    <protectedRange sqref="I51" name="Range2_2_12_1_7_1_1_5_2_1_1_1_1_1_1_1_1_1_1"/>
    <protectedRange sqref="R54:R55" name="Range2_12_1_1_1_1_1_1_1_1_1_1_1_1_1_1_1"/>
    <protectedRange sqref="Q55" name="Range2_12_1_4_1_1_1_1_1_1_1_1_1_1_1_1_1_1"/>
    <protectedRange sqref="N55:P55" name="Range2_12_1_2_1_1_1_1_1_1_1_1_1_1_1_1_1_1_1"/>
    <protectedRange sqref="J55:M55" name="Range2_2_12_1_4_1_1_1_1_1_1_1_1_1_1_1_1_1_1_1"/>
    <protectedRange sqref="Q54" name="Range2_12_1_6_1_1_1_2_3_1_1_3_1_1_1_1_1_1"/>
    <protectedRange sqref="N54:P54" name="Range2_12_1_2_3_1_1_1_2_3_1_1_3_1_1_1_1_1_1"/>
    <protectedRange sqref="I55 J54:M54" name="Range2_2_12_1_4_3_1_1_1_3_3_1_1_3_1_1_1_1_1_1"/>
    <protectedRange sqref="G54:H55 D54:E55" name="Range2_2_12_1_3_1_2_1_1_1_3_1_1_1_1_1_1_1_2_1_1"/>
    <protectedRange sqref="B54" name="Range2_12_5_1_1_2_2_1_3_1_1_1_1_1_1_1_1_1"/>
    <protectedRange sqref="I54" name="Range2_2_12_1_7_1_1_5_2_1_1_1_1_1_1_1_1_1_1_1"/>
    <protectedRange sqref="D53:E53 G53:H53 F54:F55" name="Range2_2_12_1_3_3_1_1_1_2_1_1_1_1_1_1_1_1_1_1_1"/>
    <protectedRange sqref="F53" name="Range2_2_12_1_3_1_2_1_1_1_2_1_3_1_1_3_1_1_1_1_1_1"/>
    <protectedRange sqref="B55" name="Range2_12_5_1_1_2_2_1_3_1_1_1_1_2_1_2_1_1_1_1_1"/>
    <protectedRange sqref="B42" name="Range2_12_5_1_1_1_2"/>
    <protectedRange sqref="G42" name="Range2_2_12_1_3_1_1_1_1_1_4_1_1_1"/>
    <protectedRange sqref="E42:F42" name="Range2_2_12_1_7_1_1_3_1_1_1"/>
    <protectedRange sqref="D42" name="Range2_2_12_1_3_1_2_1_1_1_2_1_2_1_1"/>
    <protectedRange sqref="E43:G45" name="Range2_2_12_1_3_1_2_1_1_1_1_2_1_1_1_1_1"/>
    <protectedRange sqref="D43:D45" name="Range2_2_12_1_3_1_2_1_1_1_2_1_2_3_1_1_1"/>
    <protectedRange sqref="B43:B44" name="Range2_12_5_1_1_1_2_2_1_1_1_1_1_1_1"/>
    <protectedRange sqref="B45" name="Range2_12_5_1_1_1_3_1_1_1_1_1_1_1_1"/>
    <protectedRange sqref="Q46:R46" name="Range2_12_1_6_1_1_1_1_2_1_1_1_1_1"/>
    <protectedRange sqref="N46:P46" name="Range2_12_1_2_3_1_1_1_1_2_1_1_1_1_1"/>
    <protectedRange sqref="I46:M46" name="Range2_2_12_1_4_3_1_1_1_1_2_1_1_1_1_1"/>
    <protectedRange sqref="E47:H47" name="Range2_2_12_1_3_1_2_1_1_1_1_2_1_1_1_1_2"/>
    <protectedRange sqref="D47" name="Range2_2_12_1_3_1_2_1_1_1_2_1_2_3_1_1_2"/>
    <protectedRange sqref="Q47:R47" name="Range2_12_1_6_1_1_1_2_3_2_1_1_1_1_1"/>
    <protectedRange sqref="N47:P47" name="Range2_12_1_2_3_1_1_1_2_3_2_1_1_1_1_1"/>
    <protectedRange sqref="J47:M47" name="Range2_2_12_1_4_3_1_1_1_3_3_2_1_1_1_1_1"/>
    <protectedRange sqref="I47" name="Range2_2_12_1_4_3_1_1_1_2_1_2_2_1_1_1_1"/>
    <protectedRange sqref="D46:E46 G46:H46" name="Range2_2_12_1_3_1_2_1_1_1_2_1_3_2_1_1_1_1"/>
    <protectedRange sqref="F46" name="Range2_2_12_1_3_1_2_1_1_1_1_1_2_2_1_1_1_1"/>
    <protectedRange sqref="Q48:R48" name="Range2_12_1_6_1_1_1_2_3_2_1_1_2_1_1_1_1"/>
    <protectedRange sqref="N48:P48" name="Range2_12_1_2_3_1_1_1_2_3_2_1_1_2_1_1_1_1"/>
    <protectedRange sqref="J48:M48" name="Range2_2_12_1_4_3_1_1_1_3_3_2_1_1_2_1_1_1_1"/>
    <protectedRange sqref="I48" name="Range2_2_12_1_4_3_1_1_1_2_1_2_2_1_2_1_1_1_1"/>
    <protectedRange sqref="G48:H48 D48:E48" name="Range2_2_12_1_3_1_2_1_1_1_2_1_3_2_1_2_1_1_1_1"/>
    <protectedRange sqref="F48" name="Range2_2_12_1_3_1_2_1_1_1_1_1_2_2_1_2_1_1_1_1"/>
    <protectedRange sqref="B46" name="Range2_12_5_1_1_1_2_2_1_1_1_1_1_1_2"/>
    <protectedRange sqref="B50" name="Range2_12_5_1_1_1_2_1_1_1_1"/>
    <protectedRange sqref="B51" name="Range2_12_5_1_1_2_2_2_1_1_1_1"/>
    <protectedRange sqref="D49:E49 G49:H49" name="Range2_2_12_1_3_3_1_1_1_2_1_1_1_1_1_1_1_1_1_2"/>
    <protectedRange sqref="F49" name="Range2_2_12_1_3_1_2_1_1_1_2_1_3_1_1_3_1_1_1_1_2"/>
    <protectedRange sqref="G52:H52" name="Range2_2_12_1_3_1_2_1_1_1_2_1_1_1_1_1_1_2_1_1_1"/>
    <protectedRange sqref="D51:E51 G51:H51" name="Range2_2_12_1_3_1_2_1_1_1_3_1_1_1_1_1_1_1_2_1_2"/>
    <protectedRange sqref="D50:E50 G50:H50 F51" name="Range2_2_12_1_3_3_1_1_1_2_1_1_1_1_1_1_1_1_1_1_2"/>
    <protectedRange sqref="F50" name="Range2_2_12_1_3_1_2_1_1_1_2_1_3_1_1_3_1_1_1_1_1_2"/>
    <protectedRange sqref="D52:E52" name="Range2_2_12_1_3_1_2_1_1_1_2_1_1_1_1_3_1_1_1_1_1"/>
    <protectedRange sqref="F52" name="Range2_2_12_1_3_1_2_1_1_1_3_1_1_1_1_1_3_1_1_1_1_1"/>
    <protectedRange sqref="B53" name="Range2_12_5_1_1_2_2_1_3_1_1_1_1_2_1_1_2"/>
    <protectedRange sqref="R58:R60" name="Range2_12_1_6_1_1_2_1"/>
    <protectedRange sqref="R57" name="Range2_12_1_6_1_1_2_1_1_2"/>
    <protectedRange sqref="R56" name="Range2_12_1_1_1_1_1_1_1_1_1_1_1_1_1_1_1_2"/>
    <protectedRange sqref="N59:Q60" name="Range2_12_1_6_1_1_2_2"/>
    <protectedRange sqref="D59 F60 E59:E60 G59:M60" name="Range2_2_12_1_7_1_1_2_2"/>
    <protectedRange sqref="D60" name="Range2_1_1_1_1_1_9_1_1_1_1_1"/>
    <protectedRange sqref="C59" name="Range2_1_1_2_1_1_1"/>
    <protectedRange sqref="F59" name="Range2_2_12_1_1_1_1_1_1"/>
    <protectedRange sqref="C60" name="Range2_5_1_1_1_1_1"/>
    <protectedRange sqref="N58:Q58" name="Range2_12_1_6_1_1_2_1_1_2_1"/>
    <protectedRange sqref="D58 I58:M58" name="Range2_2_12_1_7_1_1_2_1_1_1"/>
    <protectedRange sqref="E58:H58" name="Range2_2_12_1_1_1_1_1_1_1_1_1"/>
    <protectedRange sqref="C58" name="Range2_1_4_2_1_1_1_1_1_1_1"/>
    <protectedRange sqref="N56:Q57" name="Range2_12_1_1_1_1_1_1_1_1_1_1_1_1_1_1_1_2_1"/>
    <protectedRange sqref="J56:M57" name="Range2_2_12_1_1_1_1_1_1_1_1_1_1_1_1_1_1_1_1"/>
    <protectedRange sqref="I56:I57" name="Range2_2_12_1_7_1_1_5_1_1_1_1_1_1_1_1_1_1_1_1_1"/>
    <protectedRange sqref="G56:H57" name="Range2_2_12_1_3_3_1_1_1_1_1_1_1_1_1_1_1_1_1_1_1_1"/>
    <protectedRange sqref="B57" name="Range2_12_5_1_1_2_2_1_3_1_1_1_1_1_1_1_1_1_1"/>
    <protectedRange sqref="C56:C57" name="Range2_1_1_1_2_1_1_1_1_1_1_1_1_1_1_1_1_1_1"/>
    <protectedRange sqref="D56:D57 E57" name="Range2_2_12_1_2_1_1_1_1_1_1_1_1_1_1_1_1_1_1_1_1"/>
    <protectedRange sqref="F57 E56" name="Range2_2_12_1_3_1_2_1_1_1_2_1_1_1_1_1_1_1_1_1_1_1_1_1"/>
    <protectedRange sqref="F56" name="Range2_2_12_1_3_1_2_1_1_1_3_1_1_1_1_1_1_1_1_1_1_1_1_1"/>
    <protectedRange sqref="B58" name="Range2_12_5_1_1_2_1_4_1_1_1_2_1_1_1_1_1_1_1"/>
    <protectedRange sqref="B59:B60" name="Range2_12_5_1_1_2_2_1_3_1_1_1_1_2_1_1_1_1_1_1_1"/>
    <protectedRange sqref="B56" name="Range2_12_5_1_1_2_2_1_3_1_1_1_1_2_1_2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72" priority="9" operator="containsText" text="N/A">
      <formula>NOT(ISERROR(SEARCH("N/A",X11)))</formula>
    </cfRule>
    <cfRule type="cellIs" dxfId="271" priority="27" operator="equal">
      <formula>0</formula>
    </cfRule>
  </conditionalFormatting>
  <conditionalFormatting sqref="X11:AE34">
    <cfRule type="cellIs" dxfId="270" priority="26" operator="greaterThanOrEqual">
      <formula>1185</formula>
    </cfRule>
  </conditionalFormatting>
  <conditionalFormatting sqref="X11:AE34">
    <cfRule type="cellIs" dxfId="269" priority="25" operator="between">
      <formula>0.1</formula>
      <formula>1184</formula>
    </cfRule>
  </conditionalFormatting>
  <conditionalFormatting sqref="X8">
    <cfRule type="cellIs" dxfId="268" priority="24" operator="equal">
      <formula>0</formula>
    </cfRule>
  </conditionalFormatting>
  <conditionalFormatting sqref="X8">
    <cfRule type="cellIs" dxfId="267" priority="23" operator="greaterThan">
      <formula>1179</formula>
    </cfRule>
  </conditionalFormatting>
  <conditionalFormatting sqref="X8">
    <cfRule type="cellIs" dxfId="266" priority="22" operator="greaterThan">
      <formula>99</formula>
    </cfRule>
  </conditionalFormatting>
  <conditionalFormatting sqref="X8">
    <cfRule type="cellIs" dxfId="265" priority="21" operator="greaterThan">
      <formula>0.99</formula>
    </cfRule>
  </conditionalFormatting>
  <conditionalFormatting sqref="AB8">
    <cfRule type="cellIs" dxfId="264" priority="20" operator="equal">
      <formula>0</formula>
    </cfRule>
  </conditionalFormatting>
  <conditionalFormatting sqref="AB8">
    <cfRule type="cellIs" dxfId="263" priority="19" operator="greaterThan">
      <formula>1179</formula>
    </cfRule>
  </conditionalFormatting>
  <conditionalFormatting sqref="AB8">
    <cfRule type="cellIs" dxfId="262" priority="18" operator="greaterThan">
      <formula>99</formula>
    </cfRule>
  </conditionalFormatting>
  <conditionalFormatting sqref="AB8">
    <cfRule type="cellIs" dxfId="261" priority="17" operator="greaterThan">
      <formula>0.99</formula>
    </cfRule>
  </conditionalFormatting>
  <conditionalFormatting sqref="AQ11:AQ34 AJ16:AK17 AJ18:AJ34 AK18:AK30 AL16:AO30 AL34:AO34 AK31:AO33 AJ11:AO15">
    <cfRule type="cellIs" dxfId="260" priority="16" operator="equal">
      <formula>0</formula>
    </cfRule>
  </conditionalFormatting>
  <conditionalFormatting sqref="AQ11:AQ34 AJ16:AK17 AJ18:AJ34 AK18:AK30 AL16:AO30 AL34:AO34 AK31:AO33 AJ11:AO15">
    <cfRule type="cellIs" dxfId="259" priority="15" operator="greaterThan">
      <formula>1179</formula>
    </cfRule>
  </conditionalFormatting>
  <conditionalFormatting sqref="AQ11:AQ34 AJ16:AK17 AJ18:AJ34 AK18:AK30 AL16:AO30 AL34:AO34 AK31:AO33 AJ11:AO15">
    <cfRule type="cellIs" dxfId="258" priority="14" operator="greaterThan">
      <formula>99</formula>
    </cfRule>
  </conditionalFormatting>
  <conditionalFormatting sqref="AQ11:AQ34 AJ16:AK17 AJ18:AJ34 AK18:AK30 AL16:AO30 AL34:AO34 AK31:AO33 AJ11:AO15">
    <cfRule type="cellIs" dxfId="257" priority="13" operator="greaterThan">
      <formula>0.99</formula>
    </cfRule>
  </conditionalFormatting>
  <conditionalFormatting sqref="AI11:AI34">
    <cfRule type="cellIs" dxfId="256" priority="12" operator="greaterThan">
      <formula>$AI$8</formula>
    </cfRule>
  </conditionalFormatting>
  <conditionalFormatting sqref="AH11:AH34">
    <cfRule type="cellIs" dxfId="255" priority="10" operator="greaterThan">
      <formula>$AH$8</formula>
    </cfRule>
    <cfRule type="cellIs" dxfId="254" priority="11" operator="greaterThan">
      <formula>$AH$8</formula>
    </cfRule>
  </conditionalFormatting>
  <conditionalFormatting sqref="AP11:AP34">
    <cfRule type="cellIs" dxfId="253" priority="8" operator="equal">
      <formula>0</formula>
    </cfRule>
  </conditionalFormatting>
  <conditionalFormatting sqref="AP11:AP34">
    <cfRule type="cellIs" dxfId="252" priority="7" operator="greaterThan">
      <formula>1179</formula>
    </cfRule>
  </conditionalFormatting>
  <conditionalFormatting sqref="AP11:AP34">
    <cfRule type="cellIs" dxfId="251" priority="6" operator="greaterThan">
      <formula>99</formula>
    </cfRule>
  </conditionalFormatting>
  <conditionalFormatting sqref="AP11:AP34">
    <cfRule type="cellIs" dxfId="250" priority="5" operator="greaterThan">
      <formula>0.99</formula>
    </cfRule>
  </conditionalFormatting>
  <conditionalFormatting sqref="AK34">
    <cfRule type="cellIs" dxfId="249" priority="4" operator="equal">
      <formula>0</formula>
    </cfRule>
  </conditionalFormatting>
  <conditionalFormatting sqref="AK34">
    <cfRule type="cellIs" dxfId="248" priority="3" operator="greaterThan">
      <formula>1179</formula>
    </cfRule>
  </conditionalFormatting>
  <conditionalFormatting sqref="AK34">
    <cfRule type="cellIs" dxfId="247" priority="2" operator="greaterThan">
      <formula>99</formula>
    </cfRule>
  </conditionalFormatting>
  <conditionalFormatting sqref="AK34">
    <cfRule type="cellIs" dxfId="246" priority="1" operator="greaterThan">
      <formula>0.99</formula>
    </cfRule>
  </conditionalFormatting>
  <dataValidations count="4">
    <dataValidation type="list" allowBlank="1" showInputMessage="1" showErrorMessage="1" sqref="AV31:AW31" xr:uid="{00000000-0002-0000-1300-000000000000}">
      <formula1>$AV$24:$AV$28</formula1>
    </dataValidation>
    <dataValidation type="list" allowBlank="1" showInputMessage="1" showErrorMessage="1" sqref="H11:H34" xr:uid="{00000000-0002-0000-1300-000001000000}">
      <formula1>$AV$10:$AV$19</formula1>
    </dataValidation>
    <dataValidation type="list" allowBlank="1" showInputMessage="1" showErrorMessage="1" sqref="AP8:AQ8 N10 L10 D8 O8:T8" xr:uid="{00000000-0002-0000-1300-000002000000}">
      <formula1>#REF!</formula1>
    </dataValidation>
    <dataValidation type="list" allowBlank="1" showInputMessage="1" showErrorMessage="1" sqref="P3:P5" xr:uid="{00000000-0002-0000-1300-000003000000}">
      <formula1>$AY$10:$AY$38</formula1>
    </dataValidation>
  </dataValidations>
  <hyperlinks>
    <hyperlink ref="H9:H10" location="'1'!AH8" display="Plant Status" xr:uid="{00000000-0004-0000-13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2:AY113"/>
  <sheetViews>
    <sheetView showGridLines="0" topLeftCell="AJ24" zoomScaleNormal="100" workbookViewId="0">
      <selection activeCell="AS34" sqref="AS34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133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21" t="s">
        <v>11</v>
      </c>
      <c r="I7" s="222" t="s">
        <v>12</v>
      </c>
      <c r="J7" s="222" t="s">
        <v>13</v>
      </c>
      <c r="K7" s="222" t="s">
        <v>14</v>
      </c>
      <c r="L7" s="14"/>
      <c r="M7" s="14"/>
      <c r="N7" s="14"/>
      <c r="O7" s="221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22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22" t="s">
        <v>23</v>
      </c>
      <c r="AG7" s="222" t="s">
        <v>24</v>
      </c>
      <c r="AH7" s="222" t="s">
        <v>25</v>
      </c>
      <c r="AI7" s="222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22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41903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25344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22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23" t="s">
        <v>52</v>
      </c>
      <c r="V9" s="223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25" t="s">
        <v>56</v>
      </c>
      <c r="AG9" s="225" t="s">
        <v>57</v>
      </c>
      <c r="AH9" s="287" t="s">
        <v>58</v>
      </c>
      <c r="AI9" s="301" t="s">
        <v>59</v>
      </c>
      <c r="AJ9" s="223" t="s">
        <v>60</v>
      </c>
      <c r="AK9" s="223" t="s">
        <v>61</v>
      </c>
      <c r="AL9" s="223" t="s">
        <v>62</v>
      </c>
      <c r="AM9" s="223" t="s">
        <v>63</v>
      </c>
      <c r="AN9" s="223" t="s">
        <v>64</v>
      </c>
      <c r="AO9" s="223" t="s">
        <v>65</v>
      </c>
      <c r="AP9" s="223" t="s">
        <v>66</v>
      </c>
      <c r="AQ9" s="285" t="s">
        <v>67</v>
      </c>
      <c r="AR9" s="223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23" t="s">
        <v>73</v>
      </c>
      <c r="C10" s="223" t="s">
        <v>74</v>
      </c>
      <c r="D10" s="223" t="s">
        <v>75</v>
      </c>
      <c r="E10" s="223" t="s">
        <v>76</v>
      </c>
      <c r="F10" s="223" t="s">
        <v>75</v>
      </c>
      <c r="G10" s="223" t="s">
        <v>76</v>
      </c>
      <c r="H10" s="284"/>
      <c r="I10" s="223" t="s">
        <v>76</v>
      </c>
      <c r="J10" s="223" t="s">
        <v>76</v>
      </c>
      <c r="K10" s="223" t="s">
        <v>76</v>
      </c>
      <c r="L10" s="30" t="s">
        <v>30</v>
      </c>
      <c r="M10" s="277"/>
      <c r="N10" s="30" t="s">
        <v>30</v>
      </c>
      <c r="O10" s="286"/>
      <c r="P10" s="286"/>
      <c r="Q10" s="3">
        <v>7436159</v>
      </c>
      <c r="R10" s="295"/>
      <c r="S10" s="296"/>
      <c r="T10" s="297"/>
      <c r="U10" s="223" t="s">
        <v>76</v>
      </c>
      <c r="V10" s="223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31026066</v>
      </c>
      <c r="AH10" s="287"/>
      <c r="AI10" s="302"/>
      <c r="AJ10" s="223" t="s">
        <v>85</v>
      </c>
      <c r="AK10" s="223" t="s">
        <v>85</v>
      </c>
      <c r="AL10" s="223" t="s">
        <v>85</v>
      </c>
      <c r="AM10" s="223" t="s">
        <v>85</v>
      </c>
      <c r="AN10" s="223" t="s">
        <v>85</v>
      </c>
      <c r="AO10" s="223" t="s">
        <v>85</v>
      </c>
      <c r="AP10" s="2">
        <v>6826861</v>
      </c>
      <c r="AQ10" s="286"/>
      <c r="AR10" s="224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12</v>
      </c>
      <c r="E11" s="45">
        <f>D11/1.42</f>
        <v>8.4507042253521139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112</v>
      </c>
      <c r="P11" s="50">
        <v>91</v>
      </c>
      <c r="Q11" s="50">
        <v>7439910</v>
      </c>
      <c r="R11" s="51">
        <f>Q11-Q10</f>
        <v>3751</v>
      </c>
      <c r="S11" s="52">
        <f>R11*24/1000</f>
        <v>90.024000000000001</v>
      </c>
      <c r="T11" s="52">
        <f>R11/1000</f>
        <v>3.7509999999999999</v>
      </c>
      <c r="U11" s="53">
        <v>4.5</v>
      </c>
      <c r="V11" s="53">
        <f>U11</f>
        <v>4.5</v>
      </c>
      <c r="W11" s="117" t="s">
        <v>132</v>
      </c>
      <c r="X11" s="111">
        <v>0</v>
      </c>
      <c r="Y11" s="111">
        <v>0</v>
      </c>
      <c r="Z11" s="111">
        <v>1009</v>
      </c>
      <c r="AA11" s="111">
        <v>0</v>
      </c>
      <c r="AB11" s="111">
        <v>1110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31026693</v>
      </c>
      <c r="AH11" s="56">
        <f>IF(ISBLANK(AG11),"-",AG11-AG10)</f>
        <v>627</v>
      </c>
      <c r="AI11" s="57">
        <f>AH11/T11</f>
        <v>167.15542521994135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6827870</v>
      </c>
      <c r="AQ11" s="111">
        <f t="shared" ref="AQ11:AQ34" si="0">AP11-AP10</f>
        <v>1009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18</v>
      </c>
      <c r="E12" s="45">
        <f t="shared" ref="E12:E34" si="1">D12/1.42</f>
        <v>12.67605633802817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114</v>
      </c>
      <c r="P12" s="50">
        <v>86</v>
      </c>
      <c r="Q12" s="50">
        <v>7443661</v>
      </c>
      <c r="R12" s="51">
        <f t="shared" ref="R12:R34" si="4">Q12-Q11</f>
        <v>3751</v>
      </c>
      <c r="S12" s="52">
        <f t="shared" ref="S12:S34" si="5">R12*24/1000</f>
        <v>90.024000000000001</v>
      </c>
      <c r="T12" s="52">
        <f t="shared" ref="T12:T34" si="6">R12/1000</f>
        <v>3.7509999999999999</v>
      </c>
      <c r="U12" s="53">
        <v>5.9</v>
      </c>
      <c r="V12" s="53">
        <f t="shared" ref="V12:V34" si="7">U12</f>
        <v>5.9</v>
      </c>
      <c r="W12" s="117" t="s">
        <v>132</v>
      </c>
      <c r="X12" s="111">
        <v>0</v>
      </c>
      <c r="Y12" s="111">
        <v>0</v>
      </c>
      <c r="Z12" s="111">
        <v>968</v>
      </c>
      <c r="AA12" s="111">
        <v>0</v>
      </c>
      <c r="AB12" s="111">
        <v>1111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31027320</v>
      </c>
      <c r="AH12" s="56">
        <f>IF(ISBLANK(AG12),"-",AG12-AG11)</f>
        <v>627</v>
      </c>
      <c r="AI12" s="57">
        <f t="shared" ref="AI12:AI34" si="8">AH12/T12</f>
        <v>167.15542521994135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6828879</v>
      </c>
      <c r="AQ12" s="111">
        <f t="shared" si="0"/>
        <v>1009</v>
      </c>
      <c r="AR12" s="61">
        <v>0.96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17</v>
      </c>
      <c r="E13" s="45">
        <f t="shared" si="1"/>
        <v>11.971830985915494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116</v>
      </c>
      <c r="P13" s="50">
        <v>88</v>
      </c>
      <c r="Q13" s="50">
        <v>7447227</v>
      </c>
      <c r="R13" s="51">
        <f t="shared" si="4"/>
        <v>3566</v>
      </c>
      <c r="S13" s="52">
        <f t="shared" si="5"/>
        <v>85.584000000000003</v>
      </c>
      <c r="T13" s="52">
        <f t="shared" si="6"/>
        <v>3.5659999999999998</v>
      </c>
      <c r="U13" s="53">
        <v>6.5</v>
      </c>
      <c r="V13" s="53">
        <f t="shared" si="7"/>
        <v>6.5</v>
      </c>
      <c r="W13" s="117" t="s">
        <v>132</v>
      </c>
      <c r="X13" s="111">
        <v>0</v>
      </c>
      <c r="Y13" s="111">
        <v>0</v>
      </c>
      <c r="Z13" s="111">
        <v>988</v>
      </c>
      <c r="AA13" s="111">
        <v>0</v>
      </c>
      <c r="AB13" s="111">
        <v>1109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31027903</v>
      </c>
      <c r="AH13" s="56">
        <f>IF(ISBLANK(AG13),"-",AG13-AG12)</f>
        <v>583</v>
      </c>
      <c r="AI13" s="57">
        <f t="shared" si="8"/>
        <v>163.48850252383625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6830225</v>
      </c>
      <c r="AQ13" s="111">
        <f t="shared" si="0"/>
        <v>1346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21</v>
      </c>
      <c r="E14" s="45">
        <f t="shared" si="1"/>
        <v>14.788732394366198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121</v>
      </c>
      <c r="P14" s="50">
        <v>87</v>
      </c>
      <c r="Q14" s="50">
        <v>7450794</v>
      </c>
      <c r="R14" s="51">
        <f t="shared" si="4"/>
        <v>3567</v>
      </c>
      <c r="S14" s="52">
        <f t="shared" si="5"/>
        <v>85.608000000000004</v>
      </c>
      <c r="T14" s="52">
        <f t="shared" si="6"/>
        <v>3.5670000000000002</v>
      </c>
      <c r="U14" s="53">
        <v>8.6999999999999993</v>
      </c>
      <c r="V14" s="53">
        <f t="shared" si="7"/>
        <v>8.6999999999999993</v>
      </c>
      <c r="W14" s="117" t="s">
        <v>132</v>
      </c>
      <c r="X14" s="111">
        <v>0</v>
      </c>
      <c r="Y14" s="111">
        <v>0</v>
      </c>
      <c r="Z14" s="111">
        <v>923</v>
      </c>
      <c r="AA14" s="111">
        <v>0</v>
      </c>
      <c r="AB14" s="111">
        <v>1100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31028486</v>
      </c>
      <c r="AH14" s="56">
        <f t="shared" ref="AH14:AH34" si="9">IF(ISBLANK(AG14),"-",AG14-AG13)</f>
        <v>583</v>
      </c>
      <c r="AI14" s="57">
        <f t="shared" si="8"/>
        <v>163.44266890944772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6831571</v>
      </c>
      <c r="AQ14" s="111">
        <f t="shared" si="0"/>
        <v>1346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28</v>
      </c>
      <c r="E15" s="45">
        <f t="shared" si="1"/>
        <v>19.718309859154932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89</v>
      </c>
      <c r="P15" s="50">
        <v>88</v>
      </c>
      <c r="Q15" s="50">
        <v>7454345</v>
      </c>
      <c r="R15" s="51">
        <f t="shared" si="4"/>
        <v>3551</v>
      </c>
      <c r="S15" s="52">
        <f t="shared" si="5"/>
        <v>85.224000000000004</v>
      </c>
      <c r="T15" s="52">
        <f t="shared" si="6"/>
        <v>3.5510000000000002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898</v>
      </c>
      <c r="AA15" s="111">
        <v>0</v>
      </c>
      <c r="AB15" s="111">
        <v>1090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31029030</v>
      </c>
      <c r="AH15" s="56">
        <f t="shared" si="9"/>
        <v>544</v>
      </c>
      <c r="AI15" s="57">
        <f t="shared" si="8"/>
        <v>153.19628273725709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6831571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22</v>
      </c>
      <c r="E16" s="45">
        <f t="shared" si="1"/>
        <v>15.492957746478874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101</v>
      </c>
      <c r="P16" s="50">
        <v>102</v>
      </c>
      <c r="Q16" s="50">
        <v>7458482</v>
      </c>
      <c r="R16" s="51">
        <f t="shared" si="4"/>
        <v>4137</v>
      </c>
      <c r="S16" s="52">
        <f t="shared" si="5"/>
        <v>99.287999999999997</v>
      </c>
      <c r="T16" s="52">
        <f t="shared" si="6"/>
        <v>4.1369999999999996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1087</v>
      </c>
      <c r="AA16" s="111">
        <v>0</v>
      </c>
      <c r="AB16" s="111">
        <v>1110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31029610</v>
      </c>
      <c r="AH16" s="56">
        <f t="shared" si="9"/>
        <v>580</v>
      </c>
      <c r="AI16" s="57">
        <f t="shared" si="8"/>
        <v>140.19821126420112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6831571</v>
      </c>
      <c r="AQ16" s="111">
        <f t="shared" si="0"/>
        <v>0</v>
      </c>
      <c r="AR16" s="61">
        <v>1.07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18</v>
      </c>
      <c r="E17" s="45">
        <f t="shared" si="1"/>
        <v>12.67605633802817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138</v>
      </c>
      <c r="P17" s="50">
        <v>141</v>
      </c>
      <c r="Q17" s="50">
        <v>7464071</v>
      </c>
      <c r="R17" s="51">
        <f t="shared" si="4"/>
        <v>5589</v>
      </c>
      <c r="S17" s="52">
        <f t="shared" si="5"/>
        <v>134.136</v>
      </c>
      <c r="T17" s="52">
        <f t="shared" si="6"/>
        <v>5.5890000000000004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1196</v>
      </c>
      <c r="AA17" s="111">
        <v>1185</v>
      </c>
      <c r="AB17" s="111">
        <v>1199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31030778</v>
      </c>
      <c r="AH17" s="56">
        <f t="shared" si="9"/>
        <v>1168</v>
      </c>
      <c r="AI17" s="57">
        <f t="shared" si="8"/>
        <v>208.98192878869204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6831571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1"/>
        <v>7.042253521126761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134</v>
      </c>
      <c r="P18" s="50">
        <v>143</v>
      </c>
      <c r="Q18" s="50">
        <v>7469937</v>
      </c>
      <c r="R18" s="51">
        <f t="shared" si="4"/>
        <v>5866</v>
      </c>
      <c r="S18" s="52">
        <f t="shared" si="5"/>
        <v>140.78399999999999</v>
      </c>
      <c r="T18" s="52">
        <f t="shared" si="6"/>
        <v>5.8659999999999997</v>
      </c>
      <c r="U18" s="53">
        <v>9.5</v>
      </c>
      <c r="V18" s="53">
        <f t="shared" si="7"/>
        <v>9.5</v>
      </c>
      <c r="W18" s="117" t="s">
        <v>181</v>
      </c>
      <c r="X18" s="111">
        <v>0</v>
      </c>
      <c r="Y18" s="111">
        <v>0</v>
      </c>
      <c r="Z18" s="111">
        <v>1196</v>
      </c>
      <c r="AA18" s="111">
        <v>1185</v>
      </c>
      <c r="AB18" s="111">
        <v>1199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31032022</v>
      </c>
      <c r="AH18" s="56">
        <f t="shared" si="9"/>
        <v>1244</v>
      </c>
      <c r="AI18" s="57">
        <f t="shared" si="8"/>
        <v>212.06955335833618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6831571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13</v>
      </c>
      <c r="E19" s="45">
        <f t="shared" si="1"/>
        <v>9.1549295774647899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134</v>
      </c>
      <c r="P19" s="50">
        <v>149</v>
      </c>
      <c r="Q19" s="50">
        <v>7475874</v>
      </c>
      <c r="R19" s="51">
        <f t="shared" si="4"/>
        <v>5937</v>
      </c>
      <c r="S19" s="52">
        <f t="shared" si="5"/>
        <v>142.488</v>
      </c>
      <c r="T19" s="52">
        <f t="shared" si="6"/>
        <v>5.9370000000000003</v>
      </c>
      <c r="U19" s="53">
        <v>9</v>
      </c>
      <c r="V19" s="53">
        <f t="shared" si="7"/>
        <v>9</v>
      </c>
      <c r="W19" s="117" t="s">
        <v>147</v>
      </c>
      <c r="X19" s="111">
        <v>0</v>
      </c>
      <c r="Y19" s="111">
        <v>1077</v>
      </c>
      <c r="Z19" s="111">
        <v>1196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31033346</v>
      </c>
      <c r="AH19" s="56">
        <f t="shared" si="9"/>
        <v>1324</v>
      </c>
      <c r="AI19" s="57">
        <f t="shared" si="8"/>
        <v>223.00825332659591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6831571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9</v>
      </c>
      <c r="E20" s="45">
        <f t="shared" si="1"/>
        <v>6.3380281690140849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131</v>
      </c>
      <c r="P20" s="50">
        <v>147</v>
      </c>
      <c r="Q20" s="50">
        <v>7482109</v>
      </c>
      <c r="R20" s="51">
        <f t="shared" si="4"/>
        <v>6235</v>
      </c>
      <c r="S20" s="52">
        <f t="shared" si="5"/>
        <v>149.63999999999999</v>
      </c>
      <c r="T20" s="52">
        <f t="shared" si="6"/>
        <v>6.2350000000000003</v>
      </c>
      <c r="U20" s="53">
        <v>8.1999999999999993</v>
      </c>
      <c r="V20" s="53">
        <f t="shared" si="7"/>
        <v>8.1999999999999993</v>
      </c>
      <c r="W20" s="117" t="s">
        <v>147</v>
      </c>
      <c r="X20" s="111">
        <v>0</v>
      </c>
      <c r="Y20" s="111">
        <v>1153</v>
      </c>
      <c r="Z20" s="111">
        <v>1196</v>
      </c>
      <c r="AA20" s="111">
        <v>1185</v>
      </c>
      <c r="AB20" s="111">
        <v>1199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31034752</v>
      </c>
      <c r="AH20" s="56">
        <f t="shared" si="9"/>
        <v>1406</v>
      </c>
      <c r="AI20" s="57">
        <f t="shared" si="8"/>
        <v>225.50120288692861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6831571</v>
      </c>
      <c r="AQ20" s="111">
        <f t="shared" si="0"/>
        <v>0</v>
      </c>
      <c r="AR20" s="61">
        <v>0.92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9</v>
      </c>
      <c r="E21" s="45">
        <f t="shared" si="1"/>
        <v>6.3380281690140849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133</v>
      </c>
      <c r="P21" s="50">
        <v>148</v>
      </c>
      <c r="Q21" s="50">
        <v>7488338</v>
      </c>
      <c r="R21" s="51">
        <f>Q21-Q20</f>
        <v>6229</v>
      </c>
      <c r="S21" s="52">
        <f t="shared" si="5"/>
        <v>149.49600000000001</v>
      </c>
      <c r="T21" s="52">
        <f t="shared" si="6"/>
        <v>6.2290000000000001</v>
      </c>
      <c r="U21" s="53">
        <v>7.2</v>
      </c>
      <c r="V21" s="53">
        <f t="shared" si="7"/>
        <v>7.2</v>
      </c>
      <c r="W21" s="117" t="s">
        <v>147</v>
      </c>
      <c r="X21" s="111">
        <v>0</v>
      </c>
      <c r="Y21" s="111">
        <v>1114</v>
      </c>
      <c r="Z21" s="111">
        <v>1196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31036174</v>
      </c>
      <c r="AH21" s="56">
        <f t="shared" si="9"/>
        <v>1422</v>
      </c>
      <c r="AI21" s="57">
        <f t="shared" si="8"/>
        <v>228.28704446941722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6831571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8</v>
      </c>
      <c r="E22" s="45">
        <f t="shared" si="1"/>
        <v>5.6338028169014089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127</v>
      </c>
      <c r="P22" s="50">
        <v>139</v>
      </c>
      <c r="Q22" s="50">
        <v>7494542</v>
      </c>
      <c r="R22" s="51">
        <f t="shared" si="4"/>
        <v>6204</v>
      </c>
      <c r="S22" s="52">
        <f t="shared" si="5"/>
        <v>148.89599999999999</v>
      </c>
      <c r="T22" s="52">
        <f t="shared" si="6"/>
        <v>6.2039999999999997</v>
      </c>
      <c r="U22" s="53">
        <v>6.3</v>
      </c>
      <c r="V22" s="53">
        <f t="shared" si="7"/>
        <v>6.3</v>
      </c>
      <c r="W22" s="117" t="s">
        <v>147</v>
      </c>
      <c r="X22" s="111">
        <v>0</v>
      </c>
      <c r="Y22" s="111">
        <v>1153</v>
      </c>
      <c r="Z22" s="111">
        <v>1196</v>
      </c>
      <c r="AA22" s="111">
        <v>1185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31037610</v>
      </c>
      <c r="AH22" s="56">
        <f t="shared" si="9"/>
        <v>1436</v>
      </c>
      <c r="AI22" s="57">
        <f t="shared" si="8"/>
        <v>231.4635718891038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6831571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6</v>
      </c>
      <c r="E23" s="45">
        <f t="shared" si="1"/>
        <v>4.2253521126760569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133</v>
      </c>
      <c r="P23" s="50">
        <v>138</v>
      </c>
      <c r="Q23" s="50">
        <v>7500426</v>
      </c>
      <c r="R23" s="51">
        <f t="shared" si="4"/>
        <v>5884</v>
      </c>
      <c r="S23" s="52">
        <f t="shared" si="5"/>
        <v>141.21600000000001</v>
      </c>
      <c r="T23" s="52">
        <f t="shared" si="6"/>
        <v>5.8840000000000003</v>
      </c>
      <c r="U23" s="53">
        <v>5.8</v>
      </c>
      <c r="V23" s="53">
        <f t="shared" si="7"/>
        <v>5.8</v>
      </c>
      <c r="W23" s="117" t="s">
        <v>147</v>
      </c>
      <c r="X23" s="111">
        <v>0</v>
      </c>
      <c r="Y23" s="111">
        <v>1042</v>
      </c>
      <c r="Z23" s="111">
        <v>1196</v>
      </c>
      <c r="AA23" s="111">
        <v>1185</v>
      </c>
      <c r="AB23" s="111">
        <v>1199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31038958</v>
      </c>
      <c r="AH23" s="56">
        <f t="shared" si="9"/>
        <v>1348</v>
      </c>
      <c r="AI23" s="57">
        <f t="shared" si="8"/>
        <v>229.09585316111489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6831571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6</v>
      </c>
      <c r="E24" s="45">
        <f t="shared" si="1"/>
        <v>4.2253521126760569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136</v>
      </c>
      <c r="P24" s="50">
        <v>140</v>
      </c>
      <c r="Q24" s="50">
        <v>7506221</v>
      </c>
      <c r="R24" s="51">
        <f t="shared" si="4"/>
        <v>5795</v>
      </c>
      <c r="S24" s="52">
        <f t="shared" si="5"/>
        <v>139.08000000000001</v>
      </c>
      <c r="T24" s="52">
        <f t="shared" si="6"/>
        <v>5.7949999999999999</v>
      </c>
      <c r="U24" s="53">
        <v>5.4</v>
      </c>
      <c r="V24" s="53">
        <f t="shared" si="7"/>
        <v>5.4</v>
      </c>
      <c r="W24" s="117" t="s">
        <v>147</v>
      </c>
      <c r="X24" s="111">
        <v>0</v>
      </c>
      <c r="Y24" s="111">
        <v>1012</v>
      </c>
      <c r="Z24" s="111">
        <v>1196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31040294</v>
      </c>
      <c r="AH24" s="56">
        <f t="shared" si="9"/>
        <v>1336</v>
      </c>
      <c r="AI24" s="57">
        <f t="shared" si="8"/>
        <v>230.54357204486627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6831571</v>
      </c>
      <c r="AQ24" s="111">
        <f t="shared" si="0"/>
        <v>0</v>
      </c>
      <c r="AR24" s="61">
        <v>0.99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7</v>
      </c>
      <c r="E25" s="45">
        <f t="shared" si="1"/>
        <v>4.9295774647887329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130</v>
      </c>
      <c r="P25" s="50">
        <v>133</v>
      </c>
      <c r="Q25" s="50">
        <v>7511928</v>
      </c>
      <c r="R25" s="51">
        <f t="shared" si="4"/>
        <v>5707</v>
      </c>
      <c r="S25" s="52">
        <f t="shared" si="5"/>
        <v>136.96799999999999</v>
      </c>
      <c r="T25" s="52">
        <f t="shared" si="6"/>
        <v>5.7069999999999999</v>
      </c>
      <c r="U25" s="53">
        <v>5.2</v>
      </c>
      <c r="V25" s="53">
        <f t="shared" si="7"/>
        <v>5.2</v>
      </c>
      <c r="W25" s="117" t="s">
        <v>147</v>
      </c>
      <c r="X25" s="111">
        <v>0</v>
      </c>
      <c r="Y25" s="111">
        <v>1017</v>
      </c>
      <c r="Z25" s="111">
        <v>1196</v>
      </c>
      <c r="AA25" s="111">
        <v>1185</v>
      </c>
      <c r="AB25" s="111">
        <v>1199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31041622</v>
      </c>
      <c r="AH25" s="56">
        <f t="shared" si="9"/>
        <v>1328</v>
      </c>
      <c r="AI25" s="57">
        <f t="shared" si="8"/>
        <v>232.69668827755387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6831571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6</v>
      </c>
      <c r="E26" s="45">
        <f t="shared" si="1"/>
        <v>4.2253521126760569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134</v>
      </c>
      <c r="P26" s="50">
        <v>136</v>
      </c>
      <c r="Q26" s="50">
        <v>7517558</v>
      </c>
      <c r="R26" s="51">
        <f t="shared" si="4"/>
        <v>5630</v>
      </c>
      <c r="S26" s="52">
        <f t="shared" si="5"/>
        <v>135.12</v>
      </c>
      <c r="T26" s="52">
        <f t="shared" si="6"/>
        <v>5.63</v>
      </c>
      <c r="U26" s="53">
        <v>5</v>
      </c>
      <c r="V26" s="53">
        <f t="shared" si="7"/>
        <v>5</v>
      </c>
      <c r="W26" s="117" t="s">
        <v>147</v>
      </c>
      <c r="X26" s="111">
        <v>0</v>
      </c>
      <c r="Y26" s="111">
        <v>1014</v>
      </c>
      <c r="Z26" s="111">
        <v>1196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31042946</v>
      </c>
      <c r="AH26" s="56">
        <f t="shared" si="9"/>
        <v>1324</v>
      </c>
      <c r="AI26" s="57">
        <f t="shared" si="8"/>
        <v>235.16873889875666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6831571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5</v>
      </c>
      <c r="E27" s="45">
        <f t="shared" si="1"/>
        <v>3.5211267605633805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128</v>
      </c>
      <c r="P27" s="50">
        <v>132</v>
      </c>
      <c r="Q27" s="50">
        <v>7523264</v>
      </c>
      <c r="R27" s="51">
        <f t="shared" si="4"/>
        <v>5706</v>
      </c>
      <c r="S27" s="52">
        <f t="shared" si="5"/>
        <v>136.94399999999999</v>
      </c>
      <c r="T27" s="52">
        <f t="shared" si="6"/>
        <v>5.7060000000000004</v>
      </c>
      <c r="U27" s="53">
        <v>4.4000000000000004</v>
      </c>
      <c r="V27" s="53">
        <f t="shared" si="7"/>
        <v>4.4000000000000004</v>
      </c>
      <c r="W27" s="117" t="s">
        <v>147</v>
      </c>
      <c r="X27" s="111">
        <v>0</v>
      </c>
      <c r="Y27" s="111">
        <v>1063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31044290</v>
      </c>
      <c r="AH27" s="56">
        <f t="shared" si="9"/>
        <v>1344</v>
      </c>
      <c r="AI27" s="57">
        <f t="shared" si="8"/>
        <v>235.5415352260778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6831571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4</v>
      </c>
      <c r="E28" s="45">
        <f t="shared" si="1"/>
        <v>2.8169014084507045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134</v>
      </c>
      <c r="P28" s="50">
        <v>136</v>
      </c>
      <c r="Q28" s="50">
        <v>7528831</v>
      </c>
      <c r="R28" s="51">
        <f t="shared" si="4"/>
        <v>5567</v>
      </c>
      <c r="S28" s="52">
        <f t="shared" si="5"/>
        <v>133.608</v>
      </c>
      <c r="T28" s="52">
        <f t="shared" si="6"/>
        <v>5.5670000000000002</v>
      </c>
      <c r="U28" s="53">
        <v>4.3</v>
      </c>
      <c r="V28" s="53">
        <f t="shared" si="7"/>
        <v>4.3</v>
      </c>
      <c r="W28" s="117" t="s">
        <v>147</v>
      </c>
      <c r="X28" s="111">
        <v>0</v>
      </c>
      <c r="Y28" s="111">
        <v>985</v>
      </c>
      <c r="Z28" s="111">
        <v>1196</v>
      </c>
      <c r="AA28" s="111">
        <v>1185</v>
      </c>
      <c r="AB28" s="111">
        <v>1199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31045594</v>
      </c>
      <c r="AH28" s="56">
        <f t="shared" si="9"/>
        <v>1304</v>
      </c>
      <c r="AI28" s="57">
        <f t="shared" si="8"/>
        <v>234.23747081013113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6831571</v>
      </c>
      <c r="AQ28" s="111">
        <f t="shared" si="0"/>
        <v>0</v>
      </c>
      <c r="AR28" s="61">
        <v>1.1100000000000001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3</v>
      </c>
      <c r="E29" s="45">
        <f t="shared" si="1"/>
        <v>2.1126760563380285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134</v>
      </c>
      <c r="P29" s="50">
        <v>137</v>
      </c>
      <c r="Q29" s="50">
        <v>7534315</v>
      </c>
      <c r="R29" s="51">
        <f t="shared" si="4"/>
        <v>5484</v>
      </c>
      <c r="S29" s="52">
        <f t="shared" si="5"/>
        <v>131.61600000000001</v>
      </c>
      <c r="T29" s="52">
        <f t="shared" si="6"/>
        <v>5.484</v>
      </c>
      <c r="U29" s="53">
        <v>4.2</v>
      </c>
      <c r="V29" s="53">
        <f t="shared" si="7"/>
        <v>4.2</v>
      </c>
      <c r="W29" s="117" t="s">
        <v>147</v>
      </c>
      <c r="X29" s="111">
        <v>0</v>
      </c>
      <c r="Y29" s="111">
        <v>970</v>
      </c>
      <c r="Z29" s="111">
        <v>1196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31046890</v>
      </c>
      <c r="AH29" s="56">
        <f t="shared" si="9"/>
        <v>1296</v>
      </c>
      <c r="AI29" s="57">
        <f t="shared" si="8"/>
        <v>236.32385120350111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6831571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9</v>
      </c>
      <c r="E30" s="45">
        <f t="shared" si="1"/>
        <v>6.3380281690140849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130</v>
      </c>
      <c r="P30" s="50">
        <v>135</v>
      </c>
      <c r="Q30" s="50">
        <v>7539647</v>
      </c>
      <c r="R30" s="51">
        <f t="shared" si="4"/>
        <v>5332</v>
      </c>
      <c r="S30" s="52">
        <f t="shared" si="5"/>
        <v>127.968</v>
      </c>
      <c r="T30" s="52">
        <f t="shared" si="6"/>
        <v>5.3319999999999999</v>
      </c>
      <c r="U30" s="53">
        <v>4.0999999999999996</v>
      </c>
      <c r="V30" s="53">
        <f t="shared" si="7"/>
        <v>4.0999999999999996</v>
      </c>
      <c r="W30" s="117" t="s">
        <v>147</v>
      </c>
      <c r="X30" s="111">
        <v>0</v>
      </c>
      <c r="Y30" s="111">
        <v>980</v>
      </c>
      <c r="Z30" s="111">
        <v>1125</v>
      </c>
      <c r="AA30" s="111">
        <v>1185</v>
      </c>
      <c r="AB30" s="111">
        <v>1128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31048070</v>
      </c>
      <c r="AH30" s="56">
        <f t="shared" si="9"/>
        <v>1180</v>
      </c>
      <c r="AI30" s="57">
        <f t="shared" si="8"/>
        <v>221.3053263315829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6831571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15</v>
      </c>
      <c r="E31" s="45">
        <f>D31/1.42</f>
        <v>10.563380281690142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117</v>
      </c>
      <c r="P31" s="50">
        <v>123</v>
      </c>
      <c r="Q31" s="50">
        <v>7544840</v>
      </c>
      <c r="R31" s="51">
        <f t="shared" si="4"/>
        <v>5193</v>
      </c>
      <c r="S31" s="52">
        <f t="shared" si="5"/>
        <v>124.63200000000001</v>
      </c>
      <c r="T31" s="52">
        <f t="shared" si="6"/>
        <v>5.1929999999999996</v>
      </c>
      <c r="U31" s="53">
        <v>3.6</v>
      </c>
      <c r="V31" s="53">
        <f t="shared" si="7"/>
        <v>3.6</v>
      </c>
      <c r="W31" s="117" t="s">
        <v>147</v>
      </c>
      <c r="X31" s="111">
        <v>0</v>
      </c>
      <c r="Y31" s="111">
        <v>1020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31049102</v>
      </c>
      <c r="AH31" s="56">
        <f t="shared" si="9"/>
        <v>1032</v>
      </c>
      <c r="AI31" s="57">
        <f t="shared" si="8"/>
        <v>198.72905834777586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6831571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16</v>
      </c>
      <c r="E32" s="45">
        <f t="shared" si="1"/>
        <v>11.267605633802818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121</v>
      </c>
      <c r="P32" s="50">
        <v>115</v>
      </c>
      <c r="Q32" s="50">
        <v>7549807</v>
      </c>
      <c r="R32" s="51">
        <f t="shared" si="4"/>
        <v>4967</v>
      </c>
      <c r="S32" s="52">
        <f t="shared" si="5"/>
        <v>119.208</v>
      </c>
      <c r="T32" s="52">
        <f t="shared" si="6"/>
        <v>4.9669999999999996</v>
      </c>
      <c r="U32" s="53">
        <v>3.3</v>
      </c>
      <c r="V32" s="53">
        <f t="shared" si="7"/>
        <v>3.3</v>
      </c>
      <c r="W32" s="117" t="s">
        <v>147</v>
      </c>
      <c r="X32" s="111">
        <v>0</v>
      </c>
      <c r="Y32" s="111">
        <v>980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31050100</v>
      </c>
      <c r="AH32" s="56">
        <f t="shared" si="9"/>
        <v>998</v>
      </c>
      <c r="AI32" s="57">
        <f t="shared" si="8"/>
        <v>200.9261123414536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6831571</v>
      </c>
      <c r="AQ32" s="111">
        <f t="shared" si="0"/>
        <v>0</v>
      </c>
      <c r="AR32" s="61">
        <v>0.9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112</v>
      </c>
      <c r="P33" s="50">
        <v>98</v>
      </c>
      <c r="Q33" s="50">
        <v>7553928</v>
      </c>
      <c r="R33" s="51">
        <f t="shared" si="4"/>
        <v>4121</v>
      </c>
      <c r="S33" s="52">
        <f t="shared" si="5"/>
        <v>98.903999999999996</v>
      </c>
      <c r="T33" s="52">
        <f t="shared" si="6"/>
        <v>4.1210000000000004</v>
      </c>
      <c r="U33" s="53">
        <v>3.8</v>
      </c>
      <c r="V33" s="53">
        <f t="shared" si="7"/>
        <v>3.8</v>
      </c>
      <c r="W33" s="117" t="s">
        <v>132</v>
      </c>
      <c r="X33" s="111">
        <v>0</v>
      </c>
      <c r="Y33" s="111">
        <v>0</v>
      </c>
      <c r="Z33" s="111">
        <v>1060</v>
      </c>
      <c r="AA33" s="111">
        <v>0</v>
      </c>
      <c r="AB33" s="111">
        <v>1109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31050818</v>
      </c>
      <c r="AH33" s="56">
        <f t="shared" si="9"/>
        <v>718</v>
      </c>
      <c r="AI33" s="57">
        <f t="shared" si="8"/>
        <v>174.22955593302595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6832774</v>
      </c>
      <c r="AQ33" s="111">
        <f t="shared" si="0"/>
        <v>1203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18</v>
      </c>
      <c r="E34" s="45">
        <f t="shared" si="1"/>
        <v>12.67605633802817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120</v>
      </c>
      <c r="P34" s="50">
        <v>92</v>
      </c>
      <c r="Q34" s="50">
        <v>7557616</v>
      </c>
      <c r="R34" s="51">
        <f t="shared" si="4"/>
        <v>3688</v>
      </c>
      <c r="S34" s="52">
        <f t="shared" si="5"/>
        <v>88.512</v>
      </c>
      <c r="T34" s="52">
        <f t="shared" si="6"/>
        <v>3.6880000000000002</v>
      </c>
      <c r="U34" s="53">
        <v>4.4000000000000004</v>
      </c>
      <c r="V34" s="53">
        <f t="shared" si="7"/>
        <v>4.4000000000000004</v>
      </c>
      <c r="W34" s="117" t="s">
        <v>132</v>
      </c>
      <c r="X34" s="111">
        <v>0</v>
      </c>
      <c r="Y34" s="111">
        <v>0</v>
      </c>
      <c r="Z34" s="111">
        <v>1040</v>
      </c>
      <c r="AA34" s="111">
        <v>0</v>
      </c>
      <c r="AB34" s="111">
        <v>1017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31051410</v>
      </c>
      <c r="AH34" s="56">
        <f t="shared" si="9"/>
        <v>592</v>
      </c>
      <c r="AI34" s="57">
        <f t="shared" si="8"/>
        <v>160.52060737527114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6833352</v>
      </c>
      <c r="AQ34" s="111">
        <f t="shared" si="0"/>
        <v>578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121.83333333333333</v>
      </c>
      <c r="Q35" s="78">
        <f>Q34-Q10</f>
        <v>121457</v>
      </c>
      <c r="R35" s="79">
        <f>SUM(R11:R34)</f>
        <v>121457</v>
      </c>
      <c r="S35" s="80">
        <f>AVERAGE(S11:S34)</f>
        <v>121.45700000000001</v>
      </c>
      <c r="T35" s="80">
        <f>SUM(T11:T34)</f>
        <v>121.45699999999998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25344</v>
      </c>
      <c r="AH35" s="86">
        <f>SUM(AH11:AH34)</f>
        <v>25344</v>
      </c>
      <c r="AI35" s="87">
        <f>$AH$35/$T35</f>
        <v>208.66644162131456</v>
      </c>
      <c r="AJ35" s="84"/>
      <c r="AK35" s="88"/>
      <c r="AL35" s="88"/>
      <c r="AM35" s="88"/>
      <c r="AN35" s="89"/>
      <c r="AO35" s="90"/>
      <c r="AP35" s="91">
        <f>AP34-AP10</f>
        <v>6491</v>
      </c>
      <c r="AQ35" s="92">
        <f>SUM(AQ11:AQ34)</f>
        <v>6491</v>
      </c>
      <c r="AR35" s="93">
        <f>AVERAGE(AR11:AR34)</f>
        <v>0.99166666666666681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2:51" x14ac:dyDescent="0.35">
      <c r="B41" s="123" t="s">
        <v>271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2:51" x14ac:dyDescent="0.35">
      <c r="B42" s="138" t="s">
        <v>126</v>
      </c>
      <c r="C42" s="119"/>
      <c r="D42" s="119"/>
      <c r="E42" s="119"/>
      <c r="F42" s="119"/>
      <c r="G42" s="11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2:51" x14ac:dyDescent="0.35">
      <c r="B45" s="125" t="s">
        <v>272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2:51" x14ac:dyDescent="0.35">
      <c r="B46" s="122" t="s">
        <v>230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6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2:51" x14ac:dyDescent="0.35">
      <c r="B47" s="138" t="s">
        <v>249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273</v>
      </c>
      <c r="C52" s="122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6"/>
      <c r="U52" s="126"/>
      <c r="V52" s="126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22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03"/>
      <c r="V53" s="10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269</v>
      </c>
      <c r="C54" s="122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22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04"/>
      <c r="X56" s="104"/>
      <c r="Y56" s="104"/>
      <c r="Z56" s="113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2" t="s">
        <v>130</v>
      </c>
      <c r="C58" s="116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/>
      <c r="C59" s="116"/>
      <c r="D59" s="101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22"/>
      <c r="C60" s="116"/>
      <c r="D60" s="101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05"/>
      <c r="T60" s="10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R60 T40 T48:T53 S54:T59" name="Range2_12_5_1_1"/>
    <protectedRange sqref="N10 L10 L6 D6 D8 AD8 AF8 O8:U8 AJ8:AR8 AF10 AR11:AR34 L24:N31 E23:E34 G23:G34 N12:N23 E11:G22 N32:N34 N11:AG11 O12:AG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0:V60 AA56:AU56 W56:Y56" name="Range2_2_1_10_1_1_1_2"/>
    <protectedRange sqref="AS11:AS15" name="Range1_4_1_1_1_1"/>
    <protectedRange sqref="J11:J15 J26:J34" name="Range1_1_2_1_10_1_1_1_1"/>
    <protectedRange sqref="R63" name="Range2_2_1_10_1_1_1_1_1"/>
    <protectedRange sqref="T41:T42" name="Range2_12_5_1_1_4"/>
    <protectedRange sqref="S40 B41" name="Range2_12_5_1_1_1"/>
    <protectedRange sqref="N40:R40" name="Range2_12_1_6_1_1_1"/>
    <protectedRange sqref="E41:H42 I40:M40" name="Range2_2_12_1_7_1_1_1"/>
    <protectedRange sqref="D41:D42" name="Range2_3_2_1_3_1_1_2_10_1_1_1_1_1"/>
    <protectedRange sqref="C41:C42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:S42" name="Range2_12_5_1_1_4_1"/>
    <protectedRange sqref="Q41:R42" name="Range2_12_1_5_1_1_1_1_1"/>
    <protectedRange sqref="N41:P42" name="Range2_12_1_2_2_1_1_1_1_1"/>
    <protectedRange sqref="K41:M42" name="Range2_2_12_1_4_2_1_1_1_1_1"/>
    <protectedRange sqref="I41:J42" name="Range2_2_12_1_4_2_1_1_1_2_1_1"/>
    <protectedRange sqref="B40" name="Range2_12_5_1_1_1_1"/>
    <protectedRange sqref="E40:H40" name="Range2_2_12_1_7_1_1_1_1"/>
    <protectedRange sqref="C40:D40" name="Range2_3_2_1_3_1_1_2_10_1_1_1_1_1_1"/>
    <protectedRange sqref="S52:S53" name="Range2_12_5_1_1_7"/>
    <protectedRange sqref="S51" name="Range2_12_5_1_1_5_1"/>
    <protectedRange sqref="S48:S50" name="Range2_12_2_1_1_1_2_1"/>
    <protectedRange sqref="T43:T44" name="Range2_12_5_1_1_3_1_1"/>
    <protectedRange sqref="S43:S44" name="Range2_12_5_1_1_2_3_1_1_1_1"/>
    <protectedRange sqref="Q43:R44" name="Range2_12_1_6_1_1_1_1_2_1_1_1_1"/>
    <protectedRange sqref="N43:P44" name="Range2_12_1_2_3_1_1_1_1_2_1_1_1_1"/>
    <protectedRange sqref="I43:M44" name="Range2_2_12_1_4_3_1_1_1_1_2_1_1_1_1"/>
    <protectedRange sqref="E45:H46 E43:H43" name="Range2_2_12_1_3_1_2_1_1_1_1_2_1_1_1_1"/>
    <protectedRange sqref="D45:D46 D43" name="Range2_2_12_1_3_1_2_1_1_1_2_1_2_3_1_1"/>
    <protectedRange sqref="T45:T46" name="Range2_12_5_1_1_2_1_1_1_1"/>
    <protectedRange sqref="S45:S46" name="Range2_12_4_1_1_1_4_2_1_1_1"/>
    <protectedRange sqref="Q45:R46" name="Range2_12_1_6_1_1_1_2_3_2_1_1_1_1"/>
    <protectedRange sqref="N45:P46" name="Range2_12_1_2_3_1_1_1_2_3_2_1_1_1_1"/>
    <protectedRange sqref="J45:M46" name="Range2_2_12_1_4_3_1_1_1_3_3_2_1_1_1_1"/>
    <protectedRange sqref="I45:I46" name="Range2_2_12_1_4_3_1_1_1_2_1_2_2_1_1_1"/>
    <protectedRange sqref="G44:H44 D44:E44" name="Range2_2_12_1_3_1_2_1_1_1_2_1_3_2_1_1_1"/>
    <protectedRange sqref="F44" name="Range2_2_12_1_3_1_2_1_1_1_1_1_2_2_1_1_1"/>
    <protectedRange sqref="T47" name="Range2_12_5_1_1_6_1_1_1_1"/>
    <protectedRange sqref="S47" name="Range2_12_5_1_1_5_3_1_1_1_1"/>
    <protectedRange sqref="Q47:R47" name="Range2_12_1_6_1_1_1_2_3_2_1_1_2_1_1_1"/>
    <protectedRange sqref="N47:P47" name="Range2_12_1_2_3_1_1_1_2_3_2_1_1_2_1_1_1"/>
    <protectedRange sqref="J47:M47" name="Range2_2_12_1_4_3_1_1_1_3_3_2_1_1_2_1_1_1"/>
    <protectedRange sqref="I47" name="Range2_2_12_1_4_3_1_1_1_2_1_2_2_1_2_1_1_1"/>
    <protectedRange sqref="G47:H47 D47:E47" name="Range2_2_12_1_3_1_2_1_1_1_2_1_3_2_1_2_1_1_1"/>
    <protectedRange sqref="F47" name="Range2_2_12_1_3_1_2_1_1_1_1_1_2_2_1_2_1_1_1"/>
    <protectedRange sqref="B43:B45" name="Range2_12_5_1_1_1_2_2_1_1_1_1_1_1"/>
    <protectedRange sqref="B46" name="Range2_12_5_1_1_1_3_1_1_1_1_1_1_1"/>
    <protectedRange sqref="Q48:R48" name="Range2_12_1_6_1_1_1_2_3_1_1_3_1_1_1_1"/>
    <protectedRange sqref="N48:P48" name="Range2_12_1_2_3_1_1_1_2_3_1_1_3_1_1_1_1"/>
    <protectedRange sqref="J48:M48" name="Range2_2_12_1_4_3_1_1_1_3_3_1_1_3_1_1_1_1"/>
    <protectedRange sqref="I48" name="Range2_2_12_1_7_1_1_5_2_1_1_1_1_1_1_1_1_1"/>
    <protectedRange sqref="D48:E48 G48:H48" name="Range2_2_12_1_3_3_1_1_1_2_1_1_1_1_1_1_1_1_1"/>
    <protectedRange sqref="F48" name="Range2_2_12_1_3_1_2_1_1_1_2_1_3_1_1_3_1_1_1_1"/>
    <protectedRange sqref="N51:R51" name="Range2_12_1_6_1_1_4_1_1_1_1_1_1_1_1_1"/>
    <protectedRange sqref="J51:M51" name="Range2_2_12_1_7_1_1_6_1_1_1_1_1_1_1_1_1"/>
    <protectedRange sqref="I51" name="Range2_2_12_1_4_3_1_1_1_5_1_1_1_1_1_1_1_1_1_1"/>
    <protectedRange sqref="G51:H51" name="Range2_2_12_1_3_1_2_1_1_1_2_1_1_1_1_1_1_2_1_1_1"/>
    <protectedRange sqref="Q50:R50" name="Range2_12_1_4_1_1_1_1_1_1_1_1_1_1_1_1_1"/>
    <protectedRange sqref="N50:P50" name="Range2_12_1_2_1_1_1_1_1_1_1_1_1_1_1_1_1_1"/>
    <protectedRange sqref="J50:M50" name="Range2_2_12_1_4_1_1_1_1_1_1_1_1_1_1_1_1_1_1"/>
    <protectedRange sqref="Q49:R49" name="Range2_12_1_6_1_1_1_2_3_1_1_3_1_1_1_1_1"/>
    <protectedRange sqref="N49:P49" name="Range2_12_1_2_3_1_1_1_2_3_1_1_3_1_1_1_1_1"/>
    <protectedRange sqref="I50 J49:M49" name="Range2_2_12_1_4_3_1_1_1_3_3_1_1_3_1_1_1_1_1"/>
    <protectedRange sqref="D50:E50 G50:H50" name="Range2_2_12_1_3_1_2_1_1_1_3_1_1_1_1_1_1_1_2_1"/>
    <protectedRange sqref="I49" name="Range2_2_12_1_7_1_1_5_2_1_1_1_1_1_1_1_1_1_1"/>
    <protectedRange sqref="D49:E49 G49:H49 F50" name="Range2_2_12_1_3_3_1_1_1_2_1_1_1_1_1_1_1_1_1_1"/>
    <protectedRange sqref="F49" name="Range2_2_12_1_3_1_2_1_1_1_2_1_3_1_1_3_1_1_1_1_1"/>
    <protectedRange sqref="D51:E51" name="Range2_2_12_1_3_1_2_1_1_1_2_1_1_1_1_3_1_1_1_1_1"/>
    <protectedRange sqref="F51" name="Range2_2_12_1_3_1_2_1_1_1_3_1_1_1_1_1_3_1_1_1_1_1"/>
    <protectedRange sqref="R52" name="Range2_12_1_1_1_1_1_1_1_1_1_1_1_1_1_1_1"/>
    <protectedRange sqref="N60:Q60" name="Range2_12_1_6_1_1_2_1"/>
    <protectedRange sqref="E60:M60" name="Range2_2_12_1_7_1_1_2"/>
    <protectedRange sqref="C60" name="Range2_5_1_1_1_1"/>
    <protectedRange sqref="D60" name="Range2_1_1_1_1_1_1_1_1_1"/>
    <protectedRange sqref="N52:Q52" name="Range2_12_1_1_1_1_1_1_1_1_1_1_1_1_1_1_1_2"/>
    <protectedRange sqref="J52:M52" name="Range2_2_12_1_1_1_1_1_1_1_1_1_1_1_1_1_1_1_1"/>
    <protectedRange sqref="I52" name="Range2_2_12_1_7_1_1_5_1_1_1_1_1_1_1_1_1_1_1_1_1"/>
    <protectedRange sqref="G52:H52" name="Range2_2_12_1_3_3_1_1_1_1_1_1_1_1_1_1_1_1_1_1_1_1"/>
    <protectedRange sqref="C52" name="Range2_1_1_1_2_1_1_1_1_1_1_1_1_1_1_1_1_1_1"/>
    <protectedRange sqref="D52" name="Range2_2_12_1_2_1_1_1_1_1_1_1_1_1_1_1_1_1_1_1_1"/>
    <protectedRange sqref="E52" name="Range2_2_12_1_3_1_2_1_1_1_2_1_1_1_1_1_1_1_1_1_1_1_1_1"/>
    <protectedRange sqref="F52" name="Range2_2_12_1_3_1_2_1_1_1_3_1_1_1_1_1_1_1_1_1_1_1_1_1"/>
    <protectedRange sqref="B60" name="Range2_12_5_1_1_2_2_1_3_1_1_1_1_2_1_1_1_1_1_1_1"/>
    <protectedRange sqref="B42" name="Range2_12_5_1_1_1_2_1"/>
    <protectedRange sqref="B49" name="Range2_12_5_1_1_1_2_1_1_1_1_1"/>
    <protectedRange sqref="B50" name="Range2_12_5_1_1_2_2_2_1_1_1_1"/>
    <protectedRange sqref="B52" name="Range2_12_5_1_1_2_2_1_3_1_1_1_1_2_1_1_2_2"/>
    <protectedRange sqref="R57:R59" name="Range2_12_1_6_1_1"/>
    <protectedRange sqref="R56" name="Range2_12_1_6_1_1_2_1_2"/>
    <protectedRange sqref="R53:R55" name="Range2_12_1_1_1_1_1_1_1_1_1_1_1_1_1_1"/>
    <protectedRange sqref="N59:Q59" name="Range2_12_1_6_1_1_2_3"/>
    <protectedRange sqref="E59:M59" name="Range2_2_12_1_7_1_1_2_1"/>
    <protectedRange sqref="C59" name="Range2_5_1_1_1_1_2"/>
    <protectedRange sqref="D59" name="Range2_1_1_1_1_1_1_1_1_1_1"/>
    <protectedRange sqref="B59" name="Range2_12_5_1_1_2_2_1_3_1_1_1_1_1_1_1_1_1_1_1_1"/>
    <protectedRange sqref="N57:Q58" name="Range2_12_1_6_1_1_2_2_1"/>
    <protectedRange sqref="D57 F58 E57:E58 G57:M58" name="Range2_2_12_1_7_1_1_2_2_1"/>
    <protectedRange sqref="D58" name="Range2_1_1_1_1_1_9_1_1_1_1_1_1"/>
    <protectedRange sqref="C57" name="Range2_1_1_2_1_1_1_1"/>
    <protectedRange sqref="F57" name="Range2_2_12_1_1_1_1_1_1_1"/>
    <protectedRange sqref="C58" name="Range2_5_1_1_1_1_1_1"/>
    <protectedRange sqref="N56:Q56" name="Range2_12_1_6_1_1_2_1_1_1"/>
    <protectedRange sqref="D56 I56:M56" name="Range2_2_12_1_7_1_1_2_1_1"/>
    <protectedRange sqref="E56:H56" name="Range2_2_12_1_1_1_1_1_1_1_1"/>
    <protectedRange sqref="C56" name="Range2_1_4_2_1_1_1_1_1_1"/>
    <protectedRange sqref="N53:Q55" name="Range2_12_1_1_1_1_1_1_1_1_1_1_1_1_1_1_1_1"/>
    <protectedRange sqref="J53:M55" name="Range2_2_12_1_1_1_1_1_1_1_1_1_1_1_1_1_1_1"/>
    <protectedRange sqref="I53:I55" name="Range2_2_12_1_7_1_1_5_1_1_1_1_1_1_1_1_1_1_1_1"/>
    <protectedRange sqref="G53:H55" name="Range2_2_12_1_3_3_1_1_1_1_1_1_1_1_1_1_1_1_1_1_1"/>
    <protectedRange sqref="B55" name="Range2_12_5_1_1_2_2_1_3_1_1_1_1_1_1_1_1_1"/>
    <protectedRange sqref="C53:C55" name="Range2_1_1_1_2_1_1_1_1_1_1_1_1_1_1_1_1_1"/>
    <protectedRange sqref="D53:D55 E55" name="Range2_2_12_1_2_1_1_1_1_1_1_1_1_1_1_1_1_1_1_1"/>
    <protectedRange sqref="F55 E53:E54" name="Range2_2_12_1_3_1_2_1_1_1_2_1_1_1_1_1_1_1_1_1_1_1_1"/>
    <protectedRange sqref="F53:F54" name="Range2_2_12_1_3_1_2_1_1_1_3_1_1_1_1_1_1_1_1_1_1_1_1"/>
    <protectedRange sqref="B56" name="Range2_12_5_1_1_2_1_4_1_1_1_2_1_1_1_1_1_1"/>
    <protectedRange sqref="B57:B58" name="Range2_12_5_1_1_2_2_1_3_1_1_1_1_2_1_1_1_1_1_1"/>
    <protectedRange sqref="B54" name="Range2_12_5_1_1_2_2_1_3_1_1_1_1_2_1_2_1_1_1_1_1"/>
    <protectedRange sqref="B53" name="Range2_12_5_1_1_2_2_1_3_1_1_1_1_2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45" priority="5" operator="containsText" text="N/A">
      <formula>NOT(ISERROR(SEARCH("N/A",X11)))</formula>
    </cfRule>
    <cfRule type="cellIs" dxfId="244" priority="23" operator="equal">
      <formula>0</formula>
    </cfRule>
  </conditionalFormatting>
  <conditionalFormatting sqref="X11:AE34">
    <cfRule type="cellIs" dxfId="243" priority="22" operator="greaterThanOrEqual">
      <formula>1185</formula>
    </cfRule>
  </conditionalFormatting>
  <conditionalFormatting sqref="X11:AE34">
    <cfRule type="cellIs" dxfId="242" priority="21" operator="between">
      <formula>0.1</formula>
      <formula>1184</formula>
    </cfRule>
  </conditionalFormatting>
  <conditionalFormatting sqref="X8">
    <cfRule type="cellIs" dxfId="241" priority="20" operator="equal">
      <formula>0</formula>
    </cfRule>
  </conditionalFormatting>
  <conditionalFormatting sqref="X8">
    <cfRule type="cellIs" dxfId="240" priority="19" operator="greaterThan">
      <formula>1179</formula>
    </cfRule>
  </conditionalFormatting>
  <conditionalFormatting sqref="X8">
    <cfRule type="cellIs" dxfId="239" priority="18" operator="greaterThan">
      <formula>99</formula>
    </cfRule>
  </conditionalFormatting>
  <conditionalFormatting sqref="X8">
    <cfRule type="cellIs" dxfId="238" priority="17" operator="greaterThan">
      <formula>0.99</formula>
    </cfRule>
  </conditionalFormatting>
  <conditionalFormatting sqref="AB8">
    <cfRule type="cellIs" dxfId="237" priority="16" operator="equal">
      <formula>0</formula>
    </cfRule>
  </conditionalFormatting>
  <conditionalFormatting sqref="AB8">
    <cfRule type="cellIs" dxfId="236" priority="15" operator="greaterThan">
      <formula>1179</formula>
    </cfRule>
  </conditionalFormatting>
  <conditionalFormatting sqref="AB8">
    <cfRule type="cellIs" dxfId="235" priority="14" operator="greaterThan">
      <formula>99</formula>
    </cfRule>
  </conditionalFormatting>
  <conditionalFormatting sqref="AB8">
    <cfRule type="cellIs" dxfId="234" priority="13" operator="greaterThan">
      <formula>0.99</formula>
    </cfRule>
  </conditionalFormatting>
  <conditionalFormatting sqref="AQ11:AQ34 AJ11:AO34">
    <cfRule type="cellIs" dxfId="233" priority="12" operator="equal">
      <formula>0</formula>
    </cfRule>
  </conditionalFormatting>
  <conditionalFormatting sqref="AQ11:AQ34 AJ11:AO34">
    <cfRule type="cellIs" dxfId="232" priority="11" operator="greaterThan">
      <formula>1179</formula>
    </cfRule>
  </conditionalFormatting>
  <conditionalFormatting sqref="AQ11:AQ34 AJ11:AO34">
    <cfRule type="cellIs" dxfId="231" priority="10" operator="greaterThan">
      <formula>99</formula>
    </cfRule>
  </conditionalFormatting>
  <conditionalFormatting sqref="AQ11:AQ34 AJ11:AO34">
    <cfRule type="cellIs" dxfId="230" priority="9" operator="greaterThan">
      <formula>0.99</formula>
    </cfRule>
  </conditionalFormatting>
  <conditionalFormatting sqref="AI11:AI34">
    <cfRule type="cellIs" dxfId="229" priority="8" operator="greaterThan">
      <formula>$AI$8</formula>
    </cfRule>
  </conditionalFormatting>
  <conditionalFormatting sqref="AH11:AH34">
    <cfRule type="cellIs" dxfId="228" priority="6" operator="greaterThan">
      <formula>$AH$8</formula>
    </cfRule>
    <cfRule type="cellIs" dxfId="227" priority="7" operator="greaterThan">
      <formula>$AH$8</formula>
    </cfRule>
  </conditionalFormatting>
  <conditionalFormatting sqref="AP11:AP34">
    <cfRule type="cellIs" dxfId="226" priority="4" operator="equal">
      <formula>0</formula>
    </cfRule>
  </conditionalFormatting>
  <conditionalFormatting sqref="AP11:AP34">
    <cfRule type="cellIs" dxfId="225" priority="3" operator="greaterThan">
      <formula>1179</formula>
    </cfRule>
  </conditionalFormatting>
  <conditionalFormatting sqref="AP11:AP34">
    <cfRule type="cellIs" dxfId="224" priority="2" operator="greaterThan">
      <formula>99</formula>
    </cfRule>
  </conditionalFormatting>
  <conditionalFormatting sqref="AP11:AP34">
    <cfRule type="cellIs" dxfId="223" priority="1" operator="greaterThan">
      <formula>0.99</formula>
    </cfRule>
  </conditionalFormatting>
  <dataValidations count="4">
    <dataValidation type="list" allowBlank="1" showInputMessage="1" showErrorMessage="1" sqref="P3:P5" xr:uid="{00000000-0002-0000-1400-000000000000}">
      <formula1>$AY$10:$AY$38</formula1>
    </dataValidation>
    <dataValidation type="list" allowBlank="1" showInputMessage="1" showErrorMessage="1" sqref="AP8:AQ8 N10 L10 D8 O8:T8" xr:uid="{00000000-0002-0000-1400-000001000000}">
      <formula1>#REF!</formula1>
    </dataValidation>
    <dataValidation type="list" allowBlank="1" showInputMessage="1" showErrorMessage="1" sqref="H11:H34" xr:uid="{00000000-0002-0000-1400-000002000000}">
      <formula1>$AV$10:$AV$19</formula1>
    </dataValidation>
    <dataValidation type="list" allowBlank="1" showInputMessage="1" showErrorMessage="1" sqref="AV31:AW31" xr:uid="{00000000-0002-0000-1400-000003000000}">
      <formula1>$AV$24:$AV$28</formula1>
    </dataValidation>
  </dataValidations>
  <hyperlinks>
    <hyperlink ref="H9:H10" location="'1'!AH8" display="Plant Status" xr:uid="{00000000-0004-0000-14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2:AY115"/>
  <sheetViews>
    <sheetView showGridLines="0" topLeftCell="A32" zoomScaleNormal="100" workbookViewId="0">
      <selection activeCell="B50" sqref="B50:B51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136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133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10" t="s">
        <v>11</v>
      </c>
      <c r="I7" s="209" t="s">
        <v>12</v>
      </c>
      <c r="J7" s="209" t="s">
        <v>13</v>
      </c>
      <c r="K7" s="209" t="s">
        <v>14</v>
      </c>
      <c r="L7" s="14"/>
      <c r="M7" s="14"/>
      <c r="N7" s="14"/>
      <c r="O7" s="210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09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09" t="s">
        <v>23</v>
      </c>
      <c r="AG7" s="209" t="s">
        <v>24</v>
      </c>
      <c r="AH7" s="209" t="s">
        <v>25</v>
      </c>
      <c r="AI7" s="209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09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41904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24764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09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07" t="s">
        <v>52</v>
      </c>
      <c r="V9" s="207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06" t="s">
        <v>56</v>
      </c>
      <c r="AG9" s="206" t="s">
        <v>57</v>
      </c>
      <c r="AH9" s="287" t="s">
        <v>58</v>
      </c>
      <c r="AI9" s="301" t="s">
        <v>59</v>
      </c>
      <c r="AJ9" s="207" t="s">
        <v>60</v>
      </c>
      <c r="AK9" s="207" t="s">
        <v>61</v>
      </c>
      <c r="AL9" s="207" t="s">
        <v>62</v>
      </c>
      <c r="AM9" s="207" t="s">
        <v>63</v>
      </c>
      <c r="AN9" s="207" t="s">
        <v>64</v>
      </c>
      <c r="AO9" s="207" t="s">
        <v>65</v>
      </c>
      <c r="AP9" s="207" t="s">
        <v>66</v>
      </c>
      <c r="AQ9" s="285" t="s">
        <v>67</v>
      </c>
      <c r="AR9" s="207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07" t="s">
        <v>73</v>
      </c>
      <c r="C10" s="207" t="s">
        <v>74</v>
      </c>
      <c r="D10" s="207" t="s">
        <v>75</v>
      </c>
      <c r="E10" s="207" t="s">
        <v>76</v>
      </c>
      <c r="F10" s="207" t="s">
        <v>75</v>
      </c>
      <c r="G10" s="207" t="s">
        <v>76</v>
      </c>
      <c r="H10" s="284"/>
      <c r="I10" s="207" t="s">
        <v>76</v>
      </c>
      <c r="J10" s="207" t="s">
        <v>76</v>
      </c>
      <c r="K10" s="207" t="s">
        <v>76</v>
      </c>
      <c r="L10" s="30" t="s">
        <v>30</v>
      </c>
      <c r="M10" s="277"/>
      <c r="N10" s="30" t="s">
        <v>30</v>
      </c>
      <c r="O10" s="286"/>
      <c r="P10" s="286"/>
      <c r="Q10" s="3">
        <v>7557616</v>
      </c>
      <c r="R10" s="295"/>
      <c r="S10" s="296"/>
      <c r="T10" s="297"/>
      <c r="U10" s="207" t="s">
        <v>76</v>
      </c>
      <c r="V10" s="207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31051410</v>
      </c>
      <c r="AH10" s="287"/>
      <c r="AI10" s="302"/>
      <c r="AJ10" s="207" t="s">
        <v>85</v>
      </c>
      <c r="AK10" s="207" t="s">
        <v>85</v>
      </c>
      <c r="AL10" s="207" t="s">
        <v>85</v>
      </c>
      <c r="AM10" s="207" t="s">
        <v>85</v>
      </c>
      <c r="AN10" s="207" t="s">
        <v>85</v>
      </c>
      <c r="AO10" s="207" t="s">
        <v>85</v>
      </c>
      <c r="AP10" s="2">
        <v>6833352</v>
      </c>
      <c r="AQ10" s="286"/>
      <c r="AR10" s="208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14</v>
      </c>
      <c r="E11" s="45">
        <f>D11/1.42</f>
        <v>9.8591549295774659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98</v>
      </c>
      <c r="P11" s="50">
        <v>96</v>
      </c>
      <c r="Q11" s="50">
        <v>7561470</v>
      </c>
      <c r="R11" s="51">
        <f>Q11-Q10</f>
        <v>3854</v>
      </c>
      <c r="S11" s="52">
        <f>R11*24/1000</f>
        <v>92.495999999999995</v>
      </c>
      <c r="T11" s="52">
        <f>R11/1000</f>
        <v>3.8540000000000001</v>
      </c>
      <c r="U11" s="53">
        <v>5.5</v>
      </c>
      <c r="V11" s="53">
        <f>U11</f>
        <v>5.5</v>
      </c>
      <c r="W11" s="117" t="s">
        <v>132</v>
      </c>
      <c r="X11" s="111">
        <v>0</v>
      </c>
      <c r="Y11" s="111">
        <v>0</v>
      </c>
      <c r="Z11" s="111">
        <v>1053</v>
      </c>
      <c r="AA11" s="111">
        <v>0</v>
      </c>
      <c r="AB11" s="111">
        <v>1037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31052002</v>
      </c>
      <c r="AH11" s="56">
        <f>IF(ISBLANK(AG11),"-",AG11-AG10)</f>
        <v>592</v>
      </c>
      <c r="AI11" s="57">
        <f>AH11/T11</f>
        <v>153.60664244940321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6834373</v>
      </c>
      <c r="AQ11" s="111">
        <f t="shared" ref="AQ11:AQ34" si="0">AP11-AP10</f>
        <v>1021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18</v>
      </c>
      <c r="E12" s="45">
        <f t="shared" ref="E12:E34" si="1">D12/1.42</f>
        <v>12.67605633802817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93</v>
      </c>
      <c r="P12" s="50">
        <v>90</v>
      </c>
      <c r="Q12" s="50">
        <v>7565357</v>
      </c>
      <c r="R12" s="51">
        <f t="shared" ref="R12:R34" si="4">Q12-Q11</f>
        <v>3887</v>
      </c>
      <c r="S12" s="52">
        <f t="shared" ref="S12:S34" si="5">R12*24/1000</f>
        <v>93.287999999999997</v>
      </c>
      <c r="T12" s="52">
        <f t="shared" ref="T12:T34" si="6">R12/1000</f>
        <v>3.887</v>
      </c>
      <c r="U12" s="53">
        <v>6.8</v>
      </c>
      <c r="V12" s="53">
        <f t="shared" ref="V12:V34" si="7">U12</f>
        <v>6.8</v>
      </c>
      <c r="W12" s="117" t="s">
        <v>132</v>
      </c>
      <c r="X12" s="111">
        <v>0</v>
      </c>
      <c r="Y12" s="111">
        <v>0</v>
      </c>
      <c r="Z12" s="111">
        <v>1053</v>
      </c>
      <c r="AA12" s="111">
        <v>0</v>
      </c>
      <c r="AB12" s="111">
        <v>1037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31052587</v>
      </c>
      <c r="AH12" s="56">
        <f>IF(ISBLANK(AG12),"-",AG12-AG11)</f>
        <v>585</v>
      </c>
      <c r="AI12" s="57">
        <f t="shared" ref="AI12:AI34" si="8">AH12/T12</f>
        <v>150.50167224080266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6835562</v>
      </c>
      <c r="AQ12" s="111">
        <f t="shared" si="0"/>
        <v>1189</v>
      </c>
      <c r="AR12" s="61">
        <v>0.95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22</v>
      </c>
      <c r="E13" s="45">
        <f t="shared" si="1"/>
        <v>15.492957746478874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86</v>
      </c>
      <c r="P13" s="50">
        <v>85</v>
      </c>
      <c r="Q13" s="50">
        <v>7568865</v>
      </c>
      <c r="R13" s="51">
        <f t="shared" si="4"/>
        <v>3508</v>
      </c>
      <c r="S13" s="52">
        <f t="shared" si="5"/>
        <v>84.191999999999993</v>
      </c>
      <c r="T13" s="52">
        <f t="shared" si="6"/>
        <v>3.508</v>
      </c>
      <c r="U13" s="53">
        <v>8.1999999999999993</v>
      </c>
      <c r="V13" s="53">
        <f t="shared" si="7"/>
        <v>8.1999999999999993</v>
      </c>
      <c r="W13" s="117" t="s">
        <v>132</v>
      </c>
      <c r="X13" s="111">
        <v>0</v>
      </c>
      <c r="Y13" s="111">
        <v>0</v>
      </c>
      <c r="Z13" s="111">
        <v>1053</v>
      </c>
      <c r="AA13" s="111">
        <v>0</v>
      </c>
      <c r="AB13" s="111">
        <v>1037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31053165</v>
      </c>
      <c r="AH13" s="56">
        <f>IF(ISBLANK(AG13),"-",AG13-AG12)</f>
        <v>578</v>
      </c>
      <c r="AI13" s="57">
        <f t="shared" si="8"/>
        <v>164.76624857468644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6836851</v>
      </c>
      <c r="AQ13" s="111">
        <f t="shared" si="0"/>
        <v>1289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28</v>
      </c>
      <c r="E14" s="45">
        <f t="shared" si="1"/>
        <v>19.718309859154932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88</v>
      </c>
      <c r="P14" s="50">
        <v>89</v>
      </c>
      <c r="Q14" s="50">
        <v>7572557</v>
      </c>
      <c r="R14" s="51">
        <f t="shared" si="4"/>
        <v>3692</v>
      </c>
      <c r="S14" s="52">
        <f t="shared" si="5"/>
        <v>88.608000000000004</v>
      </c>
      <c r="T14" s="52">
        <f t="shared" si="6"/>
        <v>3.6920000000000002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930</v>
      </c>
      <c r="AA14" s="111">
        <v>0</v>
      </c>
      <c r="AB14" s="111">
        <v>948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31053738</v>
      </c>
      <c r="AH14" s="56">
        <f t="shared" ref="AH14:AH34" si="9">IF(ISBLANK(AG14),"-",AG14-AG13)</f>
        <v>573</v>
      </c>
      <c r="AI14" s="57">
        <f t="shared" si="8"/>
        <v>155.20043336944744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6838197</v>
      </c>
      <c r="AQ14" s="111">
        <f t="shared" si="0"/>
        <v>1346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23</v>
      </c>
      <c r="E15" s="45">
        <f t="shared" si="1"/>
        <v>16.197183098591552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103</v>
      </c>
      <c r="P15" s="50">
        <v>98</v>
      </c>
      <c r="Q15" s="50">
        <v>7575614</v>
      </c>
      <c r="R15" s="51">
        <f t="shared" si="4"/>
        <v>3057</v>
      </c>
      <c r="S15" s="52">
        <f t="shared" si="5"/>
        <v>73.367999999999995</v>
      </c>
      <c r="T15" s="52">
        <f t="shared" si="6"/>
        <v>3.0569999999999999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968</v>
      </c>
      <c r="AA15" s="111">
        <v>0</v>
      </c>
      <c r="AB15" s="111">
        <v>1008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31054124</v>
      </c>
      <c r="AH15" s="56">
        <f t="shared" si="9"/>
        <v>386</v>
      </c>
      <c r="AI15" s="57">
        <f t="shared" si="8"/>
        <v>126.26758259731763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6838197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11</v>
      </c>
      <c r="E16" s="45">
        <f t="shared" si="1"/>
        <v>7.746478873239437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120</v>
      </c>
      <c r="P16" s="50">
        <v>122</v>
      </c>
      <c r="Q16" s="50">
        <v>7580339</v>
      </c>
      <c r="R16" s="51">
        <f t="shared" si="4"/>
        <v>4725</v>
      </c>
      <c r="S16" s="52">
        <f t="shared" si="5"/>
        <v>113.4</v>
      </c>
      <c r="T16" s="52">
        <f t="shared" si="6"/>
        <v>4.7249999999999996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1115</v>
      </c>
      <c r="AA16" s="111">
        <v>0</v>
      </c>
      <c r="AB16" s="111">
        <v>1199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31054870</v>
      </c>
      <c r="AH16" s="56">
        <f t="shared" si="9"/>
        <v>746</v>
      </c>
      <c r="AI16" s="57">
        <f t="shared" si="8"/>
        <v>157.8835978835979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6838197</v>
      </c>
      <c r="AQ16" s="111">
        <f t="shared" si="0"/>
        <v>0</v>
      </c>
      <c r="AR16" s="61">
        <v>0.88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11</v>
      </c>
      <c r="E17" s="45">
        <f t="shared" si="1"/>
        <v>7.746478873239437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130</v>
      </c>
      <c r="P17" s="50">
        <v>135</v>
      </c>
      <c r="Q17" s="50">
        <v>7586250</v>
      </c>
      <c r="R17" s="51">
        <f t="shared" si="4"/>
        <v>5911</v>
      </c>
      <c r="S17" s="52">
        <f t="shared" si="5"/>
        <v>141.864</v>
      </c>
      <c r="T17" s="52">
        <f t="shared" si="6"/>
        <v>5.9109999999999996</v>
      </c>
      <c r="U17" s="53">
        <v>9.1999999999999993</v>
      </c>
      <c r="V17" s="53">
        <f t="shared" si="7"/>
        <v>9.1999999999999993</v>
      </c>
      <c r="W17" s="117" t="s">
        <v>147</v>
      </c>
      <c r="X17" s="111">
        <v>0</v>
      </c>
      <c r="Y17" s="111">
        <v>998</v>
      </c>
      <c r="Z17" s="111">
        <v>1196</v>
      </c>
      <c r="AA17" s="111">
        <v>1185</v>
      </c>
      <c r="AB17" s="111">
        <v>1199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31056182</v>
      </c>
      <c r="AH17" s="56">
        <f t="shared" si="9"/>
        <v>1312</v>
      </c>
      <c r="AI17" s="57">
        <f t="shared" si="8"/>
        <v>221.95905938081543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6838197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12</v>
      </c>
      <c r="E18" s="45">
        <f t="shared" si="1"/>
        <v>8.4507042253521139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137</v>
      </c>
      <c r="P18" s="50">
        <v>144</v>
      </c>
      <c r="Q18" s="50">
        <v>7592293</v>
      </c>
      <c r="R18" s="51">
        <f t="shared" si="4"/>
        <v>6043</v>
      </c>
      <c r="S18" s="52">
        <f t="shared" si="5"/>
        <v>145.03200000000001</v>
      </c>
      <c r="T18" s="52">
        <f t="shared" si="6"/>
        <v>6.0430000000000001</v>
      </c>
      <c r="U18" s="53">
        <v>8.9</v>
      </c>
      <c r="V18" s="53">
        <f t="shared" si="7"/>
        <v>8.9</v>
      </c>
      <c r="W18" s="117" t="s">
        <v>147</v>
      </c>
      <c r="X18" s="111">
        <v>0</v>
      </c>
      <c r="Y18" s="111">
        <v>1032</v>
      </c>
      <c r="Z18" s="111">
        <v>1196</v>
      </c>
      <c r="AA18" s="111">
        <v>1185</v>
      </c>
      <c r="AB18" s="111">
        <v>1199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31057568</v>
      </c>
      <c r="AH18" s="56">
        <f t="shared" si="9"/>
        <v>1386</v>
      </c>
      <c r="AI18" s="57">
        <f t="shared" si="8"/>
        <v>229.35627999338075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6838197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13</v>
      </c>
      <c r="E19" s="45">
        <f t="shared" si="1"/>
        <v>9.1549295774647899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134</v>
      </c>
      <c r="P19" s="50">
        <v>148</v>
      </c>
      <c r="Q19" s="50">
        <v>7598164</v>
      </c>
      <c r="R19" s="51">
        <f t="shared" si="4"/>
        <v>5871</v>
      </c>
      <c r="S19" s="52">
        <f t="shared" si="5"/>
        <v>140.904</v>
      </c>
      <c r="T19" s="52">
        <f t="shared" si="6"/>
        <v>5.8710000000000004</v>
      </c>
      <c r="U19" s="53">
        <v>8.4</v>
      </c>
      <c r="V19" s="53">
        <f t="shared" si="7"/>
        <v>8.4</v>
      </c>
      <c r="W19" s="117" t="s">
        <v>147</v>
      </c>
      <c r="X19" s="111">
        <v>0</v>
      </c>
      <c r="Y19" s="111">
        <v>1040</v>
      </c>
      <c r="Z19" s="111">
        <v>1196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31058896</v>
      </c>
      <c r="AH19" s="56">
        <f t="shared" si="9"/>
        <v>1328</v>
      </c>
      <c r="AI19" s="57">
        <f t="shared" si="8"/>
        <v>226.19655935956393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6838197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12</v>
      </c>
      <c r="E20" s="45">
        <f t="shared" si="1"/>
        <v>8.4507042253521139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135</v>
      </c>
      <c r="P20" s="50">
        <v>144</v>
      </c>
      <c r="Q20" s="50">
        <v>7604214</v>
      </c>
      <c r="R20" s="51">
        <f t="shared" si="4"/>
        <v>6050</v>
      </c>
      <c r="S20" s="52">
        <f t="shared" si="5"/>
        <v>145.19999999999999</v>
      </c>
      <c r="T20" s="52">
        <f t="shared" si="6"/>
        <v>6.05</v>
      </c>
      <c r="U20" s="53">
        <v>7.8</v>
      </c>
      <c r="V20" s="53">
        <f t="shared" si="7"/>
        <v>7.8</v>
      </c>
      <c r="W20" s="117" t="s">
        <v>147</v>
      </c>
      <c r="X20" s="111">
        <v>0</v>
      </c>
      <c r="Y20" s="111">
        <v>1070</v>
      </c>
      <c r="Z20" s="111">
        <v>1196</v>
      </c>
      <c r="AA20" s="111">
        <v>1185</v>
      </c>
      <c r="AB20" s="111">
        <v>1199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31060252</v>
      </c>
      <c r="AH20" s="56">
        <f t="shared" si="9"/>
        <v>1356</v>
      </c>
      <c r="AI20" s="57">
        <f t="shared" si="8"/>
        <v>224.13223140495867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6838197</v>
      </c>
      <c r="AQ20" s="111">
        <f t="shared" si="0"/>
        <v>0</v>
      </c>
      <c r="AR20" s="61">
        <v>0.89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134</v>
      </c>
      <c r="P21" s="50">
        <v>146</v>
      </c>
      <c r="Q21" s="50">
        <v>7610299</v>
      </c>
      <c r="R21" s="51">
        <f>Q21-Q20</f>
        <v>6085</v>
      </c>
      <c r="S21" s="52">
        <f t="shared" si="5"/>
        <v>146.04</v>
      </c>
      <c r="T21" s="52">
        <f t="shared" si="6"/>
        <v>6.085</v>
      </c>
      <c r="U21" s="53">
        <v>7.2</v>
      </c>
      <c r="V21" s="53">
        <f t="shared" si="7"/>
        <v>7.2</v>
      </c>
      <c r="W21" s="117" t="s">
        <v>147</v>
      </c>
      <c r="X21" s="111">
        <v>0</v>
      </c>
      <c r="Y21" s="111">
        <v>1050</v>
      </c>
      <c r="Z21" s="111">
        <v>1196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31061622</v>
      </c>
      <c r="AH21" s="56">
        <f t="shared" si="9"/>
        <v>1370</v>
      </c>
      <c r="AI21" s="57">
        <f t="shared" si="8"/>
        <v>225.14379622021363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6838197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10</v>
      </c>
      <c r="E22" s="45">
        <f t="shared" si="1"/>
        <v>7.042253521126761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134</v>
      </c>
      <c r="P22" s="50">
        <v>146</v>
      </c>
      <c r="Q22" s="50">
        <v>7616360</v>
      </c>
      <c r="R22" s="51">
        <f t="shared" si="4"/>
        <v>6061</v>
      </c>
      <c r="S22" s="52">
        <f t="shared" si="5"/>
        <v>145.464</v>
      </c>
      <c r="T22" s="52">
        <f t="shared" si="6"/>
        <v>6.0609999999999999</v>
      </c>
      <c r="U22" s="53">
        <v>6.7</v>
      </c>
      <c r="V22" s="53">
        <f t="shared" si="7"/>
        <v>6.7</v>
      </c>
      <c r="W22" s="117" t="s">
        <v>147</v>
      </c>
      <c r="X22" s="111">
        <v>0</v>
      </c>
      <c r="Y22" s="111">
        <v>1060</v>
      </c>
      <c r="Z22" s="111">
        <v>1196</v>
      </c>
      <c r="AA22" s="111">
        <v>1185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31062988</v>
      </c>
      <c r="AH22" s="56">
        <f t="shared" si="9"/>
        <v>1366</v>
      </c>
      <c r="AI22" s="57">
        <f t="shared" si="8"/>
        <v>225.37535060221086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6838197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9</v>
      </c>
      <c r="E23" s="45">
        <f t="shared" si="1"/>
        <v>6.3380281690140849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136</v>
      </c>
      <c r="P23" s="50">
        <v>136</v>
      </c>
      <c r="Q23" s="50">
        <v>7622059</v>
      </c>
      <c r="R23" s="51">
        <f t="shared" si="4"/>
        <v>5699</v>
      </c>
      <c r="S23" s="52">
        <f t="shared" si="5"/>
        <v>136.77600000000001</v>
      </c>
      <c r="T23" s="52">
        <f t="shared" si="6"/>
        <v>5.6989999999999998</v>
      </c>
      <c r="U23" s="53">
        <v>6.6</v>
      </c>
      <c r="V23" s="53">
        <f t="shared" si="7"/>
        <v>6.6</v>
      </c>
      <c r="W23" s="117" t="s">
        <v>147</v>
      </c>
      <c r="X23" s="111">
        <v>0</v>
      </c>
      <c r="Y23" s="111">
        <v>980</v>
      </c>
      <c r="Z23" s="111">
        <v>1196</v>
      </c>
      <c r="AA23" s="111">
        <v>1185</v>
      </c>
      <c r="AB23" s="111">
        <v>1199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31064286</v>
      </c>
      <c r="AH23" s="56">
        <f t="shared" si="9"/>
        <v>1298</v>
      </c>
      <c r="AI23" s="57">
        <f t="shared" si="8"/>
        <v>227.75925600982629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6838197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9</v>
      </c>
      <c r="E24" s="45">
        <f t="shared" si="1"/>
        <v>6.3380281690140849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134</v>
      </c>
      <c r="P24" s="50">
        <v>138</v>
      </c>
      <c r="Q24" s="50">
        <v>7627726</v>
      </c>
      <c r="R24" s="51">
        <f t="shared" si="4"/>
        <v>5667</v>
      </c>
      <c r="S24" s="52">
        <f t="shared" si="5"/>
        <v>136.00800000000001</v>
      </c>
      <c r="T24" s="52">
        <f t="shared" si="6"/>
        <v>5.6669999999999998</v>
      </c>
      <c r="U24" s="53">
        <v>6.5</v>
      </c>
      <c r="V24" s="53">
        <f t="shared" si="7"/>
        <v>6.5</v>
      </c>
      <c r="W24" s="117" t="s">
        <v>147</v>
      </c>
      <c r="X24" s="111">
        <v>0</v>
      </c>
      <c r="Y24" s="111">
        <v>985</v>
      </c>
      <c r="Z24" s="111">
        <v>1176</v>
      </c>
      <c r="AA24" s="111">
        <v>1185</v>
      </c>
      <c r="AB24" s="111">
        <v>1180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31065578</v>
      </c>
      <c r="AH24" s="56">
        <f t="shared" si="9"/>
        <v>1292</v>
      </c>
      <c r="AI24" s="57">
        <f t="shared" si="8"/>
        <v>227.98658902417506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6838197</v>
      </c>
      <c r="AQ24" s="111">
        <f t="shared" si="0"/>
        <v>0</v>
      </c>
      <c r="AR24" s="61">
        <v>0.96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11</v>
      </c>
      <c r="E25" s="45">
        <f t="shared" si="1"/>
        <v>7.746478873239437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127</v>
      </c>
      <c r="P25" s="50">
        <v>133</v>
      </c>
      <c r="Q25" s="50">
        <v>7633188</v>
      </c>
      <c r="R25" s="51">
        <f t="shared" si="4"/>
        <v>5462</v>
      </c>
      <c r="S25" s="52">
        <f t="shared" si="5"/>
        <v>131.08799999999999</v>
      </c>
      <c r="T25" s="52">
        <f t="shared" si="6"/>
        <v>5.4619999999999997</v>
      </c>
      <c r="U25" s="53">
        <v>6.4</v>
      </c>
      <c r="V25" s="53">
        <f t="shared" si="7"/>
        <v>6.4</v>
      </c>
      <c r="W25" s="117" t="s">
        <v>147</v>
      </c>
      <c r="X25" s="111">
        <v>0</v>
      </c>
      <c r="Y25" s="111">
        <v>995</v>
      </c>
      <c r="Z25" s="111">
        <v>1145</v>
      </c>
      <c r="AA25" s="111">
        <v>1185</v>
      </c>
      <c r="AB25" s="111">
        <v>1170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31066790</v>
      </c>
      <c r="AH25" s="56">
        <f t="shared" si="9"/>
        <v>1212</v>
      </c>
      <c r="AI25" s="57">
        <f t="shared" si="8"/>
        <v>221.8967411204687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6838197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126</v>
      </c>
      <c r="P26" s="50">
        <v>132</v>
      </c>
      <c r="Q26" s="50">
        <v>7638370</v>
      </c>
      <c r="R26" s="51">
        <f t="shared" si="4"/>
        <v>5182</v>
      </c>
      <c r="S26" s="52">
        <f t="shared" si="5"/>
        <v>124.36799999999999</v>
      </c>
      <c r="T26" s="52">
        <f t="shared" si="6"/>
        <v>5.1820000000000004</v>
      </c>
      <c r="U26" s="53">
        <v>6.3</v>
      </c>
      <c r="V26" s="53">
        <f t="shared" si="7"/>
        <v>6.3</v>
      </c>
      <c r="W26" s="117" t="s">
        <v>147</v>
      </c>
      <c r="X26" s="111">
        <v>0</v>
      </c>
      <c r="Y26" s="111">
        <v>991</v>
      </c>
      <c r="Z26" s="111">
        <v>1145</v>
      </c>
      <c r="AA26" s="111">
        <v>1185</v>
      </c>
      <c r="AB26" s="111">
        <v>1170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31067986</v>
      </c>
      <c r="AH26" s="56">
        <f t="shared" si="9"/>
        <v>1196</v>
      </c>
      <c r="AI26" s="57">
        <f t="shared" si="8"/>
        <v>230.79891933616364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6838197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6</v>
      </c>
      <c r="E27" s="45">
        <f t="shared" si="1"/>
        <v>4.2253521126760569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129</v>
      </c>
      <c r="P27" s="50">
        <v>135</v>
      </c>
      <c r="Q27" s="50">
        <v>7643830</v>
      </c>
      <c r="R27" s="51">
        <f t="shared" si="4"/>
        <v>5460</v>
      </c>
      <c r="S27" s="52">
        <f t="shared" si="5"/>
        <v>131.04</v>
      </c>
      <c r="T27" s="52">
        <f t="shared" si="6"/>
        <v>5.46</v>
      </c>
      <c r="U27" s="53">
        <v>6.1</v>
      </c>
      <c r="V27" s="53">
        <f t="shared" si="7"/>
        <v>6.1</v>
      </c>
      <c r="W27" s="117" t="s">
        <v>147</v>
      </c>
      <c r="X27" s="111">
        <v>0</v>
      </c>
      <c r="Y27" s="111">
        <v>1023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31069262</v>
      </c>
      <c r="AH27" s="56">
        <f t="shared" si="9"/>
        <v>1276</v>
      </c>
      <c r="AI27" s="57">
        <f t="shared" si="8"/>
        <v>233.69963369963369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6838197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6</v>
      </c>
      <c r="E28" s="45">
        <f t="shared" si="1"/>
        <v>4.2253521126760569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126</v>
      </c>
      <c r="P28" s="50">
        <v>135</v>
      </c>
      <c r="Q28" s="50">
        <v>7649314</v>
      </c>
      <c r="R28" s="51">
        <f t="shared" si="4"/>
        <v>5484</v>
      </c>
      <c r="S28" s="52">
        <f t="shared" si="5"/>
        <v>131.61600000000001</v>
      </c>
      <c r="T28" s="52">
        <f t="shared" si="6"/>
        <v>5.484</v>
      </c>
      <c r="U28" s="53">
        <v>5.9</v>
      </c>
      <c r="V28" s="53">
        <f t="shared" si="7"/>
        <v>5.9</v>
      </c>
      <c r="W28" s="117" t="s">
        <v>147</v>
      </c>
      <c r="X28" s="111">
        <v>0</v>
      </c>
      <c r="Y28" s="111">
        <v>1000</v>
      </c>
      <c r="Z28" s="111">
        <v>1145</v>
      </c>
      <c r="AA28" s="111">
        <v>1185</v>
      </c>
      <c r="AB28" s="111">
        <v>1170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31070508</v>
      </c>
      <c r="AH28" s="56">
        <f t="shared" si="9"/>
        <v>1246</v>
      </c>
      <c r="AI28" s="57">
        <f t="shared" si="8"/>
        <v>227.20641867250183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6838197</v>
      </c>
      <c r="AQ28" s="111">
        <f t="shared" si="0"/>
        <v>0</v>
      </c>
      <c r="AR28" s="61">
        <v>1.03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6</v>
      </c>
      <c r="E29" s="45">
        <f t="shared" si="1"/>
        <v>4.2253521126760569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133</v>
      </c>
      <c r="P29" s="50">
        <v>136</v>
      </c>
      <c r="Q29" s="50">
        <v>7654795</v>
      </c>
      <c r="R29" s="51">
        <f t="shared" si="4"/>
        <v>5481</v>
      </c>
      <c r="S29" s="52">
        <f t="shared" si="5"/>
        <v>131.54400000000001</v>
      </c>
      <c r="T29" s="52">
        <f t="shared" si="6"/>
        <v>5.4809999999999999</v>
      </c>
      <c r="U29" s="53">
        <v>5.8</v>
      </c>
      <c r="V29" s="53">
        <f t="shared" si="7"/>
        <v>5.8</v>
      </c>
      <c r="W29" s="117" t="s">
        <v>147</v>
      </c>
      <c r="X29" s="111">
        <v>0</v>
      </c>
      <c r="Y29" s="111">
        <v>970</v>
      </c>
      <c r="Z29" s="111">
        <v>1145</v>
      </c>
      <c r="AA29" s="111">
        <v>1185</v>
      </c>
      <c r="AB29" s="111">
        <v>1170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31071746</v>
      </c>
      <c r="AH29" s="56">
        <f t="shared" si="9"/>
        <v>1238</v>
      </c>
      <c r="AI29" s="57">
        <f t="shared" si="8"/>
        <v>225.87119138843278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6838197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13</v>
      </c>
      <c r="E30" s="45">
        <f t="shared" si="1"/>
        <v>9.1549295774647899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113</v>
      </c>
      <c r="P30" s="50">
        <v>126</v>
      </c>
      <c r="Q30" s="50">
        <v>7660221</v>
      </c>
      <c r="R30" s="51">
        <f t="shared" si="4"/>
        <v>5426</v>
      </c>
      <c r="S30" s="52">
        <f t="shared" si="5"/>
        <v>130.22399999999999</v>
      </c>
      <c r="T30" s="52">
        <f t="shared" si="6"/>
        <v>5.4260000000000002</v>
      </c>
      <c r="U30" s="53">
        <v>5.2</v>
      </c>
      <c r="V30" s="53">
        <f t="shared" si="7"/>
        <v>5.2</v>
      </c>
      <c r="W30" s="117" t="s">
        <v>150</v>
      </c>
      <c r="X30" s="111">
        <v>0</v>
      </c>
      <c r="Y30" s="111">
        <v>1072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31072826</v>
      </c>
      <c r="AH30" s="56">
        <f t="shared" si="9"/>
        <v>1080</v>
      </c>
      <c r="AI30" s="57">
        <f t="shared" si="8"/>
        <v>199.04165130851456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6838197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13</v>
      </c>
      <c r="E31" s="45">
        <f>D31/1.42</f>
        <v>9.1549295774647899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115</v>
      </c>
      <c r="P31" s="50">
        <v>125</v>
      </c>
      <c r="Q31" s="50">
        <v>7665476</v>
      </c>
      <c r="R31" s="51">
        <f t="shared" si="4"/>
        <v>5255</v>
      </c>
      <c r="S31" s="52">
        <f t="shared" si="5"/>
        <v>126.12</v>
      </c>
      <c r="T31" s="52">
        <f t="shared" si="6"/>
        <v>5.2549999999999999</v>
      </c>
      <c r="U31" s="53">
        <v>4.5</v>
      </c>
      <c r="V31" s="53">
        <f t="shared" si="7"/>
        <v>4.5</v>
      </c>
      <c r="W31" s="117" t="s">
        <v>150</v>
      </c>
      <c r="X31" s="111">
        <v>0</v>
      </c>
      <c r="Y31" s="111">
        <v>1002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31073882</v>
      </c>
      <c r="AH31" s="56">
        <f t="shared" si="9"/>
        <v>1056</v>
      </c>
      <c r="AI31" s="57">
        <f t="shared" si="8"/>
        <v>200.95147478591818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6838197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14</v>
      </c>
      <c r="E32" s="45">
        <f t="shared" si="1"/>
        <v>9.8591549295774659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119</v>
      </c>
      <c r="P32" s="50">
        <v>127</v>
      </c>
      <c r="Q32" s="50">
        <v>7670466</v>
      </c>
      <c r="R32" s="51">
        <f t="shared" si="4"/>
        <v>4990</v>
      </c>
      <c r="S32" s="52">
        <f t="shared" si="5"/>
        <v>119.76</v>
      </c>
      <c r="T32" s="52">
        <f t="shared" si="6"/>
        <v>4.99</v>
      </c>
      <c r="U32" s="53">
        <v>4.2</v>
      </c>
      <c r="V32" s="53">
        <f t="shared" si="7"/>
        <v>4.2</v>
      </c>
      <c r="W32" s="117" t="s">
        <v>150</v>
      </c>
      <c r="X32" s="111">
        <v>0</v>
      </c>
      <c r="Y32" s="111">
        <v>982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31074882</v>
      </c>
      <c r="AH32" s="56">
        <f t="shared" si="9"/>
        <v>1000</v>
      </c>
      <c r="AI32" s="57">
        <f t="shared" si="8"/>
        <v>200.40080160320642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6838197</v>
      </c>
      <c r="AQ32" s="111">
        <f t="shared" si="0"/>
        <v>0</v>
      </c>
      <c r="AR32" s="61">
        <v>0.91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108</v>
      </c>
      <c r="P33" s="50">
        <v>96</v>
      </c>
      <c r="Q33" s="50">
        <v>7674463</v>
      </c>
      <c r="R33" s="51">
        <f t="shared" si="4"/>
        <v>3997</v>
      </c>
      <c r="S33" s="52">
        <f t="shared" si="5"/>
        <v>95.927999999999997</v>
      </c>
      <c r="T33" s="52">
        <f t="shared" si="6"/>
        <v>3.9969999999999999</v>
      </c>
      <c r="U33" s="53">
        <v>4.7</v>
      </c>
      <c r="V33" s="53">
        <f t="shared" si="7"/>
        <v>4.7</v>
      </c>
      <c r="W33" s="117" t="s">
        <v>132</v>
      </c>
      <c r="X33" s="111">
        <v>0</v>
      </c>
      <c r="Y33" s="111">
        <v>0</v>
      </c>
      <c r="Z33" s="111">
        <v>1033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31075570</v>
      </c>
      <c r="AH33" s="56">
        <f t="shared" si="9"/>
        <v>688</v>
      </c>
      <c r="AI33" s="57">
        <f t="shared" si="8"/>
        <v>172.12909682261696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6838678</v>
      </c>
      <c r="AQ33" s="111">
        <f t="shared" si="0"/>
        <v>481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16</v>
      </c>
      <c r="E34" s="45">
        <f t="shared" si="1"/>
        <v>11.267605633802818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108</v>
      </c>
      <c r="P34" s="50">
        <v>85</v>
      </c>
      <c r="Q34" s="50">
        <v>7678073</v>
      </c>
      <c r="R34" s="51">
        <f t="shared" si="4"/>
        <v>3610</v>
      </c>
      <c r="S34" s="52">
        <f t="shared" si="5"/>
        <v>86.64</v>
      </c>
      <c r="T34" s="52">
        <f t="shared" si="6"/>
        <v>3.61</v>
      </c>
      <c r="U34" s="53">
        <v>5.3</v>
      </c>
      <c r="V34" s="53">
        <f t="shared" si="7"/>
        <v>5.3</v>
      </c>
      <c r="W34" s="117" t="s">
        <v>132</v>
      </c>
      <c r="X34" s="111">
        <v>0</v>
      </c>
      <c r="Y34" s="111">
        <v>0</v>
      </c>
      <c r="Z34" s="111">
        <v>925</v>
      </c>
      <c r="AA34" s="111">
        <v>0</v>
      </c>
      <c r="AB34" s="111">
        <v>1110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31076174</v>
      </c>
      <c r="AH34" s="56">
        <f t="shared" si="9"/>
        <v>604</v>
      </c>
      <c r="AI34" s="57">
        <f t="shared" si="8"/>
        <v>167.31301939058173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6839292</v>
      </c>
      <c r="AQ34" s="111">
        <f t="shared" si="0"/>
        <v>614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122.79166666666667</v>
      </c>
      <c r="Q35" s="78">
        <f>Q34-Q10</f>
        <v>120457</v>
      </c>
      <c r="R35" s="79">
        <f>SUM(R11:R34)</f>
        <v>120457</v>
      </c>
      <c r="S35" s="80">
        <f>AVERAGE(S11:S34)</f>
        <v>120.45699999999999</v>
      </c>
      <c r="T35" s="80">
        <f>SUM(T11:T34)</f>
        <v>120.45699999999998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24764</v>
      </c>
      <c r="AH35" s="86">
        <f>SUM(AH11:AH34)</f>
        <v>24764</v>
      </c>
      <c r="AI35" s="87">
        <f>$AH$35/$T35</f>
        <v>205.5837352748284</v>
      </c>
      <c r="AJ35" s="84"/>
      <c r="AK35" s="88"/>
      <c r="AL35" s="88"/>
      <c r="AM35" s="88"/>
      <c r="AN35" s="89"/>
      <c r="AO35" s="90"/>
      <c r="AP35" s="91">
        <f>AP34-AP10</f>
        <v>5940</v>
      </c>
      <c r="AQ35" s="92">
        <f>SUM(AQ11:AQ34)</f>
        <v>5940</v>
      </c>
      <c r="AR35" s="93">
        <f>AVERAGE(AR11:AR34)</f>
        <v>0.93666666666666665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274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5" t="s">
        <v>214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278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275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236" t="s">
        <v>277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236" t="s">
        <v>276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7" t="s">
        <v>138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38" t="s">
        <v>139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22" t="s">
        <v>142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2" t="s">
        <v>280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26"/>
      <c r="V55" s="126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38" t="s">
        <v>281</v>
      </c>
      <c r="C56" s="119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38" t="s">
        <v>140</v>
      </c>
      <c r="C57" s="119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5" t="s">
        <v>129</v>
      </c>
      <c r="C58" s="122"/>
      <c r="D58" s="119"/>
      <c r="E58" s="119"/>
      <c r="F58" s="119"/>
      <c r="G58" s="119"/>
      <c r="H58" s="119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 t="s">
        <v>153</v>
      </c>
      <c r="C59" s="122"/>
      <c r="D59" s="119"/>
      <c r="E59" s="119"/>
      <c r="F59" s="119"/>
      <c r="G59" s="119"/>
      <c r="H59" s="119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04"/>
      <c r="X59" s="104"/>
      <c r="Y59" s="104"/>
      <c r="Z59" s="113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12"/>
      <c r="AW59" s="170"/>
      <c r="AX59" s="170"/>
      <c r="AY59" s="170"/>
    </row>
    <row r="60" spans="2:51" x14ac:dyDescent="0.35">
      <c r="B60" s="122" t="s">
        <v>130</v>
      </c>
      <c r="C60" s="122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B61" s="107"/>
      <c r="C61" s="138"/>
      <c r="D61" s="101"/>
      <c r="E61" s="119"/>
      <c r="F61" s="119"/>
      <c r="G61" s="119"/>
      <c r="H61" s="119"/>
      <c r="I61" s="101"/>
      <c r="J61" s="120"/>
      <c r="K61" s="120"/>
      <c r="L61" s="120"/>
      <c r="M61" s="120"/>
      <c r="N61" s="120"/>
      <c r="O61" s="120"/>
      <c r="P61" s="120"/>
      <c r="Q61" s="120"/>
      <c r="R61" s="120"/>
      <c r="S61" s="105"/>
      <c r="T61" s="10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9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P65" s="109"/>
      <c r="R65" s="104"/>
      <c r="AS65" s="170"/>
      <c r="AT65" s="170"/>
      <c r="AU65" s="170"/>
      <c r="AV65" s="112"/>
      <c r="AW65" s="170"/>
      <c r="AX65" s="170"/>
      <c r="AY65" s="170"/>
    </row>
    <row r="66" spans="1:51" x14ac:dyDescent="0.35">
      <c r="I66" s="114"/>
      <c r="J66" s="114"/>
      <c r="K66" s="114"/>
      <c r="L66" s="114"/>
      <c r="M66" s="114"/>
      <c r="N66" s="114"/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O67" s="115"/>
      <c r="R67" s="109"/>
      <c r="AS67" s="170"/>
      <c r="AT67" s="170"/>
      <c r="AU67" s="170"/>
      <c r="AV67" s="112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R70" s="109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A75" s="113"/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15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Q89" s="109"/>
      <c r="R89" s="109"/>
      <c r="S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09"/>
      <c r="Q91" s="109"/>
      <c r="R91" s="109"/>
      <c r="S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Q93" s="109"/>
      <c r="R93" s="109"/>
      <c r="S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O94" s="14"/>
      <c r="P94" s="109"/>
      <c r="T94" s="109"/>
      <c r="U94" s="109"/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S100" s="170"/>
      <c r="AT100" s="170"/>
      <c r="AU100" s="170"/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  <c r="AY102" s="170"/>
    </row>
    <row r="103" spans="45:51" x14ac:dyDescent="0.35">
      <c r="AV103" s="170"/>
      <c r="AW103" s="170"/>
      <c r="AX103" s="170"/>
    </row>
    <row r="112" spans="45:51" x14ac:dyDescent="0.35">
      <c r="AS112" s="170"/>
      <c r="AT112" s="170"/>
      <c r="AU112" s="170"/>
    </row>
    <row r="114" spans="1:51" x14ac:dyDescent="0.35">
      <c r="AY114" s="170"/>
    </row>
    <row r="115" spans="1:51" s="109" customFormat="1" x14ac:dyDescent="0.35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4"/>
      <c r="AV115" s="170"/>
      <c r="AW115" s="170"/>
      <c r="AX115" s="170"/>
    </row>
  </sheetData>
  <protectedRanges>
    <protectedRange sqref="N61:R61 T40 T49:T56 T42 S57:T60" name="Range2_12_5_1_1"/>
    <protectedRange sqref="N10 L10 L6 D6 D8 AD8 AF8 O8:U8 AJ8:AR8 AF10 AR11:AR34 L24:N31 E23:E34 G23:G34 N12:N23 E11:G22 N32:N34 N11:Y11 O12:Y12 Z11:AG12 O13:AG34" name="Range1_16_3_1_1"/>
    <protectedRange sqref="J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1:V61 AA59:AU59 W59:Y59" name="Range2_2_1_10_1_1_1_2"/>
    <protectedRange sqref="F61" name="Range2_2_12_1_7_1_1"/>
    <protectedRange sqref="E61 G61:H61" name="Range2_2_2_9_1_1_1_1"/>
    <protectedRange sqref="C61" name="Range2_3_2_1_1"/>
    <protectedRange sqref="I61" name="Range2_2_1_1_1_1"/>
    <protectedRange sqref="D61" name="Range2_1_1_1_1_1_1_1_1"/>
    <protectedRange sqref="AS11:AS15" name="Range1_4_1_1_1_1"/>
    <protectedRange sqref="J11:J15 J26:J34" name="Range1_1_2_1_10_1_1_1_1"/>
    <protectedRange sqref="R65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5:S56" name="Range2_12_5_1_1_7"/>
    <protectedRange sqref="S54" name="Range2_12_5_1_1_5_1"/>
    <protectedRange sqref="S49:S53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G45:H46 D45:E46" name="Range2_2_12_1_3_1_2_1_1_1_2_1_3_2_1_1_1"/>
    <protectedRange sqref="F45:F46" name="Range2_2_12_1_3_1_2_1_1_1_1_1_2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D48:E48 G48:H48" name="Range2_2_12_1_3_1_2_1_1_1_2_1_3_2_1_2_1_1_1"/>
    <protectedRange sqref="F48" name="Range2_2_12_1_3_1_2_1_1_1_1_1_2_2_1_2_1_1_1"/>
    <protectedRange sqref="B43:B44 B46" name="Range2_12_5_1_1_1_2_2_1_1_1_1_1_1"/>
    <protectedRange sqref="B45" name="Range2_12_5_1_1_1_3_1_1_1_1_1_1_1"/>
    <protectedRange sqref="B49:B51" name="Range2_12_5_1_1_1_2_1_1_1_1"/>
    <protectedRange sqref="B52" name="Range2_12_5_1_1_2_2_2_1_1_1"/>
    <protectedRange sqref="B61" name="Range2_12_5_1_1_3"/>
    <protectedRange sqref="Q49:R51" name="Range2_12_1_6_1_1_1_2_3_1_1_3_1_1_1_1"/>
    <protectedRange sqref="N49:P51" name="Range2_12_1_2_3_1_1_1_2_3_1_1_3_1_1_1_1"/>
    <protectedRange sqref="J49:M51" name="Range2_2_12_1_4_3_1_1_1_3_3_1_1_3_1_1_1_1"/>
    <protectedRange sqref="I49:I51" name="Range2_2_12_1_7_1_1_5_2_1_1_1_1_1_1_1_1_1"/>
    <protectedRange sqref="D49:E51 G49:H51" name="Range2_2_12_1_3_3_1_1_1_2_1_1_1_1_1_1_1_1_1"/>
    <protectedRange sqref="F49:F51" name="Range2_2_12_1_3_1_2_1_1_1_2_1_3_1_1_3_1_1_1_1"/>
    <protectedRange sqref="N54:R54" name="Range2_12_1_6_1_1_4_1_1_1_1_1_1_1_1_1"/>
    <protectedRange sqref="J54:M54" name="Range2_2_12_1_7_1_1_6_1_1_1_1_1_1_1_1_1"/>
    <protectedRange sqref="I54" name="Range2_2_12_1_4_3_1_1_1_5_1_1_1_1_1_1_1_1_1_1"/>
    <protectedRange sqref="G54:H54" name="Range2_2_12_1_3_1_2_1_1_1_2_1_1_1_1_1_1_2_1_1_1"/>
    <protectedRange sqref="Q53:R53" name="Range2_12_1_4_1_1_1_1_1_1_1_1_1_1_1_1_1"/>
    <protectedRange sqref="N53:P53" name="Range2_12_1_2_1_1_1_1_1_1_1_1_1_1_1_1_1_1"/>
    <protectedRange sqref="J53:M53" name="Range2_2_12_1_4_1_1_1_1_1_1_1_1_1_1_1_1_1_1"/>
    <protectedRange sqref="Q52:R52" name="Range2_12_1_6_1_1_1_2_3_1_1_3_1_1_1_1_1"/>
    <protectedRange sqref="N52:P52" name="Range2_12_1_2_3_1_1_1_2_3_1_1_3_1_1_1_1_1"/>
    <protectedRange sqref="I53 J52:M52" name="Range2_2_12_1_4_3_1_1_1_3_3_1_1_3_1_1_1_1_1"/>
    <protectedRange sqref="D53:E53 G53:H53" name="Range2_2_12_1_3_1_2_1_1_1_3_1_1_1_1_1_1_1_2_1"/>
    <protectedRange sqref="I52" name="Range2_2_12_1_7_1_1_5_2_1_1_1_1_1_1_1_1_1_1"/>
    <protectedRange sqref="D52:E52 G52:H52 F53" name="Range2_2_12_1_3_3_1_1_1_2_1_1_1_1_1_1_1_1_1_1"/>
    <protectedRange sqref="F52" name="Range2_2_12_1_3_1_2_1_1_1_2_1_3_1_1_3_1_1_1_1_1"/>
    <protectedRange sqref="D54:E54" name="Range2_2_12_1_3_1_2_1_1_1_2_1_1_1_1_3_1_1_1_1_1"/>
    <protectedRange sqref="F54" name="Range2_2_12_1_3_1_2_1_1_1_3_1_1_1_1_1_3_1_1_1_1_1"/>
    <protectedRange sqref="B54" name="Range2_12_5_1_1_2_2_1_3_1_1_1_1_2_1_1_2"/>
    <protectedRange sqref="R58:R60" name="Range2_12_1_6_1_1_2"/>
    <protectedRange sqref="R57" name="Range2_12_1_6_1_1_2_1_1"/>
    <protectedRange sqref="R55:R56" name="Range2_12_1_1_1_1_1_1_1_1_1_1_1_1_1_1_1"/>
    <protectedRange sqref="N60:Q60" name="Range2_12_1_6_1_1_2_1_1_1"/>
    <protectedRange sqref="D60 I60:M60" name="Range2_2_12_1_7_1_1_2_1_1"/>
    <protectedRange sqref="E60:H60" name="Range2_2_12_1_1_1_1_1_1_1_1"/>
    <protectedRange sqref="C60" name="Range2_1_4_2_1_1_1_1_1_1"/>
    <protectedRange sqref="N58:Q59" name="Range2_12_1_1_1_1_1_1_1_1_1_1_1_1_1_1_1_1"/>
    <protectedRange sqref="J58:M59" name="Range2_2_12_1_1_1_1_1_1_1_1_1_1_1_1_1_1_1"/>
    <protectedRange sqref="N57:Q57" name="Range2_12_1_6_1_1_4_1_1_1_1_1_1_1_1_1_1"/>
    <protectedRange sqref="J57:M57" name="Range2_2_12_1_7_1_1_6_1_1_1_1_1_1_1_1_1_1"/>
    <protectedRange sqref="I58:I59" name="Range2_2_12_1_7_1_1_5_1_1_1_1_1_1_1_1_1_1_1_1"/>
    <protectedRange sqref="G58:H59" name="Range2_2_12_1_3_3_1_1_1_1_1_1_1_1_1_1_1_1_1_1_1"/>
    <protectedRange sqref="I57" name="Range2_2_12_1_4_3_1_1_1_5_1_1_1_1_1_1_1_1_1_1_1"/>
    <protectedRange sqref="G57:H57" name="Range2_2_12_1_3_1_2_1_1_1_2_1_1_1_1_1_1_2_1_1_1_1"/>
    <protectedRange sqref="Q56" name="Range2_12_1_4_1_1_1_1_1_1_1_1_1_1_1_1_1_1"/>
    <protectedRange sqref="N56:P56" name="Range2_12_1_2_1_1_1_1_1_1_1_1_1_1_1_1_1_1_1"/>
    <protectedRange sqref="J56:M56" name="Range2_2_12_1_4_1_1_1_1_1_1_1_1_1_1_1_1_1_1_1"/>
    <protectedRange sqref="Q55" name="Range2_12_1_6_1_1_1_2_3_1_1_3_1_1_1_1_1_1"/>
    <protectedRange sqref="N55:P55" name="Range2_12_1_2_3_1_1_1_2_3_1_1_3_1_1_1_1_1_1"/>
    <protectedRange sqref="I56 J55:M55" name="Range2_2_12_1_4_3_1_1_1_3_3_1_1_3_1_1_1_1_1_1"/>
    <protectedRange sqref="D56:E56 G56:H56" name="Range2_2_12_1_3_1_2_1_1_1_3_1_1_1_1_1_1_1_2_1_1"/>
    <protectedRange sqref="I55" name="Range2_2_12_1_7_1_1_5_2_1_1_1_1_1_1_1_1_1_1_1"/>
    <protectedRange sqref="D55:E55 G55:H55 F56" name="Range2_2_12_1_3_3_1_1_1_2_1_1_1_1_1_1_1_1_1_1_1"/>
    <protectedRange sqref="F55" name="Range2_2_12_1_3_1_2_1_1_1_2_1_3_1_1_3_1_1_1_1_1_1"/>
    <protectedRange sqref="C58:C59" name="Range2_1_1_1_2_1_1_1_1_1_1_1_1_1_1_1_1_1"/>
    <protectedRange sqref="D58:D59 E59" name="Range2_2_12_1_2_1_1_1_1_1_1_1_1_1_1_1_1_1_1_1"/>
    <protectedRange sqref="F59 E58" name="Range2_2_12_1_3_1_2_1_1_1_2_1_1_1_1_1_1_1_1_1_1_1_1"/>
    <protectedRange sqref="F58" name="Range2_2_12_1_3_1_2_1_1_1_3_1_1_1_1_1_1_1_1_1_1_1_1"/>
    <protectedRange sqref="D57:E57" name="Range2_2_12_1_3_1_2_1_1_1_2_1_1_1_1_3_1_1_1_1_1_1"/>
    <protectedRange sqref="F57" name="Range2_2_12_1_3_1_2_1_1_1_3_1_1_1_1_1_3_1_1_1_1_1_1"/>
    <protectedRange sqref="B57" name="Range2_12_5_1_1_2_2_1_3_1_1_1_1_1_1_1_1_1_1"/>
    <protectedRange sqref="B58" name="Range2_12_5_1_1_2_1_4_1_1_1_2_1_1_1_1_1_1_1"/>
    <protectedRange sqref="B59:B60" name="Range2_12_5_1_1_2_2_1_3_1_1_1_1_2_1_1_1_1_1_1_1"/>
    <protectedRange sqref="B56" name="Range2_12_5_1_1_2_2_1_3_1_1_1_1_2_1_2_1_1_1_1_1_1"/>
    <protectedRange sqref="B55" name="Range2_12_5_1_1_2_2_1_3_1_1_1_1_2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22" priority="9" operator="containsText" text="N/A">
      <formula>NOT(ISERROR(SEARCH("N/A",X11)))</formula>
    </cfRule>
    <cfRule type="cellIs" dxfId="221" priority="27" operator="equal">
      <formula>0</formula>
    </cfRule>
  </conditionalFormatting>
  <conditionalFormatting sqref="X11:AE34">
    <cfRule type="cellIs" dxfId="220" priority="26" operator="greaterThanOrEqual">
      <formula>1185</formula>
    </cfRule>
  </conditionalFormatting>
  <conditionalFormatting sqref="X11:AE34">
    <cfRule type="cellIs" dxfId="219" priority="25" operator="between">
      <formula>0.1</formula>
      <formula>1184</formula>
    </cfRule>
  </conditionalFormatting>
  <conditionalFormatting sqref="X8">
    <cfRule type="cellIs" dxfId="218" priority="24" operator="equal">
      <formula>0</formula>
    </cfRule>
  </conditionalFormatting>
  <conditionalFormatting sqref="X8">
    <cfRule type="cellIs" dxfId="217" priority="23" operator="greaterThan">
      <formula>1179</formula>
    </cfRule>
  </conditionalFormatting>
  <conditionalFormatting sqref="X8">
    <cfRule type="cellIs" dxfId="216" priority="22" operator="greaterThan">
      <formula>99</formula>
    </cfRule>
  </conditionalFormatting>
  <conditionalFormatting sqref="X8">
    <cfRule type="cellIs" dxfId="215" priority="21" operator="greaterThan">
      <formula>0.99</formula>
    </cfRule>
  </conditionalFormatting>
  <conditionalFormatting sqref="AB8">
    <cfRule type="cellIs" dxfId="214" priority="20" operator="equal">
      <formula>0</formula>
    </cfRule>
  </conditionalFormatting>
  <conditionalFormatting sqref="AB8">
    <cfRule type="cellIs" dxfId="213" priority="19" operator="greaterThan">
      <formula>1179</formula>
    </cfRule>
  </conditionalFormatting>
  <conditionalFormatting sqref="AB8">
    <cfRule type="cellIs" dxfId="212" priority="18" operator="greaterThan">
      <formula>99</formula>
    </cfRule>
  </conditionalFormatting>
  <conditionalFormatting sqref="AB8">
    <cfRule type="cellIs" dxfId="211" priority="17" operator="greaterThan">
      <formula>0.99</formula>
    </cfRule>
  </conditionalFormatting>
  <conditionalFormatting sqref="AQ11:AQ34 AJ16:AK17 AJ11:AO15 AJ18:AJ34 AK18:AK30 AL16:AO30 AL34:AO34 AK31:AO33">
    <cfRule type="cellIs" dxfId="210" priority="16" operator="equal">
      <formula>0</formula>
    </cfRule>
  </conditionalFormatting>
  <conditionalFormatting sqref="AQ11:AQ34 AJ16:AK17 AJ11:AO15 AJ18:AJ34 AK18:AK30 AL16:AO30 AL34:AO34 AK31:AO33">
    <cfRule type="cellIs" dxfId="209" priority="15" operator="greaterThan">
      <formula>1179</formula>
    </cfRule>
  </conditionalFormatting>
  <conditionalFormatting sqref="AQ11:AQ34 AJ16:AK17 AJ11:AO15 AJ18:AJ34 AK18:AK30 AL16:AO30 AL34:AO34 AK31:AO33">
    <cfRule type="cellIs" dxfId="208" priority="14" operator="greaterThan">
      <formula>99</formula>
    </cfRule>
  </conditionalFormatting>
  <conditionalFormatting sqref="AQ11:AQ34 AJ16:AK17 AJ11:AO15 AJ18:AJ34 AK18:AK30 AL16:AO30 AL34:AO34 AK31:AO33">
    <cfRule type="cellIs" dxfId="207" priority="13" operator="greaterThan">
      <formula>0.99</formula>
    </cfRule>
  </conditionalFormatting>
  <conditionalFormatting sqref="AI11:AI34">
    <cfRule type="cellIs" dxfId="206" priority="12" operator="greaterThan">
      <formula>$AI$8</formula>
    </cfRule>
  </conditionalFormatting>
  <conditionalFormatting sqref="AH11:AH34">
    <cfRule type="cellIs" dxfId="205" priority="10" operator="greaterThan">
      <formula>$AH$8</formula>
    </cfRule>
    <cfRule type="cellIs" dxfId="204" priority="11" operator="greaterThan">
      <formula>$AH$8</formula>
    </cfRule>
  </conditionalFormatting>
  <conditionalFormatting sqref="AP11:AP34">
    <cfRule type="cellIs" dxfId="203" priority="8" operator="equal">
      <formula>0</formula>
    </cfRule>
  </conditionalFormatting>
  <conditionalFormatting sqref="AP11:AP34">
    <cfRule type="cellIs" dxfId="202" priority="7" operator="greaterThan">
      <formula>1179</formula>
    </cfRule>
  </conditionalFormatting>
  <conditionalFormatting sqref="AP11:AP34">
    <cfRule type="cellIs" dxfId="201" priority="6" operator="greaterThan">
      <formula>99</formula>
    </cfRule>
  </conditionalFormatting>
  <conditionalFormatting sqref="AP11:AP34">
    <cfRule type="cellIs" dxfId="200" priority="5" operator="greaterThan">
      <formula>0.99</formula>
    </cfRule>
  </conditionalFormatting>
  <conditionalFormatting sqref="AK34">
    <cfRule type="cellIs" dxfId="199" priority="4" operator="equal">
      <formula>0</formula>
    </cfRule>
  </conditionalFormatting>
  <conditionalFormatting sqref="AK34">
    <cfRule type="cellIs" dxfId="198" priority="3" operator="greaterThan">
      <formula>1179</formula>
    </cfRule>
  </conditionalFormatting>
  <conditionalFormatting sqref="AK34">
    <cfRule type="cellIs" dxfId="197" priority="2" operator="greaterThan">
      <formula>99</formula>
    </cfRule>
  </conditionalFormatting>
  <conditionalFormatting sqref="AK34">
    <cfRule type="cellIs" dxfId="196" priority="1" operator="greaterThan">
      <formula>0.99</formula>
    </cfRule>
  </conditionalFormatting>
  <dataValidations count="4">
    <dataValidation type="list" allowBlank="1" showInputMessage="1" showErrorMessage="1" sqref="AV31:AW31" xr:uid="{00000000-0002-0000-1500-000000000000}">
      <formula1>$AV$24:$AV$28</formula1>
    </dataValidation>
    <dataValidation type="list" allowBlank="1" showInputMessage="1" showErrorMessage="1" sqref="H11:H34" xr:uid="{00000000-0002-0000-1500-000001000000}">
      <formula1>$AV$10:$AV$19</formula1>
    </dataValidation>
    <dataValidation type="list" allowBlank="1" showInputMessage="1" showErrorMessage="1" sqref="AP8:AQ8 N10 L10 D8 O8:T8" xr:uid="{00000000-0002-0000-1500-000002000000}">
      <formula1>#REF!</formula1>
    </dataValidation>
    <dataValidation type="list" allowBlank="1" showInputMessage="1" showErrorMessage="1" sqref="P3:P5" xr:uid="{00000000-0002-0000-1500-000003000000}">
      <formula1>$AY$10:$AY$38</formula1>
    </dataValidation>
  </dataValidations>
  <hyperlinks>
    <hyperlink ref="H9:H10" location="'1'!AH8" display="Plant Status" xr:uid="{00000000-0004-0000-15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2:AY113"/>
  <sheetViews>
    <sheetView showGridLines="0" topLeftCell="A38" zoomScaleNormal="100" workbookViewId="0">
      <selection activeCell="U58" sqref="U58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26" t="s">
        <v>11</v>
      </c>
      <c r="I7" s="227" t="s">
        <v>12</v>
      </c>
      <c r="J7" s="227" t="s">
        <v>13</v>
      </c>
      <c r="K7" s="227" t="s">
        <v>14</v>
      </c>
      <c r="L7" s="14"/>
      <c r="M7" s="14"/>
      <c r="N7" s="14"/>
      <c r="O7" s="226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27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27" t="s">
        <v>23</v>
      </c>
      <c r="AG7" s="227" t="s">
        <v>24</v>
      </c>
      <c r="AH7" s="227" t="s">
        <v>25</v>
      </c>
      <c r="AI7" s="227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27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41905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24818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27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28" t="s">
        <v>52</v>
      </c>
      <c r="V9" s="228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30" t="s">
        <v>56</v>
      </c>
      <c r="AG9" s="230" t="s">
        <v>57</v>
      </c>
      <c r="AH9" s="287" t="s">
        <v>58</v>
      </c>
      <c r="AI9" s="301" t="s">
        <v>59</v>
      </c>
      <c r="AJ9" s="228" t="s">
        <v>60</v>
      </c>
      <c r="AK9" s="228" t="s">
        <v>61</v>
      </c>
      <c r="AL9" s="228" t="s">
        <v>62</v>
      </c>
      <c r="AM9" s="228" t="s">
        <v>63</v>
      </c>
      <c r="AN9" s="228" t="s">
        <v>64</v>
      </c>
      <c r="AO9" s="228" t="s">
        <v>65</v>
      </c>
      <c r="AP9" s="228" t="s">
        <v>66</v>
      </c>
      <c r="AQ9" s="285" t="s">
        <v>67</v>
      </c>
      <c r="AR9" s="228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28" t="s">
        <v>73</v>
      </c>
      <c r="C10" s="228" t="s">
        <v>74</v>
      </c>
      <c r="D10" s="228" t="s">
        <v>75</v>
      </c>
      <c r="E10" s="228" t="s">
        <v>76</v>
      </c>
      <c r="F10" s="228" t="s">
        <v>75</v>
      </c>
      <c r="G10" s="228" t="s">
        <v>76</v>
      </c>
      <c r="H10" s="284"/>
      <c r="I10" s="228" t="s">
        <v>76</v>
      </c>
      <c r="J10" s="228" t="s">
        <v>76</v>
      </c>
      <c r="K10" s="228" t="s">
        <v>76</v>
      </c>
      <c r="L10" s="30" t="s">
        <v>30</v>
      </c>
      <c r="M10" s="277"/>
      <c r="N10" s="30" t="s">
        <v>30</v>
      </c>
      <c r="O10" s="286"/>
      <c r="P10" s="286"/>
      <c r="Q10" s="3">
        <f>'SEPT 22'!Q34</f>
        <v>7678073</v>
      </c>
      <c r="R10" s="295"/>
      <c r="S10" s="296"/>
      <c r="T10" s="297"/>
      <c r="U10" s="228" t="s">
        <v>76</v>
      </c>
      <c r="V10" s="228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f>'SEPT 22'!AG34</f>
        <v>31076174</v>
      </c>
      <c r="AH10" s="287"/>
      <c r="AI10" s="302"/>
      <c r="AJ10" s="228" t="s">
        <v>85</v>
      </c>
      <c r="AK10" s="228" t="s">
        <v>85</v>
      </c>
      <c r="AL10" s="228" t="s">
        <v>85</v>
      </c>
      <c r="AM10" s="228" t="s">
        <v>85</v>
      </c>
      <c r="AN10" s="228" t="s">
        <v>85</v>
      </c>
      <c r="AO10" s="228" t="s">
        <v>85</v>
      </c>
      <c r="AP10" s="2">
        <f>'SEPT 22'!AP34</f>
        <v>6839292</v>
      </c>
      <c r="AQ10" s="286"/>
      <c r="AR10" s="229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19</v>
      </c>
      <c r="E11" s="45">
        <f>D11/1.42</f>
        <v>13.380281690140846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108</v>
      </c>
      <c r="P11" s="50">
        <v>81</v>
      </c>
      <c r="Q11" s="50">
        <v>7681395</v>
      </c>
      <c r="R11" s="51">
        <f>Q11-Q10</f>
        <v>3322</v>
      </c>
      <c r="S11" s="52">
        <f>R11*24/1000</f>
        <v>79.727999999999994</v>
      </c>
      <c r="T11" s="52">
        <f>R11/1000</f>
        <v>3.3220000000000001</v>
      </c>
      <c r="U11" s="53">
        <v>6.4</v>
      </c>
      <c r="V11" s="53">
        <f>U11</f>
        <v>6.4</v>
      </c>
      <c r="W11" s="117" t="s">
        <v>132</v>
      </c>
      <c r="X11" s="111">
        <v>0</v>
      </c>
      <c r="Y11" s="111">
        <v>0</v>
      </c>
      <c r="Z11" s="111">
        <v>925</v>
      </c>
      <c r="AA11" s="111">
        <v>0</v>
      </c>
      <c r="AB11" s="111">
        <v>1110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31076746</v>
      </c>
      <c r="AH11" s="56">
        <f>IF(ISBLANK(AG11),"-",AG11-AG10)</f>
        <v>572</v>
      </c>
      <c r="AI11" s="57">
        <f>AH11/T11</f>
        <v>172.18543046357615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6840365</v>
      </c>
      <c r="AQ11" s="111">
        <f t="shared" ref="AQ11:AQ34" si="0">AP11-AP10</f>
        <v>1073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16</v>
      </c>
      <c r="E12" s="45">
        <f t="shared" ref="E12:E34" si="1">D12/1.42</f>
        <v>11.267605633802818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118</v>
      </c>
      <c r="P12" s="50">
        <v>93</v>
      </c>
      <c r="Q12" s="50">
        <v>7684812</v>
      </c>
      <c r="R12" s="51">
        <f t="shared" ref="R12:R34" si="4">Q12-Q11</f>
        <v>3417</v>
      </c>
      <c r="S12" s="52">
        <f t="shared" ref="S12:S34" si="5">R12*24/1000</f>
        <v>82.007999999999996</v>
      </c>
      <c r="T12" s="52">
        <f t="shared" ref="T12:T34" si="6">R12/1000</f>
        <v>3.4169999999999998</v>
      </c>
      <c r="U12" s="53">
        <v>7.4</v>
      </c>
      <c r="V12" s="53">
        <f t="shared" ref="V12:V34" si="7">U12</f>
        <v>7.4</v>
      </c>
      <c r="W12" s="117" t="s">
        <v>132</v>
      </c>
      <c r="X12" s="111">
        <v>0</v>
      </c>
      <c r="Y12" s="111">
        <v>0</v>
      </c>
      <c r="Z12" s="111">
        <v>993</v>
      </c>
      <c r="AA12" s="111">
        <v>0</v>
      </c>
      <c r="AB12" s="111">
        <v>1110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31077282</v>
      </c>
      <c r="AH12" s="56">
        <f t="shared" ref="AH12:AH34" si="8">IF(ISBLANK(AG12),"-",AG12-AG11)</f>
        <v>536</v>
      </c>
      <c r="AI12" s="57">
        <f t="shared" ref="AI12:AI34" si="9">AH12/T12</f>
        <v>156.86274509803923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6841522</v>
      </c>
      <c r="AQ12" s="111">
        <f t="shared" si="0"/>
        <v>1157</v>
      </c>
      <c r="AR12" s="61">
        <v>0.94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18</v>
      </c>
      <c r="E13" s="45">
        <f t="shared" si="1"/>
        <v>12.67605633802817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112</v>
      </c>
      <c r="P13" s="50">
        <v>90</v>
      </c>
      <c r="Q13" s="50">
        <v>7688241</v>
      </c>
      <c r="R13" s="51">
        <f t="shared" si="4"/>
        <v>3429</v>
      </c>
      <c r="S13" s="52">
        <f t="shared" si="5"/>
        <v>82.296000000000006</v>
      </c>
      <c r="T13" s="52">
        <f t="shared" si="6"/>
        <v>3.4289999999999998</v>
      </c>
      <c r="U13" s="53">
        <v>8.6999999999999993</v>
      </c>
      <c r="V13" s="53">
        <f t="shared" si="7"/>
        <v>8.6999999999999993</v>
      </c>
      <c r="W13" s="117" t="s">
        <v>132</v>
      </c>
      <c r="X13" s="111">
        <v>0</v>
      </c>
      <c r="Y13" s="111">
        <v>0</v>
      </c>
      <c r="Z13" s="111">
        <v>950</v>
      </c>
      <c r="AA13" s="111">
        <v>0</v>
      </c>
      <c r="AB13" s="111">
        <v>1110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31077812</v>
      </c>
      <c r="AH13" s="56">
        <f t="shared" si="8"/>
        <v>530</v>
      </c>
      <c r="AI13" s="57">
        <f t="shared" si="9"/>
        <v>154.56401283172937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6842644</v>
      </c>
      <c r="AQ13" s="111">
        <f t="shared" si="0"/>
        <v>1122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24</v>
      </c>
      <c r="E14" s="45">
        <f t="shared" si="1"/>
        <v>16.901408450704228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88</v>
      </c>
      <c r="P14" s="50">
        <v>89</v>
      </c>
      <c r="Q14" s="50">
        <v>7691758</v>
      </c>
      <c r="R14" s="51">
        <f t="shared" si="4"/>
        <v>3517</v>
      </c>
      <c r="S14" s="52">
        <f t="shared" si="5"/>
        <v>84.408000000000001</v>
      </c>
      <c r="T14" s="52">
        <f t="shared" si="6"/>
        <v>3.5169999999999999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938</v>
      </c>
      <c r="AA14" s="111">
        <v>0</v>
      </c>
      <c r="AB14" s="111">
        <v>960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31078304</v>
      </c>
      <c r="AH14" s="56">
        <f t="shared" si="8"/>
        <v>492</v>
      </c>
      <c r="AI14" s="57">
        <f t="shared" si="9"/>
        <v>139.89195336934887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6843297</v>
      </c>
      <c r="AQ14" s="111">
        <f t="shared" si="0"/>
        <v>653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23</v>
      </c>
      <c r="E15" s="45">
        <f t="shared" si="1"/>
        <v>16.197183098591552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105</v>
      </c>
      <c r="Q15" s="50">
        <v>7695655</v>
      </c>
      <c r="R15" s="51">
        <f t="shared" si="4"/>
        <v>3897</v>
      </c>
      <c r="S15" s="52">
        <f t="shared" si="5"/>
        <v>93.528000000000006</v>
      </c>
      <c r="T15" s="52">
        <f t="shared" si="6"/>
        <v>3.8969999999999998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972</v>
      </c>
      <c r="AA15" s="111">
        <v>0</v>
      </c>
      <c r="AB15" s="111">
        <v>1009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31078792</v>
      </c>
      <c r="AH15" s="56">
        <f t="shared" si="8"/>
        <v>488</v>
      </c>
      <c r="AI15" s="57">
        <f t="shared" si="9"/>
        <v>125.2245316910444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6843297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8</v>
      </c>
      <c r="E16" s="45">
        <f t="shared" si="1"/>
        <v>5.6338028169014089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122</v>
      </c>
      <c r="P16" s="50">
        <v>116</v>
      </c>
      <c r="Q16" s="50">
        <v>7700168</v>
      </c>
      <c r="R16" s="51">
        <f t="shared" si="4"/>
        <v>4513</v>
      </c>
      <c r="S16" s="52">
        <f t="shared" si="5"/>
        <v>108.312</v>
      </c>
      <c r="T16" s="52">
        <f t="shared" si="6"/>
        <v>4.5129999999999999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1190</v>
      </c>
      <c r="AA16" s="111">
        <v>0</v>
      </c>
      <c r="AB16" s="111">
        <v>1197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31079526</v>
      </c>
      <c r="AH16" s="56">
        <f t="shared" si="8"/>
        <v>734</v>
      </c>
      <c r="AI16" s="57">
        <f t="shared" si="9"/>
        <v>162.64125858630624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6843297</v>
      </c>
      <c r="AQ16" s="111">
        <f t="shared" si="0"/>
        <v>0</v>
      </c>
      <c r="AR16" s="61">
        <v>1.03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7</v>
      </c>
      <c r="E17" s="45">
        <f t="shared" si="1"/>
        <v>4.9295774647887329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134</v>
      </c>
      <c r="P17" s="50">
        <v>147</v>
      </c>
      <c r="Q17" s="50">
        <v>7706339</v>
      </c>
      <c r="R17" s="51">
        <f t="shared" si="4"/>
        <v>6171</v>
      </c>
      <c r="S17" s="52">
        <f t="shared" si="5"/>
        <v>148.10400000000001</v>
      </c>
      <c r="T17" s="52">
        <f t="shared" si="6"/>
        <v>6.1710000000000003</v>
      </c>
      <c r="U17" s="53">
        <v>8.9</v>
      </c>
      <c r="V17" s="53">
        <f t="shared" si="7"/>
        <v>8.9</v>
      </c>
      <c r="W17" s="117" t="s">
        <v>147</v>
      </c>
      <c r="X17" s="111">
        <v>0</v>
      </c>
      <c r="Y17" s="111">
        <v>1054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31080912</v>
      </c>
      <c r="AH17" s="56">
        <f t="shared" si="8"/>
        <v>1386</v>
      </c>
      <c r="AI17" s="57">
        <f t="shared" si="9"/>
        <v>224.59893048128342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6843297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15</v>
      </c>
      <c r="E18" s="45">
        <f t="shared" si="1"/>
        <v>10.563380281690142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126</v>
      </c>
      <c r="P18" s="50">
        <v>147</v>
      </c>
      <c r="Q18" s="50">
        <v>7712408</v>
      </c>
      <c r="R18" s="51">
        <f t="shared" si="4"/>
        <v>6069</v>
      </c>
      <c r="S18" s="52">
        <f t="shared" si="5"/>
        <v>145.65600000000001</v>
      </c>
      <c r="T18" s="52">
        <f t="shared" si="6"/>
        <v>6.069</v>
      </c>
      <c r="U18" s="53">
        <v>8.3000000000000007</v>
      </c>
      <c r="V18" s="53">
        <f t="shared" si="7"/>
        <v>8.3000000000000007</v>
      </c>
      <c r="W18" s="117" t="s">
        <v>147</v>
      </c>
      <c r="X18" s="111">
        <v>0</v>
      </c>
      <c r="Y18" s="111">
        <v>1081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31082282</v>
      </c>
      <c r="AH18" s="56">
        <f t="shared" si="8"/>
        <v>1370</v>
      </c>
      <c r="AI18" s="57">
        <f t="shared" si="9"/>
        <v>225.73735376503544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6843297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13</v>
      </c>
      <c r="E19" s="45">
        <f t="shared" si="1"/>
        <v>9.1549295774647899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126</v>
      </c>
      <c r="P19" s="50">
        <v>148</v>
      </c>
      <c r="Q19" s="50">
        <v>7718654</v>
      </c>
      <c r="R19" s="51">
        <f t="shared" si="4"/>
        <v>6246</v>
      </c>
      <c r="S19" s="52">
        <f t="shared" si="5"/>
        <v>149.904</v>
      </c>
      <c r="T19" s="52">
        <f t="shared" si="6"/>
        <v>6.2460000000000004</v>
      </c>
      <c r="U19" s="53">
        <v>7.6</v>
      </c>
      <c r="V19" s="53">
        <f t="shared" si="7"/>
        <v>7.6</v>
      </c>
      <c r="W19" s="117" t="s">
        <v>147</v>
      </c>
      <c r="X19" s="111">
        <v>0</v>
      </c>
      <c r="Y19" s="111">
        <v>1184</v>
      </c>
      <c r="Z19" s="111">
        <v>1164</v>
      </c>
      <c r="AA19" s="111">
        <v>1185</v>
      </c>
      <c r="AB19" s="111">
        <v>1170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31083644</v>
      </c>
      <c r="AH19" s="56">
        <f t="shared" si="8"/>
        <v>1362</v>
      </c>
      <c r="AI19" s="57">
        <f t="shared" si="9"/>
        <v>218.059558117195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6843297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12</v>
      </c>
      <c r="E20" s="45">
        <f t="shared" si="1"/>
        <v>8.4507042253521139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132</v>
      </c>
      <c r="P20" s="50">
        <v>152</v>
      </c>
      <c r="Q20" s="50">
        <v>7724757</v>
      </c>
      <c r="R20" s="51">
        <f t="shared" si="4"/>
        <v>6103</v>
      </c>
      <c r="S20" s="52">
        <f t="shared" si="5"/>
        <v>146.47200000000001</v>
      </c>
      <c r="T20" s="52">
        <f t="shared" si="6"/>
        <v>6.1029999999999998</v>
      </c>
      <c r="U20" s="53">
        <v>6.4</v>
      </c>
      <c r="V20" s="53">
        <f t="shared" si="7"/>
        <v>6.4</v>
      </c>
      <c r="W20" s="117" t="s">
        <v>147</v>
      </c>
      <c r="X20" s="111">
        <v>0</v>
      </c>
      <c r="Y20" s="111">
        <v>1173</v>
      </c>
      <c r="Z20" s="111">
        <v>1185</v>
      </c>
      <c r="AA20" s="111">
        <v>1185</v>
      </c>
      <c r="AB20" s="111">
        <v>1181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31085070</v>
      </c>
      <c r="AH20" s="56">
        <f t="shared" si="8"/>
        <v>1426</v>
      </c>
      <c r="AI20" s="57">
        <f t="shared" si="9"/>
        <v>233.65557922333281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6843297</v>
      </c>
      <c r="AQ20" s="111">
        <f t="shared" si="0"/>
        <v>0</v>
      </c>
      <c r="AR20" s="61">
        <v>0.97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9</v>
      </c>
      <c r="E21" s="45">
        <f t="shared" si="1"/>
        <v>6.3380281690140849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137</v>
      </c>
      <c r="P21" s="50">
        <v>146</v>
      </c>
      <c r="Q21" s="50">
        <v>7730895</v>
      </c>
      <c r="R21" s="51">
        <f>Q21-Q20</f>
        <v>6138</v>
      </c>
      <c r="S21" s="52">
        <f t="shared" si="5"/>
        <v>147.31200000000001</v>
      </c>
      <c r="T21" s="52">
        <f t="shared" si="6"/>
        <v>6.1379999999999999</v>
      </c>
      <c r="U21" s="53">
        <v>5.7</v>
      </c>
      <c r="V21" s="53">
        <f t="shared" si="7"/>
        <v>5.7</v>
      </c>
      <c r="W21" s="117" t="s">
        <v>147</v>
      </c>
      <c r="X21" s="111">
        <v>0</v>
      </c>
      <c r="Y21" s="111">
        <v>1068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31086462</v>
      </c>
      <c r="AH21" s="56">
        <f t="shared" si="8"/>
        <v>1392</v>
      </c>
      <c r="AI21" s="57">
        <f t="shared" si="9"/>
        <v>226.78396871945259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6843297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A22" s="170" t="s">
        <v>200</v>
      </c>
      <c r="B22" s="43">
        <v>2.4583333333333299</v>
      </c>
      <c r="C22" s="43">
        <v>0.5</v>
      </c>
      <c r="D22" s="44">
        <v>8</v>
      </c>
      <c r="E22" s="45">
        <f t="shared" si="1"/>
        <v>5.6338028169014089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134</v>
      </c>
      <c r="P22" s="50">
        <v>142</v>
      </c>
      <c r="Q22" s="50">
        <v>7736833</v>
      </c>
      <c r="R22" s="51">
        <f t="shared" si="4"/>
        <v>5938</v>
      </c>
      <c r="S22" s="52">
        <f t="shared" si="5"/>
        <v>142.512</v>
      </c>
      <c r="T22" s="52">
        <f t="shared" si="6"/>
        <v>5.9379999999999997</v>
      </c>
      <c r="U22" s="53">
        <v>5.3</v>
      </c>
      <c r="V22" s="53">
        <f t="shared" si="7"/>
        <v>5.3</v>
      </c>
      <c r="W22" s="117" t="s">
        <v>147</v>
      </c>
      <c r="X22" s="111">
        <v>0</v>
      </c>
      <c r="Y22" s="111">
        <v>1058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31087806</v>
      </c>
      <c r="AH22" s="56">
        <f t="shared" si="8"/>
        <v>1344</v>
      </c>
      <c r="AI22" s="57">
        <f t="shared" si="9"/>
        <v>226.33883462445269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6843297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9</v>
      </c>
      <c r="E23" s="45">
        <f t="shared" si="1"/>
        <v>6.3380281690140849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135</v>
      </c>
      <c r="P23" s="50">
        <v>134</v>
      </c>
      <c r="Q23" s="50">
        <v>7742561</v>
      </c>
      <c r="R23" s="51">
        <f t="shared" si="4"/>
        <v>5728</v>
      </c>
      <c r="S23" s="52">
        <f t="shared" si="5"/>
        <v>137.47200000000001</v>
      </c>
      <c r="T23" s="52">
        <f t="shared" si="6"/>
        <v>5.7279999999999998</v>
      </c>
      <c r="U23" s="53">
        <v>4.9000000000000004</v>
      </c>
      <c r="V23" s="53">
        <f t="shared" si="7"/>
        <v>4.9000000000000004</v>
      </c>
      <c r="W23" s="117" t="s">
        <v>147</v>
      </c>
      <c r="X23" s="111">
        <v>0</v>
      </c>
      <c r="Y23" s="111">
        <v>1032</v>
      </c>
      <c r="Z23" s="111">
        <v>1164</v>
      </c>
      <c r="AA23" s="111">
        <v>1185</v>
      </c>
      <c r="AB23" s="111">
        <v>1169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31089105</v>
      </c>
      <c r="AH23" s="56">
        <f t="shared" si="8"/>
        <v>1299</v>
      </c>
      <c r="AI23" s="57">
        <f t="shared" si="9"/>
        <v>226.78072625698326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6843297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10</v>
      </c>
      <c r="E24" s="45">
        <f t="shared" si="1"/>
        <v>7.042253521126761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133</v>
      </c>
      <c r="P24" s="50">
        <v>135</v>
      </c>
      <c r="Q24" s="50">
        <v>7748275</v>
      </c>
      <c r="R24" s="51">
        <f t="shared" si="4"/>
        <v>5714</v>
      </c>
      <c r="S24" s="52">
        <f t="shared" si="5"/>
        <v>137.136</v>
      </c>
      <c r="T24" s="52">
        <f t="shared" si="6"/>
        <v>5.7140000000000004</v>
      </c>
      <c r="U24" s="53">
        <v>4.8</v>
      </c>
      <c r="V24" s="53">
        <f t="shared" si="7"/>
        <v>4.8</v>
      </c>
      <c r="W24" s="117" t="s">
        <v>147</v>
      </c>
      <c r="X24" s="111">
        <v>0</v>
      </c>
      <c r="Y24" s="111">
        <v>992</v>
      </c>
      <c r="Z24" s="111">
        <v>1196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31090408</v>
      </c>
      <c r="AH24" s="56">
        <f t="shared" si="8"/>
        <v>1303</v>
      </c>
      <c r="AI24" s="57">
        <f t="shared" si="9"/>
        <v>228.03640182009099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6843297</v>
      </c>
      <c r="AQ24" s="111">
        <f t="shared" si="0"/>
        <v>0</v>
      </c>
      <c r="AR24" s="61">
        <v>0.91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16</v>
      </c>
      <c r="E25" s="45">
        <f t="shared" si="1"/>
        <v>11.267605633802818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132</v>
      </c>
      <c r="P25" s="50">
        <v>136</v>
      </c>
      <c r="Q25" s="50">
        <v>7753567</v>
      </c>
      <c r="R25" s="51">
        <f t="shared" si="4"/>
        <v>5292</v>
      </c>
      <c r="S25" s="52">
        <f t="shared" si="5"/>
        <v>127.008</v>
      </c>
      <c r="T25" s="52">
        <f t="shared" si="6"/>
        <v>5.2919999999999998</v>
      </c>
      <c r="U25" s="53">
        <v>4.7</v>
      </c>
      <c r="V25" s="53">
        <f t="shared" si="7"/>
        <v>4.7</v>
      </c>
      <c r="W25" s="117" t="s">
        <v>147</v>
      </c>
      <c r="X25" s="111">
        <v>0</v>
      </c>
      <c r="Y25" s="111">
        <v>999</v>
      </c>
      <c r="Z25" s="111">
        <v>1145</v>
      </c>
      <c r="AA25" s="111">
        <v>1185</v>
      </c>
      <c r="AB25" s="111">
        <v>1170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31091598</v>
      </c>
      <c r="AH25" s="56">
        <f t="shared" si="8"/>
        <v>1190</v>
      </c>
      <c r="AI25" s="57">
        <f t="shared" si="9"/>
        <v>224.86772486772489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6843297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14</v>
      </c>
      <c r="E26" s="45">
        <f t="shared" si="1"/>
        <v>9.8591549295774659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131</v>
      </c>
      <c r="P26" s="50">
        <v>133</v>
      </c>
      <c r="Q26" s="50">
        <v>7758998</v>
      </c>
      <c r="R26" s="51">
        <f t="shared" si="4"/>
        <v>5431</v>
      </c>
      <c r="S26" s="52">
        <f t="shared" si="5"/>
        <v>130.34399999999999</v>
      </c>
      <c r="T26" s="52">
        <f t="shared" si="6"/>
        <v>5.431</v>
      </c>
      <c r="U26" s="53">
        <v>4.5999999999999996</v>
      </c>
      <c r="V26" s="53">
        <f t="shared" si="7"/>
        <v>4.5999999999999996</v>
      </c>
      <c r="W26" s="117" t="s">
        <v>147</v>
      </c>
      <c r="X26" s="111">
        <v>0</v>
      </c>
      <c r="Y26" s="111">
        <v>999</v>
      </c>
      <c r="Z26" s="111">
        <v>1145</v>
      </c>
      <c r="AA26" s="111">
        <v>1185</v>
      </c>
      <c r="AB26" s="111">
        <v>1170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31092806</v>
      </c>
      <c r="AH26" s="56">
        <f t="shared" si="8"/>
        <v>1208</v>
      </c>
      <c r="AI26" s="57">
        <f t="shared" si="9"/>
        <v>222.42680905910512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6843297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9</v>
      </c>
      <c r="E27" s="45">
        <f t="shared" si="1"/>
        <v>6.3380281690140849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133</v>
      </c>
      <c r="P27" s="50">
        <v>135</v>
      </c>
      <c r="Q27" s="50">
        <v>7764411</v>
      </c>
      <c r="R27" s="51">
        <f t="shared" si="4"/>
        <v>5413</v>
      </c>
      <c r="S27" s="52">
        <f t="shared" si="5"/>
        <v>129.91200000000001</v>
      </c>
      <c r="T27" s="52">
        <f t="shared" si="6"/>
        <v>5.4130000000000003</v>
      </c>
      <c r="U27" s="53">
        <v>4.5</v>
      </c>
      <c r="V27" s="53">
        <f t="shared" si="7"/>
        <v>4.5</v>
      </c>
      <c r="W27" s="117" t="s">
        <v>147</v>
      </c>
      <c r="X27" s="111">
        <v>0</v>
      </c>
      <c r="Y27" s="111">
        <v>1002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31094066</v>
      </c>
      <c r="AH27" s="56">
        <f t="shared" si="8"/>
        <v>1260</v>
      </c>
      <c r="AI27" s="57">
        <f t="shared" si="9"/>
        <v>232.77295399963052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6843297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7</v>
      </c>
      <c r="E28" s="45">
        <f t="shared" si="1"/>
        <v>4.9295774647887329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129</v>
      </c>
      <c r="P28" s="50">
        <v>132</v>
      </c>
      <c r="Q28" s="50">
        <v>7769835</v>
      </c>
      <c r="R28" s="51">
        <f t="shared" si="4"/>
        <v>5424</v>
      </c>
      <c r="S28" s="52">
        <f t="shared" si="5"/>
        <v>130.17599999999999</v>
      </c>
      <c r="T28" s="52">
        <f t="shared" si="6"/>
        <v>5.4240000000000004</v>
      </c>
      <c r="U28" s="53">
        <v>4.4000000000000004</v>
      </c>
      <c r="V28" s="53">
        <f t="shared" si="7"/>
        <v>4.4000000000000004</v>
      </c>
      <c r="W28" s="117" t="s">
        <v>147</v>
      </c>
      <c r="X28" s="111">
        <v>0</v>
      </c>
      <c r="Y28" s="111">
        <v>1005</v>
      </c>
      <c r="Z28" s="111">
        <v>1165</v>
      </c>
      <c r="AA28" s="111">
        <v>1185</v>
      </c>
      <c r="AB28" s="111">
        <v>1170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31095306</v>
      </c>
      <c r="AH28" s="56">
        <f t="shared" si="8"/>
        <v>1240</v>
      </c>
      <c r="AI28" s="57">
        <f t="shared" si="9"/>
        <v>228.6135693215339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6843297</v>
      </c>
      <c r="AQ28" s="111">
        <f t="shared" si="0"/>
        <v>0</v>
      </c>
      <c r="AR28" s="61">
        <v>1.1200000000000001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1"/>
        <v>4.9295774647887329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128</v>
      </c>
      <c r="P29" s="50">
        <v>133</v>
      </c>
      <c r="Q29" s="50">
        <v>7775184</v>
      </c>
      <c r="R29" s="51">
        <f t="shared" si="4"/>
        <v>5349</v>
      </c>
      <c r="S29" s="52">
        <f t="shared" si="5"/>
        <v>128.376</v>
      </c>
      <c r="T29" s="52">
        <f t="shared" si="6"/>
        <v>5.3490000000000002</v>
      </c>
      <c r="U29" s="53">
        <v>4.3</v>
      </c>
      <c r="V29" s="53">
        <f t="shared" si="7"/>
        <v>4.3</v>
      </c>
      <c r="W29" s="117" t="s">
        <v>147</v>
      </c>
      <c r="X29" s="111">
        <v>0</v>
      </c>
      <c r="Y29" s="111">
        <v>985</v>
      </c>
      <c r="Z29" s="111">
        <v>1165</v>
      </c>
      <c r="AA29" s="111">
        <v>1185</v>
      </c>
      <c r="AB29" s="111">
        <v>1170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31096546</v>
      </c>
      <c r="AH29" s="56">
        <f t="shared" si="8"/>
        <v>1240</v>
      </c>
      <c r="AI29" s="57">
        <f t="shared" si="9"/>
        <v>231.81903159469059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6843297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9</v>
      </c>
      <c r="E30" s="45">
        <f t="shared" si="1"/>
        <v>6.3380281690140849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125</v>
      </c>
      <c r="P30" s="50">
        <v>130</v>
      </c>
      <c r="Q30" s="50">
        <v>7780346</v>
      </c>
      <c r="R30" s="51">
        <f t="shared" si="4"/>
        <v>5162</v>
      </c>
      <c r="S30" s="52">
        <f t="shared" si="5"/>
        <v>123.88800000000001</v>
      </c>
      <c r="T30" s="52">
        <f t="shared" si="6"/>
        <v>5.1619999999999999</v>
      </c>
      <c r="U30" s="53">
        <v>4.2</v>
      </c>
      <c r="V30" s="53">
        <f t="shared" si="7"/>
        <v>4.2</v>
      </c>
      <c r="W30" s="117" t="s">
        <v>147</v>
      </c>
      <c r="X30" s="111">
        <v>0</v>
      </c>
      <c r="Y30" s="111">
        <v>975</v>
      </c>
      <c r="Z30" s="111">
        <v>1129</v>
      </c>
      <c r="AA30" s="111">
        <v>1185</v>
      </c>
      <c r="AB30" s="111">
        <v>1129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31097712</v>
      </c>
      <c r="AH30" s="56">
        <f t="shared" si="8"/>
        <v>1166</v>
      </c>
      <c r="AI30" s="57">
        <f t="shared" si="9"/>
        <v>225.88144130182101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6843297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16</v>
      </c>
      <c r="E31" s="45">
        <f>D31/1.42</f>
        <v>11.267605633802818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115</v>
      </c>
      <c r="P31" s="50">
        <v>122</v>
      </c>
      <c r="Q31" s="50">
        <v>7785472</v>
      </c>
      <c r="R31" s="51">
        <f t="shared" si="4"/>
        <v>5126</v>
      </c>
      <c r="S31" s="52">
        <f t="shared" si="5"/>
        <v>123.024</v>
      </c>
      <c r="T31" s="52">
        <f t="shared" si="6"/>
        <v>5.1260000000000003</v>
      </c>
      <c r="U31" s="53">
        <v>3.8</v>
      </c>
      <c r="V31" s="53">
        <f t="shared" si="7"/>
        <v>3.8</v>
      </c>
      <c r="W31" s="117" t="s">
        <v>150</v>
      </c>
      <c r="X31" s="111">
        <v>0</v>
      </c>
      <c r="Y31" s="111">
        <v>1010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31098750</v>
      </c>
      <c r="AH31" s="56">
        <f t="shared" si="8"/>
        <v>1038</v>
      </c>
      <c r="AI31" s="57">
        <f t="shared" si="9"/>
        <v>202.49707374170893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6843297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17</v>
      </c>
      <c r="E32" s="45">
        <f t="shared" si="1"/>
        <v>11.971830985915494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114</v>
      </c>
      <c r="P32" s="50">
        <v>112</v>
      </c>
      <c r="Q32" s="50">
        <v>7790216</v>
      </c>
      <c r="R32" s="51">
        <f t="shared" si="4"/>
        <v>4744</v>
      </c>
      <c r="S32" s="52">
        <f t="shared" si="5"/>
        <v>113.85599999999999</v>
      </c>
      <c r="T32" s="52">
        <f t="shared" si="6"/>
        <v>4.7439999999999998</v>
      </c>
      <c r="U32" s="53">
        <v>3.7</v>
      </c>
      <c r="V32" s="53">
        <f t="shared" si="7"/>
        <v>3.7</v>
      </c>
      <c r="W32" s="117" t="s">
        <v>150</v>
      </c>
      <c r="X32" s="111">
        <v>0</v>
      </c>
      <c r="Y32" s="111">
        <v>980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31099714</v>
      </c>
      <c r="AH32" s="56">
        <f t="shared" si="8"/>
        <v>964</v>
      </c>
      <c r="AI32" s="57">
        <f t="shared" si="9"/>
        <v>203.20404721753795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6843297</v>
      </c>
      <c r="AQ32" s="111">
        <f t="shared" si="0"/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12</v>
      </c>
      <c r="E33" s="45">
        <f t="shared" si="1"/>
        <v>8.4507042253521139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112</v>
      </c>
      <c r="P33" s="50">
        <v>96</v>
      </c>
      <c r="Q33" s="50">
        <v>7794203</v>
      </c>
      <c r="R33" s="51">
        <f t="shared" si="4"/>
        <v>3987</v>
      </c>
      <c r="S33" s="52">
        <f t="shared" si="5"/>
        <v>95.688000000000002</v>
      </c>
      <c r="T33" s="52">
        <f t="shared" si="6"/>
        <v>3.9870000000000001</v>
      </c>
      <c r="U33" s="53">
        <v>4.3</v>
      </c>
      <c r="V33" s="53">
        <f t="shared" si="7"/>
        <v>4.3</v>
      </c>
      <c r="W33" s="117" t="s">
        <v>132</v>
      </c>
      <c r="X33" s="111">
        <v>0</v>
      </c>
      <c r="Y33" s="111">
        <v>0</v>
      </c>
      <c r="Z33" s="111">
        <v>1050</v>
      </c>
      <c r="AA33" s="111">
        <v>0</v>
      </c>
      <c r="AB33" s="111">
        <v>1088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31100454</v>
      </c>
      <c r="AH33" s="56">
        <f t="shared" si="8"/>
        <v>740</v>
      </c>
      <c r="AI33" s="57">
        <f t="shared" si="9"/>
        <v>185.60321043391019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6843779</v>
      </c>
      <c r="AQ33" s="111">
        <f t="shared" si="0"/>
        <v>482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15</v>
      </c>
      <c r="E34" s="45">
        <f t="shared" si="1"/>
        <v>10.563380281690142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111</v>
      </c>
      <c r="P34" s="50">
        <v>88</v>
      </c>
      <c r="Q34" s="50">
        <v>7797890</v>
      </c>
      <c r="R34" s="51">
        <f t="shared" si="4"/>
        <v>3687</v>
      </c>
      <c r="S34" s="52">
        <f t="shared" si="5"/>
        <v>88.488</v>
      </c>
      <c r="T34" s="52">
        <f t="shared" si="6"/>
        <v>3.6869999999999998</v>
      </c>
      <c r="U34" s="53">
        <v>4.9000000000000004</v>
      </c>
      <c r="V34" s="53">
        <f t="shared" si="7"/>
        <v>4.9000000000000004</v>
      </c>
      <c r="W34" s="117" t="s">
        <v>132</v>
      </c>
      <c r="X34" s="111">
        <v>0</v>
      </c>
      <c r="Y34" s="111">
        <v>0</v>
      </c>
      <c r="Z34" s="111">
        <v>1033</v>
      </c>
      <c r="AA34" s="111">
        <v>0</v>
      </c>
      <c r="AB34" s="111">
        <v>1008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31100992</v>
      </c>
      <c r="AH34" s="56">
        <f t="shared" si="8"/>
        <v>538</v>
      </c>
      <c r="AI34" s="57">
        <f t="shared" si="9"/>
        <v>145.91809058855438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6844380</v>
      </c>
      <c r="AQ34" s="111">
        <f t="shared" si="0"/>
        <v>601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122.58333333333333</v>
      </c>
      <c r="Q35" s="78">
        <f>Q34-Q10</f>
        <v>119817</v>
      </c>
      <c r="R35" s="79">
        <f>SUM(R11:R34)</f>
        <v>119817</v>
      </c>
      <c r="S35" s="80">
        <f>AVERAGE(S11:S34)</f>
        <v>119.81699999999999</v>
      </c>
      <c r="T35" s="80">
        <f>SUM(T11:T34)</f>
        <v>119.81700000000001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24818</v>
      </c>
      <c r="AH35" s="86">
        <f>SUM(AH11:AH34)</f>
        <v>24818</v>
      </c>
      <c r="AI35" s="87">
        <f>$AH$35/$T35</f>
        <v>207.13254379595548</v>
      </c>
      <c r="AJ35" s="84"/>
      <c r="AK35" s="88"/>
      <c r="AL35" s="88"/>
      <c r="AM35" s="88"/>
      <c r="AN35" s="89"/>
      <c r="AO35" s="90"/>
      <c r="AP35" s="91">
        <f>AP34-AP10</f>
        <v>5088</v>
      </c>
      <c r="AQ35" s="92">
        <f>SUM(AQ11:AQ34)</f>
        <v>5088</v>
      </c>
      <c r="AR35" s="93">
        <f>AVERAGE(AR11:AR34)</f>
        <v>0.97500000000000009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279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168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5" t="s">
        <v>282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283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284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194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281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T42 S55:T58 T49:T54" name="Range2_12_5_1_1"/>
    <protectedRange sqref="N10 L10 L6 D6 D8 AD8 AF8 O8:U8 AJ8:AR8 AF10 AR11:AR34 L24:N31 E23:E34 G23:G34 N12:N23 N32:N34 N11:Y11 O12:Y15 Z11:AG15 E11:G22 O16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P3:U5" name="Range1_16_1_1_1_1"/>
    <protectedRange sqref="H11:H34" name="Range1_1_1_1_1_1_1"/>
    <protectedRange sqref="S59:V59 AA57:AU57 W57:Y57" name="Range2_2_1_10_1_1_1_2"/>
    <protectedRange sqref="F59" name="Range2_2_12_1_7_1_1"/>
    <protectedRange sqref="E59 G59:H59" name="Range2_2_2_9_1_1_1_1"/>
    <protectedRange sqref="C59" name="Range2_3_2_1_1"/>
    <protectedRange sqref="I59" name="Range2_2_1_1_1_1"/>
    <protectedRange sqref="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6" name="Range2_12_5_1_1_3_1_1"/>
    <protectedRange sqref="S43:S46" name="Range2_12_5_1_1_2_3_1_1_1_1"/>
    <protectedRange sqref="T47" name="Range2_12_5_1_1_2_1_1_1_1"/>
    <protectedRange sqref="S47" name="Range2_12_4_1_1_1_4_2_1_1_1"/>
    <protectedRange sqref="T48" name="Range2_12_5_1_1_6_1_1_1_1"/>
    <protectedRange sqref="S48" name="Range2_12_5_1_1_5_3_1_1_1_1"/>
    <protectedRange sqref="B59" name="Range2_12_5_1_1_3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G49:H49 D49:E49" name="Range2_2_12_1_3_3_1_1_1_2_1_1_1_1_1_1_1_1_1"/>
    <protectedRange sqref="F49" name="Range2_2_12_1_3_1_2_1_1_1_2_1_3_1_1_3_1_1_1_1"/>
    <protectedRange sqref="N52:R52" name="Range2_12_1_6_1_1_4_1_1_1_1_1_1_1_1_1"/>
    <protectedRange sqref="J52:M52" name="Range2_2_12_1_7_1_1_6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D52:E52" name="Range2_2_12_1_3_1_2_1_1_1_2_1_1_1_1_3_1_1_1_1_1"/>
    <protectedRange sqref="F52" name="Range2_2_12_1_3_1_2_1_1_1_3_1_1_1_1_1_3_1_1_1_1_1"/>
    <protectedRange sqref="Q43:R46" name="Range2_12_1_6_1_1_1_1_2_1_1_1_1_1"/>
    <protectedRange sqref="N43:P46" name="Range2_12_1_2_3_1_1_1_1_2_1_1_1_1_1"/>
    <protectedRange sqref="I43:M46" name="Range2_2_12_1_4_3_1_1_1_1_2_1_1_1_1_1"/>
    <protectedRange sqref="E47:H47 E43:H44" name="Range2_2_12_1_3_1_2_1_1_1_1_2_1_1_1_1_1"/>
    <protectedRange sqref="D47 D43:D44" name="Range2_2_12_1_3_1_2_1_1_1_2_1_2_3_1_1_1"/>
    <protectedRange sqref="Q47:R47" name="Range2_12_1_6_1_1_1_2_3_2_1_1_1_1_1"/>
    <protectedRange sqref="N47:P47" name="Range2_12_1_2_3_1_1_1_2_3_2_1_1_1_1_1"/>
    <protectedRange sqref="J47:M47" name="Range2_2_12_1_4_3_1_1_1_3_3_2_1_1_1_1_1"/>
    <protectedRange sqref="I47" name="Range2_2_12_1_4_3_1_1_1_2_1_2_2_1_1_1_1"/>
    <protectedRange sqref="G45:H46 D45:E46" name="Range2_2_12_1_3_1_2_1_1_1_2_1_3_2_1_1_1_1"/>
    <protectedRange sqref="F45:F46" name="Range2_2_12_1_3_1_2_1_1_1_1_1_2_2_1_1_1_1"/>
    <protectedRange sqref="Q48:R48" name="Range2_12_1_6_1_1_1_2_3_2_1_1_2_1_1_1_1"/>
    <protectedRange sqref="N48:P48" name="Range2_12_1_2_3_1_1_1_2_3_2_1_1_2_1_1_1_1"/>
    <protectedRange sqref="J48:M48" name="Range2_2_12_1_4_3_1_1_1_3_3_2_1_1_2_1_1_1_1"/>
    <protectedRange sqref="I48" name="Range2_2_12_1_4_3_1_1_1_2_1_2_2_1_2_1_1_1_1"/>
    <protectedRange sqref="D48:E48 G48:H48" name="Range2_2_12_1_3_1_2_1_1_1_2_1_3_2_1_2_1_1_1_1"/>
    <protectedRange sqref="F48" name="Range2_2_12_1_3_1_2_1_1_1_1_1_2_2_1_2_1_1_1_1"/>
    <protectedRange sqref="B43:B44 B46" name="Range2_12_5_1_1_1_2_2_1_1_1_1_1_1_1"/>
    <protectedRange sqref="B45" name="Range2_12_5_1_1_1_3_1_1_1_1_1_1_1_1"/>
    <protectedRange sqref="AS16:AS34" name="Range1_1_1_1_1"/>
    <protectedRange sqref="B49" name="Range2_12_5_1_1_1_2_1_1_1_1_2"/>
    <protectedRange sqref="B50" name="Range2_12_5_1_1_2_2_2_1_1_1_2"/>
    <protectedRange sqref="B52" name="Range2_12_5_1_1_2_2_1_3_1_1_1_1_2_1_1_2_2"/>
    <protectedRange sqref="R56:R58" name="Range2_12_1_6_1_1_2_1"/>
    <protectedRange sqref="R55" name="Range2_12_1_6_1_1_2_1_1_2"/>
    <protectedRange sqref="R53:R54" name="Range2_12_1_1_1_1_1_1_1_1_1_1_1_1_1_1_1_2"/>
    <protectedRange sqref="N58:Q58" name="Range2_12_1_6_1_1_2_1_1_1_1"/>
    <protectedRange sqref="D58 I58:M58" name="Range2_2_12_1_7_1_1_2_1_1_1"/>
    <protectedRange sqref="E58:H58" name="Range2_2_12_1_1_1_1_1_1_1_1_1"/>
    <protectedRange sqref="C58" name="Range2_1_4_2_1_1_1_1_1_1_1"/>
    <protectedRange sqref="N56:Q57" name="Range2_12_1_1_1_1_1_1_1_1_1_1_1_1_1_1_1_1_1"/>
    <protectedRange sqref="J56:M57" name="Range2_2_12_1_1_1_1_1_1_1_1_1_1_1_1_1_1_1_1"/>
    <protectedRange sqref="N55:Q55" name="Range2_12_1_6_1_1_4_1_1_1_1_1_1_1_1_1_1_1"/>
    <protectedRange sqref="J55:M55" name="Range2_2_12_1_7_1_1_6_1_1_1_1_1_1_1_1_1_1_1"/>
    <protectedRange sqref="I56:I57" name="Range2_2_12_1_7_1_1_5_1_1_1_1_1_1_1_1_1_1_1_1_1"/>
    <protectedRange sqref="G56:H57" name="Range2_2_12_1_3_3_1_1_1_1_1_1_1_1_1_1_1_1_1_1_1_1"/>
    <protectedRange sqref="I55" name="Range2_2_12_1_4_3_1_1_1_5_1_1_1_1_1_1_1_1_1_1_1_1"/>
    <protectedRange sqref="G55:H55" name="Range2_2_12_1_3_1_2_1_1_1_2_1_1_1_1_1_1_2_1_1_1_1_1"/>
    <protectedRange sqref="Q54" name="Range2_12_1_4_1_1_1_1_1_1_1_1_1_1_1_1_1_1_1"/>
    <protectedRange sqref="N54:P54" name="Range2_12_1_2_1_1_1_1_1_1_1_1_1_1_1_1_1_1_1_1"/>
    <protectedRange sqref="J54:M54" name="Range2_2_12_1_4_1_1_1_1_1_1_1_1_1_1_1_1_1_1_1_1"/>
    <protectedRange sqref="Q53" name="Range2_12_1_6_1_1_1_2_3_1_1_3_1_1_1_1_1_1_1"/>
    <protectedRange sqref="N53:P53" name="Range2_12_1_2_3_1_1_1_2_3_1_1_3_1_1_1_1_1_1_1"/>
    <protectedRange sqref="I54 J53:M53" name="Range2_2_12_1_4_3_1_1_1_3_3_1_1_3_1_1_1_1_1_1_1"/>
    <protectedRange sqref="D54:E54 G54:H54" name="Range2_2_12_1_3_1_2_1_1_1_3_1_1_1_1_1_1_1_2_1_1_1"/>
    <protectedRange sqref="I53" name="Range2_2_12_1_7_1_1_5_2_1_1_1_1_1_1_1_1_1_1_1_1"/>
    <protectedRange sqref="D53:E53 G53:H53 F54" name="Range2_2_12_1_3_3_1_1_1_2_1_1_1_1_1_1_1_1_1_1_1_1"/>
    <protectedRange sqref="F53" name="Range2_2_12_1_3_1_2_1_1_1_2_1_3_1_1_3_1_1_1_1_1_1_1"/>
    <protectedRange sqref="C56:C57" name="Range2_1_1_1_2_1_1_1_1_1_1_1_1_1_1_1_1_1_1"/>
    <protectedRange sqref="D56:D57 E57" name="Range2_2_12_1_2_1_1_1_1_1_1_1_1_1_1_1_1_1_1_1_1"/>
    <protectedRange sqref="F57 E56" name="Range2_2_12_1_3_1_2_1_1_1_2_1_1_1_1_1_1_1_1_1_1_1_1_1"/>
    <protectedRange sqref="F56" name="Range2_2_12_1_3_1_2_1_1_1_3_1_1_1_1_1_1_1_1_1_1_1_1_1"/>
    <protectedRange sqref="D55:E55" name="Range2_2_12_1_3_1_2_1_1_1_2_1_1_1_1_3_1_1_1_1_1_1_1"/>
    <protectedRange sqref="F55" name="Range2_2_12_1_3_1_2_1_1_1_3_1_1_1_1_1_3_1_1_1_1_1_1_1"/>
    <protectedRange sqref="B55" name="Range2_12_5_1_1_2_2_1_3_1_1_1_1_1_1_1_1_1_1"/>
    <protectedRange sqref="B56" name="Range2_12_5_1_1_2_1_4_1_1_1_2_1_1_1_1_1_1_1"/>
    <protectedRange sqref="B57:B58" name="Range2_12_5_1_1_2_2_1_3_1_1_1_1_2_1_1_1_1_1_1_1"/>
    <protectedRange sqref="B54" name="Range2_12_5_1_1_2_2_1_3_1_1_1_1_2_1_2_1_1_1_1_1_1"/>
    <protectedRange sqref="B53" name="Range2_12_5_1_1_2_2_1_3_1_1_1_1_2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95" priority="11" operator="containsText" text="N/A">
      <formula>NOT(ISERROR(SEARCH("N/A",X11)))</formula>
    </cfRule>
    <cfRule type="cellIs" dxfId="194" priority="29" operator="equal">
      <formula>0</formula>
    </cfRule>
  </conditionalFormatting>
  <conditionalFormatting sqref="X11:AE34">
    <cfRule type="cellIs" dxfId="193" priority="28" operator="greaterThanOrEqual">
      <formula>1185</formula>
    </cfRule>
  </conditionalFormatting>
  <conditionalFormatting sqref="X11:AE34">
    <cfRule type="cellIs" dxfId="192" priority="27" operator="between">
      <formula>0.1</formula>
      <formula>1184</formula>
    </cfRule>
  </conditionalFormatting>
  <conditionalFormatting sqref="X8">
    <cfRule type="cellIs" dxfId="191" priority="26" operator="equal">
      <formula>0</formula>
    </cfRule>
  </conditionalFormatting>
  <conditionalFormatting sqref="X8">
    <cfRule type="cellIs" dxfId="190" priority="25" operator="greaterThan">
      <formula>1179</formula>
    </cfRule>
  </conditionalFormatting>
  <conditionalFormatting sqref="X8">
    <cfRule type="cellIs" dxfId="189" priority="24" operator="greaterThan">
      <formula>99</formula>
    </cfRule>
  </conditionalFormatting>
  <conditionalFormatting sqref="X8">
    <cfRule type="cellIs" dxfId="188" priority="23" operator="greaterThan">
      <formula>0.99</formula>
    </cfRule>
  </conditionalFormatting>
  <conditionalFormatting sqref="AB8">
    <cfRule type="cellIs" dxfId="187" priority="22" operator="equal">
      <formula>0</formula>
    </cfRule>
  </conditionalFormatting>
  <conditionalFormatting sqref="AB8">
    <cfRule type="cellIs" dxfId="186" priority="21" operator="greaterThan">
      <formula>1179</formula>
    </cfRule>
  </conditionalFormatting>
  <conditionalFormatting sqref="AB8">
    <cfRule type="cellIs" dxfId="185" priority="20" operator="greaterThan">
      <formula>99</formula>
    </cfRule>
  </conditionalFormatting>
  <conditionalFormatting sqref="AB8">
    <cfRule type="cellIs" dxfId="184" priority="19" operator="greaterThan">
      <formula>0.99</formula>
    </cfRule>
  </conditionalFormatting>
  <conditionalFormatting sqref="AQ11:AQ34 AJ11:AO34">
    <cfRule type="cellIs" dxfId="183" priority="18" operator="equal">
      <formula>0</formula>
    </cfRule>
  </conditionalFormatting>
  <conditionalFormatting sqref="AQ11:AQ34 AJ11:AO34">
    <cfRule type="cellIs" dxfId="182" priority="17" operator="greaterThan">
      <formula>1179</formula>
    </cfRule>
  </conditionalFormatting>
  <conditionalFormatting sqref="AQ11:AQ34 AJ11:AO34">
    <cfRule type="cellIs" dxfId="181" priority="16" operator="greaterThan">
      <formula>99</formula>
    </cfRule>
  </conditionalFormatting>
  <conditionalFormatting sqref="AQ11:AQ34 AJ11:AO34">
    <cfRule type="cellIs" dxfId="180" priority="15" operator="greaterThan">
      <formula>0.99</formula>
    </cfRule>
  </conditionalFormatting>
  <conditionalFormatting sqref="AI11:AI34">
    <cfRule type="cellIs" dxfId="179" priority="14" operator="greaterThan">
      <formula>$AI$8</formula>
    </cfRule>
  </conditionalFormatting>
  <conditionalFormatting sqref="AP11:AP34">
    <cfRule type="cellIs" dxfId="178" priority="10" operator="equal">
      <formula>0</formula>
    </cfRule>
  </conditionalFormatting>
  <conditionalFormatting sqref="AP11:AP34">
    <cfRule type="cellIs" dxfId="177" priority="9" operator="greaterThan">
      <formula>1179</formula>
    </cfRule>
  </conditionalFormatting>
  <conditionalFormatting sqref="AP11:AP34">
    <cfRule type="cellIs" dxfId="176" priority="8" operator="greaterThan">
      <formula>99</formula>
    </cfRule>
  </conditionalFormatting>
  <conditionalFormatting sqref="AP11:AP34">
    <cfRule type="cellIs" dxfId="175" priority="7" operator="greaterThan">
      <formula>0.99</formula>
    </cfRule>
  </conditionalFormatting>
  <conditionalFormatting sqref="AH11:AH34">
    <cfRule type="cellIs" dxfId="174" priority="1" operator="greaterThan">
      <formula>$AH$8</formula>
    </cfRule>
    <cfRule type="cellIs" dxfId="173" priority="2" operator="greaterThan">
      <formula>$AH$8</formula>
    </cfRule>
  </conditionalFormatting>
  <dataValidations count="4">
    <dataValidation type="list" allowBlank="1" showInputMessage="1" showErrorMessage="1" sqref="P3:P5" xr:uid="{00000000-0002-0000-1600-000000000000}">
      <formula1>$AY$10:$AY$38</formula1>
    </dataValidation>
    <dataValidation type="list" allowBlank="1" showInputMessage="1" showErrorMessage="1" sqref="AP8:AQ8 N10 L10 D8 O8:T8" xr:uid="{00000000-0002-0000-1600-000001000000}">
      <formula1>#REF!</formula1>
    </dataValidation>
    <dataValidation type="list" allowBlank="1" showInputMessage="1" showErrorMessage="1" sqref="H11:H34" xr:uid="{00000000-0002-0000-1600-000002000000}">
      <formula1>$AV$10:$AV$19</formula1>
    </dataValidation>
    <dataValidation type="list" allowBlank="1" showInputMessage="1" showErrorMessage="1" sqref="AV31:AW31" xr:uid="{00000000-0002-0000-1600-000003000000}">
      <formula1>$AV$24:$AV$28</formula1>
    </dataValidation>
  </dataValidations>
  <hyperlinks>
    <hyperlink ref="H9:H10" location="'1'!AH8" display="Plant Status" xr:uid="{00000000-0004-0000-16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2:AY114"/>
  <sheetViews>
    <sheetView showGridLines="0" topLeftCell="A37" zoomScaleNormal="100" workbookViewId="0">
      <selection activeCell="AP34" sqref="AP34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26" t="s">
        <v>11</v>
      </c>
      <c r="I7" s="227" t="s">
        <v>12</v>
      </c>
      <c r="J7" s="227" t="s">
        <v>13</v>
      </c>
      <c r="K7" s="227" t="s">
        <v>14</v>
      </c>
      <c r="L7" s="14"/>
      <c r="M7" s="14"/>
      <c r="N7" s="14"/>
      <c r="O7" s="226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27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27" t="s">
        <v>23</v>
      </c>
      <c r="AG7" s="227" t="s">
        <v>24</v>
      </c>
      <c r="AH7" s="227" t="s">
        <v>25</v>
      </c>
      <c r="AI7" s="227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27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41906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24938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27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28" t="s">
        <v>52</v>
      </c>
      <c r="V9" s="228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30" t="s">
        <v>56</v>
      </c>
      <c r="AG9" s="230" t="s">
        <v>57</v>
      </c>
      <c r="AH9" s="287" t="s">
        <v>58</v>
      </c>
      <c r="AI9" s="301" t="s">
        <v>59</v>
      </c>
      <c r="AJ9" s="228" t="s">
        <v>60</v>
      </c>
      <c r="AK9" s="228" t="s">
        <v>61</v>
      </c>
      <c r="AL9" s="228" t="s">
        <v>62</v>
      </c>
      <c r="AM9" s="228" t="s">
        <v>63</v>
      </c>
      <c r="AN9" s="228" t="s">
        <v>64</v>
      </c>
      <c r="AO9" s="228" t="s">
        <v>65</v>
      </c>
      <c r="AP9" s="228" t="s">
        <v>66</v>
      </c>
      <c r="AQ9" s="285" t="s">
        <v>67</v>
      </c>
      <c r="AR9" s="228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28" t="s">
        <v>73</v>
      </c>
      <c r="C10" s="228" t="s">
        <v>74</v>
      </c>
      <c r="D10" s="228" t="s">
        <v>75</v>
      </c>
      <c r="E10" s="228" t="s">
        <v>76</v>
      </c>
      <c r="F10" s="228" t="s">
        <v>75</v>
      </c>
      <c r="G10" s="228" t="s">
        <v>76</v>
      </c>
      <c r="H10" s="284"/>
      <c r="I10" s="228" t="s">
        <v>76</v>
      </c>
      <c r="J10" s="228" t="s">
        <v>76</v>
      </c>
      <c r="K10" s="228" t="s">
        <v>76</v>
      </c>
      <c r="L10" s="30" t="s">
        <v>30</v>
      </c>
      <c r="M10" s="277"/>
      <c r="N10" s="30" t="s">
        <v>30</v>
      </c>
      <c r="O10" s="286"/>
      <c r="P10" s="286"/>
      <c r="Q10" s="3">
        <v>7797890</v>
      </c>
      <c r="R10" s="295"/>
      <c r="S10" s="296"/>
      <c r="T10" s="297"/>
      <c r="U10" s="228" t="s">
        <v>76</v>
      </c>
      <c r="V10" s="228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31100992</v>
      </c>
      <c r="AH10" s="287"/>
      <c r="AI10" s="302"/>
      <c r="AJ10" s="228" t="s">
        <v>85</v>
      </c>
      <c r="AK10" s="228" t="s">
        <v>85</v>
      </c>
      <c r="AL10" s="228" t="s">
        <v>85</v>
      </c>
      <c r="AM10" s="228" t="s">
        <v>85</v>
      </c>
      <c r="AN10" s="228" t="s">
        <v>85</v>
      </c>
      <c r="AO10" s="228" t="s">
        <v>85</v>
      </c>
      <c r="AP10" s="2">
        <v>6844380</v>
      </c>
      <c r="AQ10" s="286"/>
      <c r="AR10" s="229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14</v>
      </c>
      <c r="E11" s="45">
        <f>D11/1.42</f>
        <v>9.8591549295774659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99</v>
      </c>
      <c r="P11" s="50">
        <v>82</v>
      </c>
      <c r="Q11" s="50">
        <v>7801591</v>
      </c>
      <c r="R11" s="51">
        <f>Q11-Q10</f>
        <v>3701</v>
      </c>
      <c r="S11" s="52">
        <f>R11*24/1000</f>
        <v>88.823999999999998</v>
      </c>
      <c r="T11" s="52">
        <f>R11/1000</f>
        <v>3.7010000000000001</v>
      </c>
      <c r="U11" s="53">
        <v>6</v>
      </c>
      <c r="V11" s="53">
        <f>U11</f>
        <v>6</v>
      </c>
      <c r="W11" s="117" t="s">
        <v>132</v>
      </c>
      <c r="X11" s="111">
        <v>0</v>
      </c>
      <c r="Y11" s="111">
        <v>0</v>
      </c>
      <c r="Z11" s="111">
        <v>1034</v>
      </c>
      <c r="AA11" s="111">
        <v>0</v>
      </c>
      <c r="AB11" s="111">
        <v>1008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31101570</v>
      </c>
      <c r="AH11" s="56">
        <f>IF(ISBLANK(AG11),"-",AG11-AG10)</f>
        <v>578</v>
      </c>
      <c r="AI11" s="57">
        <f>AH11/T11</f>
        <v>156.17400702512833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6845454</v>
      </c>
      <c r="AQ11" s="111">
        <f t="shared" ref="AQ11:AQ34" si="0">AP11-AP10</f>
        <v>1074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20</v>
      </c>
      <c r="E12" s="45">
        <f t="shared" ref="E12:E34" si="1">D12/1.42</f>
        <v>14.084507042253522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96</v>
      </c>
      <c r="P12" s="50">
        <v>80</v>
      </c>
      <c r="Q12" s="50">
        <v>7805336</v>
      </c>
      <c r="R12" s="51">
        <f>Q12-Q11</f>
        <v>3745</v>
      </c>
      <c r="S12" s="52">
        <f t="shared" ref="S12:S34" si="4">R12*24/1000</f>
        <v>89.88</v>
      </c>
      <c r="T12" s="52">
        <f t="shared" ref="T12:T34" si="5">R12/1000</f>
        <v>3.7450000000000001</v>
      </c>
      <c r="U12" s="53">
        <v>7.2</v>
      </c>
      <c r="V12" s="53">
        <f t="shared" ref="V12:V34" si="6">U12</f>
        <v>7.2</v>
      </c>
      <c r="W12" s="117" t="s">
        <v>132</v>
      </c>
      <c r="X12" s="111">
        <v>0</v>
      </c>
      <c r="Y12" s="111">
        <v>0</v>
      </c>
      <c r="Z12" s="111">
        <v>953</v>
      </c>
      <c r="AA12" s="111">
        <v>0</v>
      </c>
      <c r="AB12" s="111">
        <v>1008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31102138</v>
      </c>
      <c r="AH12" s="56">
        <f>IF(ISBLANK(AG12),"-",AG12-AG11)</f>
        <v>568</v>
      </c>
      <c r="AI12" s="57">
        <f t="shared" ref="AI12:AI34" si="7">AH12/T12</f>
        <v>151.66889185580774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6846556</v>
      </c>
      <c r="AQ12" s="111">
        <f>AP12-AP11</f>
        <v>1102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23</v>
      </c>
      <c r="E13" s="45">
        <f t="shared" si="1"/>
        <v>16.197183098591552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94</v>
      </c>
      <c r="P13" s="50">
        <v>79</v>
      </c>
      <c r="Q13" s="50">
        <v>7809025</v>
      </c>
      <c r="R13" s="51">
        <f t="shared" ref="R13:R34" si="8">Q13-Q12</f>
        <v>3689</v>
      </c>
      <c r="S13" s="52">
        <f t="shared" si="4"/>
        <v>88.536000000000001</v>
      </c>
      <c r="T13" s="52">
        <f t="shared" si="5"/>
        <v>3.6890000000000001</v>
      </c>
      <c r="U13" s="53">
        <v>8.6999999999999993</v>
      </c>
      <c r="V13" s="53">
        <f t="shared" si="6"/>
        <v>8.6999999999999993</v>
      </c>
      <c r="W13" s="117" t="s">
        <v>132</v>
      </c>
      <c r="X13" s="111">
        <v>0</v>
      </c>
      <c r="Y13" s="111">
        <v>0</v>
      </c>
      <c r="Z13" s="111">
        <v>953</v>
      </c>
      <c r="AA13" s="111">
        <v>0</v>
      </c>
      <c r="AB13" s="111">
        <v>1008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31102700</v>
      </c>
      <c r="AH13" s="56">
        <f>IF(ISBLANK(AG13),"-",AG13-AG12)</f>
        <v>562</v>
      </c>
      <c r="AI13" s="57">
        <f t="shared" si="7"/>
        <v>152.34480889129844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6847907</v>
      </c>
      <c r="AQ13" s="111">
        <f>AP13-AP12</f>
        <v>1351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26</v>
      </c>
      <c r="E14" s="45">
        <f t="shared" si="1"/>
        <v>18.30985915492958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90</v>
      </c>
      <c r="P14" s="50">
        <v>78</v>
      </c>
      <c r="Q14" s="50">
        <v>7812294</v>
      </c>
      <c r="R14" s="51">
        <f t="shared" si="8"/>
        <v>3269</v>
      </c>
      <c r="S14" s="52">
        <f t="shared" si="4"/>
        <v>78.456000000000003</v>
      </c>
      <c r="T14" s="52">
        <f t="shared" si="5"/>
        <v>3.2690000000000001</v>
      </c>
      <c r="U14" s="53">
        <v>9.5</v>
      </c>
      <c r="V14" s="53">
        <f t="shared" si="6"/>
        <v>9.5</v>
      </c>
      <c r="W14" s="117" t="s">
        <v>132</v>
      </c>
      <c r="X14" s="111">
        <v>0</v>
      </c>
      <c r="Y14" s="111">
        <v>0</v>
      </c>
      <c r="Z14" s="111">
        <v>949</v>
      </c>
      <c r="AA14" s="111">
        <v>0</v>
      </c>
      <c r="AB14" s="111">
        <v>936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31103204</v>
      </c>
      <c r="AH14" s="56">
        <f t="shared" ref="AH14:AH34" si="9">IF(ISBLANK(AG14),"-",AG14-AG13)</f>
        <v>504</v>
      </c>
      <c r="AI14" s="57">
        <f t="shared" si="7"/>
        <v>154.17558886509636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6848795</v>
      </c>
      <c r="AQ14" s="111">
        <f t="shared" si="0"/>
        <v>888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24</v>
      </c>
      <c r="E15" s="45">
        <f t="shared" si="1"/>
        <v>16.901408450704228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104</v>
      </c>
      <c r="P15" s="50">
        <v>100</v>
      </c>
      <c r="Q15" s="50">
        <v>7815921</v>
      </c>
      <c r="R15" s="51">
        <f t="shared" si="8"/>
        <v>3627</v>
      </c>
      <c r="S15" s="52">
        <f t="shared" si="4"/>
        <v>87.048000000000002</v>
      </c>
      <c r="T15" s="52">
        <f t="shared" si="5"/>
        <v>3.6269999999999998</v>
      </c>
      <c r="U15" s="53">
        <v>9.5</v>
      </c>
      <c r="V15" s="53">
        <f t="shared" si="6"/>
        <v>9.5</v>
      </c>
      <c r="W15" s="117" t="s">
        <v>132</v>
      </c>
      <c r="X15" s="111">
        <v>0</v>
      </c>
      <c r="Y15" s="111">
        <v>0</v>
      </c>
      <c r="Z15" s="111">
        <v>974</v>
      </c>
      <c r="AA15" s="111">
        <v>0</v>
      </c>
      <c r="AB15" s="111">
        <v>1008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31103666</v>
      </c>
      <c r="AH15" s="56">
        <f t="shared" si="9"/>
        <v>462</v>
      </c>
      <c r="AI15" s="57">
        <f t="shared" si="7"/>
        <v>127.37799834574029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6848795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10</v>
      </c>
      <c r="E16" s="45">
        <f t="shared" si="1"/>
        <v>7.042253521126761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124</v>
      </c>
      <c r="P16" s="50">
        <v>119</v>
      </c>
      <c r="Q16" s="50">
        <v>7820600</v>
      </c>
      <c r="R16" s="51">
        <f t="shared" si="8"/>
        <v>4679</v>
      </c>
      <c r="S16" s="52">
        <f t="shared" si="4"/>
        <v>112.29600000000001</v>
      </c>
      <c r="T16" s="52">
        <f t="shared" si="5"/>
        <v>4.6790000000000003</v>
      </c>
      <c r="U16" s="53">
        <v>9.5</v>
      </c>
      <c r="V16" s="53">
        <f t="shared" si="6"/>
        <v>9.5</v>
      </c>
      <c r="W16" s="117" t="s">
        <v>132</v>
      </c>
      <c r="X16" s="111">
        <v>0</v>
      </c>
      <c r="Y16" s="111">
        <v>0</v>
      </c>
      <c r="Z16" s="111">
        <v>1184</v>
      </c>
      <c r="AA16" s="111">
        <v>0</v>
      </c>
      <c r="AB16" s="111">
        <v>1198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31104414</v>
      </c>
      <c r="AH16" s="56">
        <f t="shared" si="9"/>
        <v>748</v>
      </c>
      <c r="AI16" s="57">
        <f t="shared" si="7"/>
        <v>159.86321863646077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6848795</v>
      </c>
      <c r="AQ16" s="111">
        <f t="shared" si="0"/>
        <v>0</v>
      </c>
      <c r="AR16" s="61">
        <v>0.89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10</v>
      </c>
      <c r="E17" s="45">
        <f t="shared" si="1"/>
        <v>7.042253521126761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135</v>
      </c>
      <c r="P17" s="50">
        <v>142</v>
      </c>
      <c r="Q17" s="50">
        <v>7826730</v>
      </c>
      <c r="R17" s="51">
        <f t="shared" si="8"/>
        <v>6130</v>
      </c>
      <c r="S17" s="52">
        <f t="shared" si="4"/>
        <v>147.12</v>
      </c>
      <c r="T17" s="52">
        <f t="shared" si="5"/>
        <v>6.13</v>
      </c>
      <c r="U17" s="53">
        <v>9</v>
      </c>
      <c r="V17" s="53">
        <f t="shared" si="6"/>
        <v>9</v>
      </c>
      <c r="W17" s="117" t="s">
        <v>147</v>
      </c>
      <c r="X17" s="111">
        <v>0</v>
      </c>
      <c r="Y17" s="111">
        <v>1046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31105790</v>
      </c>
      <c r="AH17" s="56">
        <f t="shared" si="9"/>
        <v>1376</v>
      </c>
      <c r="AI17" s="57">
        <f t="shared" si="7"/>
        <v>224.46982055464926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6848795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9</v>
      </c>
      <c r="E18" s="45">
        <f t="shared" si="1"/>
        <v>6.3380281690140849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136</v>
      </c>
      <c r="P18" s="50">
        <v>146</v>
      </c>
      <c r="Q18" s="50">
        <v>7832979</v>
      </c>
      <c r="R18" s="51">
        <f t="shared" si="8"/>
        <v>6249</v>
      </c>
      <c r="S18" s="52">
        <f t="shared" si="4"/>
        <v>149.976</v>
      </c>
      <c r="T18" s="52">
        <f t="shared" si="5"/>
        <v>6.2489999999999997</v>
      </c>
      <c r="U18" s="53">
        <v>8.3000000000000007</v>
      </c>
      <c r="V18" s="53">
        <f t="shared" si="6"/>
        <v>8.3000000000000007</v>
      </c>
      <c r="W18" s="117" t="s">
        <v>147</v>
      </c>
      <c r="X18" s="111">
        <v>0</v>
      </c>
      <c r="Y18" s="111">
        <v>1080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31107186</v>
      </c>
      <c r="AH18" s="56">
        <f t="shared" si="9"/>
        <v>1396</v>
      </c>
      <c r="AI18" s="57">
        <f t="shared" si="7"/>
        <v>223.39574331893104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6848795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8</v>
      </c>
      <c r="E19" s="45">
        <f t="shared" si="1"/>
        <v>5.6338028169014089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133</v>
      </c>
      <c r="P19" s="50">
        <v>150</v>
      </c>
      <c r="Q19" s="50">
        <v>7839100</v>
      </c>
      <c r="R19" s="51">
        <f t="shared" si="8"/>
        <v>6121</v>
      </c>
      <c r="S19" s="52">
        <f t="shared" si="4"/>
        <v>146.904</v>
      </c>
      <c r="T19" s="52">
        <f t="shared" si="5"/>
        <v>6.1210000000000004</v>
      </c>
      <c r="U19" s="53">
        <v>7.6</v>
      </c>
      <c r="V19" s="53">
        <f t="shared" si="6"/>
        <v>7.6</v>
      </c>
      <c r="W19" s="117" t="s">
        <v>147</v>
      </c>
      <c r="X19" s="111">
        <v>0</v>
      </c>
      <c r="Y19" s="111">
        <v>1105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31108558</v>
      </c>
      <c r="AH19" s="56">
        <f t="shared" si="9"/>
        <v>1372</v>
      </c>
      <c r="AI19" s="57">
        <f t="shared" si="7"/>
        <v>224.14638131024341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6848795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133</v>
      </c>
      <c r="P20" s="50">
        <v>143</v>
      </c>
      <c r="Q20" s="50">
        <v>7845289</v>
      </c>
      <c r="R20" s="51">
        <f t="shared" si="8"/>
        <v>6189</v>
      </c>
      <c r="S20" s="52">
        <f t="shared" si="4"/>
        <v>148.536</v>
      </c>
      <c r="T20" s="52">
        <f t="shared" si="5"/>
        <v>6.1890000000000001</v>
      </c>
      <c r="U20" s="53">
        <v>6.9</v>
      </c>
      <c r="V20" s="53">
        <f t="shared" si="6"/>
        <v>6.9</v>
      </c>
      <c r="W20" s="117" t="s">
        <v>147</v>
      </c>
      <c r="X20" s="111">
        <v>0</v>
      </c>
      <c r="Y20" s="111">
        <v>1109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31109959</v>
      </c>
      <c r="AH20" s="56">
        <f t="shared" si="9"/>
        <v>1401</v>
      </c>
      <c r="AI20" s="57">
        <f t="shared" si="7"/>
        <v>226.36936500242365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6848795</v>
      </c>
      <c r="AQ20" s="111">
        <f t="shared" si="0"/>
        <v>0</v>
      </c>
      <c r="AR20" s="61">
        <v>0.93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8</v>
      </c>
      <c r="E21" s="45">
        <f t="shared" si="1"/>
        <v>5.6338028169014089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131</v>
      </c>
      <c r="P21" s="50">
        <v>140</v>
      </c>
      <c r="Q21" s="50">
        <v>7851479</v>
      </c>
      <c r="R21" s="51">
        <f>Q21-Q20</f>
        <v>6190</v>
      </c>
      <c r="S21" s="52">
        <f t="shared" si="4"/>
        <v>148.56</v>
      </c>
      <c r="T21" s="52">
        <f t="shared" si="5"/>
        <v>6.19</v>
      </c>
      <c r="U21" s="53">
        <v>6.2</v>
      </c>
      <c r="V21" s="53">
        <f t="shared" si="6"/>
        <v>6.2</v>
      </c>
      <c r="W21" s="117" t="s">
        <v>147</v>
      </c>
      <c r="X21" s="111">
        <v>0</v>
      </c>
      <c r="Y21" s="111">
        <v>1123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31111360</v>
      </c>
      <c r="AH21" s="56">
        <f t="shared" si="9"/>
        <v>1401</v>
      </c>
      <c r="AI21" s="57">
        <f t="shared" si="7"/>
        <v>226.33279483037154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6848795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8</v>
      </c>
      <c r="E22" s="45">
        <f t="shared" si="1"/>
        <v>5.6338028169014089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136</v>
      </c>
      <c r="P22" s="50">
        <v>142</v>
      </c>
      <c r="Q22" s="50">
        <v>7857444</v>
      </c>
      <c r="R22" s="51">
        <f t="shared" si="8"/>
        <v>5965</v>
      </c>
      <c r="S22" s="52">
        <f t="shared" si="4"/>
        <v>143.16</v>
      </c>
      <c r="T22" s="52">
        <f t="shared" si="5"/>
        <v>5.9649999999999999</v>
      </c>
      <c r="U22" s="53">
        <v>5.5</v>
      </c>
      <c r="V22" s="53">
        <f t="shared" si="6"/>
        <v>5.5</v>
      </c>
      <c r="W22" s="117" t="s">
        <v>147</v>
      </c>
      <c r="X22" s="111">
        <v>0</v>
      </c>
      <c r="Y22" s="111">
        <v>1070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31112734</v>
      </c>
      <c r="AH22" s="56">
        <f t="shared" si="9"/>
        <v>1374</v>
      </c>
      <c r="AI22" s="57">
        <f t="shared" si="7"/>
        <v>230.34367141659683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6848795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9</v>
      </c>
      <c r="E23" s="45">
        <f t="shared" si="1"/>
        <v>6.3380281690140849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133</v>
      </c>
      <c r="P23" s="50">
        <v>140</v>
      </c>
      <c r="Q23" s="50">
        <v>7863109</v>
      </c>
      <c r="R23" s="51">
        <f t="shared" si="8"/>
        <v>5665</v>
      </c>
      <c r="S23" s="52">
        <f t="shared" si="4"/>
        <v>135.96</v>
      </c>
      <c r="T23" s="52">
        <f t="shared" si="5"/>
        <v>5.665</v>
      </c>
      <c r="U23" s="53">
        <v>5.3</v>
      </c>
      <c r="V23" s="53">
        <f t="shared" si="6"/>
        <v>5.3</v>
      </c>
      <c r="W23" s="117" t="s">
        <v>147</v>
      </c>
      <c r="X23" s="111">
        <v>0</v>
      </c>
      <c r="Y23" s="111">
        <v>1024</v>
      </c>
      <c r="Z23" s="111">
        <v>1165</v>
      </c>
      <c r="AA23" s="111">
        <v>1185</v>
      </c>
      <c r="AB23" s="111">
        <v>1169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31114022</v>
      </c>
      <c r="AH23" s="56">
        <f t="shared" si="9"/>
        <v>1288</v>
      </c>
      <c r="AI23" s="57">
        <f t="shared" si="7"/>
        <v>227.36098852603706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6848795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6</v>
      </c>
      <c r="E24" s="45">
        <f t="shared" si="1"/>
        <v>4.2253521126760569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136</v>
      </c>
      <c r="P24" s="50">
        <v>139</v>
      </c>
      <c r="Q24" s="50">
        <v>7868807</v>
      </c>
      <c r="R24" s="51">
        <f t="shared" si="8"/>
        <v>5698</v>
      </c>
      <c r="S24" s="52">
        <f t="shared" si="4"/>
        <v>136.75200000000001</v>
      </c>
      <c r="T24" s="52">
        <f t="shared" si="5"/>
        <v>5.6980000000000004</v>
      </c>
      <c r="U24" s="53">
        <v>5.0999999999999996</v>
      </c>
      <c r="V24" s="53">
        <f t="shared" si="6"/>
        <v>5.0999999999999996</v>
      </c>
      <c r="W24" s="117" t="s">
        <v>147</v>
      </c>
      <c r="X24" s="111">
        <v>0</v>
      </c>
      <c r="Y24" s="111">
        <v>999</v>
      </c>
      <c r="Z24" s="111">
        <v>1196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31115310</v>
      </c>
      <c r="AH24" s="56">
        <f t="shared" si="9"/>
        <v>1288</v>
      </c>
      <c r="AI24" s="57">
        <f t="shared" si="7"/>
        <v>226.04422604422604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6848795</v>
      </c>
      <c r="AQ24" s="111">
        <f t="shared" si="0"/>
        <v>0</v>
      </c>
      <c r="AR24" s="61">
        <v>1.1499999999999999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130</v>
      </c>
      <c r="P25" s="50">
        <v>135</v>
      </c>
      <c r="Q25" s="50">
        <v>7874268</v>
      </c>
      <c r="R25" s="51">
        <f t="shared" si="8"/>
        <v>5461</v>
      </c>
      <c r="S25" s="52">
        <f t="shared" si="4"/>
        <v>131.06399999999999</v>
      </c>
      <c r="T25" s="52">
        <f t="shared" si="5"/>
        <v>5.4610000000000003</v>
      </c>
      <c r="U25" s="53">
        <v>5</v>
      </c>
      <c r="V25" s="53">
        <f t="shared" si="6"/>
        <v>5</v>
      </c>
      <c r="W25" s="117" t="s">
        <v>147</v>
      </c>
      <c r="X25" s="111">
        <v>0</v>
      </c>
      <c r="Y25" s="111">
        <v>1003</v>
      </c>
      <c r="Z25" s="111">
        <v>1165</v>
      </c>
      <c r="AA25" s="111">
        <v>1185</v>
      </c>
      <c r="AB25" s="111">
        <v>1170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31116546</v>
      </c>
      <c r="AH25" s="56">
        <f t="shared" si="9"/>
        <v>1236</v>
      </c>
      <c r="AI25" s="57">
        <f t="shared" si="7"/>
        <v>226.33217359457973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6848795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131</v>
      </c>
      <c r="P26" s="50">
        <v>137</v>
      </c>
      <c r="Q26" s="50">
        <v>7879614</v>
      </c>
      <c r="R26" s="51">
        <f t="shared" si="8"/>
        <v>5346</v>
      </c>
      <c r="S26" s="52">
        <f t="shared" si="4"/>
        <v>128.304</v>
      </c>
      <c r="T26" s="52">
        <f t="shared" si="5"/>
        <v>5.3460000000000001</v>
      </c>
      <c r="U26" s="53">
        <v>4.9000000000000004</v>
      </c>
      <c r="V26" s="53">
        <f t="shared" si="6"/>
        <v>4.9000000000000004</v>
      </c>
      <c r="W26" s="117" t="s">
        <v>147</v>
      </c>
      <c r="X26" s="111">
        <v>0</v>
      </c>
      <c r="Y26" s="111">
        <v>988</v>
      </c>
      <c r="Z26" s="111">
        <v>1165</v>
      </c>
      <c r="AA26" s="111">
        <v>1185</v>
      </c>
      <c r="AB26" s="111">
        <v>1170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31117786</v>
      </c>
      <c r="AH26" s="56">
        <f t="shared" si="9"/>
        <v>1240</v>
      </c>
      <c r="AI26" s="57">
        <f t="shared" si="7"/>
        <v>231.94912083800972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6848795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6</v>
      </c>
      <c r="E27" s="45">
        <f t="shared" si="1"/>
        <v>4.2253521126760569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131</v>
      </c>
      <c r="P27" s="50">
        <v>136</v>
      </c>
      <c r="Q27" s="50">
        <v>7885080</v>
      </c>
      <c r="R27" s="51">
        <f t="shared" si="8"/>
        <v>5466</v>
      </c>
      <c r="S27" s="52">
        <f t="shared" si="4"/>
        <v>131.184</v>
      </c>
      <c r="T27" s="52">
        <f t="shared" si="5"/>
        <v>5.4660000000000002</v>
      </c>
      <c r="U27" s="53">
        <v>4.8</v>
      </c>
      <c r="V27" s="53">
        <f t="shared" si="6"/>
        <v>4.8</v>
      </c>
      <c r="W27" s="117" t="s">
        <v>147</v>
      </c>
      <c r="X27" s="111">
        <v>0</v>
      </c>
      <c r="Y27" s="111">
        <v>1005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31119082</v>
      </c>
      <c r="AH27" s="56">
        <f t="shared" si="9"/>
        <v>1296</v>
      </c>
      <c r="AI27" s="57">
        <f t="shared" si="7"/>
        <v>237.10208562019758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6848795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10</v>
      </c>
      <c r="E28" s="45">
        <f t="shared" si="1"/>
        <v>7.042253521126761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132</v>
      </c>
      <c r="P28" s="50">
        <v>138</v>
      </c>
      <c r="Q28" s="50">
        <v>7890475</v>
      </c>
      <c r="R28" s="51">
        <f t="shared" si="8"/>
        <v>5395</v>
      </c>
      <c r="S28" s="52">
        <f t="shared" si="4"/>
        <v>129.47999999999999</v>
      </c>
      <c r="T28" s="52">
        <f t="shared" si="5"/>
        <v>5.3949999999999996</v>
      </c>
      <c r="U28" s="53">
        <v>4.7</v>
      </c>
      <c r="V28" s="53">
        <f t="shared" si="6"/>
        <v>4.7</v>
      </c>
      <c r="W28" s="117" t="s">
        <v>147</v>
      </c>
      <c r="X28" s="111">
        <v>0</v>
      </c>
      <c r="Y28" s="111">
        <v>1002</v>
      </c>
      <c r="Z28" s="111">
        <v>1165</v>
      </c>
      <c r="AA28" s="111">
        <v>1185</v>
      </c>
      <c r="AB28" s="111">
        <v>1169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31120304</v>
      </c>
      <c r="AH28" s="56">
        <f t="shared" si="9"/>
        <v>1222</v>
      </c>
      <c r="AI28" s="57">
        <f t="shared" si="7"/>
        <v>226.50602409638557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6848795</v>
      </c>
      <c r="AQ28" s="111">
        <f t="shared" si="0"/>
        <v>0</v>
      </c>
      <c r="AR28" s="61">
        <v>0.94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8</v>
      </c>
      <c r="E29" s="45">
        <f t="shared" si="1"/>
        <v>5.6338028169014089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127</v>
      </c>
      <c r="P29" s="50">
        <v>132</v>
      </c>
      <c r="Q29" s="50">
        <v>7895764</v>
      </c>
      <c r="R29" s="51">
        <f t="shared" si="8"/>
        <v>5289</v>
      </c>
      <c r="S29" s="52">
        <f t="shared" si="4"/>
        <v>126.93600000000001</v>
      </c>
      <c r="T29" s="52">
        <f t="shared" si="5"/>
        <v>5.2889999999999997</v>
      </c>
      <c r="U29" s="53">
        <v>4.5999999999999996</v>
      </c>
      <c r="V29" s="53">
        <f t="shared" si="6"/>
        <v>4.5999999999999996</v>
      </c>
      <c r="W29" s="117" t="s">
        <v>147</v>
      </c>
      <c r="X29" s="111">
        <v>0</v>
      </c>
      <c r="Y29" s="111">
        <v>988</v>
      </c>
      <c r="Z29" s="111">
        <v>1125</v>
      </c>
      <c r="AA29" s="111">
        <v>1185</v>
      </c>
      <c r="AB29" s="111">
        <v>1128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31121482</v>
      </c>
      <c r="AH29" s="56">
        <f t="shared" si="9"/>
        <v>1178</v>
      </c>
      <c r="AI29" s="57">
        <f t="shared" si="7"/>
        <v>222.72641331064474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6848795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10</v>
      </c>
      <c r="E30" s="45">
        <f t="shared" si="1"/>
        <v>7.042253521126761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124</v>
      </c>
      <c r="P30" s="50">
        <v>130</v>
      </c>
      <c r="Q30" s="50">
        <v>7900919</v>
      </c>
      <c r="R30" s="51">
        <f t="shared" si="8"/>
        <v>5155</v>
      </c>
      <c r="S30" s="52">
        <f t="shared" si="4"/>
        <v>123.72</v>
      </c>
      <c r="T30" s="52">
        <f t="shared" si="5"/>
        <v>5.1550000000000002</v>
      </c>
      <c r="U30" s="53">
        <v>4.5</v>
      </c>
      <c r="V30" s="53">
        <f t="shared" si="6"/>
        <v>4.5</v>
      </c>
      <c r="W30" s="117" t="s">
        <v>147</v>
      </c>
      <c r="X30" s="111">
        <v>0</v>
      </c>
      <c r="Y30" s="111">
        <v>925</v>
      </c>
      <c r="Z30" s="111">
        <v>1105</v>
      </c>
      <c r="AA30" s="111">
        <v>1185</v>
      </c>
      <c r="AB30" s="111">
        <v>1110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31122606</v>
      </c>
      <c r="AH30" s="56">
        <f t="shared" si="9"/>
        <v>1124</v>
      </c>
      <c r="AI30" s="57">
        <f t="shared" si="7"/>
        <v>218.04073714839961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6848795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117</v>
      </c>
      <c r="P31" s="50">
        <v>122</v>
      </c>
      <c r="Q31" s="50">
        <v>7906160</v>
      </c>
      <c r="R31" s="51">
        <f t="shared" si="8"/>
        <v>5241</v>
      </c>
      <c r="S31" s="52">
        <f t="shared" si="4"/>
        <v>125.78400000000001</v>
      </c>
      <c r="T31" s="52">
        <f t="shared" si="5"/>
        <v>5.2409999999999997</v>
      </c>
      <c r="U31" s="53">
        <v>4.0999999999999996</v>
      </c>
      <c r="V31" s="53">
        <f t="shared" si="6"/>
        <v>4.0999999999999996</v>
      </c>
      <c r="W31" s="117" t="s">
        <v>150</v>
      </c>
      <c r="X31" s="111">
        <v>0</v>
      </c>
      <c r="Y31" s="111">
        <v>1020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31123654</v>
      </c>
      <c r="AH31" s="56">
        <f t="shared" si="9"/>
        <v>1048</v>
      </c>
      <c r="AI31" s="57">
        <f t="shared" si="7"/>
        <v>199.96183934363671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6848795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13</v>
      </c>
      <c r="E32" s="45">
        <f t="shared" si="1"/>
        <v>9.1549295774647899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119</v>
      </c>
      <c r="P32" s="50">
        <v>116</v>
      </c>
      <c r="Q32" s="50">
        <v>7910994</v>
      </c>
      <c r="R32" s="51">
        <f t="shared" si="8"/>
        <v>4834</v>
      </c>
      <c r="S32" s="52">
        <f t="shared" si="4"/>
        <v>116.01600000000001</v>
      </c>
      <c r="T32" s="52">
        <f t="shared" si="5"/>
        <v>4.8339999999999996</v>
      </c>
      <c r="U32" s="53">
        <v>3.9</v>
      </c>
      <c r="V32" s="53">
        <f t="shared" si="6"/>
        <v>3.9</v>
      </c>
      <c r="W32" s="117" t="s">
        <v>150</v>
      </c>
      <c r="X32" s="111">
        <v>0</v>
      </c>
      <c r="Y32" s="111">
        <v>985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31124618</v>
      </c>
      <c r="AH32" s="56">
        <f t="shared" si="9"/>
        <v>964</v>
      </c>
      <c r="AI32" s="57">
        <f t="shared" si="7"/>
        <v>199.42076954902774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6848795</v>
      </c>
      <c r="AQ32" s="111">
        <f t="shared" si="0"/>
        <v>0</v>
      </c>
      <c r="AR32" s="61">
        <v>0.89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13</v>
      </c>
      <c r="E33" s="45">
        <f t="shared" si="1"/>
        <v>9.1549295774647899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117</v>
      </c>
      <c r="P33" s="50">
        <v>96</v>
      </c>
      <c r="Q33" s="50">
        <v>7915048</v>
      </c>
      <c r="R33" s="51">
        <f t="shared" si="8"/>
        <v>4054</v>
      </c>
      <c r="S33" s="52">
        <f t="shared" si="4"/>
        <v>97.296000000000006</v>
      </c>
      <c r="T33" s="52">
        <f t="shared" si="5"/>
        <v>4.0540000000000003</v>
      </c>
      <c r="U33" s="53">
        <v>4.4000000000000004</v>
      </c>
      <c r="V33" s="53">
        <f t="shared" si="6"/>
        <v>4.4000000000000004</v>
      </c>
      <c r="W33" s="117" t="s">
        <v>132</v>
      </c>
      <c r="X33" s="111">
        <v>0</v>
      </c>
      <c r="Y33" s="111">
        <v>0</v>
      </c>
      <c r="Z33" s="111">
        <v>1054</v>
      </c>
      <c r="AA33" s="111">
        <v>0</v>
      </c>
      <c r="AB33" s="111">
        <v>1068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31125359</v>
      </c>
      <c r="AH33" s="56">
        <f t="shared" si="9"/>
        <v>741</v>
      </c>
      <c r="AI33" s="57">
        <f t="shared" si="7"/>
        <v>182.78243709916131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6849242</v>
      </c>
      <c r="AQ33" s="111">
        <f t="shared" si="0"/>
        <v>447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16</v>
      </c>
      <c r="E34" s="45">
        <f t="shared" si="1"/>
        <v>11.267605633802818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116</v>
      </c>
      <c r="P34" s="50">
        <v>93</v>
      </c>
      <c r="Q34" s="50">
        <v>7918979</v>
      </c>
      <c r="R34" s="51">
        <f t="shared" si="8"/>
        <v>3931</v>
      </c>
      <c r="S34" s="52">
        <f t="shared" si="4"/>
        <v>94.343999999999994</v>
      </c>
      <c r="T34" s="52">
        <f t="shared" si="5"/>
        <v>3.931</v>
      </c>
      <c r="U34" s="53">
        <v>5</v>
      </c>
      <c r="V34" s="53">
        <f t="shared" si="6"/>
        <v>5</v>
      </c>
      <c r="W34" s="117" t="s">
        <v>132</v>
      </c>
      <c r="X34" s="111">
        <v>0</v>
      </c>
      <c r="Y34" s="111">
        <v>0</v>
      </c>
      <c r="Z34" s="111">
        <v>1021</v>
      </c>
      <c r="AA34" s="111">
        <v>0</v>
      </c>
      <c r="AB34" s="111">
        <v>1037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31125930</v>
      </c>
      <c r="AH34" s="56">
        <f t="shared" si="9"/>
        <v>571</v>
      </c>
      <c r="AI34" s="57">
        <f t="shared" si="7"/>
        <v>145.25566013736963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6849845</v>
      </c>
      <c r="AQ34" s="111">
        <f t="shared" si="0"/>
        <v>603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121.45833333333333</v>
      </c>
      <c r="Q35" s="78">
        <f>Q34-Q10</f>
        <v>121089</v>
      </c>
      <c r="R35" s="79">
        <f>SUM(R11:R34)</f>
        <v>121089</v>
      </c>
      <c r="S35" s="80">
        <f>AVERAGE(S11:S34)</f>
        <v>121.08900000000001</v>
      </c>
      <c r="T35" s="80">
        <f>SUM(T11:T34)</f>
        <v>121.089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24938</v>
      </c>
      <c r="AH35" s="86">
        <f>SUM(AH11:AH34)</f>
        <v>24938</v>
      </c>
      <c r="AI35" s="87">
        <f>$AH$35/$T35</f>
        <v>205.94769136750654</v>
      </c>
      <c r="AJ35" s="84"/>
      <c r="AK35" s="88"/>
      <c r="AL35" s="88"/>
      <c r="AM35" s="88"/>
      <c r="AN35" s="89"/>
      <c r="AO35" s="90"/>
      <c r="AP35" s="91">
        <f>AP34-AP10</f>
        <v>5465</v>
      </c>
      <c r="AQ35" s="92">
        <f>SUM(AQ11:AQ34)</f>
        <v>5465</v>
      </c>
      <c r="AR35" s="93">
        <f>AVERAGE(AR11:AR34)</f>
        <v>0.95000000000000007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285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214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286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194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287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26"/>
      <c r="V54" s="126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04"/>
      <c r="X58" s="104"/>
      <c r="Y58" s="104"/>
      <c r="Z58" s="113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12"/>
      <c r="AW58" s="170"/>
      <c r="AX58" s="170"/>
      <c r="AY58" s="170"/>
    </row>
    <row r="59" spans="2:51" x14ac:dyDescent="0.35">
      <c r="B59" s="107"/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C60" s="138"/>
      <c r="D60" s="101"/>
      <c r="E60" s="119"/>
      <c r="F60" s="119"/>
      <c r="G60" s="119"/>
      <c r="H60" s="119"/>
      <c r="I60" s="101"/>
      <c r="J60" s="120"/>
      <c r="K60" s="120"/>
      <c r="L60" s="120"/>
      <c r="M60" s="120"/>
      <c r="N60" s="120"/>
      <c r="O60" s="120"/>
      <c r="P60" s="120"/>
      <c r="Q60" s="120"/>
      <c r="R60" s="120"/>
      <c r="S60" s="105"/>
      <c r="T60" s="10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4"/>
      <c r="AS64" s="170"/>
      <c r="AT64" s="170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09"/>
      <c r="Q90" s="109"/>
      <c r="R90" s="109"/>
      <c r="S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</row>
    <row r="111" spans="45:51" x14ac:dyDescent="0.35">
      <c r="AS111" s="170"/>
      <c r="AT111" s="170"/>
      <c r="AU111" s="170"/>
    </row>
    <row r="113" spans="1:51" x14ac:dyDescent="0.35">
      <c r="AY113" s="170"/>
    </row>
    <row r="114" spans="1:51" s="109" customFormat="1" x14ac:dyDescent="0.3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4"/>
      <c r="AV114" s="170"/>
      <c r="AW114" s="170"/>
      <c r="AX114" s="170"/>
    </row>
  </sheetData>
  <protectedRanges>
    <protectedRange sqref="N60:R60 T40 T50:T55 T42 S56:T59" name="Range2_12_5_1_1"/>
    <protectedRange sqref="N10 L10 L6 D6 D8 AD8 AF8 O8:U8 AJ8:AR8 AF10 AR11:AR34 L24:N31 E23:E34 G23:G34 N12:N23 E11:G22 N32:N34 N11:AG11 O12:AG34" name="Range1_16_3_1_1"/>
    <protectedRange sqref="J60:M6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0:V60 AA58:AU58 W58:Y58" name="Range2_2_1_10_1_1_1_2"/>
    <protectedRange sqref="F60" name="Range2_2_12_1_7_1_1"/>
    <protectedRange sqref="E60 G60:H60" name="Range2_2_2_9_1_1_1_1"/>
    <protectedRange sqref="C60" name="Range2_3_2_1_1"/>
    <protectedRange sqref="I60" name="Range2_2_1_1_1_1"/>
    <protectedRange sqref="D60" name="Range2_1_1_1_1_1_1_1_1"/>
    <protectedRange sqref="AS11:AS15" name="Range1_4_1_1_1_1"/>
    <protectedRange sqref="J11:J15 J26:J34" name="Range1_1_2_1_10_1_1_1_1"/>
    <protectedRange sqref="R64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4:S55" name="Range2_12_5_1_1_7"/>
    <protectedRange sqref="S53" name="Range2_12_5_1_1_5_1"/>
    <protectedRange sqref="S50:S52" name="Range2_12_2_1_1_1_2_1"/>
    <protectedRange sqref="T43:T47" name="Range2_12_5_1_1_3_1_1"/>
    <protectedRange sqref="S43:S47" name="Range2_12_5_1_1_2_3_1_1_1_1"/>
    <protectedRange sqref="Q43:R47" name="Range2_12_1_6_1_1_1_1_2_1_1_1_1"/>
    <protectedRange sqref="N43:P47" name="Range2_12_1_2_3_1_1_1_1_2_1_1_1_1"/>
    <protectedRange sqref="I43:M47" name="Range2_2_12_1_4_3_1_1_1_1_2_1_1_1_1"/>
    <protectedRange sqref="E48:H48 E43:H45" name="Range2_2_12_1_3_1_2_1_1_1_1_2_1_1_1_1"/>
    <protectedRange sqref="D48 D43:D45" name="Range2_2_12_1_3_1_2_1_1_1_2_1_2_3_1_1"/>
    <protectedRange sqref="T48" name="Range2_12_5_1_1_2_1_1_1_1"/>
    <protectedRange sqref="S48" name="Range2_12_4_1_1_1_4_2_1_1_1"/>
    <protectedRange sqref="Q48:R48" name="Range2_12_1_6_1_1_1_2_3_2_1_1_1_1"/>
    <protectedRange sqref="N48:P48" name="Range2_12_1_2_3_1_1_1_2_3_2_1_1_1_1"/>
    <protectedRange sqref="J48:M48" name="Range2_2_12_1_4_3_1_1_1_3_3_2_1_1_1_1"/>
    <protectedRange sqref="I48" name="Range2_2_12_1_4_3_1_1_1_2_1_2_2_1_1_1"/>
    <protectedRange sqref="D46:E47 G46:H47" name="Range2_2_12_1_3_1_2_1_1_1_2_1_3_2_1_1_1"/>
    <protectedRange sqref="F46:F47" name="Range2_2_12_1_3_1_2_1_1_1_1_1_2_2_1_1_1"/>
    <protectedRange sqref="T49" name="Range2_12_5_1_1_6_1_1_1_1"/>
    <protectedRange sqref="S49" name="Range2_12_5_1_1_5_3_1_1_1_1"/>
    <protectedRange sqref="Q49:R49" name="Range2_12_1_6_1_1_1_2_3_2_1_1_2_1_1_1"/>
    <protectedRange sqref="N49:P49" name="Range2_12_1_2_3_1_1_1_2_3_2_1_1_2_1_1_1"/>
    <protectedRange sqref="J49:M49" name="Range2_2_12_1_4_3_1_1_1_3_3_2_1_1_2_1_1_1"/>
    <protectedRange sqref="I49" name="Range2_2_12_1_4_3_1_1_1_2_1_2_2_1_2_1_1_1"/>
    <protectedRange sqref="G49:H49 D49:E49" name="Range2_2_12_1_3_1_2_1_1_1_2_1_3_2_1_2_1_1_1"/>
    <protectedRange sqref="F49" name="Range2_2_12_1_3_1_2_1_1_1_1_1_2_2_1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50:R50" name="Range2_12_1_6_1_1_1_2_3_1_1_3_1_1_1_1"/>
    <protectedRange sqref="N50:P50" name="Range2_12_1_2_3_1_1_1_2_3_1_1_3_1_1_1_1"/>
    <protectedRange sqref="J50:M50" name="Range2_2_12_1_4_3_1_1_1_3_3_1_1_3_1_1_1_1"/>
    <protectedRange sqref="I50" name="Range2_2_12_1_7_1_1_5_2_1_1_1_1_1_1_1_1_1"/>
    <protectedRange sqref="D50:E50 G50:H50" name="Range2_2_12_1_3_3_1_1_1_2_1_1_1_1_1_1_1_1_1"/>
    <protectedRange sqref="F50" name="Range2_2_12_1_3_1_2_1_1_1_2_1_3_1_1_3_1_1_1_1"/>
    <protectedRange sqref="R53" name="Range2_12_1_6_1_1_4_1_1_1_1_1_1_1_1_1"/>
    <protectedRange sqref="Q52:R52" name="Range2_12_1_4_1_1_1_1_1_1_1_1_1_1_1_1_1"/>
    <protectedRange sqref="N52:P52" name="Range2_12_1_2_1_1_1_1_1_1_1_1_1_1_1_1_1_1"/>
    <protectedRange sqref="J52:M52" name="Range2_2_12_1_4_1_1_1_1_1_1_1_1_1_1_1_1_1_1"/>
    <protectedRange sqref="Q51:R51" name="Range2_12_1_6_1_1_1_2_3_1_1_3_1_1_1_1_1"/>
    <protectedRange sqref="N51:P51" name="Range2_12_1_2_3_1_1_1_2_3_1_1_3_1_1_1_1_1"/>
    <protectedRange sqref="I52 J51:M51" name="Range2_2_12_1_4_3_1_1_1_3_3_1_1_3_1_1_1_1_1"/>
    <protectedRange sqref="D52:E52 G52:H52" name="Range2_2_12_1_3_1_2_1_1_1_3_1_1_1_1_1_1_1_2_1"/>
    <protectedRange sqref="I51" name="Range2_2_12_1_7_1_1_5_2_1_1_1_1_1_1_1_1_1_1"/>
    <protectedRange sqref="D51:E51 G51:H51 F52" name="Range2_2_12_1_3_3_1_1_1_2_1_1_1_1_1_1_1_1_1_1"/>
    <protectedRange sqref="F51" name="Range2_2_12_1_3_1_2_1_1_1_2_1_3_1_1_3_1_1_1_1_1"/>
    <protectedRange sqref="B52" name="Range2_12_5_1_1_2_2_1_3_1_1_1_1_2_1_1_2"/>
    <protectedRange sqref="R57:R59" name="Range2_12_1_6_1_1_2"/>
    <protectedRange sqref="R56" name="Range2_12_1_6_1_1_2_1_1"/>
    <protectedRange sqref="R54:R55" name="Range2_12_1_1_1_1_1_1_1_1_1_1_1_1_1_1_1"/>
    <protectedRange sqref="N59:Q59" name="Range2_12_1_6_1_1_2_1_1_1"/>
    <protectedRange sqref="D59 I59:M59" name="Range2_2_12_1_7_1_1_2_1_1"/>
    <protectedRange sqref="E59:H59" name="Range2_2_12_1_1_1_1_1_1_1_1"/>
    <protectedRange sqref="C59" name="Range2_1_4_2_1_1_1_1_1_1"/>
    <protectedRange sqref="N58:Q58" name="Range2_12_1_6_1_1_2_1_1_1_1"/>
    <protectedRange sqref="D58 I58:M58" name="Range2_2_12_1_7_1_1_2_1_1_1"/>
    <protectedRange sqref="E58:H58" name="Range2_2_12_1_1_1_1_1_1_1_1_1"/>
    <protectedRange sqref="C58" name="Range2_1_4_2_1_1_1_1_1_1_1"/>
    <protectedRange sqref="N56:Q57" name="Range2_12_1_1_1_1_1_1_1_1_1_1_1_1_1_1_1_1_1"/>
    <protectedRange sqref="J56:M57" name="Range2_2_12_1_1_1_1_1_1_1_1_1_1_1_1_1_1_1_1"/>
    <protectedRange sqref="N55:Q55" name="Range2_12_1_6_1_1_4_1_1_1_1_1_1_1_1_1_1_1"/>
    <protectedRange sqref="J55:M55" name="Range2_2_12_1_7_1_1_6_1_1_1_1_1_1_1_1_1_1_1"/>
    <protectedRange sqref="I56:I57" name="Range2_2_12_1_7_1_1_5_1_1_1_1_1_1_1_1_1_1_1_1_1"/>
    <protectedRange sqref="G56:H57" name="Range2_2_12_1_3_3_1_1_1_1_1_1_1_1_1_1_1_1_1_1_1_1"/>
    <protectedRange sqref="I55" name="Range2_2_12_1_4_3_1_1_1_5_1_1_1_1_1_1_1_1_1_1_1_1"/>
    <protectedRange sqref="G55:H55" name="Range2_2_12_1_3_1_2_1_1_1_2_1_1_1_1_1_1_2_1_1_1_1_1"/>
    <protectedRange sqref="Q54" name="Range2_12_1_4_1_1_1_1_1_1_1_1_1_1_1_1_1_1_1"/>
    <protectedRange sqref="N54:P54" name="Range2_12_1_2_1_1_1_1_1_1_1_1_1_1_1_1_1_1_1_1"/>
    <protectedRange sqref="J54:M54" name="Range2_2_12_1_4_1_1_1_1_1_1_1_1_1_1_1_1_1_1_1_1"/>
    <protectedRange sqref="Q53" name="Range2_12_1_6_1_1_1_2_3_1_1_3_1_1_1_1_1_1_1"/>
    <protectedRange sqref="N53:P53" name="Range2_12_1_2_3_1_1_1_2_3_1_1_3_1_1_1_1_1_1_1"/>
    <protectedRange sqref="I54 J53:M53" name="Range2_2_12_1_4_3_1_1_1_3_3_1_1_3_1_1_1_1_1_1_1"/>
    <protectedRange sqref="D54:E54 G54:H54" name="Range2_2_12_1_3_1_2_1_1_1_3_1_1_1_1_1_1_1_2_1_1_1"/>
    <protectedRange sqref="I53" name="Range2_2_12_1_7_1_1_5_2_1_1_1_1_1_1_1_1_1_1_1_1"/>
    <protectedRange sqref="D53:E53 G53:H53 F54" name="Range2_2_12_1_3_3_1_1_1_2_1_1_1_1_1_1_1_1_1_1_1_1"/>
    <protectedRange sqref="F53" name="Range2_2_12_1_3_1_2_1_1_1_2_1_3_1_1_3_1_1_1_1_1_1_1"/>
    <protectedRange sqref="C56:C57" name="Range2_1_1_1_2_1_1_1_1_1_1_1_1_1_1_1_1_1_1"/>
    <protectedRange sqref="D56:D57 E57" name="Range2_2_12_1_2_1_1_1_1_1_1_1_1_1_1_1_1_1_1_1_1"/>
    <protectedRange sqref="F57 E56" name="Range2_2_12_1_3_1_2_1_1_1_2_1_1_1_1_1_1_1_1_1_1_1_1_1"/>
    <protectedRange sqref="F56" name="Range2_2_12_1_3_1_2_1_1_1_3_1_1_1_1_1_1_1_1_1_1_1_1_1"/>
    <protectedRange sqref="D55:E55" name="Range2_2_12_1_3_1_2_1_1_1_2_1_1_1_1_3_1_1_1_1_1_1_1"/>
    <protectedRange sqref="F55" name="Range2_2_12_1_3_1_2_1_1_1_3_1_1_1_1_1_3_1_1_1_1_1_1_1"/>
    <protectedRange sqref="B55" name="Range2_12_5_1_1_2_2_1_3_1_1_1_1_1_1_1_1_1_1"/>
    <protectedRange sqref="B56" name="Range2_12_5_1_1_2_1_4_1_1_1_2_1_1_1_1_1_1_1"/>
    <protectedRange sqref="B57:B58" name="Range2_12_5_1_1_2_2_1_3_1_1_1_1_2_1_1_1_1_1_1_1"/>
    <protectedRange sqref="B54" name="Range2_12_5_1_1_2_2_1_3_1_1_1_1_2_1_2_1_1_1_1_1_1"/>
    <protectedRange sqref="B53" name="Range2_12_5_1_1_2_2_1_3_1_1_1_1_2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72" priority="9" operator="containsText" text="N/A">
      <formula>NOT(ISERROR(SEARCH("N/A",X11)))</formula>
    </cfRule>
    <cfRule type="cellIs" dxfId="171" priority="27" operator="equal">
      <formula>0</formula>
    </cfRule>
  </conditionalFormatting>
  <conditionalFormatting sqref="X11:AE34">
    <cfRule type="cellIs" dxfId="170" priority="26" operator="greaterThanOrEqual">
      <formula>1185</formula>
    </cfRule>
  </conditionalFormatting>
  <conditionalFormatting sqref="X11:AE34">
    <cfRule type="cellIs" dxfId="169" priority="25" operator="between">
      <formula>0.1</formula>
      <formula>1184</formula>
    </cfRule>
  </conditionalFormatting>
  <conditionalFormatting sqref="X8 AK31:AN31 AO32">
    <cfRule type="cellIs" dxfId="168" priority="24" operator="equal">
      <formula>0</formula>
    </cfRule>
  </conditionalFormatting>
  <conditionalFormatting sqref="X8 AK31:AN31 AO32">
    <cfRule type="cellIs" dxfId="167" priority="23" operator="greaterThan">
      <formula>1179</formula>
    </cfRule>
  </conditionalFormatting>
  <conditionalFormatting sqref="X8 AK31:AN31 AO32">
    <cfRule type="cellIs" dxfId="166" priority="22" operator="greaterThan">
      <formula>99</formula>
    </cfRule>
  </conditionalFormatting>
  <conditionalFormatting sqref="X8 AK31:AN31 AO32">
    <cfRule type="cellIs" dxfId="165" priority="21" operator="greaterThan">
      <formula>0.99</formula>
    </cfRule>
  </conditionalFormatting>
  <conditionalFormatting sqref="AB8">
    <cfRule type="cellIs" dxfId="164" priority="20" operator="equal">
      <formula>0</formula>
    </cfRule>
  </conditionalFormatting>
  <conditionalFormatting sqref="AB8">
    <cfRule type="cellIs" dxfId="163" priority="19" operator="greaterThan">
      <formula>1179</formula>
    </cfRule>
  </conditionalFormatting>
  <conditionalFormatting sqref="AB8">
    <cfRule type="cellIs" dxfId="162" priority="18" operator="greaterThan">
      <formula>99</formula>
    </cfRule>
  </conditionalFormatting>
  <conditionalFormatting sqref="AB8">
    <cfRule type="cellIs" dxfId="161" priority="17" operator="greaterThan">
      <formula>0.99</formula>
    </cfRule>
  </conditionalFormatting>
  <conditionalFormatting sqref="AQ11:AQ34 AJ16:AK17 AJ11:AO15 AK18:AK30 AL16:AO30 AJ18:AJ33 AJ34:AK34 AK32:AK33 AL32:AN32 AO31 AL33:AO34">
    <cfRule type="cellIs" dxfId="160" priority="16" operator="equal">
      <formula>0</formula>
    </cfRule>
  </conditionalFormatting>
  <conditionalFormatting sqref="AQ11:AQ34 AJ16:AK17 AJ11:AO15 AK18:AK30 AL16:AO30 AJ18:AJ33 AJ34:AK34 AK32:AK33 AL32:AN32 AO31 AL33:AO34">
    <cfRule type="cellIs" dxfId="159" priority="15" operator="greaterThan">
      <formula>1179</formula>
    </cfRule>
  </conditionalFormatting>
  <conditionalFormatting sqref="AQ11:AQ34 AJ16:AK17 AJ11:AO15 AK18:AK30 AL16:AO30 AJ18:AJ33 AJ34:AK34 AK32:AK33 AL32:AN32 AO31 AL33:AO34">
    <cfRule type="cellIs" dxfId="158" priority="14" operator="greaterThan">
      <formula>99</formula>
    </cfRule>
  </conditionalFormatting>
  <conditionalFormatting sqref="AQ11:AQ34 AJ16:AK17 AJ11:AO15 AK18:AK30 AL16:AO30 AJ18:AJ33 AJ34:AK34 AK32:AK33 AL32:AN32 AO31 AL33:AO34">
    <cfRule type="cellIs" dxfId="157" priority="13" operator="greaterThan">
      <formula>0.99</formula>
    </cfRule>
  </conditionalFormatting>
  <conditionalFormatting sqref="AI11:AI34">
    <cfRule type="cellIs" dxfId="156" priority="12" operator="greaterThan">
      <formula>$AI$8</formula>
    </cfRule>
  </conditionalFormatting>
  <conditionalFormatting sqref="AH11:AH34">
    <cfRule type="cellIs" dxfId="155" priority="10" operator="greaterThan">
      <formula>$AH$8</formula>
    </cfRule>
    <cfRule type="cellIs" dxfId="154" priority="11" operator="greaterThan">
      <formula>$AH$8</formula>
    </cfRule>
  </conditionalFormatting>
  <conditionalFormatting sqref="AP11:AP34">
    <cfRule type="cellIs" dxfId="153" priority="8" operator="equal">
      <formula>0</formula>
    </cfRule>
  </conditionalFormatting>
  <conditionalFormatting sqref="AP11:AP34">
    <cfRule type="cellIs" dxfId="152" priority="7" operator="greaterThan">
      <formula>1179</formula>
    </cfRule>
  </conditionalFormatting>
  <conditionalFormatting sqref="AP11:AP34">
    <cfRule type="cellIs" dxfId="151" priority="6" operator="greaterThan">
      <formula>99</formula>
    </cfRule>
  </conditionalFormatting>
  <conditionalFormatting sqref="AP11:AP34">
    <cfRule type="cellIs" dxfId="150" priority="5" operator="greaterThan">
      <formula>0.99</formula>
    </cfRule>
  </conditionalFormatting>
  <dataValidations count="4">
    <dataValidation type="list" allowBlank="1" showInputMessage="1" showErrorMessage="1" sqref="P3:P5" xr:uid="{00000000-0002-0000-1700-000000000000}">
      <formula1>$AY$10:$AY$38</formula1>
    </dataValidation>
    <dataValidation type="list" allowBlank="1" showInputMessage="1" showErrorMessage="1" sqref="AP8:AQ8 N10 L10 D8 O8:T8" xr:uid="{00000000-0002-0000-1700-000001000000}">
      <formula1>#REF!</formula1>
    </dataValidation>
    <dataValidation type="list" allowBlank="1" showInputMessage="1" showErrorMessage="1" sqref="H11:H34" xr:uid="{00000000-0002-0000-1700-000002000000}">
      <formula1>$AV$10:$AV$19</formula1>
    </dataValidation>
    <dataValidation type="list" allowBlank="1" showInputMessage="1" showErrorMessage="1" sqref="AV31:AW31" xr:uid="{00000000-0002-0000-1700-000003000000}">
      <formula1>$AV$24:$AV$28</formula1>
    </dataValidation>
  </dataValidations>
  <hyperlinks>
    <hyperlink ref="H9:H10" location="'1'!AH8" display="Plant Status" xr:uid="{00000000-0004-0000-17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2:AY112"/>
  <sheetViews>
    <sheetView showGridLines="0" topLeftCell="A37" zoomScaleNormal="100" workbookViewId="0">
      <selection activeCell="K57" sqref="K57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134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134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35" t="s">
        <v>11</v>
      </c>
      <c r="I7" s="234" t="s">
        <v>12</v>
      </c>
      <c r="J7" s="234" t="s">
        <v>13</v>
      </c>
      <c r="K7" s="234" t="s">
        <v>14</v>
      </c>
      <c r="L7" s="14"/>
      <c r="M7" s="14"/>
      <c r="N7" s="14"/>
      <c r="O7" s="235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34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34" t="s">
        <v>23</v>
      </c>
      <c r="AG7" s="234" t="s">
        <v>24</v>
      </c>
      <c r="AH7" s="234" t="s">
        <v>25</v>
      </c>
      <c r="AI7" s="234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34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41907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24168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34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32" t="s">
        <v>52</v>
      </c>
      <c r="V9" s="232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31" t="s">
        <v>56</v>
      </c>
      <c r="AG9" s="231" t="s">
        <v>57</v>
      </c>
      <c r="AH9" s="287" t="s">
        <v>58</v>
      </c>
      <c r="AI9" s="301" t="s">
        <v>59</v>
      </c>
      <c r="AJ9" s="232" t="s">
        <v>60</v>
      </c>
      <c r="AK9" s="232" t="s">
        <v>61</v>
      </c>
      <c r="AL9" s="232" t="s">
        <v>62</v>
      </c>
      <c r="AM9" s="232" t="s">
        <v>63</v>
      </c>
      <c r="AN9" s="232" t="s">
        <v>64</v>
      </c>
      <c r="AO9" s="232" t="s">
        <v>65</v>
      </c>
      <c r="AP9" s="232" t="s">
        <v>66</v>
      </c>
      <c r="AQ9" s="285" t="s">
        <v>67</v>
      </c>
      <c r="AR9" s="232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32" t="s">
        <v>73</v>
      </c>
      <c r="C10" s="232" t="s">
        <v>74</v>
      </c>
      <c r="D10" s="232" t="s">
        <v>75</v>
      </c>
      <c r="E10" s="232" t="s">
        <v>76</v>
      </c>
      <c r="F10" s="232" t="s">
        <v>75</v>
      </c>
      <c r="G10" s="232" t="s">
        <v>76</v>
      </c>
      <c r="H10" s="284"/>
      <c r="I10" s="232" t="s">
        <v>76</v>
      </c>
      <c r="J10" s="232" t="s">
        <v>76</v>
      </c>
      <c r="K10" s="232" t="s">
        <v>76</v>
      </c>
      <c r="L10" s="30" t="s">
        <v>30</v>
      </c>
      <c r="M10" s="277"/>
      <c r="N10" s="30" t="s">
        <v>30</v>
      </c>
      <c r="O10" s="286"/>
      <c r="P10" s="286"/>
      <c r="Q10" s="3">
        <v>7918979</v>
      </c>
      <c r="R10" s="295"/>
      <c r="S10" s="296"/>
      <c r="T10" s="297"/>
      <c r="U10" s="232" t="s">
        <v>76</v>
      </c>
      <c r="V10" s="232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31125930</v>
      </c>
      <c r="AH10" s="287"/>
      <c r="AI10" s="302"/>
      <c r="AJ10" s="232" t="s">
        <v>85</v>
      </c>
      <c r="AK10" s="232" t="s">
        <v>85</v>
      </c>
      <c r="AL10" s="232" t="s">
        <v>85</v>
      </c>
      <c r="AM10" s="232" t="s">
        <v>85</v>
      </c>
      <c r="AN10" s="232" t="s">
        <v>85</v>
      </c>
      <c r="AO10" s="232" t="s">
        <v>85</v>
      </c>
      <c r="AP10" s="2">
        <v>6849845</v>
      </c>
      <c r="AQ10" s="286"/>
      <c r="AR10" s="233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14</v>
      </c>
      <c r="E11" s="45">
        <f>D11/1.42</f>
        <v>9.8591549295774659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110</v>
      </c>
      <c r="P11" s="50">
        <v>90</v>
      </c>
      <c r="Q11" s="50">
        <v>7922699</v>
      </c>
      <c r="R11" s="51">
        <f>Q11-Q10</f>
        <v>3720</v>
      </c>
      <c r="S11" s="52">
        <f>R11*24/1000</f>
        <v>89.28</v>
      </c>
      <c r="T11" s="52">
        <f>R11/1000</f>
        <v>3.72</v>
      </c>
      <c r="U11" s="53">
        <v>6</v>
      </c>
      <c r="V11" s="53">
        <f>U11</f>
        <v>6</v>
      </c>
      <c r="W11" s="117" t="s">
        <v>132</v>
      </c>
      <c r="X11" s="111">
        <v>0</v>
      </c>
      <c r="Y11" s="111">
        <v>0</v>
      </c>
      <c r="Z11" s="111">
        <v>1040</v>
      </c>
      <c r="AA11" s="111">
        <v>0</v>
      </c>
      <c r="AB11" s="111">
        <v>1038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31126508</v>
      </c>
      <c r="AH11" s="56">
        <f>IF(ISBLANK(AG11),"-",AG11-AG10)</f>
        <v>578</v>
      </c>
      <c r="AI11" s="57">
        <f>AH11/T11</f>
        <v>155.3763440860215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6850934</v>
      </c>
      <c r="AQ11" s="111">
        <f t="shared" ref="AQ11:AQ34" si="0">AP11-AP10</f>
        <v>1089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16</v>
      </c>
      <c r="E12" s="45">
        <f t="shared" ref="E12:E34" si="1">D12/1.42</f>
        <v>11.267605633802818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104</v>
      </c>
      <c r="P12" s="50">
        <v>89</v>
      </c>
      <c r="Q12" s="50">
        <v>7926300</v>
      </c>
      <c r="R12" s="51">
        <f t="shared" ref="R12:R34" si="4">Q12-Q11</f>
        <v>3601</v>
      </c>
      <c r="S12" s="52">
        <f t="shared" ref="S12:S34" si="5">R12*24/1000</f>
        <v>86.424000000000007</v>
      </c>
      <c r="T12" s="52">
        <f t="shared" ref="T12:T34" si="6">R12/1000</f>
        <v>3.601</v>
      </c>
      <c r="U12" s="53">
        <v>7.1</v>
      </c>
      <c r="V12" s="53">
        <f t="shared" ref="V12:V34" si="7">U12</f>
        <v>7.1</v>
      </c>
      <c r="W12" s="117" t="s">
        <v>132</v>
      </c>
      <c r="X12" s="111">
        <v>0</v>
      </c>
      <c r="Y12" s="111">
        <v>0</v>
      </c>
      <c r="Z12" s="111">
        <v>1040</v>
      </c>
      <c r="AA12" s="111">
        <v>0</v>
      </c>
      <c r="AB12" s="111">
        <v>1038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31127072</v>
      </c>
      <c r="AH12" s="56">
        <f>IF(ISBLANK(AG12),"-",AG12-AG11)</f>
        <v>564</v>
      </c>
      <c r="AI12" s="57">
        <f t="shared" ref="AI12:AI34" si="8">AH12/T12</f>
        <v>156.62316023326855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6852093</v>
      </c>
      <c r="AQ12" s="111">
        <f t="shared" si="0"/>
        <v>1159</v>
      </c>
      <c r="AR12" s="61">
        <v>0.98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18</v>
      </c>
      <c r="E13" s="45">
        <f t="shared" si="1"/>
        <v>12.67605633802817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102</v>
      </c>
      <c r="P13" s="50">
        <v>88</v>
      </c>
      <c r="Q13" s="50">
        <v>7929891</v>
      </c>
      <c r="R13" s="51">
        <f t="shared" si="4"/>
        <v>3591</v>
      </c>
      <c r="S13" s="52">
        <f t="shared" si="5"/>
        <v>86.183999999999997</v>
      </c>
      <c r="T13" s="52">
        <f t="shared" si="6"/>
        <v>3.5910000000000002</v>
      </c>
      <c r="U13" s="53">
        <v>8.1999999999999993</v>
      </c>
      <c r="V13" s="53">
        <f t="shared" si="7"/>
        <v>8.1999999999999993</v>
      </c>
      <c r="W13" s="117" t="s">
        <v>132</v>
      </c>
      <c r="X13" s="111">
        <v>0</v>
      </c>
      <c r="Y13" s="111">
        <v>0</v>
      </c>
      <c r="Z13" s="111">
        <v>944</v>
      </c>
      <c r="AA13" s="111">
        <v>0</v>
      </c>
      <c r="AB13" s="111">
        <v>1038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31127623</v>
      </c>
      <c r="AH13" s="56">
        <f>IF(ISBLANK(AG13),"-",AG13-AG12)</f>
        <v>551</v>
      </c>
      <c r="AI13" s="57">
        <f t="shared" si="8"/>
        <v>153.43915343915344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6853291</v>
      </c>
      <c r="AQ13" s="111">
        <f t="shared" si="0"/>
        <v>1198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19</v>
      </c>
      <c r="E14" s="45">
        <f t="shared" si="1"/>
        <v>13.380281690140846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99</v>
      </c>
      <c r="P14" s="50">
        <v>86</v>
      </c>
      <c r="Q14" s="50">
        <v>7933333</v>
      </c>
      <c r="R14" s="51">
        <f t="shared" si="4"/>
        <v>3442</v>
      </c>
      <c r="S14" s="52">
        <f t="shared" si="5"/>
        <v>82.608000000000004</v>
      </c>
      <c r="T14" s="52">
        <f t="shared" si="6"/>
        <v>3.4420000000000002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947</v>
      </c>
      <c r="AA14" s="111">
        <v>0</v>
      </c>
      <c r="AB14" s="111">
        <v>958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31128108</v>
      </c>
      <c r="AH14" s="56">
        <f t="shared" ref="AH14:AH34" si="9">IF(ISBLANK(AG14),"-",AG14-AG13)</f>
        <v>485</v>
      </c>
      <c r="AI14" s="57">
        <f t="shared" si="8"/>
        <v>140.90644973852412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6854138</v>
      </c>
      <c r="AQ14" s="111">
        <f t="shared" si="0"/>
        <v>847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24</v>
      </c>
      <c r="E15" s="45">
        <f t="shared" si="1"/>
        <v>16.901408450704228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95</v>
      </c>
      <c r="Q15" s="50">
        <v>7937197</v>
      </c>
      <c r="R15" s="51">
        <f t="shared" si="4"/>
        <v>3864</v>
      </c>
      <c r="S15" s="52">
        <f t="shared" si="5"/>
        <v>92.736000000000004</v>
      </c>
      <c r="T15" s="52">
        <f t="shared" si="6"/>
        <v>3.8639999999999999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993</v>
      </c>
      <c r="AA15" s="111">
        <v>0</v>
      </c>
      <c r="AB15" s="111">
        <v>978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31128596</v>
      </c>
      <c r="AH15" s="56">
        <f t="shared" si="9"/>
        <v>488</v>
      </c>
      <c r="AI15" s="57">
        <f t="shared" si="8"/>
        <v>126.29399585921325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6854138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10</v>
      </c>
      <c r="E16" s="45">
        <f t="shared" si="1"/>
        <v>7.042253521126761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123</v>
      </c>
      <c r="P16" s="50">
        <v>118</v>
      </c>
      <c r="Q16" s="50">
        <v>7941951</v>
      </c>
      <c r="R16" s="51">
        <f t="shared" si="4"/>
        <v>4754</v>
      </c>
      <c r="S16" s="52">
        <f t="shared" si="5"/>
        <v>114.096</v>
      </c>
      <c r="T16" s="52">
        <f t="shared" si="6"/>
        <v>4.7539999999999996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1128</v>
      </c>
      <c r="AA16" s="111">
        <v>0</v>
      </c>
      <c r="AB16" s="111">
        <v>1199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31129356</v>
      </c>
      <c r="AH16" s="56">
        <f t="shared" si="9"/>
        <v>760</v>
      </c>
      <c r="AI16" s="57">
        <f t="shared" si="8"/>
        <v>159.86537652503156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6854138</v>
      </c>
      <c r="AQ16" s="111">
        <f t="shared" si="0"/>
        <v>0</v>
      </c>
      <c r="AR16" s="61">
        <v>0.94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9</v>
      </c>
      <c r="E17" s="45">
        <f t="shared" si="1"/>
        <v>6.3380281690140849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130</v>
      </c>
      <c r="P17" s="50">
        <v>144</v>
      </c>
      <c r="Q17" s="50">
        <v>7947855</v>
      </c>
      <c r="R17" s="51">
        <f t="shared" si="4"/>
        <v>5904</v>
      </c>
      <c r="S17" s="52">
        <f t="shared" si="5"/>
        <v>141.696</v>
      </c>
      <c r="T17" s="52">
        <f t="shared" si="6"/>
        <v>5.9039999999999999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1008</v>
      </c>
      <c r="Z17" s="111">
        <v>1196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31130648</v>
      </c>
      <c r="AH17" s="56">
        <f t="shared" si="9"/>
        <v>1292</v>
      </c>
      <c r="AI17" s="57">
        <f t="shared" si="8"/>
        <v>218.83468834688347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6854138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1"/>
        <v>7.042253521126761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136</v>
      </c>
      <c r="P18" s="50">
        <v>142</v>
      </c>
      <c r="Q18" s="50">
        <v>7953864</v>
      </c>
      <c r="R18" s="51">
        <f t="shared" si="4"/>
        <v>6009</v>
      </c>
      <c r="S18" s="52">
        <f t="shared" si="5"/>
        <v>144.21600000000001</v>
      </c>
      <c r="T18" s="52">
        <f t="shared" si="6"/>
        <v>6.0090000000000003</v>
      </c>
      <c r="U18" s="53">
        <v>8.6999999999999993</v>
      </c>
      <c r="V18" s="53">
        <f t="shared" si="7"/>
        <v>8.6999999999999993</v>
      </c>
      <c r="W18" s="117" t="s">
        <v>147</v>
      </c>
      <c r="X18" s="111">
        <v>0</v>
      </c>
      <c r="Y18" s="111">
        <v>1036</v>
      </c>
      <c r="Z18" s="111">
        <v>1196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31132034</v>
      </c>
      <c r="AH18" s="56">
        <f t="shared" si="9"/>
        <v>1386</v>
      </c>
      <c r="AI18" s="57">
        <f t="shared" si="8"/>
        <v>230.65401897154268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6854138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134</v>
      </c>
      <c r="P19" s="50">
        <v>146</v>
      </c>
      <c r="Q19" s="50">
        <v>7959889</v>
      </c>
      <c r="R19" s="51">
        <f t="shared" si="4"/>
        <v>6025</v>
      </c>
      <c r="S19" s="52">
        <f t="shared" si="5"/>
        <v>144.6</v>
      </c>
      <c r="T19" s="52">
        <f t="shared" si="6"/>
        <v>6.0250000000000004</v>
      </c>
      <c r="U19" s="53">
        <v>8.1</v>
      </c>
      <c r="V19" s="53">
        <f t="shared" si="7"/>
        <v>8.1</v>
      </c>
      <c r="W19" s="117" t="s">
        <v>147</v>
      </c>
      <c r="X19" s="111">
        <v>0</v>
      </c>
      <c r="Y19" s="111">
        <v>1058</v>
      </c>
      <c r="Z19" s="111">
        <v>1196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31133413</v>
      </c>
      <c r="AH19" s="56">
        <f t="shared" si="9"/>
        <v>1379</v>
      </c>
      <c r="AI19" s="57">
        <f t="shared" si="8"/>
        <v>228.87966804979251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6854138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136</v>
      </c>
      <c r="P20" s="50">
        <v>143</v>
      </c>
      <c r="Q20" s="50">
        <v>7965932</v>
      </c>
      <c r="R20" s="51">
        <f t="shared" si="4"/>
        <v>6043</v>
      </c>
      <c r="S20" s="52">
        <f t="shared" si="5"/>
        <v>145.03200000000001</v>
      </c>
      <c r="T20" s="52">
        <f t="shared" si="6"/>
        <v>6.0430000000000001</v>
      </c>
      <c r="U20" s="53">
        <v>7.6</v>
      </c>
      <c r="V20" s="53">
        <f t="shared" si="7"/>
        <v>7.6</v>
      </c>
      <c r="W20" s="117" t="s">
        <v>147</v>
      </c>
      <c r="X20" s="111">
        <v>0</v>
      </c>
      <c r="Y20" s="111">
        <v>1049</v>
      </c>
      <c r="Z20" s="111">
        <v>1196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31134754</v>
      </c>
      <c r="AH20" s="56">
        <f t="shared" si="9"/>
        <v>1341</v>
      </c>
      <c r="AI20" s="57">
        <f t="shared" si="8"/>
        <v>221.9096475260632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6854138</v>
      </c>
      <c r="AQ20" s="111">
        <f t="shared" si="0"/>
        <v>0</v>
      </c>
      <c r="AR20" s="61">
        <v>0.98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135</v>
      </c>
      <c r="P21" s="50">
        <v>147</v>
      </c>
      <c r="Q21" s="50">
        <v>7971951</v>
      </c>
      <c r="R21" s="51">
        <f>Q21-Q20</f>
        <v>6019</v>
      </c>
      <c r="S21" s="52">
        <f t="shared" si="5"/>
        <v>144.45599999999999</v>
      </c>
      <c r="T21" s="52">
        <f t="shared" si="6"/>
        <v>6.0190000000000001</v>
      </c>
      <c r="U21" s="53">
        <v>6.9</v>
      </c>
      <c r="V21" s="53">
        <f t="shared" si="7"/>
        <v>6.9</v>
      </c>
      <c r="W21" s="117" t="s">
        <v>147</v>
      </c>
      <c r="X21" s="111">
        <v>0</v>
      </c>
      <c r="Y21" s="111">
        <v>1054</v>
      </c>
      <c r="Z21" s="111">
        <v>1196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31136126</v>
      </c>
      <c r="AH21" s="56">
        <f t="shared" si="9"/>
        <v>1372</v>
      </c>
      <c r="AI21" s="57">
        <f t="shared" si="8"/>
        <v>227.94484133577006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6854138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13</v>
      </c>
      <c r="E22" s="45">
        <f t="shared" si="1"/>
        <v>9.1549295774647899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137</v>
      </c>
      <c r="P22" s="50">
        <v>138</v>
      </c>
      <c r="Q22" s="50">
        <v>7977937</v>
      </c>
      <c r="R22" s="51">
        <f t="shared" si="4"/>
        <v>5986</v>
      </c>
      <c r="S22" s="52">
        <f t="shared" si="5"/>
        <v>143.66399999999999</v>
      </c>
      <c r="T22" s="52">
        <f t="shared" si="6"/>
        <v>5.9859999999999998</v>
      </c>
      <c r="U22" s="53">
        <v>6.4</v>
      </c>
      <c r="V22" s="53">
        <f t="shared" si="7"/>
        <v>6.4</v>
      </c>
      <c r="W22" s="117" t="s">
        <v>147</v>
      </c>
      <c r="X22" s="111">
        <v>0</v>
      </c>
      <c r="Y22" s="111">
        <v>1018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31137482</v>
      </c>
      <c r="AH22" s="56">
        <f t="shared" si="9"/>
        <v>1356</v>
      </c>
      <c r="AI22" s="57">
        <f t="shared" si="8"/>
        <v>226.52856665552957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6854138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13</v>
      </c>
      <c r="E23" s="45">
        <f t="shared" si="1"/>
        <v>9.1549295774647899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133</v>
      </c>
      <c r="P23" s="50">
        <v>131</v>
      </c>
      <c r="Q23" s="50">
        <v>7983536</v>
      </c>
      <c r="R23" s="51">
        <f t="shared" si="4"/>
        <v>5599</v>
      </c>
      <c r="S23" s="52">
        <f t="shared" si="5"/>
        <v>134.376</v>
      </c>
      <c r="T23" s="52">
        <f t="shared" si="6"/>
        <v>5.5990000000000002</v>
      </c>
      <c r="U23" s="53">
        <v>6.2</v>
      </c>
      <c r="V23" s="53">
        <f t="shared" si="7"/>
        <v>6.2</v>
      </c>
      <c r="W23" s="117" t="s">
        <v>147</v>
      </c>
      <c r="X23" s="111">
        <v>0</v>
      </c>
      <c r="Y23" s="111">
        <v>989</v>
      </c>
      <c r="Z23" s="111">
        <v>1155</v>
      </c>
      <c r="AA23" s="111">
        <v>1185</v>
      </c>
      <c r="AB23" s="111">
        <v>1159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31138754</v>
      </c>
      <c r="AH23" s="56">
        <f t="shared" si="9"/>
        <v>1272</v>
      </c>
      <c r="AI23" s="57">
        <f t="shared" si="8"/>
        <v>227.18342561171636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6854138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130</v>
      </c>
      <c r="P24" s="50">
        <v>129</v>
      </c>
      <c r="Q24" s="50">
        <v>7988888</v>
      </c>
      <c r="R24" s="51">
        <f t="shared" si="4"/>
        <v>5352</v>
      </c>
      <c r="S24" s="52">
        <f t="shared" si="5"/>
        <v>128.44800000000001</v>
      </c>
      <c r="T24" s="52">
        <f t="shared" si="6"/>
        <v>5.3520000000000003</v>
      </c>
      <c r="U24" s="53">
        <v>6.1</v>
      </c>
      <c r="V24" s="53">
        <f t="shared" si="7"/>
        <v>6.1</v>
      </c>
      <c r="W24" s="117" t="s">
        <v>147</v>
      </c>
      <c r="X24" s="111">
        <v>0</v>
      </c>
      <c r="Y24" s="111">
        <v>989</v>
      </c>
      <c r="Z24" s="111">
        <v>1155</v>
      </c>
      <c r="AA24" s="111">
        <v>1185</v>
      </c>
      <c r="AB24" s="111">
        <v>1159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31139948</v>
      </c>
      <c r="AH24" s="56">
        <f t="shared" si="9"/>
        <v>1194</v>
      </c>
      <c r="AI24" s="57">
        <f t="shared" si="8"/>
        <v>223.09417040358744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6854138</v>
      </c>
      <c r="AQ24" s="111">
        <f t="shared" si="0"/>
        <v>0</v>
      </c>
      <c r="AR24" s="61">
        <v>1.02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11</v>
      </c>
      <c r="E25" s="45">
        <f t="shared" si="1"/>
        <v>7.746478873239437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134</v>
      </c>
      <c r="P25" s="50">
        <v>124</v>
      </c>
      <c r="Q25" s="50">
        <v>7994176</v>
      </c>
      <c r="R25" s="51">
        <f t="shared" si="4"/>
        <v>5288</v>
      </c>
      <c r="S25" s="52">
        <f t="shared" si="5"/>
        <v>126.91200000000001</v>
      </c>
      <c r="T25" s="52">
        <f t="shared" si="6"/>
        <v>5.2880000000000003</v>
      </c>
      <c r="U25" s="53">
        <v>5.9</v>
      </c>
      <c r="V25" s="53">
        <f t="shared" si="7"/>
        <v>5.9</v>
      </c>
      <c r="W25" s="117" t="s">
        <v>147</v>
      </c>
      <c r="X25" s="111">
        <v>0</v>
      </c>
      <c r="Y25" s="111">
        <v>995</v>
      </c>
      <c r="Z25" s="111">
        <v>1125</v>
      </c>
      <c r="AA25" s="111">
        <v>1185</v>
      </c>
      <c r="AB25" s="111">
        <v>1128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31141129</v>
      </c>
      <c r="AH25" s="56">
        <f t="shared" si="9"/>
        <v>1181</v>
      </c>
      <c r="AI25" s="57">
        <f t="shared" si="8"/>
        <v>223.33585476550681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6854138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11</v>
      </c>
      <c r="E26" s="45">
        <f t="shared" si="1"/>
        <v>7.746478873239437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129</v>
      </c>
      <c r="P26" s="50">
        <v>127</v>
      </c>
      <c r="Q26" s="50">
        <v>7999525</v>
      </c>
      <c r="R26" s="51">
        <f t="shared" si="4"/>
        <v>5349</v>
      </c>
      <c r="S26" s="52">
        <f t="shared" si="5"/>
        <v>128.376</v>
      </c>
      <c r="T26" s="52">
        <f t="shared" si="6"/>
        <v>5.3490000000000002</v>
      </c>
      <c r="U26" s="53">
        <v>5.7</v>
      </c>
      <c r="V26" s="53">
        <f t="shared" si="7"/>
        <v>5.7</v>
      </c>
      <c r="W26" s="117" t="s">
        <v>147</v>
      </c>
      <c r="X26" s="111">
        <v>0</v>
      </c>
      <c r="Y26" s="111">
        <v>1021</v>
      </c>
      <c r="Z26" s="111">
        <v>1125</v>
      </c>
      <c r="AA26" s="111">
        <v>1185</v>
      </c>
      <c r="AB26" s="111">
        <v>1128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31142326</v>
      </c>
      <c r="AH26" s="56">
        <f t="shared" si="9"/>
        <v>1197</v>
      </c>
      <c r="AI26" s="57">
        <f t="shared" si="8"/>
        <v>223.78014582164889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6854138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9</v>
      </c>
      <c r="E27" s="45">
        <f t="shared" si="1"/>
        <v>6.3380281690140849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127</v>
      </c>
      <c r="P27" s="50">
        <v>132</v>
      </c>
      <c r="Q27" s="50">
        <v>8004947</v>
      </c>
      <c r="R27" s="51">
        <f t="shared" si="4"/>
        <v>5422</v>
      </c>
      <c r="S27" s="52">
        <f t="shared" si="5"/>
        <v>130.12799999999999</v>
      </c>
      <c r="T27" s="52">
        <f t="shared" si="6"/>
        <v>5.4219999999999997</v>
      </c>
      <c r="U27" s="53">
        <v>5.2</v>
      </c>
      <c r="V27" s="53">
        <f t="shared" si="7"/>
        <v>5.2</v>
      </c>
      <c r="W27" s="117" t="s">
        <v>147</v>
      </c>
      <c r="X27" s="111">
        <v>0</v>
      </c>
      <c r="Y27" s="111">
        <v>1040</v>
      </c>
      <c r="Z27" s="111">
        <v>1165</v>
      </c>
      <c r="AA27" s="111">
        <v>1185</v>
      </c>
      <c r="AB27" s="111">
        <v>1169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31143538</v>
      </c>
      <c r="AH27" s="56">
        <f t="shared" si="9"/>
        <v>1212</v>
      </c>
      <c r="AI27" s="57">
        <f t="shared" si="8"/>
        <v>223.53375138325342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6854138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11</v>
      </c>
      <c r="E28" s="45">
        <f t="shared" si="1"/>
        <v>7.746478873239437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120</v>
      </c>
      <c r="P28" s="50">
        <v>125</v>
      </c>
      <c r="Q28" s="50">
        <v>8010312</v>
      </c>
      <c r="R28" s="51">
        <f t="shared" si="4"/>
        <v>5365</v>
      </c>
      <c r="S28" s="52">
        <f t="shared" si="5"/>
        <v>128.76</v>
      </c>
      <c r="T28" s="52">
        <f t="shared" si="6"/>
        <v>5.3650000000000002</v>
      </c>
      <c r="U28" s="53">
        <v>5</v>
      </c>
      <c r="V28" s="53">
        <f t="shared" si="7"/>
        <v>5</v>
      </c>
      <c r="W28" s="117" t="s">
        <v>147</v>
      </c>
      <c r="X28" s="111">
        <v>0</v>
      </c>
      <c r="Y28" s="111">
        <v>1041</v>
      </c>
      <c r="Z28" s="111">
        <v>1095</v>
      </c>
      <c r="AA28" s="111">
        <v>1185</v>
      </c>
      <c r="AB28" s="111">
        <v>1098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31144730</v>
      </c>
      <c r="AH28" s="56">
        <f t="shared" si="9"/>
        <v>1192</v>
      </c>
      <c r="AI28" s="57">
        <f t="shared" si="8"/>
        <v>222.1808014911463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6854138</v>
      </c>
      <c r="AQ28" s="111">
        <f t="shared" si="0"/>
        <v>0</v>
      </c>
      <c r="AR28" s="61">
        <v>0.9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13</v>
      </c>
      <c r="E29" s="45">
        <f t="shared" si="1"/>
        <v>9.1549295774647899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114</v>
      </c>
      <c r="P29" s="50">
        <v>123</v>
      </c>
      <c r="Q29" s="50">
        <v>8015587</v>
      </c>
      <c r="R29" s="51">
        <f t="shared" si="4"/>
        <v>5275</v>
      </c>
      <c r="S29" s="52">
        <f t="shared" si="5"/>
        <v>126.6</v>
      </c>
      <c r="T29" s="52">
        <f t="shared" si="6"/>
        <v>5.2750000000000004</v>
      </c>
      <c r="U29" s="53">
        <v>4.0999999999999996</v>
      </c>
      <c r="V29" s="53">
        <f t="shared" si="7"/>
        <v>4.0999999999999996</v>
      </c>
      <c r="W29" s="117" t="s">
        <v>150</v>
      </c>
      <c r="X29" s="111">
        <v>0</v>
      </c>
      <c r="Y29" s="111">
        <v>1079</v>
      </c>
      <c r="Z29" s="111">
        <v>1196</v>
      </c>
      <c r="AA29" s="111">
        <v>0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31145802</v>
      </c>
      <c r="AH29" s="56">
        <f t="shared" si="9"/>
        <v>1072</v>
      </c>
      <c r="AI29" s="57">
        <f t="shared" si="8"/>
        <v>203.22274881516586</v>
      </c>
      <c r="AJ29" s="58">
        <v>0</v>
      </c>
      <c r="AK29" s="58">
        <v>1</v>
      </c>
      <c r="AL29" s="58">
        <v>1</v>
      </c>
      <c r="AM29" s="58">
        <v>0</v>
      </c>
      <c r="AN29" s="58">
        <v>1</v>
      </c>
      <c r="AO29" s="58">
        <v>0</v>
      </c>
      <c r="AP29" s="111">
        <v>6854138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14</v>
      </c>
      <c r="E30" s="45">
        <f t="shared" si="1"/>
        <v>9.8591549295774659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118</v>
      </c>
      <c r="P30" s="50">
        <v>121</v>
      </c>
      <c r="Q30" s="50">
        <v>8020863</v>
      </c>
      <c r="R30" s="51">
        <f t="shared" si="4"/>
        <v>5276</v>
      </c>
      <c r="S30" s="52">
        <f t="shared" si="5"/>
        <v>126.624</v>
      </c>
      <c r="T30" s="52">
        <f t="shared" si="6"/>
        <v>5.2759999999999998</v>
      </c>
      <c r="U30" s="53">
        <v>3.7</v>
      </c>
      <c r="V30" s="53">
        <f t="shared" si="7"/>
        <v>3.7</v>
      </c>
      <c r="W30" s="117" t="s">
        <v>150</v>
      </c>
      <c r="X30" s="111">
        <v>0</v>
      </c>
      <c r="Y30" s="111">
        <v>1012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31146870</v>
      </c>
      <c r="AH30" s="56">
        <f t="shared" si="9"/>
        <v>1068</v>
      </c>
      <c r="AI30" s="57">
        <f t="shared" si="8"/>
        <v>202.42608036391206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6854138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117</v>
      </c>
      <c r="P31" s="50">
        <v>119</v>
      </c>
      <c r="Q31" s="50">
        <v>8025952</v>
      </c>
      <c r="R31" s="51">
        <f t="shared" si="4"/>
        <v>5089</v>
      </c>
      <c r="S31" s="52">
        <f t="shared" si="5"/>
        <v>122.136</v>
      </c>
      <c r="T31" s="52">
        <f t="shared" si="6"/>
        <v>5.0890000000000004</v>
      </c>
      <c r="U31" s="53">
        <v>3.4</v>
      </c>
      <c r="V31" s="53">
        <f t="shared" si="7"/>
        <v>3.4</v>
      </c>
      <c r="W31" s="117" t="s">
        <v>150</v>
      </c>
      <c r="X31" s="111">
        <v>0</v>
      </c>
      <c r="Y31" s="111">
        <v>990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31147859</v>
      </c>
      <c r="AH31" s="56">
        <f t="shared" si="9"/>
        <v>989</v>
      </c>
      <c r="AI31" s="57">
        <f t="shared" si="8"/>
        <v>194.34073491845155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6854138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15</v>
      </c>
      <c r="E32" s="45">
        <f t="shared" si="1"/>
        <v>10.563380281690142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117</v>
      </c>
      <c r="P32" s="50">
        <v>116</v>
      </c>
      <c r="Q32" s="50">
        <v>8030700</v>
      </c>
      <c r="R32" s="51">
        <f t="shared" si="4"/>
        <v>4748</v>
      </c>
      <c r="S32" s="52">
        <f t="shared" si="5"/>
        <v>113.952</v>
      </c>
      <c r="T32" s="52">
        <f t="shared" si="6"/>
        <v>4.7480000000000002</v>
      </c>
      <c r="U32" s="53">
        <v>3.3</v>
      </c>
      <c r="V32" s="53">
        <f t="shared" si="7"/>
        <v>3.3</v>
      </c>
      <c r="W32" s="117" t="s">
        <v>150</v>
      </c>
      <c r="X32" s="111">
        <v>0</v>
      </c>
      <c r="Y32" s="111">
        <v>989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31148778</v>
      </c>
      <c r="AH32" s="56">
        <f t="shared" si="9"/>
        <v>919</v>
      </c>
      <c r="AI32" s="57">
        <f t="shared" si="8"/>
        <v>193.55518112889638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6854138</v>
      </c>
      <c r="AQ32" s="111">
        <f t="shared" si="0"/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12</v>
      </c>
      <c r="E33" s="45">
        <f t="shared" si="1"/>
        <v>8.4507042253521139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116</v>
      </c>
      <c r="P33" s="50">
        <v>98</v>
      </c>
      <c r="Q33" s="50">
        <v>8034852</v>
      </c>
      <c r="R33" s="51">
        <f t="shared" si="4"/>
        <v>4152</v>
      </c>
      <c r="S33" s="52">
        <f t="shared" si="5"/>
        <v>99.647999999999996</v>
      </c>
      <c r="T33" s="52">
        <f t="shared" si="6"/>
        <v>4.1520000000000001</v>
      </c>
      <c r="U33" s="53">
        <v>3.9</v>
      </c>
      <c r="V33" s="53">
        <f t="shared" si="7"/>
        <v>3.9</v>
      </c>
      <c r="W33" s="117" t="s">
        <v>132</v>
      </c>
      <c r="X33" s="111">
        <v>0</v>
      </c>
      <c r="Y33" s="111">
        <v>0</v>
      </c>
      <c r="Z33" s="111">
        <v>1071</v>
      </c>
      <c r="AA33" s="111">
        <v>0</v>
      </c>
      <c r="AB33" s="111">
        <v>1088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31149458</v>
      </c>
      <c r="AH33" s="56">
        <f t="shared" si="9"/>
        <v>680</v>
      </c>
      <c r="AI33" s="57">
        <f t="shared" si="8"/>
        <v>163.77649325626203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6854592</v>
      </c>
      <c r="AQ33" s="111">
        <f t="shared" si="0"/>
        <v>454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26</v>
      </c>
      <c r="E34" s="45">
        <f t="shared" si="1"/>
        <v>18.30985915492958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116</v>
      </c>
      <c r="P34" s="50">
        <v>91</v>
      </c>
      <c r="Q34" s="50">
        <v>8038835</v>
      </c>
      <c r="R34" s="51">
        <f t="shared" si="4"/>
        <v>3983</v>
      </c>
      <c r="S34" s="52">
        <f t="shared" si="5"/>
        <v>95.591999999999999</v>
      </c>
      <c r="T34" s="52">
        <f t="shared" si="6"/>
        <v>3.9830000000000001</v>
      </c>
      <c r="U34" s="53">
        <v>4.7</v>
      </c>
      <c r="V34" s="53">
        <f t="shared" si="7"/>
        <v>4.7</v>
      </c>
      <c r="W34" s="117" t="s">
        <v>132</v>
      </c>
      <c r="X34" s="111">
        <v>0</v>
      </c>
      <c r="Y34" s="111">
        <v>0</v>
      </c>
      <c r="Z34" s="111">
        <v>1014</v>
      </c>
      <c r="AA34" s="111">
        <v>0</v>
      </c>
      <c r="AB34" s="111">
        <v>1008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31150098</v>
      </c>
      <c r="AH34" s="56">
        <f t="shared" si="9"/>
        <v>640</v>
      </c>
      <c r="AI34" s="57">
        <f t="shared" si="8"/>
        <v>160.68290233492343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6855336</v>
      </c>
      <c r="AQ34" s="111">
        <f t="shared" si="0"/>
        <v>744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119.25</v>
      </c>
      <c r="Q35" s="78">
        <f>Q34-Q10</f>
        <v>119856</v>
      </c>
      <c r="R35" s="79">
        <f>SUM(R11:R34)</f>
        <v>119856</v>
      </c>
      <c r="S35" s="80">
        <f>AVERAGE(S11:S34)</f>
        <v>119.85600000000001</v>
      </c>
      <c r="T35" s="80">
        <f>SUM(T11:T34)</f>
        <v>119.85600000000001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24168</v>
      </c>
      <c r="AH35" s="86">
        <f>SUM(AH11:AH34)</f>
        <v>24168</v>
      </c>
      <c r="AI35" s="87">
        <f>$AH$35/$T35</f>
        <v>201.6419703644373</v>
      </c>
      <c r="AJ35" s="84"/>
      <c r="AK35" s="88"/>
      <c r="AL35" s="88"/>
      <c r="AM35" s="88"/>
      <c r="AN35" s="89"/>
      <c r="AO35" s="90"/>
      <c r="AP35" s="91">
        <f>AP34-AP10</f>
        <v>5491</v>
      </c>
      <c r="AQ35" s="92">
        <f>SUM(AQ11:AQ34)</f>
        <v>5491</v>
      </c>
      <c r="AR35" s="93">
        <f>AVERAGE(AR11:AR34)</f>
        <v>0.95000000000000007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288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5" t="s">
        <v>289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290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2" t="s">
        <v>291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292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6"/>
      <c r="U52" s="126"/>
      <c r="V52" s="126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38" t="s">
        <v>300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03"/>
      <c r="V53" s="10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140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5" t="s">
        <v>129</v>
      </c>
      <c r="C55" s="122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2" t="s">
        <v>153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04"/>
      <c r="X56" s="104"/>
      <c r="Y56" s="104"/>
      <c r="Z56" s="113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12"/>
      <c r="AW56" s="170"/>
      <c r="AX56" s="170"/>
      <c r="AY56" s="170"/>
    </row>
    <row r="57" spans="2:51" x14ac:dyDescent="0.35">
      <c r="B57" s="122" t="s">
        <v>130</v>
      </c>
      <c r="C57" s="122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07"/>
      <c r="C58" s="138"/>
      <c r="D58" s="101"/>
      <c r="E58" s="119"/>
      <c r="F58" s="119"/>
      <c r="G58" s="119"/>
      <c r="H58" s="119"/>
      <c r="I58" s="101"/>
      <c r="J58" s="120"/>
      <c r="K58" s="120"/>
      <c r="L58" s="120"/>
      <c r="M58" s="120"/>
      <c r="N58" s="120"/>
      <c r="O58" s="120"/>
      <c r="P58" s="120"/>
      <c r="Q58" s="120"/>
      <c r="R58" s="120"/>
      <c r="S58" s="105"/>
      <c r="T58" s="10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I59" s="114"/>
      <c r="J59" s="114"/>
      <c r="K59" s="114"/>
      <c r="L59" s="114"/>
      <c r="M59" s="114"/>
      <c r="N59" s="114"/>
      <c r="O59" s="115"/>
      <c r="P59" s="109"/>
      <c r="R59" s="109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U60" s="170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4"/>
      <c r="AS62" s="170"/>
      <c r="AT62" s="170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R63" s="109"/>
      <c r="AS63" s="170"/>
      <c r="AT63" s="170"/>
      <c r="AU63" s="170"/>
      <c r="AV63" s="112"/>
      <c r="AW63" s="170"/>
      <c r="AX63" s="170"/>
      <c r="AY63" s="170"/>
    </row>
    <row r="64" spans="2:51" x14ac:dyDescent="0.35"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A65" s="113"/>
      <c r="O65" s="115"/>
      <c r="R65" s="109"/>
      <c r="AS65" s="170"/>
      <c r="AT65" s="170"/>
      <c r="AU65" s="170"/>
      <c r="AV65" s="170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Q74" s="109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4"/>
      <c r="P75" s="109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R84" s="109"/>
      <c r="S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T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09"/>
      <c r="Q88" s="109"/>
      <c r="R88" s="109"/>
      <c r="S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Q89" s="109"/>
      <c r="R89" s="109"/>
      <c r="S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U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1:51" x14ac:dyDescent="0.35">
      <c r="AS97" s="170"/>
      <c r="AT97" s="170"/>
      <c r="AU97" s="170"/>
      <c r="AV97" s="170"/>
      <c r="AW97" s="170"/>
      <c r="AX97" s="170"/>
      <c r="AY97" s="170"/>
    </row>
    <row r="98" spans="1:51" x14ac:dyDescent="0.35">
      <c r="AV98" s="170"/>
      <c r="AW98" s="170"/>
      <c r="AX98" s="170"/>
      <c r="AY98" s="170"/>
    </row>
    <row r="99" spans="1:51" x14ac:dyDescent="0.35">
      <c r="AV99" s="170"/>
      <c r="AW99" s="170"/>
      <c r="AX99" s="170"/>
      <c r="AY99" s="170"/>
    </row>
    <row r="100" spans="1:51" x14ac:dyDescent="0.35">
      <c r="AV100" s="170"/>
      <c r="AW100" s="170"/>
      <c r="AX100" s="170"/>
    </row>
    <row r="109" spans="1:51" x14ac:dyDescent="0.35">
      <c r="AS109" s="170"/>
      <c r="AT109" s="170"/>
      <c r="AU109" s="170"/>
    </row>
    <row r="111" spans="1:51" x14ac:dyDescent="0.35">
      <c r="AY111" s="170"/>
    </row>
    <row r="112" spans="1:51" s="109" customFormat="1" x14ac:dyDescent="0.35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4"/>
      <c r="AV112" s="170"/>
      <c r="AW112" s="170"/>
      <c r="AX112" s="170"/>
    </row>
  </sheetData>
  <protectedRanges>
    <protectedRange sqref="N58:R58 T40 T42 S54:T57 T50:T53" name="Range2_12_5_1_1"/>
    <protectedRange sqref="N10 L10 L6 D6 D8 AD8 AF8 O8:U8 AJ8:AR8 AF10 AR11:AR34 L24:N31 E23:E34 G23:G34 N12:N23 E11:G22 N32:N34 N11:AG11 O12:AG34" name="Range1_16_3_1_1"/>
    <protectedRange sqref="J58:M5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8:V58 AA56:AU56 W56:Y56" name="Range2_2_1_10_1_1_1_2"/>
    <protectedRange sqref="F58" name="Range2_2_12_1_7_1_1"/>
    <protectedRange sqref="E58 G58:H58" name="Range2_2_2_9_1_1_1_1"/>
    <protectedRange sqref="C58" name="Range2_3_2_1_1"/>
    <protectedRange sqref="I58" name="Range2_2_1_1_1_1"/>
    <protectedRange sqref="D58" name="Range2_1_1_1_1_1_1_1_1"/>
    <protectedRange sqref="AS11:AS15" name="Range1_4_1_1_1_1"/>
    <protectedRange sqref="J11:J15 J26:J34" name="Range1_1_2_1_10_1_1_1_1"/>
    <protectedRange sqref="R62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2:S53" name="Range2_12_5_1_1_7"/>
    <protectedRange sqref="S50:S51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D45:E46 G45:H46" name="Range2_2_12_1_3_1_2_1_1_1_2_1_3_2_1_1_1"/>
    <protectedRange sqref="F45:F46" name="Range2_2_12_1_3_1_2_1_1_1_1_1_2_2_1_1_1"/>
    <protectedRange sqref="T48:T49" name="Range2_12_5_1_1_6_1_1_1_1"/>
    <protectedRange sqref="S48:S49" name="Range2_12_5_1_1_5_3_1_1_1_1"/>
    <protectedRange sqref="Q48:R49" name="Range2_12_1_6_1_1_1_2_3_2_1_1_2_1_1_1"/>
    <protectedRange sqref="N48:P49" name="Range2_12_1_2_3_1_1_1_2_3_2_1_1_2_1_1_1"/>
    <protectedRange sqref="J48:M49" name="Range2_2_12_1_4_3_1_1_1_3_3_2_1_1_2_1_1_1"/>
    <protectedRange sqref="I48:I49" name="Range2_2_12_1_4_3_1_1_1_2_1_2_2_1_2_1_1_1"/>
    <protectedRange sqref="G48:H49 D48:E49" name="Range2_2_12_1_3_1_2_1_1_1_2_1_3_2_1_2_1_1_1"/>
    <protectedRange sqref="F48:F49" name="Range2_2_12_1_3_1_2_1_1_1_1_1_2_2_1_2_1_1_1"/>
    <protectedRange sqref="B46 B43:B44" name="Range2_12_5_1_1_1_2_2_1_1_1_1_1_1"/>
    <protectedRange sqref="B45" name="Range2_12_5_1_1_1_3_1_1_1_1_1_1_1"/>
    <protectedRange sqref="B50" name="Range2_12_5_1_1_2_2_2_1_1_1"/>
    <protectedRange sqref="B58" name="Range2_12_5_1_1_3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R55:R57" name="Range2_12_1_6_1_1_2"/>
    <protectedRange sqref="R54" name="Range2_12_1_6_1_1_2_1_1"/>
    <protectedRange sqref="R52:R53" name="Range2_12_1_1_1_1_1_1_1_1_1_1_1_1_1_1_1"/>
    <protectedRange sqref="B52" name="Range2_12_5_1_1_2_2_1_3_1_1_1_1_2_1_1"/>
    <protectedRange sqref="N57:Q57" name="Range2_12_1_6_1_1_2_1_1_1"/>
    <protectedRange sqref="D57 I57:M57" name="Range2_2_12_1_7_1_1_2_1_1"/>
    <protectedRange sqref="E57:H57" name="Range2_2_12_1_1_1_1_1_1_1_1"/>
    <protectedRange sqref="C57" name="Range2_1_4_2_1_1_1_1_1_1"/>
    <protectedRange sqref="N55:Q56" name="Range2_12_1_1_1_1_1_1_1_1_1_1_1_1_1_1_1_1"/>
    <protectedRange sqref="J55:M56" name="Range2_2_12_1_1_1_1_1_1_1_1_1_1_1_1_1_1_1"/>
    <protectedRange sqref="N54:Q54" name="Range2_12_1_6_1_1_4_1_1_1_1_1_1_1_1_1_1"/>
    <protectedRange sqref="J54:M54" name="Range2_2_12_1_7_1_1_6_1_1_1_1_1_1_1_1_1_1"/>
    <protectedRange sqref="I55:I56" name="Range2_2_12_1_7_1_1_5_1_1_1_1_1_1_1_1_1_1_1_1"/>
    <protectedRange sqref="G55:H56" name="Range2_2_12_1_3_3_1_1_1_1_1_1_1_1_1_1_1_1_1_1_1"/>
    <protectedRange sqref="I54" name="Range2_2_12_1_4_3_1_1_1_5_1_1_1_1_1_1_1_1_1_1_1"/>
    <protectedRange sqref="G54:H54" name="Range2_2_12_1_3_1_2_1_1_1_2_1_1_1_1_1_1_2_1_1_1_1"/>
    <protectedRange sqref="Q53" name="Range2_12_1_4_1_1_1_1_1_1_1_1_1_1_1_1_1_1"/>
    <protectedRange sqref="N53:P53" name="Range2_12_1_2_1_1_1_1_1_1_1_1_1_1_1_1_1_1_1"/>
    <protectedRange sqref="J53:M53" name="Range2_2_12_1_4_1_1_1_1_1_1_1_1_1_1_1_1_1_1_1"/>
    <protectedRange sqref="Q52" name="Range2_12_1_6_1_1_1_2_3_1_1_3_1_1_1_1_1_1"/>
    <protectedRange sqref="N52:P52" name="Range2_12_1_2_3_1_1_1_2_3_1_1_3_1_1_1_1_1_1"/>
    <protectedRange sqref="I53 J52:M52" name="Range2_2_12_1_4_3_1_1_1_3_3_1_1_3_1_1_1_1_1_1"/>
    <protectedRange sqref="D53:E53 G53:H53" name="Range2_2_12_1_3_1_2_1_1_1_3_1_1_1_1_1_1_1_2_1_1"/>
    <protectedRange sqref="B54" name="Range2_12_5_1_1_2_2_1_3_1_1_1_1_1_1_1_1_1"/>
    <protectedRange sqref="I52" name="Range2_2_12_1_7_1_1_5_2_1_1_1_1_1_1_1_1_1_1_1"/>
    <protectedRange sqref="D52:E52 G52:H52 F53" name="Range2_2_12_1_3_3_1_1_1_2_1_1_1_1_1_1_1_1_1_1_1"/>
    <protectedRange sqref="F52" name="Range2_2_12_1_3_1_2_1_1_1_2_1_3_1_1_3_1_1_1_1_1_1"/>
    <protectedRange sqref="C55:C56" name="Range2_1_1_1_2_1_1_1_1_1_1_1_1_1_1_1_1_1"/>
    <protectedRange sqref="D55:D56 E56" name="Range2_2_12_1_2_1_1_1_1_1_1_1_1_1_1_1_1_1_1_1"/>
    <protectedRange sqref="F56 E55" name="Range2_2_12_1_3_1_2_1_1_1_2_1_1_1_1_1_1_1_1_1_1_1_1"/>
    <protectedRange sqref="F55" name="Range2_2_12_1_3_1_2_1_1_1_3_1_1_1_1_1_1_1_1_1_1_1_1"/>
    <protectedRange sqref="D54:E54" name="Range2_2_12_1_3_1_2_1_1_1_2_1_1_1_1_3_1_1_1_1_1_1"/>
    <protectedRange sqref="B55" name="Range2_12_5_1_1_2_1_4_1_1_1_2_1_1_1_1_1_1"/>
    <protectedRange sqref="F54" name="Range2_2_12_1_3_1_2_1_1_1_3_1_1_1_1_1_3_1_1_1_1_1_1"/>
    <protectedRange sqref="B56:B57" name="Range2_12_5_1_1_2_2_1_3_1_1_1_1_2_1_1_1_1_1_1"/>
    <protectedRange sqref="B53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49" priority="9" operator="containsText" text="N/A">
      <formula>NOT(ISERROR(SEARCH("N/A",X11)))</formula>
    </cfRule>
    <cfRule type="cellIs" dxfId="148" priority="27" operator="equal">
      <formula>0</formula>
    </cfRule>
  </conditionalFormatting>
  <conditionalFormatting sqref="X11:AE34">
    <cfRule type="cellIs" dxfId="147" priority="26" operator="greaterThanOrEqual">
      <formula>1185</formula>
    </cfRule>
  </conditionalFormatting>
  <conditionalFormatting sqref="X11:AE34">
    <cfRule type="cellIs" dxfId="146" priority="25" operator="between">
      <formula>0.1</formula>
      <formula>1184</formula>
    </cfRule>
  </conditionalFormatting>
  <conditionalFormatting sqref="X8">
    <cfRule type="cellIs" dxfId="145" priority="24" operator="equal">
      <formula>0</formula>
    </cfRule>
  </conditionalFormatting>
  <conditionalFormatting sqref="X8">
    <cfRule type="cellIs" dxfId="144" priority="23" operator="greaterThan">
      <formula>1179</formula>
    </cfRule>
  </conditionalFormatting>
  <conditionalFormatting sqref="X8">
    <cfRule type="cellIs" dxfId="143" priority="22" operator="greaterThan">
      <formula>99</formula>
    </cfRule>
  </conditionalFormatting>
  <conditionalFormatting sqref="X8">
    <cfRule type="cellIs" dxfId="142" priority="21" operator="greaterThan">
      <formula>0.99</formula>
    </cfRule>
  </conditionalFormatting>
  <conditionalFormatting sqref="AB8">
    <cfRule type="cellIs" dxfId="141" priority="20" operator="equal">
      <formula>0</formula>
    </cfRule>
  </conditionalFormatting>
  <conditionalFormatting sqref="AB8">
    <cfRule type="cellIs" dxfId="140" priority="19" operator="greaterThan">
      <formula>1179</formula>
    </cfRule>
  </conditionalFormatting>
  <conditionalFormatting sqref="AB8">
    <cfRule type="cellIs" dxfId="139" priority="18" operator="greaterThan">
      <formula>99</formula>
    </cfRule>
  </conditionalFormatting>
  <conditionalFormatting sqref="AB8">
    <cfRule type="cellIs" dxfId="138" priority="17" operator="greaterThan">
      <formula>0.99</formula>
    </cfRule>
  </conditionalFormatting>
  <conditionalFormatting sqref="AQ11:AQ34 AJ16:AK17 AJ11:AO15 AJ18:AJ34 AK18:AK30 AL34:AO34 AK31:AO33 AL16:AO30">
    <cfRule type="cellIs" dxfId="137" priority="16" operator="equal">
      <formula>0</formula>
    </cfRule>
  </conditionalFormatting>
  <conditionalFormatting sqref="AQ11:AQ34 AJ16:AK17 AJ11:AO15 AJ18:AJ34 AK18:AK30 AL34:AO34 AK31:AO33 AL16:AO30">
    <cfRule type="cellIs" dxfId="136" priority="15" operator="greaterThan">
      <formula>1179</formula>
    </cfRule>
  </conditionalFormatting>
  <conditionalFormatting sqref="AQ11:AQ34 AJ16:AK17 AJ11:AO15 AJ18:AJ34 AK18:AK30 AL34:AO34 AK31:AO33 AL16:AO30">
    <cfRule type="cellIs" dxfId="135" priority="14" operator="greaterThan">
      <formula>99</formula>
    </cfRule>
  </conditionalFormatting>
  <conditionalFormatting sqref="AQ11:AQ34 AJ16:AK17 AJ11:AO15 AJ18:AJ34 AK18:AK30 AL34:AO34 AK31:AO33 AL16:AO30">
    <cfRule type="cellIs" dxfId="134" priority="13" operator="greaterThan">
      <formula>0.99</formula>
    </cfRule>
  </conditionalFormatting>
  <conditionalFormatting sqref="AI11:AI34">
    <cfRule type="cellIs" dxfId="133" priority="12" operator="greaterThan">
      <formula>$AI$8</formula>
    </cfRule>
  </conditionalFormatting>
  <conditionalFormatting sqref="AH11:AH34">
    <cfRule type="cellIs" dxfId="132" priority="10" operator="greaterThan">
      <formula>$AH$8</formula>
    </cfRule>
    <cfRule type="cellIs" dxfId="131" priority="11" operator="greaterThan">
      <formula>$AH$8</formula>
    </cfRule>
  </conditionalFormatting>
  <conditionalFormatting sqref="AP11:AP34">
    <cfRule type="cellIs" dxfId="130" priority="8" operator="equal">
      <formula>0</formula>
    </cfRule>
  </conditionalFormatting>
  <conditionalFormatting sqref="AP11:AP34">
    <cfRule type="cellIs" dxfId="129" priority="7" operator="greaterThan">
      <formula>1179</formula>
    </cfRule>
  </conditionalFormatting>
  <conditionalFormatting sqref="AP11:AP34">
    <cfRule type="cellIs" dxfId="128" priority="6" operator="greaterThan">
      <formula>99</formula>
    </cfRule>
  </conditionalFormatting>
  <conditionalFormatting sqref="AP11:AP34">
    <cfRule type="cellIs" dxfId="127" priority="5" operator="greaterThan">
      <formula>0.99</formula>
    </cfRule>
  </conditionalFormatting>
  <conditionalFormatting sqref="AK34">
    <cfRule type="cellIs" dxfId="126" priority="4" operator="equal">
      <formula>0</formula>
    </cfRule>
  </conditionalFormatting>
  <conditionalFormatting sqref="AK34">
    <cfRule type="cellIs" dxfId="125" priority="3" operator="greaterThan">
      <formula>1179</formula>
    </cfRule>
  </conditionalFormatting>
  <conditionalFormatting sqref="AK34">
    <cfRule type="cellIs" dxfId="124" priority="2" operator="greaterThan">
      <formula>99</formula>
    </cfRule>
  </conditionalFormatting>
  <conditionalFormatting sqref="AK34">
    <cfRule type="cellIs" dxfId="123" priority="1" operator="greaterThan">
      <formula>0.99</formula>
    </cfRule>
  </conditionalFormatting>
  <dataValidations count="4">
    <dataValidation type="list" allowBlank="1" showInputMessage="1" showErrorMessage="1" sqref="AV31:AW31" xr:uid="{00000000-0002-0000-1800-000000000000}">
      <formula1>$AV$24:$AV$28</formula1>
    </dataValidation>
    <dataValidation type="list" allowBlank="1" showInputMessage="1" showErrorMessage="1" sqref="H11:H34" xr:uid="{00000000-0002-0000-1800-000001000000}">
      <formula1>$AV$10:$AV$19</formula1>
    </dataValidation>
    <dataValidation type="list" allowBlank="1" showInputMessage="1" showErrorMessage="1" sqref="AP8:AQ8 N10 L10 D8 O8:T8" xr:uid="{00000000-0002-0000-1800-000002000000}">
      <formula1>#REF!</formula1>
    </dataValidation>
    <dataValidation type="list" allowBlank="1" showInputMessage="1" showErrorMessage="1" sqref="P3:P5" xr:uid="{00000000-0002-0000-1800-000003000000}">
      <formula1>$AY$10:$AY$38</formula1>
    </dataValidation>
  </dataValidations>
  <hyperlinks>
    <hyperlink ref="H9:H10" location="'1'!AH8" display="Plant Status" xr:uid="{00000000-0004-0000-18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2:AY113"/>
  <sheetViews>
    <sheetView showGridLines="0" topLeftCell="A37" zoomScaleNormal="100" workbookViewId="0">
      <selection activeCell="K52" sqref="K52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37" t="s">
        <v>11</v>
      </c>
      <c r="I7" s="238" t="s">
        <v>12</v>
      </c>
      <c r="J7" s="238" t="s">
        <v>13</v>
      </c>
      <c r="K7" s="238" t="s">
        <v>14</v>
      </c>
      <c r="L7" s="14"/>
      <c r="M7" s="14"/>
      <c r="N7" s="14"/>
      <c r="O7" s="237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38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38" t="s">
        <v>23</v>
      </c>
      <c r="AG7" s="238" t="s">
        <v>24</v>
      </c>
      <c r="AH7" s="238" t="s">
        <v>25</v>
      </c>
      <c r="AI7" s="238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38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41908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24740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38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39" t="s">
        <v>52</v>
      </c>
      <c r="V9" s="239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41" t="s">
        <v>56</v>
      </c>
      <c r="AG9" s="241" t="s">
        <v>57</v>
      </c>
      <c r="AH9" s="287" t="s">
        <v>58</v>
      </c>
      <c r="AI9" s="301" t="s">
        <v>59</v>
      </c>
      <c r="AJ9" s="239" t="s">
        <v>60</v>
      </c>
      <c r="AK9" s="239" t="s">
        <v>61</v>
      </c>
      <c r="AL9" s="239" t="s">
        <v>62</v>
      </c>
      <c r="AM9" s="239" t="s">
        <v>63</v>
      </c>
      <c r="AN9" s="239" t="s">
        <v>64</v>
      </c>
      <c r="AO9" s="239" t="s">
        <v>65</v>
      </c>
      <c r="AP9" s="239" t="s">
        <v>66</v>
      </c>
      <c r="AQ9" s="285" t="s">
        <v>67</v>
      </c>
      <c r="AR9" s="239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39" t="s">
        <v>73</v>
      </c>
      <c r="C10" s="239" t="s">
        <v>74</v>
      </c>
      <c r="D10" s="239" t="s">
        <v>75</v>
      </c>
      <c r="E10" s="239" t="s">
        <v>76</v>
      </c>
      <c r="F10" s="239" t="s">
        <v>75</v>
      </c>
      <c r="G10" s="239" t="s">
        <v>76</v>
      </c>
      <c r="H10" s="284"/>
      <c r="I10" s="239" t="s">
        <v>76</v>
      </c>
      <c r="J10" s="239" t="s">
        <v>76</v>
      </c>
      <c r="K10" s="239" t="s">
        <v>76</v>
      </c>
      <c r="L10" s="30" t="s">
        <v>30</v>
      </c>
      <c r="M10" s="277"/>
      <c r="N10" s="30" t="s">
        <v>30</v>
      </c>
      <c r="O10" s="286"/>
      <c r="P10" s="286"/>
      <c r="Q10" s="3">
        <v>8038835</v>
      </c>
      <c r="R10" s="295"/>
      <c r="S10" s="296"/>
      <c r="T10" s="297"/>
      <c r="U10" s="239" t="s">
        <v>76</v>
      </c>
      <c r="V10" s="239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31150098</v>
      </c>
      <c r="AH10" s="287"/>
      <c r="AI10" s="302"/>
      <c r="AJ10" s="239" t="s">
        <v>85</v>
      </c>
      <c r="AK10" s="239" t="s">
        <v>85</v>
      </c>
      <c r="AL10" s="239" t="s">
        <v>85</v>
      </c>
      <c r="AM10" s="239" t="s">
        <v>85</v>
      </c>
      <c r="AN10" s="239" t="s">
        <v>85</v>
      </c>
      <c r="AO10" s="239" t="s">
        <v>85</v>
      </c>
      <c r="AP10" s="2">
        <v>6855336</v>
      </c>
      <c r="AQ10" s="286"/>
      <c r="AR10" s="240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22</v>
      </c>
      <c r="E11" s="45">
        <f>D11/1.42</f>
        <v>15.492957746478874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94</v>
      </c>
      <c r="P11" s="50">
        <v>90</v>
      </c>
      <c r="Q11" s="50">
        <v>8042490</v>
      </c>
      <c r="R11" s="51">
        <f>Q11-Q10</f>
        <v>3655</v>
      </c>
      <c r="S11" s="52">
        <f>R11*24/1000</f>
        <v>87.72</v>
      </c>
      <c r="T11" s="52">
        <f>R11/1000</f>
        <v>3.6549999999999998</v>
      </c>
      <c r="U11" s="53">
        <v>5.7</v>
      </c>
      <c r="V11" s="53">
        <f>U11</f>
        <v>5.7</v>
      </c>
      <c r="W11" s="117" t="s">
        <v>132</v>
      </c>
      <c r="X11" s="111">
        <v>0</v>
      </c>
      <c r="Y11" s="111">
        <v>0</v>
      </c>
      <c r="Z11" s="111">
        <v>1004</v>
      </c>
      <c r="AA11" s="111">
        <v>0</v>
      </c>
      <c r="AB11" s="111">
        <v>1028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31150658</v>
      </c>
      <c r="AH11" s="56">
        <f>IF(ISBLANK(AG11),"-",AG11-AG10)</f>
        <v>560</v>
      </c>
      <c r="AI11" s="57">
        <f>AH11/T11</f>
        <v>153.21477428180575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6856378</v>
      </c>
      <c r="AQ11" s="111">
        <f t="shared" ref="AQ11:AQ34" si="0">AP11-AP10</f>
        <v>1042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22</v>
      </c>
      <c r="E12" s="45">
        <f t="shared" ref="E12:E34" si="1">D12/1.42</f>
        <v>15.492957746478874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91</v>
      </c>
      <c r="P12" s="50">
        <v>88</v>
      </c>
      <c r="Q12" s="50">
        <v>8046042</v>
      </c>
      <c r="R12" s="51">
        <f t="shared" ref="R12:R34" si="4">Q12-Q11</f>
        <v>3552</v>
      </c>
      <c r="S12" s="52">
        <f t="shared" ref="S12:S34" si="5">R12*24/1000</f>
        <v>85.248000000000005</v>
      </c>
      <c r="T12" s="52">
        <f t="shared" ref="T12:T34" si="6">R12/1000</f>
        <v>3.552</v>
      </c>
      <c r="U12" s="53">
        <v>6.9</v>
      </c>
      <c r="V12" s="53">
        <f t="shared" ref="V12:V34" si="7">U12</f>
        <v>6.9</v>
      </c>
      <c r="W12" s="117" t="s">
        <v>132</v>
      </c>
      <c r="X12" s="111">
        <v>0</v>
      </c>
      <c r="Y12" s="111">
        <v>0</v>
      </c>
      <c r="Z12" s="111">
        <v>1004</v>
      </c>
      <c r="AA12" s="111">
        <v>0</v>
      </c>
      <c r="AB12" s="111">
        <v>1028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31151206</v>
      </c>
      <c r="AH12" s="56">
        <f>IF(ISBLANK(AG12),"-",AG12-AG11)</f>
        <v>548</v>
      </c>
      <c r="AI12" s="57">
        <f t="shared" ref="AI12:AI34" si="8">AH12/T12</f>
        <v>154.27927927927928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6857592</v>
      </c>
      <c r="AQ12" s="111">
        <f t="shared" si="0"/>
        <v>1214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23</v>
      </c>
      <c r="E13" s="45">
        <f t="shared" si="1"/>
        <v>16.197183098591552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89</v>
      </c>
      <c r="P13" s="50">
        <v>86</v>
      </c>
      <c r="Q13" s="50">
        <v>8049490</v>
      </c>
      <c r="R13" s="51">
        <f>Q13-Q12</f>
        <v>3448</v>
      </c>
      <c r="S13" s="52">
        <f t="shared" si="5"/>
        <v>82.751999999999995</v>
      </c>
      <c r="T13" s="52">
        <f t="shared" si="6"/>
        <v>3.448</v>
      </c>
      <c r="U13" s="53">
        <v>8.4</v>
      </c>
      <c r="V13" s="53">
        <f t="shared" si="7"/>
        <v>8.4</v>
      </c>
      <c r="W13" s="117" t="s">
        <v>132</v>
      </c>
      <c r="X13" s="111">
        <v>0</v>
      </c>
      <c r="Y13" s="111">
        <v>0</v>
      </c>
      <c r="Z13" s="111">
        <v>921</v>
      </c>
      <c r="AA13" s="111">
        <v>0</v>
      </c>
      <c r="AB13" s="111">
        <v>1009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31151734</v>
      </c>
      <c r="AH13" s="56">
        <f>IF(ISBLANK(AG13),"-",AG13-AG12)</f>
        <v>528</v>
      </c>
      <c r="AI13" s="57">
        <f t="shared" si="8"/>
        <v>153.13225058004642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6858959</v>
      </c>
      <c r="AQ13" s="111">
        <f t="shared" si="0"/>
        <v>1367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20</v>
      </c>
      <c r="E14" s="45">
        <f t="shared" si="1"/>
        <v>14.084507042253522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87</v>
      </c>
      <c r="P14" s="50">
        <v>84</v>
      </c>
      <c r="Q14" s="50">
        <v>8052881</v>
      </c>
      <c r="R14" s="51">
        <f t="shared" si="4"/>
        <v>3391</v>
      </c>
      <c r="S14" s="52">
        <f t="shared" si="5"/>
        <v>81.384</v>
      </c>
      <c r="T14" s="52">
        <f t="shared" si="6"/>
        <v>3.391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921</v>
      </c>
      <c r="AA14" s="111">
        <v>0</v>
      </c>
      <c r="AB14" s="111">
        <v>1009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31152170</v>
      </c>
      <c r="AH14" s="56">
        <f t="shared" ref="AH14:AH34" si="9">IF(ISBLANK(AG14),"-",AG14-AG13)</f>
        <v>436</v>
      </c>
      <c r="AI14" s="57">
        <f t="shared" si="8"/>
        <v>128.57564140371571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6860023</v>
      </c>
      <c r="AQ14" s="111">
        <f t="shared" si="0"/>
        <v>1064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26</v>
      </c>
      <c r="E15" s="45">
        <f t="shared" si="1"/>
        <v>18.30985915492958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96</v>
      </c>
      <c r="Q15" s="50">
        <v>8056608</v>
      </c>
      <c r="R15" s="51">
        <f t="shared" si="4"/>
        <v>3727</v>
      </c>
      <c r="S15" s="52">
        <f t="shared" si="5"/>
        <v>89.447999999999993</v>
      </c>
      <c r="T15" s="52">
        <f t="shared" si="6"/>
        <v>3.7269999999999999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943</v>
      </c>
      <c r="AA15" s="111">
        <v>0</v>
      </c>
      <c r="AB15" s="111">
        <v>948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31152608</v>
      </c>
      <c r="AH15" s="56">
        <f t="shared" si="9"/>
        <v>438</v>
      </c>
      <c r="AI15" s="57">
        <f t="shared" si="8"/>
        <v>117.52079420445399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6860023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10</v>
      </c>
      <c r="E16" s="45">
        <f t="shared" si="1"/>
        <v>7.042253521126761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121</v>
      </c>
      <c r="P16" s="50">
        <v>122</v>
      </c>
      <c r="Q16" s="50">
        <v>8061327</v>
      </c>
      <c r="R16" s="51">
        <f t="shared" si="4"/>
        <v>4719</v>
      </c>
      <c r="S16" s="52">
        <f t="shared" si="5"/>
        <v>113.256</v>
      </c>
      <c r="T16" s="52">
        <f t="shared" si="6"/>
        <v>4.7190000000000003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1190</v>
      </c>
      <c r="AA16" s="111">
        <v>0</v>
      </c>
      <c r="AB16" s="111">
        <v>1195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31153336</v>
      </c>
      <c r="AH16" s="56">
        <f t="shared" si="9"/>
        <v>728</v>
      </c>
      <c r="AI16" s="57">
        <f t="shared" si="8"/>
        <v>154.26997245179064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6860023</v>
      </c>
      <c r="AQ16" s="111">
        <f t="shared" si="0"/>
        <v>0</v>
      </c>
      <c r="AR16" s="61">
        <v>0.93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17</v>
      </c>
      <c r="E17" s="45">
        <f t="shared" si="1"/>
        <v>11.971830985915494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133</v>
      </c>
      <c r="P17" s="50">
        <v>148</v>
      </c>
      <c r="Q17" s="50">
        <v>8067316</v>
      </c>
      <c r="R17" s="51">
        <f t="shared" si="4"/>
        <v>5989</v>
      </c>
      <c r="S17" s="52">
        <f t="shared" si="5"/>
        <v>143.73599999999999</v>
      </c>
      <c r="T17" s="52">
        <f t="shared" si="6"/>
        <v>5.9889999999999999</v>
      </c>
      <c r="U17" s="53">
        <v>9</v>
      </c>
      <c r="V17" s="53">
        <f t="shared" si="7"/>
        <v>9</v>
      </c>
      <c r="W17" s="117" t="s">
        <v>147</v>
      </c>
      <c r="X17" s="111">
        <v>0</v>
      </c>
      <c r="Y17" s="111">
        <v>1081</v>
      </c>
      <c r="Z17" s="111">
        <v>1148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31154670</v>
      </c>
      <c r="AH17" s="56">
        <f t="shared" si="9"/>
        <v>1334</v>
      </c>
      <c r="AI17" s="57">
        <f t="shared" si="8"/>
        <v>222.74169310402405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6860023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8</v>
      </c>
      <c r="E18" s="45">
        <f t="shared" si="1"/>
        <v>5.6338028169014089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135</v>
      </c>
      <c r="P18" s="50">
        <v>148</v>
      </c>
      <c r="Q18" s="50">
        <v>8073509</v>
      </c>
      <c r="R18" s="51">
        <f t="shared" si="4"/>
        <v>6193</v>
      </c>
      <c r="S18" s="52">
        <f t="shared" si="5"/>
        <v>148.63200000000001</v>
      </c>
      <c r="T18" s="52">
        <f t="shared" si="6"/>
        <v>6.1929999999999996</v>
      </c>
      <c r="U18" s="53">
        <v>8.3000000000000007</v>
      </c>
      <c r="V18" s="53">
        <f t="shared" si="7"/>
        <v>8.3000000000000007</v>
      </c>
      <c r="W18" s="117" t="s">
        <v>147</v>
      </c>
      <c r="X18" s="111">
        <v>0</v>
      </c>
      <c r="Y18" s="111">
        <v>1080</v>
      </c>
      <c r="Z18" s="111">
        <v>1188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31156036</v>
      </c>
      <c r="AH18" s="56">
        <f t="shared" si="9"/>
        <v>1366</v>
      </c>
      <c r="AI18" s="57">
        <f t="shared" si="8"/>
        <v>220.57161311157759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6860023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8</v>
      </c>
      <c r="E19" s="45">
        <f t="shared" si="1"/>
        <v>5.6338028169014089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135</v>
      </c>
      <c r="P19" s="50">
        <v>146</v>
      </c>
      <c r="Q19" s="50">
        <v>8079718</v>
      </c>
      <c r="R19" s="51">
        <f t="shared" si="4"/>
        <v>6209</v>
      </c>
      <c r="S19" s="52">
        <f t="shared" si="5"/>
        <v>149.01599999999999</v>
      </c>
      <c r="T19" s="52">
        <f t="shared" si="6"/>
        <v>6.2089999999999996</v>
      </c>
      <c r="U19" s="53">
        <v>7.6</v>
      </c>
      <c r="V19" s="53">
        <f t="shared" si="7"/>
        <v>7.6</v>
      </c>
      <c r="W19" s="117" t="s">
        <v>147</v>
      </c>
      <c r="X19" s="111">
        <v>0</v>
      </c>
      <c r="Y19" s="111">
        <v>1080</v>
      </c>
      <c r="Z19" s="111">
        <v>1195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31157430</v>
      </c>
      <c r="AH19" s="56">
        <f t="shared" si="9"/>
        <v>1394</v>
      </c>
      <c r="AI19" s="57">
        <f t="shared" si="8"/>
        <v>224.51280399420199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6860023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134</v>
      </c>
      <c r="P20" s="50">
        <v>147</v>
      </c>
      <c r="Q20" s="50">
        <v>8085718</v>
      </c>
      <c r="R20" s="51">
        <f t="shared" si="4"/>
        <v>6000</v>
      </c>
      <c r="S20" s="52">
        <f t="shared" si="5"/>
        <v>144</v>
      </c>
      <c r="T20" s="52">
        <f t="shared" si="6"/>
        <v>6</v>
      </c>
      <c r="U20" s="53">
        <v>6.9</v>
      </c>
      <c r="V20" s="53">
        <f t="shared" si="7"/>
        <v>6.9</v>
      </c>
      <c r="W20" s="117" t="s">
        <v>147</v>
      </c>
      <c r="X20" s="111">
        <v>0</v>
      </c>
      <c r="Y20" s="111">
        <v>1080</v>
      </c>
      <c r="Z20" s="111">
        <v>1192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31158792</v>
      </c>
      <c r="AH20" s="56">
        <f t="shared" si="9"/>
        <v>1362</v>
      </c>
      <c r="AI20" s="57">
        <f t="shared" si="8"/>
        <v>227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6860023</v>
      </c>
      <c r="AQ20" s="111">
        <f t="shared" si="0"/>
        <v>0</v>
      </c>
      <c r="AR20" s="61">
        <v>0.83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9</v>
      </c>
      <c r="E21" s="45">
        <f t="shared" si="1"/>
        <v>6.3380281690140849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135</v>
      </c>
      <c r="P21" s="50">
        <v>135</v>
      </c>
      <c r="Q21" s="50">
        <v>8091840</v>
      </c>
      <c r="R21" s="51">
        <f>Q21-Q20</f>
        <v>6122</v>
      </c>
      <c r="S21" s="52">
        <f t="shared" si="5"/>
        <v>146.928</v>
      </c>
      <c r="T21" s="52">
        <f t="shared" si="6"/>
        <v>6.1219999999999999</v>
      </c>
      <c r="U21" s="53">
        <v>6.4</v>
      </c>
      <c r="V21" s="53">
        <f t="shared" si="7"/>
        <v>6.4</v>
      </c>
      <c r="W21" s="117" t="s">
        <v>147</v>
      </c>
      <c r="X21" s="111">
        <v>0</v>
      </c>
      <c r="Y21" s="111">
        <v>1071</v>
      </c>
      <c r="Z21" s="111">
        <v>1169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31160145</v>
      </c>
      <c r="AH21" s="56">
        <f t="shared" si="9"/>
        <v>1353</v>
      </c>
      <c r="AI21" s="57">
        <f t="shared" si="8"/>
        <v>221.0062071218556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6860023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9</v>
      </c>
      <c r="E22" s="45">
        <f t="shared" si="1"/>
        <v>6.3380281690140849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131</v>
      </c>
      <c r="P22" s="50">
        <v>135</v>
      </c>
      <c r="Q22" s="50">
        <v>8097728</v>
      </c>
      <c r="R22" s="51">
        <f t="shared" si="4"/>
        <v>5888</v>
      </c>
      <c r="S22" s="52">
        <f t="shared" si="5"/>
        <v>141.31200000000001</v>
      </c>
      <c r="T22" s="52">
        <f t="shared" si="6"/>
        <v>5.8879999999999999</v>
      </c>
      <c r="U22" s="53">
        <v>5.8</v>
      </c>
      <c r="V22" s="53">
        <f t="shared" si="7"/>
        <v>5.8</v>
      </c>
      <c r="W22" s="117" t="s">
        <v>147</v>
      </c>
      <c r="X22" s="111">
        <v>0</v>
      </c>
      <c r="Y22" s="111">
        <v>1070</v>
      </c>
      <c r="Z22" s="111">
        <v>1150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31161498</v>
      </c>
      <c r="AH22" s="56">
        <f t="shared" si="9"/>
        <v>1353</v>
      </c>
      <c r="AI22" s="57">
        <f t="shared" si="8"/>
        <v>229.78940217391306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6860023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7</v>
      </c>
      <c r="E23" s="45">
        <f t="shared" si="1"/>
        <v>4.9295774647887329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136</v>
      </c>
      <c r="P23" s="50">
        <v>136</v>
      </c>
      <c r="Q23" s="50">
        <v>8103465</v>
      </c>
      <c r="R23" s="51">
        <f t="shared" si="4"/>
        <v>5737</v>
      </c>
      <c r="S23" s="52">
        <f t="shared" si="5"/>
        <v>137.68799999999999</v>
      </c>
      <c r="T23" s="52">
        <f t="shared" si="6"/>
        <v>5.7370000000000001</v>
      </c>
      <c r="U23" s="53">
        <v>5.6</v>
      </c>
      <c r="V23" s="53">
        <f t="shared" si="7"/>
        <v>5.6</v>
      </c>
      <c r="W23" s="117" t="s">
        <v>147</v>
      </c>
      <c r="X23" s="111">
        <v>0</v>
      </c>
      <c r="Y23" s="111">
        <v>999</v>
      </c>
      <c r="Z23" s="111">
        <v>1168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31162806</v>
      </c>
      <c r="AH23" s="56">
        <f t="shared" si="9"/>
        <v>1308</v>
      </c>
      <c r="AI23" s="57">
        <f t="shared" si="8"/>
        <v>227.99372494335017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6860023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10</v>
      </c>
      <c r="E24" s="45">
        <f t="shared" si="1"/>
        <v>7.042253521126761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129</v>
      </c>
      <c r="P24" s="50">
        <v>132</v>
      </c>
      <c r="Q24" s="50">
        <v>8108996</v>
      </c>
      <c r="R24" s="51">
        <f t="shared" si="4"/>
        <v>5531</v>
      </c>
      <c r="S24" s="52">
        <f t="shared" si="5"/>
        <v>132.744</v>
      </c>
      <c r="T24" s="52">
        <f t="shared" si="6"/>
        <v>5.5309999999999997</v>
      </c>
      <c r="U24" s="53">
        <v>5.5</v>
      </c>
      <c r="V24" s="53">
        <f t="shared" si="7"/>
        <v>5.5</v>
      </c>
      <c r="W24" s="117" t="s">
        <v>147</v>
      </c>
      <c r="X24" s="111">
        <v>0</v>
      </c>
      <c r="Y24" s="111">
        <v>999</v>
      </c>
      <c r="Z24" s="111">
        <v>1098</v>
      </c>
      <c r="AA24" s="111">
        <v>1185</v>
      </c>
      <c r="AB24" s="111">
        <v>1169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31164030</v>
      </c>
      <c r="AH24" s="56">
        <f t="shared" si="9"/>
        <v>1224</v>
      </c>
      <c r="AI24" s="57">
        <f t="shared" si="8"/>
        <v>221.29813776893872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6860023</v>
      </c>
      <c r="AQ24" s="111">
        <f t="shared" si="0"/>
        <v>0</v>
      </c>
      <c r="AR24" s="61">
        <v>0.99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8</v>
      </c>
      <c r="E25" s="45">
        <f t="shared" si="1"/>
        <v>5.6338028169014089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130</v>
      </c>
      <c r="P25" s="50">
        <v>134</v>
      </c>
      <c r="Q25" s="50">
        <v>8114366</v>
      </c>
      <c r="R25" s="51">
        <f t="shared" si="4"/>
        <v>5370</v>
      </c>
      <c r="S25" s="52">
        <f t="shared" si="5"/>
        <v>128.88</v>
      </c>
      <c r="T25" s="52">
        <f t="shared" si="6"/>
        <v>5.37</v>
      </c>
      <c r="U25" s="53">
        <v>5.4</v>
      </c>
      <c r="V25" s="53">
        <f t="shared" si="7"/>
        <v>5.4</v>
      </c>
      <c r="W25" s="117" t="s">
        <v>147</v>
      </c>
      <c r="X25" s="111">
        <v>0</v>
      </c>
      <c r="Y25" s="111">
        <v>999</v>
      </c>
      <c r="Z25" s="111">
        <v>1171</v>
      </c>
      <c r="AA25" s="111">
        <v>1185</v>
      </c>
      <c r="AB25" s="111">
        <v>1169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31165238</v>
      </c>
      <c r="AH25" s="56">
        <f t="shared" si="9"/>
        <v>1208</v>
      </c>
      <c r="AI25" s="57">
        <f t="shared" si="8"/>
        <v>224.95344506517691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6860023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8</v>
      </c>
      <c r="E26" s="45">
        <f t="shared" si="1"/>
        <v>5.6338028169014089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132</v>
      </c>
      <c r="P26" s="50">
        <v>135</v>
      </c>
      <c r="Q26" s="50">
        <v>8119865</v>
      </c>
      <c r="R26" s="51">
        <f t="shared" si="4"/>
        <v>5499</v>
      </c>
      <c r="S26" s="52">
        <f t="shared" si="5"/>
        <v>131.976</v>
      </c>
      <c r="T26" s="52">
        <f t="shared" si="6"/>
        <v>5.4989999999999997</v>
      </c>
      <c r="U26" s="53">
        <v>5.3</v>
      </c>
      <c r="V26" s="53">
        <f t="shared" si="7"/>
        <v>5.3</v>
      </c>
      <c r="W26" s="117" t="s">
        <v>147</v>
      </c>
      <c r="X26" s="111">
        <v>0</v>
      </c>
      <c r="Y26" s="111">
        <v>999</v>
      </c>
      <c r="Z26" s="111">
        <v>1145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31166492</v>
      </c>
      <c r="AH26" s="56">
        <f t="shared" si="9"/>
        <v>1254</v>
      </c>
      <c r="AI26" s="57">
        <f t="shared" si="8"/>
        <v>228.04146208401528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6860023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5</v>
      </c>
      <c r="E27" s="45">
        <f t="shared" si="1"/>
        <v>3.5211267605633805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133</v>
      </c>
      <c r="P27" s="50">
        <v>137</v>
      </c>
      <c r="Q27" s="50">
        <v>8125293</v>
      </c>
      <c r="R27" s="51">
        <f t="shared" si="4"/>
        <v>5428</v>
      </c>
      <c r="S27" s="52">
        <f t="shared" si="5"/>
        <v>130.27199999999999</v>
      </c>
      <c r="T27" s="52">
        <f t="shared" si="6"/>
        <v>5.4279999999999999</v>
      </c>
      <c r="U27" s="53">
        <v>5.2</v>
      </c>
      <c r="V27" s="53">
        <f t="shared" si="7"/>
        <v>5.2</v>
      </c>
      <c r="W27" s="117" t="s">
        <v>147</v>
      </c>
      <c r="X27" s="111">
        <v>0</v>
      </c>
      <c r="Y27" s="111">
        <v>1010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31167766</v>
      </c>
      <c r="AH27" s="56">
        <f t="shared" si="9"/>
        <v>1274</v>
      </c>
      <c r="AI27" s="57">
        <f t="shared" si="8"/>
        <v>234.70891672807664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6860023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4</v>
      </c>
      <c r="E28" s="45">
        <f t="shared" si="1"/>
        <v>2.8169014084507045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136</v>
      </c>
      <c r="P28" s="50">
        <v>139</v>
      </c>
      <c r="Q28" s="50">
        <v>8130759</v>
      </c>
      <c r="R28" s="51">
        <f t="shared" si="4"/>
        <v>5466</v>
      </c>
      <c r="S28" s="52">
        <f t="shared" si="5"/>
        <v>131.184</v>
      </c>
      <c r="T28" s="52">
        <f t="shared" si="6"/>
        <v>5.4660000000000002</v>
      </c>
      <c r="U28" s="53">
        <v>5.0999999999999996</v>
      </c>
      <c r="V28" s="53">
        <f t="shared" si="7"/>
        <v>5.0999999999999996</v>
      </c>
      <c r="W28" s="117" t="s">
        <v>147</v>
      </c>
      <c r="X28" s="111">
        <v>0</v>
      </c>
      <c r="Y28" s="111">
        <v>950</v>
      </c>
      <c r="Z28" s="111">
        <v>1170</v>
      </c>
      <c r="AA28" s="111">
        <v>1185</v>
      </c>
      <c r="AB28" s="111">
        <v>1199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31169006</v>
      </c>
      <c r="AH28" s="56">
        <f t="shared" si="9"/>
        <v>1240</v>
      </c>
      <c r="AI28" s="57">
        <f t="shared" si="8"/>
        <v>226.85693377241125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6860023</v>
      </c>
      <c r="AQ28" s="111">
        <f t="shared" si="0"/>
        <v>0</v>
      </c>
      <c r="AR28" s="61">
        <v>1.17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6</v>
      </c>
      <c r="E29" s="45">
        <f t="shared" si="1"/>
        <v>4.2253521126760569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130</v>
      </c>
      <c r="P29" s="50">
        <v>133</v>
      </c>
      <c r="Q29" s="50">
        <v>8136256</v>
      </c>
      <c r="R29" s="51">
        <f t="shared" si="4"/>
        <v>5497</v>
      </c>
      <c r="S29" s="52">
        <f t="shared" si="5"/>
        <v>131.928</v>
      </c>
      <c r="T29" s="52">
        <f t="shared" si="6"/>
        <v>5.4969999999999999</v>
      </c>
      <c r="U29" s="53">
        <v>5</v>
      </c>
      <c r="V29" s="53">
        <f t="shared" si="7"/>
        <v>5</v>
      </c>
      <c r="W29" s="117" t="s">
        <v>147</v>
      </c>
      <c r="X29" s="111">
        <v>0</v>
      </c>
      <c r="Y29" s="111">
        <v>999</v>
      </c>
      <c r="Z29" s="111">
        <v>1116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31170282</v>
      </c>
      <c r="AH29" s="56">
        <f t="shared" si="9"/>
        <v>1276</v>
      </c>
      <c r="AI29" s="57">
        <f t="shared" si="8"/>
        <v>232.12661451700927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6860023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6</v>
      </c>
      <c r="E30" s="45">
        <f t="shared" si="1"/>
        <v>4.2253521126760569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131</v>
      </c>
      <c r="P30" s="50">
        <v>134</v>
      </c>
      <c r="Q30" s="50">
        <v>8141737</v>
      </c>
      <c r="R30" s="51">
        <f t="shared" si="4"/>
        <v>5481</v>
      </c>
      <c r="S30" s="52">
        <f t="shared" si="5"/>
        <v>131.54400000000001</v>
      </c>
      <c r="T30" s="52">
        <f t="shared" si="6"/>
        <v>5.4809999999999999</v>
      </c>
      <c r="U30" s="53">
        <v>4.8</v>
      </c>
      <c r="V30" s="53">
        <f t="shared" si="7"/>
        <v>4.8</v>
      </c>
      <c r="W30" s="117" t="s">
        <v>147</v>
      </c>
      <c r="X30" s="111">
        <v>0</v>
      </c>
      <c r="Y30" s="111">
        <v>949</v>
      </c>
      <c r="Z30" s="111">
        <v>1105</v>
      </c>
      <c r="AA30" s="111">
        <v>1185</v>
      </c>
      <c r="AB30" s="111">
        <v>1169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31171470</v>
      </c>
      <c r="AH30" s="56">
        <f t="shared" si="9"/>
        <v>1188</v>
      </c>
      <c r="AI30" s="57">
        <f t="shared" si="8"/>
        <v>216.74876847290642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6860023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111</v>
      </c>
      <c r="P31" s="50">
        <v>118</v>
      </c>
      <c r="Q31" s="50">
        <v>8147074</v>
      </c>
      <c r="R31" s="51">
        <f t="shared" si="4"/>
        <v>5337</v>
      </c>
      <c r="S31" s="52">
        <f t="shared" si="5"/>
        <v>128.08799999999999</v>
      </c>
      <c r="T31" s="52">
        <f t="shared" si="6"/>
        <v>5.3369999999999997</v>
      </c>
      <c r="U31" s="53">
        <v>4.3</v>
      </c>
      <c r="V31" s="53">
        <f t="shared" si="7"/>
        <v>4.3</v>
      </c>
      <c r="W31" s="117" t="s">
        <v>150</v>
      </c>
      <c r="X31" s="111">
        <v>0</v>
      </c>
      <c r="Y31" s="111">
        <v>1050</v>
      </c>
      <c r="Z31" s="111">
        <v>1165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31172534</v>
      </c>
      <c r="AH31" s="56">
        <f t="shared" si="9"/>
        <v>1064</v>
      </c>
      <c r="AI31" s="57">
        <f t="shared" si="8"/>
        <v>199.36293798013867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6860023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15</v>
      </c>
      <c r="E32" s="45">
        <f t="shared" si="1"/>
        <v>10.563380281690142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109</v>
      </c>
      <c r="P32" s="50">
        <v>113</v>
      </c>
      <c r="Q32" s="50">
        <v>8151966</v>
      </c>
      <c r="R32" s="51">
        <f t="shared" si="4"/>
        <v>4892</v>
      </c>
      <c r="S32" s="52">
        <f t="shared" si="5"/>
        <v>117.408</v>
      </c>
      <c r="T32" s="52">
        <f t="shared" si="6"/>
        <v>4.8920000000000003</v>
      </c>
      <c r="U32" s="53">
        <v>3.7</v>
      </c>
      <c r="V32" s="53">
        <f t="shared" si="7"/>
        <v>3.7</v>
      </c>
      <c r="W32" s="117" t="s">
        <v>150</v>
      </c>
      <c r="X32" s="111">
        <v>0</v>
      </c>
      <c r="Y32" s="111">
        <v>1030</v>
      </c>
      <c r="Z32" s="111">
        <v>1098</v>
      </c>
      <c r="AA32" s="111">
        <v>0</v>
      </c>
      <c r="AB32" s="111">
        <v>1198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31173474</v>
      </c>
      <c r="AH32" s="56">
        <f t="shared" si="9"/>
        <v>940</v>
      </c>
      <c r="AI32" s="57">
        <f t="shared" si="8"/>
        <v>192.15044971381846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6860023</v>
      </c>
      <c r="AQ32" s="111">
        <f t="shared" si="0"/>
        <v>0</v>
      </c>
      <c r="AR32" s="61">
        <v>0.9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11</v>
      </c>
      <c r="E33" s="45">
        <f t="shared" si="1"/>
        <v>7.746478873239437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105</v>
      </c>
      <c r="P33" s="50">
        <v>101</v>
      </c>
      <c r="Q33" s="50">
        <v>8156764</v>
      </c>
      <c r="R33" s="51">
        <f t="shared" si="4"/>
        <v>4798</v>
      </c>
      <c r="S33" s="52">
        <f t="shared" si="5"/>
        <v>115.152</v>
      </c>
      <c r="T33" s="52">
        <f t="shared" si="6"/>
        <v>4.798</v>
      </c>
      <c r="U33" s="53">
        <v>4.3</v>
      </c>
      <c r="V33" s="53">
        <f t="shared" si="7"/>
        <v>4.3</v>
      </c>
      <c r="W33" s="117" t="s">
        <v>132</v>
      </c>
      <c r="X33" s="111">
        <v>0</v>
      </c>
      <c r="Y33" s="111">
        <v>0</v>
      </c>
      <c r="Z33" s="111">
        <v>1061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31174228</v>
      </c>
      <c r="AH33" s="56">
        <f t="shared" si="9"/>
        <v>754</v>
      </c>
      <c r="AI33" s="57">
        <f t="shared" si="8"/>
        <v>157.14881200500207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6860446</v>
      </c>
      <c r="AQ33" s="111">
        <f t="shared" si="0"/>
        <v>423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14</v>
      </c>
      <c r="E34" s="45">
        <f t="shared" si="1"/>
        <v>9.8591549295774659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115</v>
      </c>
      <c r="P34" s="50">
        <v>97</v>
      </c>
      <c r="Q34" s="50">
        <v>8160243</v>
      </c>
      <c r="R34" s="51">
        <f t="shared" si="4"/>
        <v>3479</v>
      </c>
      <c r="S34" s="52">
        <f t="shared" si="5"/>
        <v>83.495999999999995</v>
      </c>
      <c r="T34" s="52">
        <f t="shared" si="6"/>
        <v>3.4790000000000001</v>
      </c>
      <c r="U34" s="53">
        <v>4.9000000000000004</v>
      </c>
      <c r="V34" s="53">
        <f t="shared" si="7"/>
        <v>4.9000000000000004</v>
      </c>
      <c r="W34" s="117" t="s">
        <v>132</v>
      </c>
      <c r="X34" s="111">
        <v>0</v>
      </c>
      <c r="Y34" s="111">
        <v>0</v>
      </c>
      <c r="Z34" s="111">
        <v>1020</v>
      </c>
      <c r="AA34" s="111">
        <v>0</v>
      </c>
      <c r="AB34" s="111">
        <v>1079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31174838</v>
      </c>
      <c r="AH34" s="56">
        <f t="shared" si="9"/>
        <v>610</v>
      </c>
      <c r="AI34" s="57">
        <f t="shared" si="8"/>
        <v>175.33774073009485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6861066</v>
      </c>
      <c r="AQ34" s="111">
        <f t="shared" si="0"/>
        <v>620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122.25</v>
      </c>
      <c r="Q35" s="78">
        <f>Q34-Q10</f>
        <v>121408</v>
      </c>
      <c r="R35" s="79">
        <f>SUM(R11:R34)</f>
        <v>121408</v>
      </c>
      <c r="S35" s="80">
        <f>AVERAGE(S11:S34)</f>
        <v>121.408</v>
      </c>
      <c r="T35" s="80">
        <f>SUM(T11:T34)</f>
        <v>121.40799999999999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24740</v>
      </c>
      <c r="AH35" s="86">
        <f>SUM(AH11:AH34)</f>
        <v>24740</v>
      </c>
      <c r="AI35" s="87">
        <f>$AH$35/$T35</f>
        <v>203.77569847127046</v>
      </c>
      <c r="AJ35" s="84"/>
      <c r="AK35" s="88"/>
      <c r="AL35" s="88"/>
      <c r="AM35" s="88"/>
      <c r="AN35" s="89"/>
      <c r="AO35" s="90"/>
      <c r="AP35" s="91">
        <f>AP34-AP10</f>
        <v>5730</v>
      </c>
      <c r="AQ35" s="92">
        <f>SUM(AQ11:AQ34)</f>
        <v>5730</v>
      </c>
      <c r="AR35" s="93">
        <f>AVERAGE(AR11:AR34)</f>
        <v>0.95333333333333348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293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294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290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219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194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295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299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T49:T54 T42 S55:T58" name="Range2_12_5_1_1"/>
    <protectedRange sqref="N10 L10 L6 D6 D8 AD8 AF8 O8:U8 AJ8:AR8 AF10 AR11:AR34 L24:N31 E23:E34 G23:G34 N12:N23 E11:G22 N32:N34 N11:AF11 O12:AF12 AG11:AG12 O13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F59" name="Range2_2_12_1_7_1_1"/>
    <protectedRange sqref="E59 G59:H59" name="Range2_2_2_9_1_1_1_1"/>
    <protectedRange sqref="C59" name="Range2_3_2_1_1"/>
    <protectedRange sqref="I59" name="Range2_2_1_1_1_1"/>
    <protectedRange sqref="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7" name="Range2_12_5_1_1_3_1_1"/>
    <protectedRange sqref="S43:S47" name="Range2_12_5_1_1_2_3_1_1_1_1"/>
    <protectedRange sqref="Q43:R47" name="Range2_12_1_6_1_1_1_1_2_1_1_1_1"/>
    <protectedRange sqref="N43:P47" name="Range2_12_1_2_3_1_1_1_1_2_1_1_1_1"/>
    <protectedRange sqref="I43:M47" name="Range2_2_12_1_4_3_1_1_1_1_2_1_1_1_1"/>
    <protectedRange sqref="E48:H48 E43:H45" name="Range2_2_12_1_3_1_2_1_1_1_1_2_1_1_1_1"/>
    <protectedRange sqref="D48 D43:D45" name="Range2_2_12_1_3_1_2_1_1_1_2_1_2_3_1_1"/>
    <protectedRange sqref="T48" name="Range2_12_5_1_1_2_1_1_1_1"/>
    <protectedRange sqref="S48" name="Range2_12_4_1_1_1_4_2_1_1_1"/>
    <protectedRange sqref="Q48:R48" name="Range2_12_1_6_1_1_1_2_3_2_1_1_1_1"/>
    <protectedRange sqref="N48:P48" name="Range2_12_1_2_3_1_1_1_2_3_2_1_1_1_1"/>
    <protectedRange sqref="J48:M48" name="Range2_2_12_1_4_3_1_1_1_3_3_2_1_1_1_1"/>
    <protectedRange sqref="I48" name="Range2_2_12_1_4_3_1_1_1_2_1_2_2_1_1_1"/>
    <protectedRange sqref="D46:E47 G46:H47" name="Range2_2_12_1_3_1_2_1_1_1_2_1_3_2_1_1_1"/>
    <protectedRange sqref="F46:F47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D49:E49 G49:H49" name="Range2_2_12_1_3_3_1_1_1_2_1_1_1_1_1_1_1_1_1"/>
    <protectedRange sqref="F49" name="Range2_2_12_1_3_1_2_1_1_1_2_1_3_1_1_3_1_1_1_1"/>
    <protectedRange sqref="N52:R52" name="Range2_12_1_6_1_1_4_1_1_1_1_1_1_1_1_1"/>
    <protectedRange sqref="J52:M52" name="Range2_2_12_1_7_1_1_6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D52:E52" name="Range2_2_12_1_3_1_2_1_1_1_2_1_1_1_1_3_1_1_1_1_1"/>
    <protectedRange sqref="F52" name="Range2_2_12_1_3_1_2_1_1_1_3_1_1_1_1_1_3_1_1_1_1_1"/>
    <protectedRange sqref="B52" name="Range2_12_5_1_1_2_2_1_3_1_1_1_1_2_1_1_2"/>
    <protectedRange sqref="R56:R58" name="Range2_12_1_6_1_1_2"/>
    <protectedRange sqref="R55" name="Range2_12_1_6_1_1_2_1_1"/>
    <protectedRange sqref="R53:R54" name="Range2_12_1_1_1_1_1_1_1_1_1_1_1_1_1_1_1"/>
    <protectedRange sqref="B53" name="Range2_12_5_1_1_2_2_1_3_1_1_1_1_2_1_1_1"/>
    <protectedRange sqref="N58:Q58" name="Range2_12_1_6_1_1_2_1_1_1_1"/>
    <protectedRange sqref="D58 I58:M58" name="Range2_2_12_1_7_1_1_2_1_1_1"/>
    <protectedRange sqref="E58:H58" name="Range2_2_12_1_1_1_1_1_1_1_1_1"/>
    <protectedRange sqref="C58" name="Range2_1_4_2_1_1_1_1_1_1_1"/>
    <protectedRange sqref="N56:Q57" name="Range2_12_1_1_1_1_1_1_1_1_1_1_1_1_1_1_1_1_1"/>
    <protectedRange sqref="J56:M57" name="Range2_2_12_1_1_1_1_1_1_1_1_1_1_1_1_1_1_1_1"/>
    <protectedRange sqref="N55:Q55" name="Range2_12_1_6_1_1_4_1_1_1_1_1_1_1_1_1_1_1"/>
    <protectedRange sqref="J55:M55" name="Range2_2_12_1_7_1_1_6_1_1_1_1_1_1_1_1_1_1_1"/>
    <protectedRange sqref="I56:I57" name="Range2_2_12_1_7_1_1_5_1_1_1_1_1_1_1_1_1_1_1_1_1"/>
    <protectedRange sqref="G56:H57" name="Range2_2_12_1_3_3_1_1_1_1_1_1_1_1_1_1_1_1_1_1_1_1"/>
    <protectedRange sqref="I55" name="Range2_2_12_1_4_3_1_1_1_5_1_1_1_1_1_1_1_1_1_1_1_1"/>
    <protectedRange sqref="G55:H55" name="Range2_2_12_1_3_1_2_1_1_1_2_1_1_1_1_1_1_2_1_1_1_1_1"/>
    <protectedRange sqref="Q54" name="Range2_12_1_4_1_1_1_1_1_1_1_1_1_1_1_1_1_1_1"/>
    <protectedRange sqref="N54:P54" name="Range2_12_1_2_1_1_1_1_1_1_1_1_1_1_1_1_1_1_1_1"/>
    <protectedRange sqref="J54:M54" name="Range2_2_12_1_4_1_1_1_1_1_1_1_1_1_1_1_1_1_1_1_1"/>
    <protectedRange sqref="Q53" name="Range2_12_1_6_1_1_1_2_3_1_1_3_1_1_1_1_1_1_1"/>
    <protectedRange sqref="N53:P53" name="Range2_12_1_2_3_1_1_1_2_3_1_1_3_1_1_1_1_1_1_1"/>
    <protectedRange sqref="I54 J53:M53" name="Range2_2_12_1_4_3_1_1_1_3_3_1_1_3_1_1_1_1_1_1_1"/>
    <protectedRange sqref="D54:E54 G54:H54" name="Range2_2_12_1_3_1_2_1_1_1_3_1_1_1_1_1_1_1_2_1_1_1"/>
    <protectedRange sqref="B55" name="Range2_12_5_1_1_2_2_1_3_1_1_1_1_1_1_1_1_1_1"/>
    <protectedRange sqref="I53" name="Range2_2_12_1_7_1_1_5_2_1_1_1_1_1_1_1_1_1_1_1_1"/>
    <protectedRange sqref="D53:E53 G53:H53 F54" name="Range2_2_12_1_3_3_1_1_1_2_1_1_1_1_1_1_1_1_1_1_1_1"/>
    <protectedRange sqref="F53" name="Range2_2_12_1_3_1_2_1_1_1_2_1_3_1_1_3_1_1_1_1_1_1_1"/>
    <protectedRange sqref="C56:C57" name="Range2_1_1_1_2_1_1_1_1_1_1_1_1_1_1_1_1_1_1"/>
    <protectedRange sqref="D56:D57 E57" name="Range2_2_12_1_2_1_1_1_1_1_1_1_1_1_1_1_1_1_1_1_1"/>
    <protectedRange sqref="F57 E56" name="Range2_2_12_1_3_1_2_1_1_1_2_1_1_1_1_1_1_1_1_1_1_1_1_1"/>
    <protectedRange sqref="F56" name="Range2_2_12_1_3_1_2_1_1_1_3_1_1_1_1_1_1_1_1_1_1_1_1_1"/>
    <protectedRange sqref="D55:E55" name="Range2_2_12_1_3_1_2_1_1_1_2_1_1_1_1_3_1_1_1_1_1_1_1"/>
    <protectedRange sqref="B56" name="Range2_12_5_1_1_2_1_4_1_1_1_2_1_1_1_1_1_1_1"/>
    <protectedRange sqref="F55" name="Range2_2_12_1_3_1_2_1_1_1_3_1_1_1_1_1_3_1_1_1_1_1_1_1"/>
    <protectedRange sqref="B57:B58" name="Range2_12_5_1_1_2_2_1_3_1_1_1_1_2_1_1_1_1_1_1_1"/>
    <protectedRange sqref="B54" name="Range2_12_5_1_1_2_2_1_3_1_1_1_1_2_1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22" priority="9" operator="containsText" text="N/A">
      <formula>NOT(ISERROR(SEARCH("N/A",X11)))</formula>
    </cfRule>
    <cfRule type="cellIs" dxfId="121" priority="27" operator="equal">
      <formula>0</formula>
    </cfRule>
  </conditionalFormatting>
  <conditionalFormatting sqref="X11:AE34">
    <cfRule type="cellIs" dxfId="120" priority="26" operator="greaterThanOrEqual">
      <formula>1185</formula>
    </cfRule>
  </conditionalFormatting>
  <conditionalFormatting sqref="X11:AE34">
    <cfRule type="cellIs" dxfId="119" priority="25" operator="between">
      <formula>0.1</formula>
      <formula>1184</formula>
    </cfRule>
  </conditionalFormatting>
  <conditionalFormatting sqref="X8 AK31:AN31 AO31:AO32">
    <cfRule type="cellIs" dxfId="118" priority="24" operator="equal">
      <formula>0</formula>
    </cfRule>
  </conditionalFormatting>
  <conditionalFormatting sqref="X8 AK31:AN31 AO31:AO32">
    <cfRule type="cellIs" dxfId="117" priority="23" operator="greaterThan">
      <formula>1179</formula>
    </cfRule>
  </conditionalFormatting>
  <conditionalFormatting sqref="X8 AK31:AN31 AO31:AO32">
    <cfRule type="cellIs" dxfId="116" priority="22" operator="greaterThan">
      <formula>99</formula>
    </cfRule>
  </conditionalFormatting>
  <conditionalFormatting sqref="X8 AK31:AN31 AO31:AO32">
    <cfRule type="cellIs" dxfId="115" priority="21" operator="greaterThan">
      <formula>0.99</formula>
    </cfRule>
  </conditionalFormatting>
  <conditionalFormatting sqref="AB8">
    <cfRule type="cellIs" dxfId="114" priority="20" operator="equal">
      <formula>0</formula>
    </cfRule>
  </conditionalFormatting>
  <conditionalFormatting sqref="AB8">
    <cfRule type="cellIs" dxfId="113" priority="19" operator="greaterThan">
      <formula>1179</formula>
    </cfRule>
  </conditionalFormatting>
  <conditionalFormatting sqref="AB8">
    <cfRule type="cellIs" dxfId="112" priority="18" operator="greaterThan">
      <formula>99</formula>
    </cfRule>
  </conditionalFormatting>
  <conditionalFormatting sqref="AB8">
    <cfRule type="cellIs" dxfId="111" priority="17" operator="greaterThan">
      <formula>0.99</formula>
    </cfRule>
  </conditionalFormatting>
  <conditionalFormatting sqref="AQ11:AQ34 AJ16:AK17 AJ11:AO15 AK18:AK30 AL16:AO30 AJ18:AJ32 AK32:AN32 AJ33:AO34">
    <cfRule type="cellIs" dxfId="110" priority="16" operator="equal">
      <formula>0</formula>
    </cfRule>
  </conditionalFormatting>
  <conditionalFormatting sqref="AQ11:AQ34 AJ16:AK17 AJ11:AO15 AK18:AK30 AL16:AO30 AJ18:AJ32 AK32:AN32 AJ33:AO34">
    <cfRule type="cellIs" dxfId="109" priority="15" operator="greaterThan">
      <formula>1179</formula>
    </cfRule>
  </conditionalFormatting>
  <conditionalFormatting sqref="AQ11:AQ34 AJ16:AK17 AJ11:AO15 AK18:AK30 AL16:AO30 AJ18:AJ32 AK32:AN32 AJ33:AO34">
    <cfRule type="cellIs" dxfId="108" priority="14" operator="greaterThan">
      <formula>99</formula>
    </cfRule>
  </conditionalFormatting>
  <conditionalFormatting sqref="AQ11:AQ34 AJ16:AK17 AJ11:AO15 AK18:AK30 AL16:AO30 AJ18:AJ32 AK32:AN32 AJ33:AO34">
    <cfRule type="cellIs" dxfId="107" priority="13" operator="greaterThan">
      <formula>0.99</formula>
    </cfRule>
  </conditionalFormatting>
  <conditionalFormatting sqref="AI11:AI34">
    <cfRule type="cellIs" dxfId="106" priority="12" operator="greaterThan">
      <formula>$AI$8</formula>
    </cfRule>
  </conditionalFormatting>
  <conditionalFormatting sqref="AH11:AH34">
    <cfRule type="cellIs" dxfId="105" priority="10" operator="greaterThan">
      <formula>$AH$8</formula>
    </cfRule>
    <cfRule type="cellIs" dxfId="104" priority="11" operator="greaterThan">
      <formula>$AH$8</formula>
    </cfRule>
  </conditionalFormatting>
  <conditionalFormatting sqref="AP11:AP34">
    <cfRule type="cellIs" dxfId="103" priority="8" operator="equal">
      <formula>0</formula>
    </cfRule>
  </conditionalFormatting>
  <conditionalFormatting sqref="AP11:AP34">
    <cfRule type="cellIs" dxfId="102" priority="7" operator="greaterThan">
      <formula>1179</formula>
    </cfRule>
  </conditionalFormatting>
  <conditionalFormatting sqref="AP11:AP34">
    <cfRule type="cellIs" dxfId="101" priority="6" operator="greaterThan">
      <formula>99</formula>
    </cfRule>
  </conditionalFormatting>
  <conditionalFormatting sqref="AP11:AP34">
    <cfRule type="cellIs" dxfId="100" priority="5" operator="greaterThan">
      <formula>0.99</formula>
    </cfRule>
  </conditionalFormatting>
  <dataValidations count="4">
    <dataValidation type="list" allowBlank="1" showInputMessage="1" showErrorMessage="1" sqref="P3:P5" xr:uid="{00000000-0002-0000-1900-000000000000}">
      <formula1>$AY$10:$AY$38</formula1>
    </dataValidation>
    <dataValidation type="list" allowBlank="1" showInputMessage="1" showErrorMessage="1" sqref="AP8:AQ8 N10 L10 D8 O8:T8" xr:uid="{00000000-0002-0000-1900-000001000000}">
      <formula1>#REF!</formula1>
    </dataValidation>
    <dataValidation type="list" allowBlank="1" showInputMessage="1" showErrorMessage="1" sqref="H11:H34" xr:uid="{00000000-0002-0000-1900-000002000000}">
      <formula1>$AV$10:$AV$19</formula1>
    </dataValidation>
    <dataValidation type="list" allowBlank="1" showInputMessage="1" showErrorMessage="1" sqref="AV31:AW31" xr:uid="{00000000-0002-0000-1900-000003000000}">
      <formula1>$AV$24:$AV$28</formula1>
    </dataValidation>
  </dataValidations>
  <hyperlinks>
    <hyperlink ref="H9:H10" location="'1'!AH8" display="Plant Status" xr:uid="{00000000-0004-0000-19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2:AY113"/>
  <sheetViews>
    <sheetView showGridLines="0" topLeftCell="A40" zoomScaleNormal="100" workbookViewId="0">
      <selection activeCell="S58" sqref="B53:S58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134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37" t="s">
        <v>11</v>
      </c>
      <c r="I7" s="238" t="s">
        <v>12</v>
      </c>
      <c r="J7" s="238" t="s">
        <v>13</v>
      </c>
      <c r="K7" s="238" t="s">
        <v>14</v>
      </c>
      <c r="L7" s="14"/>
      <c r="M7" s="14"/>
      <c r="N7" s="14"/>
      <c r="O7" s="237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38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38" t="s">
        <v>23</v>
      </c>
      <c r="AG7" s="238" t="s">
        <v>24</v>
      </c>
      <c r="AH7" s="238" t="s">
        <v>25</v>
      </c>
      <c r="AI7" s="238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38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41909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25660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38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39" t="s">
        <v>52</v>
      </c>
      <c r="V9" s="239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41" t="s">
        <v>56</v>
      </c>
      <c r="AG9" s="241" t="s">
        <v>57</v>
      </c>
      <c r="AH9" s="287" t="s">
        <v>58</v>
      </c>
      <c r="AI9" s="301" t="s">
        <v>59</v>
      </c>
      <c r="AJ9" s="239" t="s">
        <v>60</v>
      </c>
      <c r="AK9" s="239" t="s">
        <v>61</v>
      </c>
      <c r="AL9" s="239" t="s">
        <v>62</v>
      </c>
      <c r="AM9" s="239" t="s">
        <v>63</v>
      </c>
      <c r="AN9" s="239" t="s">
        <v>64</v>
      </c>
      <c r="AO9" s="239" t="s">
        <v>65</v>
      </c>
      <c r="AP9" s="239" t="s">
        <v>66</v>
      </c>
      <c r="AQ9" s="285" t="s">
        <v>67</v>
      </c>
      <c r="AR9" s="239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39" t="s">
        <v>73</v>
      </c>
      <c r="C10" s="239" t="s">
        <v>74</v>
      </c>
      <c r="D10" s="239" t="s">
        <v>75</v>
      </c>
      <c r="E10" s="239" t="s">
        <v>76</v>
      </c>
      <c r="F10" s="239" t="s">
        <v>75</v>
      </c>
      <c r="G10" s="239" t="s">
        <v>76</v>
      </c>
      <c r="H10" s="284"/>
      <c r="I10" s="239" t="s">
        <v>76</v>
      </c>
      <c r="J10" s="239" t="s">
        <v>76</v>
      </c>
      <c r="K10" s="239" t="s">
        <v>76</v>
      </c>
      <c r="L10" s="30" t="s">
        <v>30</v>
      </c>
      <c r="M10" s="277"/>
      <c r="N10" s="30" t="s">
        <v>30</v>
      </c>
      <c r="O10" s="286"/>
      <c r="P10" s="286"/>
      <c r="Q10" s="3">
        <v>8160243</v>
      </c>
      <c r="R10" s="295"/>
      <c r="S10" s="296"/>
      <c r="T10" s="297"/>
      <c r="U10" s="239" t="s">
        <v>76</v>
      </c>
      <c r="V10" s="239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31174838</v>
      </c>
      <c r="AH10" s="287"/>
      <c r="AI10" s="302"/>
      <c r="AJ10" s="239" t="s">
        <v>85</v>
      </c>
      <c r="AK10" s="239" t="s">
        <v>85</v>
      </c>
      <c r="AL10" s="239" t="s">
        <v>85</v>
      </c>
      <c r="AM10" s="239" t="s">
        <v>85</v>
      </c>
      <c r="AN10" s="239" t="s">
        <v>85</v>
      </c>
      <c r="AO10" s="239" t="s">
        <v>85</v>
      </c>
      <c r="AP10" s="2">
        <v>6861066</v>
      </c>
      <c r="AQ10" s="286"/>
      <c r="AR10" s="240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12</v>
      </c>
      <c r="E11" s="45">
        <f>D11/1.42</f>
        <v>8.4507042253521139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116</v>
      </c>
      <c r="P11" s="50">
        <v>94</v>
      </c>
      <c r="Q11" s="50">
        <v>8164201</v>
      </c>
      <c r="R11" s="51">
        <f>Q11-Q10</f>
        <v>3958</v>
      </c>
      <c r="S11" s="52">
        <f>R11*24/1000</f>
        <v>94.992000000000004</v>
      </c>
      <c r="T11" s="52">
        <f>R11/1000</f>
        <v>3.9580000000000002</v>
      </c>
      <c r="U11" s="53">
        <v>6</v>
      </c>
      <c r="V11" s="53">
        <f>U11</f>
        <v>6</v>
      </c>
      <c r="W11" s="117" t="s">
        <v>132</v>
      </c>
      <c r="X11" s="111">
        <v>0</v>
      </c>
      <c r="Y11" s="111">
        <v>0</v>
      </c>
      <c r="Z11" s="111">
        <v>1054</v>
      </c>
      <c r="AA11" s="111">
        <v>0</v>
      </c>
      <c r="AB11" s="111">
        <v>1059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31175437</v>
      </c>
      <c r="AH11" s="56">
        <f>IF(ISBLANK(AG11),"-",AG11-AG10)</f>
        <v>599</v>
      </c>
      <c r="AI11" s="57">
        <f>AH11/T11</f>
        <v>151.33906013137948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6862080</v>
      </c>
      <c r="AQ11" s="111">
        <f t="shared" ref="AQ11:AQ34" si="0">AP11-AP10</f>
        <v>1014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15</v>
      </c>
      <c r="E12" s="45">
        <f t="shared" ref="E12:E34" si="1">D12/1.42</f>
        <v>10.563380281690142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115</v>
      </c>
      <c r="P12" s="50">
        <v>90</v>
      </c>
      <c r="Q12" s="50">
        <v>8167988</v>
      </c>
      <c r="R12" s="51">
        <f t="shared" ref="R12:R34" si="4">Q12-Q11</f>
        <v>3787</v>
      </c>
      <c r="S12" s="52">
        <f t="shared" ref="S12:S34" si="5">R12*24/1000</f>
        <v>90.888000000000005</v>
      </c>
      <c r="T12" s="52">
        <f t="shared" ref="T12:T34" si="6">R12/1000</f>
        <v>3.7869999999999999</v>
      </c>
      <c r="U12" s="53">
        <v>7.2</v>
      </c>
      <c r="V12" s="53">
        <f t="shared" ref="V12:V34" si="7">U12</f>
        <v>7.2</v>
      </c>
      <c r="W12" s="117" t="s">
        <v>132</v>
      </c>
      <c r="X12" s="111">
        <v>0</v>
      </c>
      <c r="Y12" s="111">
        <v>0</v>
      </c>
      <c r="Z12" s="111">
        <v>1054</v>
      </c>
      <c r="AA12" s="111">
        <v>0</v>
      </c>
      <c r="AB12" s="111">
        <v>1059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31176021</v>
      </c>
      <c r="AH12" s="56">
        <f>IF(ISBLANK(AG12),"-",AG12-AG11)</f>
        <v>584</v>
      </c>
      <c r="AI12" s="57">
        <f t="shared" ref="AI12:AI34" si="8">AH12/T12</f>
        <v>154.21177713229469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6863225</v>
      </c>
      <c r="AQ12" s="111">
        <f t="shared" si="0"/>
        <v>1145</v>
      </c>
      <c r="AR12" s="61">
        <v>0.88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18</v>
      </c>
      <c r="E13" s="45">
        <f t="shared" si="1"/>
        <v>12.67605633802817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114</v>
      </c>
      <c r="P13" s="50">
        <v>88</v>
      </c>
      <c r="Q13" s="50">
        <v>8171666</v>
      </c>
      <c r="R13" s="51">
        <f t="shared" si="4"/>
        <v>3678</v>
      </c>
      <c r="S13" s="52">
        <f t="shared" si="5"/>
        <v>88.272000000000006</v>
      </c>
      <c r="T13" s="52">
        <f t="shared" si="6"/>
        <v>3.6779999999999999</v>
      </c>
      <c r="U13" s="53">
        <v>8.5</v>
      </c>
      <c r="V13" s="53">
        <f t="shared" si="7"/>
        <v>8.5</v>
      </c>
      <c r="W13" s="117" t="s">
        <v>132</v>
      </c>
      <c r="X13" s="111">
        <v>0</v>
      </c>
      <c r="Y13" s="111">
        <v>0</v>
      </c>
      <c r="Z13" s="111">
        <v>1054</v>
      </c>
      <c r="AA13" s="111">
        <v>0</v>
      </c>
      <c r="AB13" s="111">
        <v>1059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31176596</v>
      </c>
      <c r="AH13" s="56">
        <f>IF(ISBLANK(AG13),"-",AG13-AG12)</f>
        <v>575</v>
      </c>
      <c r="AI13" s="57">
        <f t="shared" si="8"/>
        <v>156.33496465470364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6864523</v>
      </c>
      <c r="AQ13" s="111">
        <f t="shared" si="0"/>
        <v>1298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20</v>
      </c>
      <c r="E14" s="45">
        <f t="shared" si="1"/>
        <v>14.084507042253522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112</v>
      </c>
      <c r="P14" s="50">
        <v>84</v>
      </c>
      <c r="Q14" s="50">
        <v>8174927</v>
      </c>
      <c r="R14" s="51">
        <f t="shared" si="4"/>
        <v>3261</v>
      </c>
      <c r="S14" s="52">
        <f t="shared" si="5"/>
        <v>78.263999999999996</v>
      </c>
      <c r="T14" s="52">
        <f t="shared" si="6"/>
        <v>3.2610000000000001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911</v>
      </c>
      <c r="AA14" s="111">
        <v>0</v>
      </c>
      <c r="AB14" s="111">
        <v>1059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31177122</v>
      </c>
      <c r="AH14" s="56">
        <f t="shared" ref="AH14:AH34" si="9">IF(ISBLANK(AG14),"-",AG14-AG13)</f>
        <v>526</v>
      </c>
      <c r="AI14" s="57">
        <f t="shared" si="8"/>
        <v>161.30021465808034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6865579</v>
      </c>
      <c r="AQ14" s="111">
        <f t="shared" si="0"/>
        <v>1056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28</v>
      </c>
      <c r="E15" s="45">
        <f t="shared" si="1"/>
        <v>19.718309859154932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93</v>
      </c>
      <c r="P15" s="50">
        <v>92</v>
      </c>
      <c r="Q15" s="50">
        <v>8178245</v>
      </c>
      <c r="R15" s="51">
        <f t="shared" si="4"/>
        <v>3318</v>
      </c>
      <c r="S15" s="52">
        <f t="shared" si="5"/>
        <v>79.632000000000005</v>
      </c>
      <c r="T15" s="52">
        <f t="shared" si="6"/>
        <v>3.3180000000000001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940</v>
      </c>
      <c r="AA15" s="111">
        <v>0</v>
      </c>
      <c r="AB15" s="111">
        <v>948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31177532</v>
      </c>
      <c r="AH15" s="56">
        <f t="shared" si="9"/>
        <v>410</v>
      </c>
      <c r="AI15" s="57">
        <f t="shared" si="8"/>
        <v>123.56841470765521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6865579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15</v>
      </c>
      <c r="E16" s="45">
        <f t="shared" si="1"/>
        <v>10.563380281690142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118</v>
      </c>
      <c r="P16" s="50">
        <v>114</v>
      </c>
      <c r="Q16" s="50">
        <v>8182552</v>
      </c>
      <c r="R16" s="51">
        <f t="shared" si="4"/>
        <v>4307</v>
      </c>
      <c r="S16" s="52">
        <f t="shared" si="5"/>
        <v>103.36799999999999</v>
      </c>
      <c r="T16" s="52">
        <f t="shared" si="6"/>
        <v>4.3070000000000004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1101</v>
      </c>
      <c r="AA16" s="111">
        <v>0</v>
      </c>
      <c r="AB16" s="111">
        <v>1190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31178164</v>
      </c>
      <c r="AH16" s="56">
        <f t="shared" si="9"/>
        <v>632</v>
      </c>
      <c r="AI16" s="57">
        <f t="shared" si="8"/>
        <v>146.73786858602273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6865579</v>
      </c>
      <c r="AQ16" s="111">
        <f t="shared" si="0"/>
        <v>0</v>
      </c>
      <c r="AR16" s="61">
        <v>0.89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9</v>
      </c>
      <c r="E17" s="45">
        <f t="shared" si="1"/>
        <v>6.3380281690140849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145</v>
      </c>
      <c r="P17" s="50">
        <v>140</v>
      </c>
      <c r="Q17" s="50">
        <v>8188357</v>
      </c>
      <c r="R17" s="51">
        <f t="shared" si="4"/>
        <v>5805</v>
      </c>
      <c r="S17" s="52">
        <f t="shared" si="5"/>
        <v>139.32</v>
      </c>
      <c r="T17" s="52">
        <f t="shared" si="6"/>
        <v>5.8049999999999997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31179418</v>
      </c>
      <c r="AH17" s="56">
        <f t="shared" si="9"/>
        <v>1254</v>
      </c>
      <c r="AI17" s="57">
        <f t="shared" si="8"/>
        <v>216.02067183462535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6865579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8</v>
      </c>
      <c r="E18" s="45">
        <f t="shared" si="1"/>
        <v>5.6338028169014089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135</v>
      </c>
      <c r="P18" s="50">
        <v>146</v>
      </c>
      <c r="Q18" s="50">
        <v>8194521</v>
      </c>
      <c r="R18" s="51">
        <f t="shared" si="4"/>
        <v>6164</v>
      </c>
      <c r="S18" s="52">
        <f t="shared" si="5"/>
        <v>147.93600000000001</v>
      </c>
      <c r="T18" s="52">
        <f t="shared" si="6"/>
        <v>6.1639999999999997</v>
      </c>
      <c r="U18" s="53">
        <v>9.1</v>
      </c>
      <c r="V18" s="53">
        <f t="shared" si="7"/>
        <v>9.1</v>
      </c>
      <c r="W18" s="117" t="s">
        <v>147</v>
      </c>
      <c r="X18" s="111">
        <v>0</v>
      </c>
      <c r="Y18" s="111">
        <v>1026</v>
      </c>
      <c r="Z18" s="111">
        <v>1196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31180777</v>
      </c>
      <c r="AH18" s="56">
        <f t="shared" si="9"/>
        <v>1359</v>
      </c>
      <c r="AI18" s="57">
        <f t="shared" si="8"/>
        <v>220.47371836469827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6865579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132</v>
      </c>
      <c r="P19" s="50">
        <v>149</v>
      </c>
      <c r="Q19" s="50">
        <v>8200685</v>
      </c>
      <c r="R19" s="51">
        <f t="shared" si="4"/>
        <v>6164</v>
      </c>
      <c r="S19" s="52">
        <f t="shared" si="5"/>
        <v>147.93600000000001</v>
      </c>
      <c r="T19" s="52">
        <f t="shared" si="6"/>
        <v>6.1639999999999997</v>
      </c>
      <c r="U19" s="53">
        <v>8.6</v>
      </c>
      <c r="V19" s="53">
        <f t="shared" si="7"/>
        <v>8.6</v>
      </c>
      <c r="W19" s="117" t="s">
        <v>147</v>
      </c>
      <c r="X19" s="111">
        <v>0</v>
      </c>
      <c r="Y19" s="111">
        <v>1133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31182136</v>
      </c>
      <c r="AH19" s="56">
        <f t="shared" si="9"/>
        <v>1359</v>
      </c>
      <c r="AI19" s="57">
        <f t="shared" si="8"/>
        <v>220.47371836469827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6865579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9</v>
      </c>
      <c r="E20" s="45">
        <f t="shared" si="1"/>
        <v>6.3380281690140849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130</v>
      </c>
      <c r="P20" s="50">
        <v>155</v>
      </c>
      <c r="Q20" s="50">
        <v>8206852</v>
      </c>
      <c r="R20" s="51">
        <f t="shared" si="4"/>
        <v>6167</v>
      </c>
      <c r="S20" s="52">
        <f t="shared" si="5"/>
        <v>148.00800000000001</v>
      </c>
      <c r="T20" s="52">
        <f t="shared" si="6"/>
        <v>6.1669999999999998</v>
      </c>
      <c r="U20" s="53">
        <v>7.7</v>
      </c>
      <c r="V20" s="53">
        <f t="shared" si="7"/>
        <v>7.7</v>
      </c>
      <c r="W20" s="117" t="s">
        <v>147</v>
      </c>
      <c r="X20" s="111">
        <v>0</v>
      </c>
      <c r="Y20" s="111">
        <v>1184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31183542</v>
      </c>
      <c r="AH20" s="56">
        <f t="shared" si="9"/>
        <v>1406</v>
      </c>
      <c r="AI20" s="57">
        <f t="shared" si="8"/>
        <v>227.98767634181937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6865579</v>
      </c>
      <c r="AQ20" s="111">
        <f t="shared" si="0"/>
        <v>0</v>
      </c>
      <c r="AR20" s="61">
        <v>0.95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10</v>
      </c>
      <c r="E21" s="45">
        <f t="shared" si="1"/>
        <v>7.042253521126761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132</v>
      </c>
      <c r="P21" s="50">
        <v>153</v>
      </c>
      <c r="Q21" s="50">
        <v>8213190</v>
      </c>
      <c r="R21" s="51">
        <f>Q21-Q20</f>
        <v>6338</v>
      </c>
      <c r="S21" s="52">
        <f t="shared" si="5"/>
        <v>152.11199999999999</v>
      </c>
      <c r="T21" s="52">
        <f t="shared" si="6"/>
        <v>6.3380000000000001</v>
      </c>
      <c r="U21" s="53">
        <v>6.7</v>
      </c>
      <c r="V21" s="53">
        <f t="shared" si="7"/>
        <v>6.7</v>
      </c>
      <c r="W21" s="117" t="s">
        <v>147</v>
      </c>
      <c r="X21" s="111">
        <v>0</v>
      </c>
      <c r="Y21" s="111">
        <v>1160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31184987</v>
      </c>
      <c r="AH21" s="56">
        <f t="shared" si="9"/>
        <v>1445</v>
      </c>
      <c r="AI21" s="57">
        <f t="shared" si="8"/>
        <v>227.989902177343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6865579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8</v>
      </c>
      <c r="E22" s="45">
        <f t="shared" si="1"/>
        <v>5.6338028169014089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127</v>
      </c>
      <c r="P22" s="50">
        <v>146</v>
      </c>
      <c r="Q22" s="50">
        <v>8219528</v>
      </c>
      <c r="R22" s="51">
        <f t="shared" si="4"/>
        <v>6338</v>
      </c>
      <c r="S22" s="52">
        <f t="shared" si="5"/>
        <v>152.11199999999999</v>
      </c>
      <c r="T22" s="52">
        <f t="shared" si="6"/>
        <v>6.3380000000000001</v>
      </c>
      <c r="U22" s="53">
        <v>5.7</v>
      </c>
      <c r="V22" s="53">
        <f t="shared" si="7"/>
        <v>5.7</v>
      </c>
      <c r="W22" s="117" t="s">
        <v>147</v>
      </c>
      <c r="X22" s="111">
        <v>0</v>
      </c>
      <c r="Y22" s="111">
        <v>1189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31186432</v>
      </c>
      <c r="AH22" s="56">
        <f t="shared" si="9"/>
        <v>1445</v>
      </c>
      <c r="AI22" s="57">
        <f t="shared" si="8"/>
        <v>227.989902177343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6865579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10</v>
      </c>
      <c r="E23" s="45">
        <f t="shared" si="1"/>
        <v>7.042253521126761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129</v>
      </c>
      <c r="P23" s="50">
        <v>141</v>
      </c>
      <c r="Q23" s="50">
        <v>8225455</v>
      </c>
      <c r="R23" s="51">
        <f t="shared" si="4"/>
        <v>5927</v>
      </c>
      <c r="S23" s="52">
        <f t="shared" si="5"/>
        <v>142.24799999999999</v>
      </c>
      <c r="T23" s="52">
        <f t="shared" si="6"/>
        <v>5.9269999999999996</v>
      </c>
      <c r="U23" s="53">
        <v>4.9000000000000004</v>
      </c>
      <c r="V23" s="53">
        <f t="shared" si="7"/>
        <v>4.9000000000000004</v>
      </c>
      <c r="W23" s="117" t="s">
        <v>147</v>
      </c>
      <c r="X23" s="111">
        <v>0</v>
      </c>
      <c r="Y23" s="111">
        <v>1131</v>
      </c>
      <c r="Z23" s="111">
        <v>1135</v>
      </c>
      <c r="AA23" s="111">
        <v>1185</v>
      </c>
      <c r="AB23" s="111">
        <v>1199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31187798</v>
      </c>
      <c r="AH23" s="56">
        <f t="shared" si="9"/>
        <v>1366</v>
      </c>
      <c r="AI23" s="57">
        <f t="shared" si="8"/>
        <v>230.4707271806985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6865579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8</v>
      </c>
      <c r="E24" s="45">
        <f t="shared" si="1"/>
        <v>5.6338028169014089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131</v>
      </c>
      <c r="P24" s="50">
        <v>139</v>
      </c>
      <c r="Q24" s="50">
        <v>8231196</v>
      </c>
      <c r="R24" s="51">
        <f t="shared" si="4"/>
        <v>5741</v>
      </c>
      <c r="S24" s="52">
        <f t="shared" si="5"/>
        <v>137.78399999999999</v>
      </c>
      <c r="T24" s="52">
        <f t="shared" si="6"/>
        <v>5.7409999999999997</v>
      </c>
      <c r="U24" s="53">
        <v>4.5</v>
      </c>
      <c r="V24" s="53">
        <f t="shared" si="7"/>
        <v>4.5</v>
      </c>
      <c r="W24" s="117" t="s">
        <v>147</v>
      </c>
      <c r="X24" s="111">
        <v>0</v>
      </c>
      <c r="Y24" s="111">
        <v>1019</v>
      </c>
      <c r="Z24" s="111">
        <v>1195</v>
      </c>
      <c r="AA24" s="111">
        <v>1185</v>
      </c>
      <c r="AB24" s="111">
        <v>1198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31189133</v>
      </c>
      <c r="AH24" s="56">
        <f t="shared" si="9"/>
        <v>1335</v>
      </c>
      <c r="AI24" s="57">
        <f t="shared" si="8"/>
        <v>232.53788538582131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6865579</v>
      </c>
      <c r="AQ24" s="111">
        <f t="shared" si="0"/>
        <v>0</v>
      </c>
      <c r="AR24" s="61">
        <v>0.98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6</v>
      </c>
      <c r="E25" s="45">
        <f t="shared" si="1"/>
        <v>4.2253521126760569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127</v>
      </c>
      <c r="P25" s="50">
        <v>136</v>
      </c>
      <c r="Q25" s="50">
        <v>8236979</v>
      </c>
      <c r="R25" s="51">
        <f t="shared" si="4"/>
        <v>5783</v>
      </c>
      <c r="S25" s="52">
        <f t="shared" si="5"/>
        <v>138.792</v>
      </c>
      <c r="T25" s="52">
        <f t="shared" si="6"/>
        <v>5.7830000000000004</v>
      </c>
      <c r="U25" s="53">
        <v>4.3</v>
      </c>
      <c r="V25" s="53">
        <f t="shared" si="7"/>
        <v>4.3</v>
      </c>
      <c r="W25" s="117" t="s">
        <v>147</v>
      </c>
      <c r="X25" s="111">
        <v>0</v>
      </c>
      <c r="Y25" s="111">
        <v>1038</v>
      </c>
      <c r="Z25" s="111">
        <v>1195</v>
      </c>
      <c r="AA25" s="111">
        <v>1185</v>
      </c>
      <c r="AB25" s="111">
        <v>1198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31190474</v>
      </c>
      <c r="AH25" s="56">
        <f t="shared" si="9"/>
        <v>1341</v>
      </c>
      <c r="AI25" s="57">
        <f t="shared" si="8"/>
        <v>231.88656406709319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6865579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7</v>
      </c>
      <c r="E26" s="45">
        <f t="shared" si="1"/>
        <v>4.9295774647887329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130</v>
      </c>
      <c r="P26" s="50">
        <v>138</v>
      </c>
      <c r="Q26" s="50">
        <v>8242736</v>
      </c>
      <c r="R26" s="51">
        <f t="shared" si="4"/>
        <v>5757</v>
      </c>
      <c r="S26" s="52">
        <f t="shared" si="5"/>
        <v>138.16800000000001</v>
      </c>
      <c r="T26" s="52">
        <f t="shared" si="6"/>
        <v>5.7569999999999997</v>
      </c>
      <c r="U26" s="53">
        <v>4.2</v>
      </c>
      <c r="V26" s="53">
        <f t="shared" si="7"/>
        <v>4.2</v>
      </c>
      <c r="W26" s="117" t="s">
        <v>147</v>
      </c>
      <c r="X26" s="111">
        <v>0</v>
      </c>
      <c r="Y26" s="111">
        <v>999</v>
      </c>
      <c r="Z26" s="111">
        <v>1195</v>
      </c>
      <c r="AA26" s="111">
        <v>1185</v>
      </c>
      <c r="AB26" s="111">
        <v>1198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31191802</v>
      </c>
      <c r="AH26" s="56">
        <f t="shared" si="9"/>
        <v>1328</v>
      </c>
      <c r="AI26" s="57">
        <f t="shared" si="8"/>
        <v>230.67569914886226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6865579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5</v>
      </c>
      <c r="E27" s="45">
        <f t="shared" si="1"/>
        <v>3.5211267605633805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129</v>
      </c>
      <c r="P27" s="50">
        <v>139</v>
      </c>
      <c r="Q27" s="50">
        <v>8248439</v>
      </c>
      <c r="R27" s="51">
        <f t="shared" si="4"/>
        <v>5703</v>
      </c>
      <c r="S27" s="52">
        <f t="shared" si="5"/>
        <v>136.87200000000001</v>
      </c>
      <c r="T27" s="52">
        <f t="shared" si="6"/>
        <v>5.7030000000000003</v>
      </c>
      <c r="U27" s="53">
        <v>3.8</v>
      </c>
      <c r="V27" s="53">
        <f t="shared" si="7"/>
        <v>3.8</v>
      </c>
      <c r="W27" s="117" t="s">
        <v>147</v>
      </c>
      <c r="X27" s="111">
        <v>0</v>
      </c>
      <c r="Y27" s="111">
        <v>1060</v>
      </c>
      <c r="Z27" s="111">
        <v>1195</v>
      </c>
      <c r="AA27" s="111">
        <v>1185</v>
      </c>
      <c r="AB27" s="111">
        <v>1198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31193116</v>
      </c>
      <c r="AH27" s="56">
        <f t="shared" si="9"/>
        <v>1314</v>
      </c>
      <c r="AI27" s="57">
        <f t="shared" si="8"/>
        <v>230.40504997369806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6865579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4</v>
      </c>
      <c r="E28" s="45">
        <f t="shared" si="1"/>
        <v>2.8169014084507045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133</v>
      </c>
      <c r="P28" s="50">
        <v>133</v>
      </c>
      <c r="Q28" s="50">
        <v>8254030</v>
      </c>
      <c r="R28" s="51">
        <f t="shared" si="4"/>
        <v>5591</v>
      </c>
      <c r="S28" s="52">
        <f t="shared" si="5"/>
        <v>134.184</v>
      </c>
      <c r="T28" s="52">
        <f t="shared" si="6"/>
        <v>5.5910000000000002</v>
      </c>
      <c r="U28" s="53">
        <v>3.5</v>
      </c>
      <c r="V28" s="53">
        <f t="shared" si="7"/>
        <v>3.5</v>
      </c>
      <c r="W28" s="117" t="s">
        <v>147</v>
      </c>
      <c r="X28" s="111">
        <v>0</v>
      </c>
      <c r="Y28" s="111">
        <v>1019</v>
      </c>
      <c r="Z28" s="111">
        <v>1195</v>
      </c>
      <c r="AA28" s="111">
        <v>1185</v>
      </c>
      <c r="AB28" s="111">
        <v>1198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31194425</v>
      </c>
      <c r="AH28" s="56">
        <f t="shared" si="9"/>
        <v>1309</v>
      </c>
      <c r="AI28" s="57">
        <f t="shared" si="8"/>
        <v>234.12627436952243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6865579</v>
      </c>
      <c r="AQ28" s="111">
        <f t="shared" si="0"/>
        <v>0</v>
      </c>
      <c r="AR28" s="61">
        <v>0.92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5</v>
      </c>
      <c r="E29" s="45">
        <f t="shared" si="1"/>
        <v>3.5211267605633805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135</v>
      </c>
      <c r="P29" s="50">
        <v>131</v>
      </c>
      <c r="Q29" s="50">
        <v>8259607</v>
      </c>
      <c r="R29" s="51">
        <f t="shared" si="4"/>
        <v>5577</v>
      </c>
      <c r="S29" s="52">
        <f t="shared" si="5"/>
        <v>133.84800000000001</v>
      </c>
      <c r="T29" s="52">
        <f t="shared" si="6"/>
        <v>5.577</v>
      </c>
      <c r="U29" s="53">
        <v>3.3</v>
      </c>
      <c r="V29" s="53">
        <f t="shared" si="7"/>
        <v>3.3</v>
      </c>
      <c r="W29" s="117" t="s">
        <v>147</v>
      </c>
      <c r="X29" s="111">
        <v>0</v>
      </c>
      <c r="Y29" s="111">
        <v>990</v>
      </c>
      <c r="Z29" s="111">
        <v>1195</v>
      </c>
      <c r="AA29" s="111">
        <v>1185</v>
      </c>
      <c r="AB29" s="111">
        <v>1198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31195710</v>
      </c>
      <c r="AH29" s="56">
        <f t="shared" si="9"/>
        <v>1285</v>
      </c>
      <c r="AI29" s="57">
        <f t="shared" si="8"/>
        <v>230.41061502599965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6865579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6</v>
      </c>
      <c r="E30" s="45">
        <f t="shared" si="1"/>
        <v>4.2253521126760569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127</v>
      </c>
      <c r="P30" s="50">
        <v>122</v>
      </c>
      <c r="Q30" s="50">
        <v>8264950</v>
      </c>
      <c r="R30" s="51">
        <f t="shared" si="4"/>
        <v>5343</v>
      </c>
      <c r="S30" s="52">
        <f t="shared" si="5"/>
        <v>128.232</v>
      </c>
      <c r="T30" s="52">
        <f t="shared" si="6"/>
        <v>5.343</v>
      </c>
      <c r="U30" s="53">
        <v>3.2</v>
      </c>
      <c r="V30" s="53">
        <f t="shared" si="7"/>
        <v>3.2</v>
      </c>
      <c r="W30" s="117" t="s">
        <v>147</v>
      </c>
      <c r="X30" s="111">
        <v>0</v>
      </c>
      <c r="Y30" s="111">
        <v>990</v>
      </c>
      <c r="Z30" s="111">
        <v>1145</v>
      </c>
      <c r="AA30" s="111">
        <v>1185</v>
      </c>
      <c r="AB30" s="111">
        <v>1149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31196916</v>
      </c>
      <c r="AH30" s="56">
        <f t="shared" si="9"/>
        <v>1206</v>
      </c>
      <c r="AI30" s="57">
        <f t="shared" si="8"/>
        <v>225.7158899494666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6865579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10</v>
      </c>
      <c r="E31" s="45">
        <f>D31/1.42</f>
        <v>7.042253521126761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125</v>
      </c>
      <c r="P31" s="50">
        <v>126</v>
      </c>
      <c r="Q31" s="50">
        <v>8270209</v>
      </c>
      <c r="R31" s="51">
        <f t="shared" si="4"/>
        <v>5259</v>
      </c>
      <c r="S31" s="52">
        <f t="shared" si="5"/>
        <v>126.21599999999999</v>
      </c>
      <c r="T31" s="52">
        <f t="shared" si="6"/>
        <v>5.2590000000000003</v>
      </c>
      <c r="U31" s="53">
        <v>3.1</v>
      </c>
      <c r="V31" s="53">
        <f t="shared" si="7"/>
        <v>3.1</v>
      </c>
      <c r="W31" s="117" t="s">
        <v>147</v>
      </c>
      <c r="X31" s="111">
        <v>0</v>
      </c>
      <c r="Y31" s="111">
        <v>989</v>
      </c>
      <c r="Z31" s="111">
        <v>1090</v>
      </c>
      <c r="AA31" s="111">
        <v>1185</v>
      </c>
      <c r="AB31" s="111">
        <v>1109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31198100</v>
      </c>
      <c r="AH31" s="56">
        <f t="shared" si="9"/>
        <v>1184</v>
      </c>
      <c r="AI31" s="57">
        <f t="shared" si="8"/>
        <v>225.13785890853774</v>
      </c>
      <c r="AJ31" s="58">
        <v>0</v>
      </c>
      <c r="AK31" s="58">
        <v>1</v>
      </c>
      <c r="AL31" s="58">
        <v>1</v>
      </c>
      <c r="AM31" s="58">
        <v>1</v>
      </c>
      <c r="AN31" s="58">
        <v>1</v>
      </c>
      <c r="AO31" s="58">
        <v>0</v>
      </c>
      <c r="AP31" s="111">
        <v>6865579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13</v>
      </c>
      <c r="E32" s="45">
        <f t="shared" si="1"/>
        <v>9.1549295774647899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129</v>
      </c>
      <c r="P32" s="50">
        <v>121</v>
      </c>
      <c r="Q32" s="50">
        <v>8275190</v>
      </c>
      <c r="R32" s="51">
        <f t="shared" si="4"/>
        <v>4981</v>
      </c>
      <c r="S32" s="52">
        <f t="shared" si="5"/>
        <v>119.544</v>
      </c>
      <c r="T32" s="52">
        <f t="shared" si="6"/>
        <v>4.9809999999999999</v>
      </c>
      <c r="U32" s="53">
        <v>2.9</v>
      </c>
      <c r="V32" s="53">
        <f t="shared" si="7"/>
        <v>2.9</v>
      </c>
      <c r="W32" s="117" t="s">
        <v>150</v>
      </c>
      <c r="X32" s="111">
        <v>0</v>
      </c>
      <c r="Y32" s="111">
        <v>1000</v>
      </c>
      <c r="Z32" s="111">
        <v>1190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31199086</v>
      </c>
      <c r="AH32" s="56">
        <f t="shared" si="9"/>
        <v>986</v>
      </c>
      <c r="AI32" s="57">
        <f t="shared" si="8"/>
        <v>197.95221843003412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6865579</v>
      </c>
      <c r="AQ32" s="111">
        <f t="shared" si="0"/>
        <v>0</v>
      </c>
      <c r="AR32" s="61">
        <v>0.98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10</v>
      </c>
      <c r="E33" s="45">
        <f t="shared" si="1"/>
        <v>7.042253521126761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125</v>
      </c>
      <c r="P33" s="50">
        <v>101</v>
      </c>
      <c r="Q33" s="50">
        <v>8279765</v>
      </c>
      <c r="R33" s="51">
        <f t="shared" si="4"/>
        <v>4575</v>
      </c>
      <c r="S33" s="52">
        <f t="shared" si="5"/>
        <v>109.8</v>
      </c>
      <c r="T33" s="52">
        <f t="shared" si="6"/>
        <v>4.5750000000000002</v>
      </c>
      <c r="U33" s="53">
        <v>3.5</v>
      </c>
      <c r="V33" s="53">
        <f t="shared" si="7"/>
        <v>3.5</v>
      </c>
      <c r="W33" s="117" t="s">
        <v>132</v>
      </c>
      <c r="X33" s="111">
        <v>0</v>
      </c>
      <c r="Y33" s="111">
        <v>0</v>
      </c>
      <c r="Z33" s="111">
        <v>1098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31199814</v>
      </c>
      <c r="AH33" s="56">
        <f t="shared" si="9"/>
        <v>728</v>
      </c>
      <c r="AI33" s="57">
        <f t="shared" si="8"/>
        <v>159.12568306010928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6866030</v>
      </c>
      <c r="AQ33" s="111">
        <f t="shared" si="0"/>
        <v>451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14</v>
      </c>
      <c r="E34" s="45">
        <f t="shared" si="1"/>
        <v>9.8591549295774659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119</v>
      </c>
      <c r="P34" s="50">
        <v>91</v>
      </c>
      <c r="Q34" s="50">
        <v>8283560</v>
      </c>
      <c r="R34" s="51">
        <f t="shared" si="4"/>
        <v>3795</v>
      </c>
      <c r="S34" s="52">
        <f t="shared" si="5"/>
        <v>91.08</v>
      </c>
      <c r="T34" s="52">
        <f t="shared" si="6"/>
        <v>3.7949999999999999</v>
      </c>
      <c r="U34" s="53">
        <v>4.0999999999999996</v>
      </c>
      <c r="V34" s="53">
        <f t="shared" si="7"/>
        <v>4.0999999999999996</v>
      </c>
      <c r="W34" s="117" t="s">
        <v>132</v>
      </c>
      <c r="X34" s="111">
        <v>0</v>
      </c>
      <c r="Y34" s="111">
        <v>0</v>
      </c>
      <c r="Z34" s="111">
        <v>1035</v>
      </c>
      <c r="AA34" s="111">
        <v>0</v>
      </c>
      <c r="AB34" s="111">
        <v>1068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31200498</v>
      </c>
      <c r="AH34" s="56">
        <f t="shared" si="9"/>
        <v>684</v>
      </c>
      <c r="AI34" s="57">
        <f t="shared" si="8"/>
        <v>180.23715415019763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6866676</v>
      </c>
      <c r="AQ34" s="111">
        <f t="shared" si="0"/>
        <v>646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123.70833333333333</v>
      </c>
      <c r="Q35" s="78">
        <f>Q34-Q10</f>
        <v>123317</v>
      </c>
      <c r="R35" s="79">
        <f>SUM(R11:R34)</f>
        <v>123317</v>
      </c>
      <c r="S35" s="80">
        <f>AVERAGE(S11:S34)</f>
        <v>123.31700000000001</v>
      </c>
      <c r="T35" s="80">
        <f>SUM(T11:T34)</f>
        <v>123.31700000000002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25660</v>
      </c>
      <c r="AH35" s="86">
        <f>SUM(AH11:AH34)</f>
        <v>25660</v>
      </c>
      <c r="AI35" s="87">
        <f>$AH$35/$T35</f>
        <v>208.08161080791777</v>
      </c>
      <c r="AJ35" s="84"/>
      <c r="AK35" s="88"/>
      <c r="AL35" s="88"/>
      <c r="AM35" s="88"/>
      <c r="AN35" s="89"/>
      <c r="AO35" s="90"/>
      <c r="AP35" s="91">
        <f>AP34-AP10</f>
        <v>5610</v>
      </c>
      <c r="AQ35" s="92">
        <f>SUM(AQ11:AQ34)</f>
        <v>5610</v>
      </c>
      <c r="AR35" s="93">
        <f>AVERAGE(AR11:AR34)</f>
        <v>0.93333333333333324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274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296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297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193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174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298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T42 S55:T58 T49:T54" name="Range2_12_5_1_1"/>
    <protectedRange sqref="N10 L10 L6 D6 D8 AD8 AF8 O8:U8 AJ8:AR8 AF10 AR11:AR34 L24:N31 E23:E34 G23:G34 N12:N23 E11:G22 N32:N34 N11:AG11 O12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F59" name="Range2_2_12_1_7_1_1"/>
    <protectedRange sqref="E59 G59:H59" name="Range2_2_2_9_1_1_1_1"/>
    <protectedRange sqref="C59" name="Range2_3_2_1_1"/>
    <protectedRange sqref="I59" name="Range2_2_1_1_1_1"/>
    <protectedRange sqref="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7" name="Range2_12_5_1_1_3_1_1"/>
    <protectedRange sqref="S43:S47" name="Range2_12_5_1_1_2_3_1_1_1_1"/>
    <protectedRange sqref="Q43:R47" name="Range2_12_1_6_1_1_1_1_2_1_1_1_1"/>
    <protectedRange sqref="N43:P47" name="Range2_12_1_2_3_1_1_1_1_2_1_1_1_1"/>
    <protectedRange sqref="I43:M47" name="Range2_2_12_1_4_3_1_1_1_1_2_1_1_1_1"/>
    <protectedRange sqref="E48:H48 E43:H45" name="Range2_2_12_1_3_1_2_1_1_1_1_2_1_1_1_1"/>
    <protectedRange sqref="D48 D43:D45" name="Range2_2_12_1_3_1_2_1_1_1_2_1_2_3_1_1"/>
    <protectedRange sqref="T48" name="Range2_12_5_1_1_2_1_1_1_1"/>
    <protectedRange sqref="S48" name="Range2_12_4_1_1_1_4_2_1_1_1"/>
    <protectedRange sqref="Q48:R48" name="Range2_12_1_6_1_1_1_2_3_2_1_1_1_1"/>
    <protectedRange sqref="N48:P48" name="Range2_12_1_2_3_1_1_1_2_3_2_1_1_1_1"/>
    <protectedRange sqref="J48:M48" name="Range2_2_12_1_4_3_1_1_1_3_3_2_1_1_1_1"/>
    <protectedRange sqref="I48" name="Range2_2_12_1_4_3_1_1_1_2_1_2_2_1_1_1"/>
    <protectedRange sqref="D46:E47 G46:H47" name="Range2_2_12_1_3_1_2_1_1_1_2_1_3_2_1_1_1"/>
    <protectedRange sqref="F46:F47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D49:E49 G49:H49" name="Range2_2_12_1_3_3_1_1_1_2_1_1_1_1_1_1_1_1_1"/>
    <protectedRange sqref="F49" name="Range2_2_12_1_3_1_2_1_1_1_2_1_3_1_1_3_1_1_1_1"/>
    <protectedRange sqref="N52:R52" name="Range2_12_1_6_1_1_4_1_1_1_1_1_1_1_1_1"/>
    <protectedRange sqref="J52:M52" name="Range2_2_12_1_7_1_1_6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D52:E52" name="Range2_2_12_1_3_1_2_1_1_1_2_1_1_1_1_3_1_1_1_1_1"/>
    <protectedRange sqref="F52" name="Range2_2_12_1_3_1_2_1_1_1_3_1_1_1_1_1_3_1_1_1_1_1"/>
    <protectedRange sqref="B52" name="Range2_12_5_1_1_2_2_1_3_1_1_1_1_2_1_1_2"/>
    <protectedRange sqref="R56:R58" name="Range2_12_1_6_1_1_2"/>
    <protectedRange sqref="R55" name="Range2_12_1_6_1_1_2_1_1"/>
    <protectedRange sqref="R53:R54" name="Range2_12_1_1_1_1_1_1_1_1_1_1_1_1_1_1_1"/>
    <protectedRange sqref="B53" name="Range2_12_5_1_1_2_2_1_3_1_1_1_1_2_1_1"/>
    <protectedRange sqref="N58:Q58" name="Range2_12_1_6_1_1_2_1_1_1"/>
    <protectedRange sqref="D58 I58:M58" name="Range2_2_12_1_7_1_1_2_1_1"/>
    <protectedRange sqref="E58:H58" name="Range2_2_12_1_1_1_1_1_1_1_1"/>
    <protectedRange sqref="C58" name="Range2_1_4_2_1_1_1_1_1_1"/>
    <protectedRange sqref="N56:Q57" name="Range2_12_1_1_1_1_1_1_1_1_1_1_1_1_1_1_1_1"/>
    <protectedRange sqref="J56:M57" name="Range2_2_12_1_1_1_1_1_1_1_1_1_1_1_1_1_1_1"/>
    <protectedRange sqref="N55:Q55" name="Range2_12_1_6_1_1_4_1_1_1_1_1_1_1_1_1_1"/>
    <protectedRange sqref="J55:M55" name="Range2_2_12_1_7_1_1_6_1_1_1_1_1_1_1_1_1_1"/>
    <protectedRange sqref="I56:I57" name="Range2_2_12_1_7_1_1_5_1_1_1_1_1_1_1_1_1_1_1_1"/>
    <protectedRange sqref="G56:H57" name="Range2_2_12_1_3_3_1_1_1_1_1_1_1_1_1_1_1_1_1_1_1"/>
    <protectedRange sqref="I55" name="Range2_2_12_1_4_3_1_1_1_5_1_1_1_1_1_1_1_1_1_1_1"/>
    <protectedRange sqref="G55:H55" name="Range2_2_12_1_3_1_2_1_1_1_2_1_1_1_1_1_1_2_1_1_1_1"/>
    <protectedRange sqref="Q54" name="Range2_12_1_4_1_1_1_1_1_1_1_1_1_1_1_1_1_1"/>
    <protectedRange sqref="N54:P54" name="Range2_12_1_2_1_1_1_1_1_1_1_1_1_1_1_1_1_1_1"/>
    <protectedRange sqref="J54:M54" name="Range2_2_12_1_4_1_1_1_1_1_1_1_1_1_1_1_1_1_1_1"/>
    <protectedRange sqref="Q53" name="Range2_12_1_6_1_1_1_2_3_1_1_3_1_1_1_1_1_1"/>
    <protectedRange sqref="N53:P53" name="Range2_12_1_2_3_1_1_1_2_3_1_1_3_1_1_1_1_1_1"/>
    <protectedRange sqref="I54 J53:M53" name="Range2_2_12_1_4_3_1_1_1_3_3_1_1_3_1_1_1_1_1_1"/>
    <protectedRange sqref="D54:E54 G54:H54" name="Range2_2_12_1_3_1_2_1_1_1_3_1_1_1_1_1_1_1_2_1_1"/>
    <protectedRange sqref="B55" name="Range2_12_5_1_1_2_2_1_3_1_1_1_1_1_1_1_1_1"/>
    <protectedRange sqref="I53" name="Range2_2_12_1_7_1_1_5_2_1_1_1_1_1_1_1_1_1_1_1"/>
    <protectedRange sqref="D53:E53 G53:H53 F54" name="Range2_2_12_1_3_3_1_1_1_2_1_1_1_1_1_1_1_1_1_1_1"/>
    <protectedRange sqref="F53" name="Range2_2_12_1_3_1_2_1_1_1_2_1_3_1_1_3_1_1_1_1_1_1"/>
    <protectedRange sqref="C56:C57" name="Range2_1_1_1_2_1_1_1_1_1_1_1_1_1_1_1_1_1"/>
    <protectedRange sqref="D56:D57 E57" name="Range2_2_12_1_2_1_1_1_1_1_1_1_1_1_1_1_1_1_1_1"/>
    <protectedRange sqref="F57 E56" name="Range2_2_12_1_3_1_2_1_1_1_2_1_1_1_1_1_1_1_1_1_1_1_1"/>
    <protectedRange sqref="F56" name="Range2_2_12_1_3_1_2_1_1_1_3_1_1_1_1_1_1_1_1_1_1_1_1"/>
    <protectedRange sqref="D55:E55" name="Range2_2_12_1_3_1_2_1_1_1_2_1_1_1_1_3_1_1_1_1_1_1"/>
    <protectedRange sqref="B56" name="Range2_12_5_1_1_2_1_4_1_1_1_2_1_1_1_1_1_1"/>
    <protectedRange sqref="F55" name="Range2_2_12_1_3_1_2_1_1_1_3_1_1_1_1_1_3_1_1_1_1_1_1"/>
    <protectedRange sqref="B57:B58" name="Range2_12_5_1_1_2_2_1_3_1_1_1_1_2_1_1_1_1_1_1"/>
    <protectedRange sqref="B54" name="Range2_12_5_1_1_2_2_1_3_1_1_1_1_2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99" priority="9" operator="containsText" text="N/A">
      <formula>NOT(ISERROR(SEARCH("N/A",X11)))</formula>
    </cfRule>
    <cfRule type="cellIs" dxfId="98" priority="27" operator="equal">
      <formula>0</formula>
    </cfRule>
  </conditionalFormatting>
  <conditionalFormatting sqref="X11:AE34">
    <cfRule type="cellIs" dxfId="97" priority="26" operator="greaterThanOrEqual">
      <formula>1185</formula>
    </cfRule>
  </conditionalFormatting>
  <conditionalFormatting sqref="X11:AE34">
    <cfRule type="cellIs" dxfId="96" priority="25" operator="between">
      <formula>0.1</formula>
      <formula>1184</formula>
    </cfRule>
  </conditionalFormatting>
  <conditionalFormatting sqref="X8">
    <cfRule type="cellIs" dxfId="95" priority="24" operator="equal">
      <formula>0</formula>
    </cfRule>
  </conditionalFormatting>
  <conditionalFormatting sqref="X8">
    <cfRule type="cellIs" dxfId="94" priority="23" operator="greaterThan">
      <formula>1179</formula>
    </cfRule>
  </conditionalFormatting>
  <conditionalFormatting sqref="X8">
    <cfRule type="cellIs" dxfId="93" priority="22" operator="greaterThan">
      <formula>99</formula>
    </cfRule>
  </conditionalFormatting>
  <conditionalFormatting sqref="X8">
    <cfRule type="cellIs" dxfId="92" priority="21" operator="greaterThan">
      <formula>0.99</formula>
    </cfRule>
  </conditionalFormatting>
  <conditionalFormatting sqref="AB8">
    <cfRule type="cellIs" dxfId="91" priority="20" operator="equal">
      <formula>0</formula>
    </cfRule>
  </conditionalFormatting>
  <conditionalFormatting sqref="AB8">
    <cfRule type="cellIs" dxfId="90" priority="19" operator="greaterThan">
      <formula>1179</formula>
    </cfRule>
  </conditionalFormatting>
  <conditionalFormatting sqref="AB8">
    <cfRule type="cellIs" dxfId="89" priority="18" operator="greaterThan">
      <formula>99</formula>
    </cfRule>
  </conditionalFormatting>
  <conditionalFormatting sqref="AB8">
    <cfRule type="cellIs" dxfId="88" priority="17" operator="greaterThan">
      <formula>0.99</formula>
    </cfRule>
  </conditionalFormatting>
  <conditionalFormatting sqref="AQ11:AQ34 AJ16:AK17 AJ11:AO15 AJ18:AJ34 AK18:AK30 AL16:AO30 AL34:AO34 AK31:AO33">
    <cfRule type="cellIs" dxfId="87" priority="16" operator="equal">
      <formula>0</formula>
    </cfRule>
  </conditionalFormatting>
  <conditionalFormatting sqref="AQ11:AQ34 AJ16:AK17 AJ11:AO15 AJ18:AJ34 AK18:AK30 AL16:AO30 AL34:AO34 AK31:AO33">
    <cfRule type="cellIs" dxfId="86" priority="15" operator="greaterThan">
      <formula>1179</formula>
    </cfRule>
  </conditionalFormatting>
  <conditionalFormatting sqref="AQ11:AQ34 AJ16:AK17 AJ11:AO15 AJ18:AJ34 AK18:AK30 AL16:AO30 AL34:AO34 AK31:AO33">
    <cfRule type="cellIs" dxfId="85" priority="14" operator="greaterThan">
      <formula>99</formula>
    </cfRule>
  </conditionalFormatting>
  <conditionalFormatting sqref="AQ11:AQ34 AJ16:AK17 AJ11:AO15 AJ18:AJ34 AK18:AK30 AL16:AO30 AL34:AO34 AK31:AO33">
    <cfRule type="cellIs" dxfId="84" priority="13" operator="greaterThan">
      <formula>0.99</formula>
    </cfRule>
  </conditionalFormatting>
  <conditionalFormatting sqref="AI11:AI34">
    <cfRule type="cellIs" dxfId="83" priority="12" operator="greaterThan">
      <formula>$AI$8</formula>
    </cfRule>
  </conditionalFormatting>
  <conditionalFormatting sqref="AH11:AH34">
    <cfRule type="cellIs" dxfId="82" priority="10" operator="greaterThan">
      <formula>$AH$8</formula>
    </cfRule>
    <cfRule type="cellIs" dxfId="81" priority="11" operator="greaterThan">
      <formula>$AH$8</formula>
    </cfRule>
  </conditionalFormatting>
  <conditionalFormatting sqref="AP11:AP34">
    <cfRule type="cellIs" dxfId="80" priority="8" operator="equal">
      <formula>0</formula>
    </cfRule>
  </conditionalFormatting>
  <conditionalFormatting sqref="AP11:AP34">
    <cfRule type="cellIs" dxfId="79" priority="7" operator="greaterThan">
      <formula>1179</formula>
    </cfRule>
  </conditionalFormatting>
  <conditionalFormatting sqref="AP11:AP34">
    <cfRule type="cellIs" dxfId="78" priority="6" operator="greaterThan">
      <formula>99</formula>
    </cfRule>
  </conditionalFormatting>
  <conditionalFormatting sqref="AP11:AP34">
    <cfRule type="cellIs" dxfId="77" priority="5" operator="greaterThan">
      <formula>0.99</formula>
    </cfRule>
  </conditionalFormatting>
  <conditionalFormatting sqref="AK34">
    <cfRule type="cellIs" dxfId="76" priority="4" operator="equal">
      <formula>0</formula>
    </cfRule>
  </conditionalFormatting>
  <conditionalFormatting sqref="AK34">
    <cfRule type="cellIs" dxfId="75" priority="3" operator="greaterThan">
      <formula>1179</formula>
    </cfRule>
  </conditionalFormatting>
  <conditionalFormatting sqref="AK34">
    <cfRule type="cellIs" dxfId="74" priority="2" operator="greaterThan">
      <formula>99</formula>
    </cfRule>
  </conditionalFormatting>
  <conditionalFormatting sqref="AK34">
    <cfRule type="cellIs" dxfId="73" priority="1" operator="greaterThan">
      <formula>0.99</formula>
    </cfRule>
  </conditionalFormatting>
  <dataValidations count="4">
    <dataValidation type="list" allowBlank="1" showInputMessage="1" showErrorMessage="1" sqref="AV31:AW31" xr:uid="{00000000-0002-0000-1A00-000000000000}">
      <formula1>$AV$24:$AV$28</formula1>
    </dataValidation>
    <dataValidation type="list" allowBlank="1" showInputMessage="1" showErrorMessage="1" sqref="H11:H34" xr:uid="{00000000-0002-0000-1A00-000001000000}">
      <formula1>$AV$10:$AV$19</formula1>
    </dataValidation>
    <dataValidation type="list" allowBlank="1" showInputMessage="1" showErrorMessage="1" sqref="AP8:AQ8 N10 L10 D8 O8:T8" xr:uid="{00000000-0002-0000-1A00-000002000000}">
      <formula1>#REF!</formula1>
    </dataValidation>
    <dataValidation type="list" allowBlank="1" showInputMessage="1" showErrorMessage="1" sqref="P3:P5" xr:uid="{00000000-0002-0000-1A00-000003000000}">
      <formula1>$AY$10:$AY$38</formula1>
    </dataValidation>
  </dataValidations>
  <hyperlinks>
    <hyperlink ref="H9:H10" location="'1'!AH8" display="Plant Status" xr:uid="{00000000-0004-0000-1A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2:AY113"/>
  <sheetViews>
    <sheetView showGridLines="0" topLeftCell="A42" zoomScaleNormal="100" workbookViewId="0">
      <selection activeCell="Q59" sqref="Q59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135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46" t="s">
        <v>11</v>
      </c>
      <c r="I7" s="245" t="s">
        <v>12</v>
      </c>
      <c r="J7" s="245" t="s">
        <v>13</v>
      </c>
      <c r="K7" s="245" t="s">
        <v>14</v>
      </c>
      <c r="L7" s="14"/>
      <c r="M7" s="14"/>
      <c r="N7" s="14"/>
      <c r="O7" s="246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45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45" t="s">
        <v>23</v>
      </c>
      <c r="AG7" s="245" t="s">
        <v>24</v>
      </c>
      <c r="AH7" s="245" t="s">
        <v>25</v>
      </c>
      <c r="AI7" s="245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45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41910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25192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45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43" t="s">
        <v>52</v>
      </c>
      <c r="V9" s="243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42" t="s">
        <v>56</v>
      </c>
      <c r="AG9" s="242" t="s">
        <v>57</v>
      </c>
      <c r="AH9" s="287" t="s">
        <v>58</v>
      </c>
      <c r="AI9" s="301" t="s">
        <v>59</v>
      </c>
      <c r="AJ9" s="243" t="s">
        <v>60</v>
      </c>
      <c r="AK9" s="243" t="s">
        <v>61</v>
      </c>
      <c r="AL9" s="243" t="s">
        <v>62</v>
      </c>
      <c r="AM9" s="243" t="s">
        <v>63</v>
      </c>
      <c r="AN9" s="243" t="s">
        <v>64</v>
      </c>
      <c r="AO9" s="243" t="s">
        <v>65</v>
      </c>
      <c r="AP9" s="243" t="s">
        <v>66</v>
      </c>
      <c r="AQ9" s="285" t="s">
        <v>67</v>
      </c>
      <c r="AR9" s="243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43" t="s">
        <v>73</v>
      </c>
      <c r="C10" s="243" t="s">
        <v>74</v>
      </c>
      <c r="D10" s="243" t="s">
        <v>75</v>
      </c>
      <c r="E10" s="243" t="s">
        <v>76</v>
      </c>
      <c r="F10" s="243" t="s">
        <v>75</v>
      </c>
      <c r="G10" s="243" t="s">
        <v>76</v>
      </c>
      <c r="H10" s="284"/>
      <c r="I10" s="243" t="s">
        <v>76</v>
      </c>
      <c r="J10" s="243" t="s">
        <v>76</v>
      </c>
      <c r="K10" s="243" t="s">
        <v>76</v>
      </c>
      <c r="L10" s="30" t="s">
        <v>30</v>
      </c>
      <c r="M10" s="277"/>
      <c r="N10" s="30" t="s">
        <v>30</v>
      </c>
      <c r="O10" s="286"/>
      <c r="P10" s="286"/>
      <c r="Q10" s="3">
        <v>8283560</v>
      </c>
      <c r="R10" s="295"/>
      <c r="S10" s="296"/>
      <c r="T10" s="297"/>
      <c r="U10" s="243" t="s">
        <v>76</v>
      </c>
      <c r="V10" s="243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31200498</v>
      </c>
      <c r="AH10" s="287"/>
      <c r="AI10" s="302"/>
      <c r="AJ10" s="243" t="s">
        <v>85</v>
      </c>
      <c r="AK10" s="243" t="s">
        <v>85</v>
      </c>
      <c r="AL10" s="243" t="s">
        <v>85</v>
      </c>
      <c r="AM10" s="243" t="s">
        <v>85</v>
      </c>
      <c r="AN10" s="243" t="s">
        <v>85</v>
      </c>
      <c r="AO10" s="243" t="s">
        <v>85</v>
      </c>
      <c r="AP10" s="2">
        <v>6866676</v>
      </c>
      <c r="AQ10" s="286"/>
      <c r="AR10" s="244" t="s">
        <v>86</v>
      </c>
      <c r="AS10" s="287"/>
      <c r="AV10" s="41" t="s">
        <v>87</v>
      </c>
      <c r="AW10" s="41" t="s">
        <v>88</v>
      </c>
      <c r="AY10" s="106" t="s">
        <v>134</v>
      </c>
    </row>
    <row r="11" spans="2:51" x14ac:dyDescent="0.35">
      <c r="B11" s="43">
        <v>2</v>
      </c>
      <c r="C11" s="43">
        <v>4.1666666666666664E-2</v>
      </c>
      <c r="D11" s="44">
        <v>12</v>
      </c>
      <c r="E11" s="45">
        <f>D11/1.42</f>
        <v>8.4507042253521139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118</v>
      </c>
      <c r="P11" s="50">
        <v>90</v>
      </c>
      <c r="Q11" s="50">
        <v>8287449</v>
      </c>
      <c r="R11" s="51">
        <f>Q11-Q10</f>
        <v>3889</v>
      </c>
      <c r="S11" s="52">
        <f>R11*24/1000</f>
        <v>93.335999999999999</v>
      </c>
      <c r="T11" s="52">
        <f>R11/1000</f>
        <v>3.8889999999999998</v>
      </c>
      <c r="U11" s="53">
        <v>5.0999999999999996</v>
      </c>
      <c r="V11" s="53">
        <f>U11</f>
        <v>5.0999999999999996</v>
      </c>
      <c r="W11" s="117" t="s">
        <v>132</v>
      </c>
      <c r="X11" s="111">
        <v>0</v>
      </c>
      <c r="Y11" s="111">
        <v>0</v>
      </c>
      <c r="Z11" s="111">
        <v>964</v>
      </c>
      <c r="AA11" s="111">
        <v>0</v>
      </c>
      <c r="AB11" s="111">
        <v>968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31201108</v>
      </c>
      <c r="AH11" s="56">
        <f>IF(ISBLANK(AG11),"-",AG11-AG10)</f>
        <v>610</v>
      </c>
      <c r="AI11" s="57">
        <f>AH11/T11</f>
        <v>156.85266135253281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6867700</v>
      </c>
      <c r="AQ11" s="111">
        <f t="shared" ref="AQ11:AQ34" si="0">AP11-AP10</f>
        <v>1024</v>
      </c>
      <c r="AR11" s="59"/>
      <c r="AS11" s="60" t="s">
        <v>114</v>
      </c>
      <c r="AV11" s="41" t="s">
        <v>89</v>
      </c>
      <c r="AW11" s="41" t="s">
        <v>92</v>
      </c>
      <c r="AY11" s="106" t="s">
        <v>136</v>
      </c>
    </row>
    <row r="12" spans="2:51" x14ac:dyDescent="0.35">
      <c r="B12" s="43">
        <v>2.0416666666666701</v>
      </c>
      <c r="C12" s="43">
        <v>8.3333333333333329E-2</v>
      </c>
      <c r="D12" s="44">
        <v>15</v>
      </c>
      <c r="E12" s="45">
        <f t="shared" ref="E12:E34" si="1">D12/1.42</f>
        <v>10.563380281690142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115</v>
      </c>
      <c r="P12" s="50">
        <v>88</v>
      </c>
      <c r="Q12" s="50">
        <v>8291203</v>
      </c>
      <c r="R12" s="51">
        <f t="shared" ref="R12:R34" si="4">Q12-Q11</f>
        <v>3754</v>
      </c>
      <c r="S12" s="52">
        <f t="shared" ref="S12:S34" si="5">R12*24/1000</f>
        <v>90.096000000000004</v>
      </c>
      <c r="T12" s="52">
        <f t="shared" ref="T12:T34" si="6">R12/1000</f>
        <v>3.754</v>
      </c>
      <c r="U12" s="53">
        <v>6.2</v>
      </c>
      <c r="V12" s="53">
        <f t="shared" ref="V12:V34" si="7">U12</f>
        <v>6.2</v>
      </c>
      <c r="W12" s="117" t="s">
        <v>132</v>
      </c>
      <c r="X12" s="111">
        <v>0</v>
      </c>
      <c r="Y12" s="111">
        <v>0</v>
      </c>
      <c r="Z12" s="111">
        <v>964</v>
      </c>
      <c r="AA12" s="111">
        <v>0</v>
      </c>
      <c r="AB12" s="111">
        <v>968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31201704</v>
      </c>
      <c r="AH12" s="56">
        <f>IF(ISBLANK(AG12),"-",AG12-AG11)</f>
        <v>596</v>
      </c>
      <c r="AI12" s="57">
        <f t="shared" ref="AI12:AI34" si="8">AH12/T12</f>
        <v>158.76398508257859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6868856</v>
      </c>
      <c r="AQ12" s="111">
        <f t="shared" si="0"/>
        <v>1156</v>
      </c>
      <c r="AR12" s="61">
        <v>0.99</v>
      </c>
      <c r="AS12" s="60" t="s">
        <v>114</v>
      </c>
      <c r="AV12" s="41" t="s">
        <v>93</v>
      </c>
      <c r="AW12" s="41" t="s">
        <v>94</v>
      </c>
      <c r="AY12" s="106" t="s">
        <v>135</v>
      </c>
    </row>
    <row r="13" spans="2:51" x14ac:dyDescent="0.35">
      <c r="B13" s="43">
        <v>2.0833333333333299</v>
      </c>
      <c r="C13" s="43">
        <v>0.125</v>
      </c>
      <c r="D13" s="44">
        <v>17</v>
      </c>
      <c r="E13" s="45">
        <f t="shared" si="1"/>
        <v>11.971830985915494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113</v>
      </c>
      <c r="P13" s="50">
        <v>86</v>
      </c>
      <c r="Q13" s="50">
        <v>8294867</v>
      </c>
      <c r="R13" s="51">
        <f t="shared" si="4"/>
        <v>3664</v>
      </c>
      <c r="S13" s="52">
        <f t="shared" si="5"/>
        <v>87.936000000000007</v>
      </c>
      <c r="T13" s="52">
        <f t="shared" si="6"/>
        <v>3.6640000000000001</v>
      </c>
      <c r="U13" s="53">
        <v>7.6</v>
      </c>
      <c r="V13" s="53">
        <f t="shared" si="7"/>
        <v>7.6</v>
      </c>
      <c r="W13" s="117" t="s">
        <v>132</v>
      </c>
      <c r="X13" s="111">
        <v>0</v>
      </c>
      <c r="Y13" s="111">
        <v>0</v>
      </c>
      <c r="Z13" s="111">
        <v>981</v>
      </c>
      <c r="AA13" s="111">
        <v>0</v>
      </c>
      <c r="AB13" s="111">
        <v>988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31202280</v>
      </c>
      <c r="AH13" s="56">
        <f>IF(ISBLANK(AG13),"-",AG13-AG12)</f>
        <v>576</v>
      </c>
      <c r="AI13" s="57">
        <f t="shared" si="8"/>
        <v>157.2052401746725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6870068</v>
      </c>
      <c r="AQ13" s="111">
        <f t="shared" si="0"/>
        <v>1212</v>
      </c>
      <c r="AR13" s="59"/>
      <c r="AS13" s="60" t="s">
        <v>114</v>
      </c>
      <c r="AV13" s="41" t="s">
        <v>95</v>
      </c>
      <c r="AW13" s="41" t="s">
        <v>96</v>
      </c>
      <c r="AY13" s="106" t="s">
        <v>133</v>
      </c>
    </row>
    <row r="14" spans="2:51" x14ac:dyDescent="0.35">
      <c r="B14" s="43">
        <v>2.125</v>
      </c>
      <c r="C14" s="43">
        <v>0.16666666666666699</v>
      </c>
      <c r="D14" s="44">
        <v>20</v>
      </c>
      <c r="E14" s="45">
        <f t="shared" si="1"/>
        <v>14.084507042253522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111</v>
      </c>
      <c r="P14" s="50">
        <v>82</v>
      </c>
      <c r="Q14" s="50">
        <v>8298294</v>
      </c>
      <c r="R14" s="51">
        <f t="shared" si="4"/>
        <v>3427</v>
      </c>
      <c r="S14" s="52">
        <f t="shared" si="5"/>
        <v>82.248000000000005</v>
      </c>
      <c r="T14" s="52">
        <f t="shared" si="6"/>
        <v>3.427</v>
      </c>
      <c r="U14" s="53">
        <v>8.9</v>
      </c>
      <c r="V14" s="53">
        <f t="shared" si="7"/>
        <v>8.9</v>
      </c>
      <c r="W14" s="117" t="s">
        <v>132</v>
      </c>
      <c r="X14" s="111">
        <v>0</v>
      </c>
      <c r="Y14" s="111">
        <v>0</v>
      </c>
      <c r="Z14" s="111">
        <v>981</v>
      </c>
      <c r="AA14" s="111">
        <v>0</v>
      </c>
      <c r="AB14" s="111">
        <v>988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31202838</v>
      </c>
      <c r="AH14" s="56">
        <f t="shared" ref="AH14:AH34" si="9">IF(ISBLANK(AG14),"-",AG14-AG13)</f>
        <v>558</v>
      </c>
      <c r="AI14" s="57">
        <f t="shared" si="8"/>
        <v>162.82462795447913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6871157</v>
      </c>
      <c r="AQ14" s="111">
        <f t="shared" si="0"/>
        <v>1089</v>
      </c>
      <c r="AR14" s="59"/>
      <c r="AS14" s="60" t="s">
        <v>114</v>
      </c>
      <c r="AT14" s="62"/>
      <c r="AV14" s="41" t="s">
        <v>97</v>
      </c>
      <c r="AW14" s="41" t="s">
        <v>98</v>
      </c>
      <c r="AY14" s="112"/>
    </row>
    <row r="15" spans="2:51" x14ac:dyDescent="0.35">
      <c r="B15" s="43">
        <v>2.1666666666666701</v>
      </c>
      <c r="C15" s="43">
        <v>0.20833333333333301</v>
      </c>
      <c r="D15" s="44">
        <v>27</v>
      </c>
      <c r="E15" s="45">
        <f t="shared" si="1"/>
        <v>19.014084507042256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91</v>
      </c>
      <c r="P15" s="50">
        <v>85</v>
      </c>
      <c r="Q15" s="50">
        <v>8301526</v>
      </c>
      <c r="R15" s="51">
        <f t="shared" si="4"/>
        <v>3232</v>
      </c>
      <c r="S15" s="52">
        <f t="shared" si="5"/>
        <v>77.567999999999998</v>
      </c>
      <c r="T15" s="52">
        <f t="shared" si="6"/>
        <v>3.2320000000000002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936</v>
      </c>
      <c r="AA15" s="111">
        <v>0</v>
      </c>
      <c r="AB15" s="111">
        <v>927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31203294</v>
      </c>
      <c r="AH15" s="56">
        <f t="shared" si="9"/>
        <v>456</v>
      </c>
      <c r="AI15" s="57">
        <f t="shared" si="8"/>
        <v>141.08910891089107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0.35</v>
      </c>
      <c r="AP15" s="111">
        <v>6871819</v>
      </c>
      <c r="AQ15" s="111">
        <f t="shared" si="0"/>
        <v>662</v>
      </c>
      <c r="AR15" s="59"/>
      <c r="AS15" s="60" t="s">
        <v>114</v>
      </c>
      <c r="AV15" s="41" t="s">
        <v>99</v>
      </c>
      <c r="AW15" s="41" t="s">
        <v>100</v>
      </c>
      <c r="AY15" s="112"/>
    </row>
    <row r="16" spans="2:51" x14ac:dyDescent="0.35">
      <c r="B16" s="43">
        <v>2.2083333333333299</v>
      </c>
      <c r="C16" s="43">
        <v>0.25</v>
      </c>
      <c r="D16" s="44">
        <v>21</v>
      </c>
      <c r="E16" s="45">
        <f t="shared" si="1"/>
        <v>14.788732394366198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111</v>
      </c>
      <c r="P16" s="50">
        <v>106</v>
      </c>
      <c r="Q16" s="50">
        <v>8305559</v>
      </c>
      <c r="R16" s="51">
        <f t="shared" si="4"/>
        <v>4033</v>
      </c>
      <c r="S16" s="52">
        <f t="shared" si="5"/>
        <v>96.792000000000002</v>
      </c>
      <c r="T16" s="52">
        <f t="shared" si="6"/>
        <v>4.0330000000000004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1022</v>
      </c>
      <c r="AA16" s="111">
        <v>0</v>
      </c>
      <c r="AB16" s="111">
        <v>1110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31203838</v>
      </c>
      <c r="AH16" s="56">
        <f t="shared" si="9"/>
        <v>544</v>
      </c>
      <c r="AI16" s="57">
        <f t="shared" si="8"/>
        <v>134.88718075874039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6871819</v>
      </c>
      <c r="AQ16" s="111">
        <f t="shared" si="0"/>
        <v>0</v>
      </c>
      <c r="AR16" s="61">
        <v>1.03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20</v>
      </c>
      <c r="E17" s="45">
        <f t="shared" si="1"/>
        <v>14.084507042253522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126</v>
      </c>
      <c r="P17" s="50">
        <v>118</v>
      </c>
      <c r="Q17" s="50">
        <v>8311105</v>
      </c>
      <c r="R17" s="51">
        <f t="shared" si="4"/>
        <v>5546</v>
      </c>
      <c r="S17" s="52">
        <f t="shared" si="5"/>
        <v>133.10400000000001</v>
      </c>
      <c r="T17" s="52">
        <f t="shared" si="6"/>
        <v>5.5460000000000003</v>
      </c>
      <c r="U17" s="53">
        <v>8.9</v>
      </c>
      <c r="V17" s="53">
        <f t="shared" si="7"/>
        <v>8.9</v>
      </c>
      <c r="W17" s="117" t="s">
        <v>150</v>
      </c>
      <c r="X17" s="111">
        <v>0</v>
      </c>
      <c r="Y17" s="111">
        <v>1129</v>
      </c>
      <c r="Z17" s="111">
        <v>1197</v>
      </c>
      <c r="AA17" s="111">
        <v>0</v>
      </c>
      <c r="AB17" s="111">
        <v>1199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31204910</v>
      </c>
      <c r="AH17" s="56">
        <f t="shared" si="9"/>
        <v>1072</v>
      </c>
      <c r="AI17" s="57">
        <f t="shared" si="8"/>
        <v>193.29246303642265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6871819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13</v>
      </c>
      <c r="E18" s="45">
        <f t="shared" si="1"/>
        <v>9.1549295774647899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131</v>
      </c>
      <c r="P18" s="50">
        <v>142</v>
      </c>
      <c r="Q18" s="50">
        <v>8317092</v>
      </c>
      <c r="R18" s="51">
        <f t="shared" si="4"/>
        <v>5987</v>
      </c>
      <c r="S18" s="52">
        <f t="shared" si="5"/>
        <v>143.68799999999999</v>
      </c>
      <c r="T18" s="52">
        <f t="shared" si="6"/>
        <v>5.9870000000000001</v>
      </c>
      <c r="U18" s="53">
        <v>8.5</v>
      </c>
      <c r="V18" s="53">
        <f t="shared" si="7"/>
        <v>8.5</v>
      </c>
      <c r="W18" s="117" t="s">
        <v>147</v>
      </c>
      <c r="X18" s="111">
        <v>0</v>
      </c>
      <c r="Y18" s="111">
        <v>1053</v>
      </c>
      <c r="Z18" s="111">
        <v>1135</v>
      </c>
      <c r="AA18" s="111">
        <v>1185</v>
      </c>
      <c r="AB18" s="111">
        <v>1169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31206190</v>
      </c>
      <c r="AH18" s="56">
        <f t="shared" si="9"/>
        <v>1280</v>
      </c>
      <c r="AI18" s="57">
        <f t="shared" si="8"/>
        <v>213.79655921162518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6871819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10</v>
      </c>
      <c r="E19" s="45">
        <f t="shared" si="1"/>
        <v>7.042253521126761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131</v>
      </c>
      <c r="P19" s="50">
        <v>153</v>
      </c>
      <c r="Q19" s="50">
        <v>8323298</v>
      </c>
      <c r="R19" s="51">
        <f t="shared" si="4"/>
        <v>6206</v>
      </c>
      <c r="S19" s="52">
        <f t="shared" si="5"/>
        <v>148.94399999999999</v>
      </c>
      <c r="T19" s="52">
        <f t="shared" si="6"/>
        <v>6.2060000000000004</v>
      </c>
      <c r="U19" s="53">
        <v>7.7</v>
      </c>
      <c r="V19" s="53">
        <f t="shared" si="7"/>
        <v>7.7</v>
      </c>
      <c r="W19" s="117" t="s">
        <v>147</v>
      </c>
      <c r="X19" s="111">
        <v>0</v>
      </c>
      <c r="Y19" s="111">
        <v>1142</v>
      </c>
      <c r="Z19" s="111">
        <v>1165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31207554</v>
      </c>
      <c r="AH19" s="56">
        <f t="shared" si="9"/>
        <v>1364</v>
      </c>
      <c r="AI19" s="57">
        <f t="shared" si="8"/>
        <v>219.78730261037705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6871819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13</v>
      </c>
      <c r="E20" s="45">
        <f t="shared" si="1"/>
        <v>9.1549295774647899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130</v>
      </c>
      <c r="P20" s="50">
        <v>148</v>
      </c>
      <c r="Q20" s="50">
        <v>8329553</v>
      </c>
      <c r="R20" s="51">
        <f t="shared" si="4"/>
        <v>6255</v>
      </c>
      <c r="S20" s="52">
        <f t="shared" si="5"/>
        <v>150.12</v>
      </c>
      <c r="T20" s="52">
        <f t="shared" si="6"/>
        <v>6.2549999999999999</v>
      </c>
      <c r="U20" s="53">
        <v>6.8</v>
      </c>
      <c r="V20" s="53">
        <f t="shared" si="7"/>
        <v>6.8</v>
      </c>
      <c r="W20" s="117" t="s">
        <v>147</v>
      </c>
      <c r="X20" s="111">
        <v>0</v>
      </c>
      <c r="Y20" s="111">
        <v>1170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31208981</v>
      </c>
      <c r="AH20" s="56">
        <f t="shared" si="9"/>
        <v>1427</v>
      </c>
      <c r="AI20" s="57">
        <f t="shared" si="8"/>
        <v>228.13749000799362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6871819</v>
      </c>
      <c r="AQ20" s="111">
        <f t="shared" si="0"/>
        <v>0</v>
      </c>
      <c r="AR20" s="61">
        <v>1.05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13</v>
      </c>
      <c r="E21" s="45">
        <f t="shared" si="1"/>
        <v>9.1549295774647899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128</v>
      </c>
      <c r="P21" s="50">
        <v>155</v>
      </c>
      <c r="Q21" s="50">
        <v>8335808</v>
      </c>
      <c r="R21" s="51">
        <f>Q21-Q20</f>
        <v>6255</v>
      </c>
      <c r="S21" s="52">
        <f t="shared" si="5"/>
        <v>150.12</v>
      </c>
      <c r="T21" s="52">
        <f t="shared" si="6"/>
        <v>6.2549999999999999</v>
      </c>
      <c r="U21" s="53">
        <v>5.8</v>
      </c>
      <c r="V21" s="53">
        <f t="shared" si="7"/>
        <v>5.8</v>
      </c>
      <c r="W21" s="117" t="s">
        <v>147</v>
      </c>
      <c r="X21" s="111">
        <v>0</v>
      </c>
      <c r="Y21" s="111">
        <v>1187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31210408</v>
      </c>
      <c r="AH21" s="56">
        <f t="shared" si="9"/>
        <v>1427</v>
      </c>
      <c r="AI21" s="57">
        <f t="shared" si="8"/>
        <v>228.13749000799362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6871819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11</v>
      </c>
      <c r="E22" s="45">
        <f t="shared" si="1"/>
        <v>7.746478873239437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123</v>
      </c>
      <c r="P22" s="50">
        <v>144</v>
      </c>
      <c r="Q22" s="50">
        <v>8341758</v>
      </c>
      <c r="R22" s="51">
        <f t="shared" si="4"/>
        <v>5950</v>
      </c>
      <c r="S22" s="52">
        <f t="shared" si="5"/>
        <v>142.80000000000001</v>
      </c>
      <c r="T22" s="52">
        <f t="shared" si="6"/>
        <v>5.95</v>
      </c>
      <c r="U22" s="53">
        <v>4.9000000000000004</v>
      </c>
      <c r="V22" s="53">
        <f t="shared" si="7"/>
        <v>4.9000000000000004</v>
      </c>
      <c r="W22" s="117" t="s">
        <v>147</v>
      </c>
      <c r="X22" s="111">
        <v>0</v>
      </c>
      <c r="Y22" s="111">
        <v>1162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31211806</v>
      </c>
      <c r="AH22" s="56">
        <f t="shared" si="9"/>
        <v>1398</v>
      </c>
      <c r="AI22" s="57">
        <f t="shared" si="8"/>
        <v>234.9579831932773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6871819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10</v>
      </c>
      <c r="E23" s="45">
        <f t="shared" si="1"/>
        <v>7.042253521126761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133</v>
      </c>
      <c r="P23" s="50">
        <v>140</v>
      </c>
      <c r="Q23" s="50">
        <v>8347732</v>
      </c>
      <c r="R23" s="51">
        <f t="shared" si="4"/>
        <v>5974</v>
      </c>
      <c r="S23" s="52">
        <f t="shared" si="5"/>
        <v>143.376</v>
      </c>
      <c r="T23" s="52">
        <f t="shared" si="6"/>
        <v>5.9740000000000002</v>
      </c>
      <c r="U23" s="53">
        <v>4.3</v>
      </c>
      <c r="V23" s="53">
        <f t="shared" si="7"/>
        <v>4.3</v>
      </c>
      <c r="W23" s="117" t="s">
        <v>147</v>
      </c>
      <c r="X23" s="111">
        <v>0</v>
      </c>
      <c r="Y23" s="111">
        <v>1052</v>
      </c>
      <c r="Z23" s="111">
        <v>1195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31213182</v>
      </c>
      <c r="AH23" s="56">
        <f t="shared" si="9"/>
        <v>1376</v>
      </c>
      <c r="AI23" s="57">
        <f t="shared" si="8"/>
        <v>230.33143622363573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6871819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8</v>
      </c>
      <c r="E24" s="45">
        <f t="shared" si="1"/>
        <v>5.6338028169014089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139</v>
      </c>
      <c r="P24" s="50">
        <v>137</v>
      </c>
      <c r="Q24" s="50">
        <v>8353561</v>
      </c>
      <c r="R24" s="51">
        <f t="shared" si="4"/>
        <v>5829</v>
      </c>
      <c r="S24" s="52">
        <f t="shared" si="5"/>
        <v>139.89599999999999</v>
      </c>
      <c r="T24" s="52">
        <f t="shared" si="6"/>
        <v>5.8289999999999997</v>
      </c>
      <c r="U24" s="53">
        <v>3.9</v>
      </c>
      <c r="V24" s="53">
        <f t="shared" si="7"/>
        <v>3.9</v>
      </c>
      <c r="W24" s="117" t="s">
        <v>147</v>
      </c>
      <c r="X24" s="111">
        <v>0</v>
      </c>
      <c r="Y24" s="111">
        <v>1007</v>
      </c>
      <c r="Z24" s="111">
        <v>1195</v>
      </c>
      <c r="AA24" s="111">
        <v>1185</v>
      </c>
      <c r="AB24" s="111">
        <v>1198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31214524</v>
      </c>
      <c r="AH24" s="56">
        <f t="shared" si="9"/>
        <v>1342</v>
      </c>
      <c r="AI24" s="57">
        <f t="shared" si="8"/>
        <v>230.2281694973409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6871819</v>
      </c>
      <c r="AQ24" s="111">
        <f t="shared" si="0"/>
        <v>0</v>
      </c>
      <c r="AR24" s="61">
        <v>0.95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134</v>
      </c>
      <c r="P25" s="50">
        <v>147</v>
      </c>
      <c r="Q25" s="50">
        <v>8359110</v>
      </c>
      <c r="R25" s="51">
        <f t="shared" si="4"/>
        <v>5549</v>
      </c>
      <c r="S25" s="52">
        <f t="shared" si="5"/>
        <v>133.17599999999999</v>
      </c>
      <c r="T25" s="52">
        <f t="shared" si="6"/>
        <v>5.5490000000000004</v>
      </c>
      <c r="U25" s="53">
        <v>3.9</v>
      </c>
      <c r="V25" s="53">
        <f t="shared" si="7"/>
        <v>3.9</v>
      </c>
      <c r="W25" s="117" t="s">
        <v>147</v>
      </c>
      <c r="X25" s="111">
        <v>0</v>
      </c>
      <c r="Y25" s="111">
        <v>1019</v>
      </c>
      <c r="Z25" s="111">
        <v>1195</v>
      </c>
      <c r="AA25" s="111">
        <v>1185</v>
      </c>
      <c r="AB25" s="111">
        <v>1198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31215814</v>
      </c>
      <c r="AH25" s="56">
        <f t="shared" si="9"/>
        <v>1290</v>
      </c>
      <c r="AI25" s="57">
        <f t="shared" si="8"/>
        <v>232.47431969724272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6871819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135</v>
      </c>
      <c r="P26" s="50">
        <v>132</v>
      </c>
      <c r="Q26" s="50">
        <v>8364579</v>
      </c>
      <c r="R26" s="51">
        <f t="shared" si="4"/>
        <v>5469</v>
      </c>
      <c r="S26" s="52">
        <f t="shared" si="5"/>
        <v>131.256</v>
      </c>
      <c r="T26" s="52">
        <f t="shared" si="6"/>
        <v>5.4690000000000003</v>
      </c>
      <c r="U26" s="53">
        <v>3.9</v>
      </c>
      <c r="V26" s="53">
        <f t="shared" si="7"/>
        <v>3.9</v>
      </c>
      <c r="W26" s="117" t="s">
        <v>147</v>
      </c>
      <c r="X26" s="111">
        <v>0</v>
      </c>
      <c r="Y26" s="111">
        <v>999</v>
      </c>
      <c r="Z26" s="111">
        <v>1176</v>
      </c>
      <c r="AA26" s="111">
        <v>1185</v>
      </c>
      <c r="AB26" s="111">
        <v>1198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31217102</v>
      </c>
      <c r="AH26" s="56">
        <f t="shared" si="9"/>
        <v>1288</v>
      </c>
      <c r="AI26" s="57">
        <f t="shared" si="8"/>
        <v>235.5092338635948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6871819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8</v>
      </c>
      <c r="E27" s="45">
        <f t="shared" si="1"/>
        <v>5.6338028169014089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129</v>
      </c>
      <c r="P27" s="50">
        <v>137</v>
      </c>
      <c r="Q27" s="50">
        <v>8370174</v>
      </c>
      <c r="R27" s="51">
        <f t="shared" si="4"/>
        <v>5595</v>
      </c>
      <c r="S27" s="52">
        <f t="shared" si="5"/>
        <v>134.28</v>
      </c>
      <c r="T27" s="52">
        <f t="shared" si="6"/>
        <v>5.5949999999999998</v>
      </c>
      <c r="U27" s="53">
        <v>3.6</v>
      </c>
      <c r="V27" s="53">
        <f t="shared" si="7"/>
        <v>3.6</v>
      </c>
      <c r="W27" s="117" t="s">
        <v>147</v>
      </c>
      <c r="X27" s="111">
        <v>0</v>
      </c>
      <c r="Y27" s="111">
        <v>1058</v>
      </c>
      <c r="Z27" s="111">
        <v>1195</v>
      </c>
      <c r="AA27" s="111">
        <v>1185</v>
      </c>
      <c r="AB27" s="111">
        <v>1198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31218420</v>
      </c>
      <c r="AH27" s="56">
        <f t="shared" si="9"/>
        <v>1318</v>
      </c>
      <c r="AI27" s="57">
        <f t="shared" si="8"/>
        <v>235.56747095621091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6871819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6</v>
      </c>
      <c r="E28" s="45">
        <f t="shared" si="1"/>
        <v>4.2253521126760569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134</v>
      </c>
      <c r="P28" s="50">
        <v>132</v>
      </c>
      <c r="Q28" s="50">
        <v>8375660</v>
      </c>
      <c r="R28" s="51">
        <f t="shared" si="4"/>
        <v>5486</v>
      </c>
      <c r="S28" s="52">
        <f t="shared" si="5"/>
        <v>131.66399999999999</v>
      </c>
      <c r="T28" s="52">
        <f t="shared" si="6"/>
        <v>5.4859999999999998</v>
      </c>
      <c r="U28" s="53">
        <v>3.2</v>
      </c>
      <c r="V28" s="53">
        <f t="shared" si="7"/>
        <v>3.2</v>
      </c>
      <c r="W28" s="117" t="s">
        <v>147</v>
      </c>
      <c r="X28" s="111">
        <v>0</v>
      </c>
      <c r="Y28" s="111">
        <v>1104</v>
      </c>
      <c r="Z28" s="111">
        <v>1196</v>
      </c>
      <c r="AA28" s="111">
        <v>1185</v>
      </c>
      <c r="AB28" s="111">
        <v>1198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31219688</v>
      </c>
      <c r="AH28" s="56">
        <f t="shared" si="9"/>
        <v>1268</v>
      </c>
      <c r="AI28" s="57">
        <f t="shared" si="8"/>
        <v>231.13379511483777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6871819</v>
      </c>
      <c r="AQ28" s="111">
        <f t="shared" si="0"/>
        <v>0</v>
      </c>
      <c r="AR28" s="61">
        <v>0.89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1"/>
        <v>4.9295774647887329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137</v>
      </c>
      <c r="P29" s="50">
        <v>131</v>
      </c>
      <c r="Q29" s="50">
        <v>8381292</v>
      </c>
      <c r="R29" s="51">
        <f t="shared" si="4"/>
        <v>5632</v>
      </c>
      <c r="S29" s="52">
        <f t="shared" si="5"/>
        <v>135.16800000000001</v>
      </c>
      <c r="T29" s="52">
        <f t="shared" si="6"/>
        <v>5.6319999999999997</v>
      </c>
      <c r="U29" s="53">
        <v>3.3</v>
      </c>
      <c r="V29" s="53">
        <f t="shared" si="7"/>
        <v>3.3</v>
      </c>
      <c r="W29" s="117" t="s">
        <v>147</v>
      </c>
      <c r="X29" s="111">
        <v>0</v>
      </c>
      <c r="Y29" s="111">
        <v>1036</v>
      </c>
      <c r="Z29" s="111">
        <v>1195</v>
      </c>
      <c r="AA29" s="111">
        <v>1185</v>
      </c>
      <c r="AB29" s="111">
        <v>1198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31221084</v>
      </c>
      <c r="AH29" s="56">
        <f t="shared" si="9"/>
        <v>1396</v>
      </c>
      <c r="AI29" s="57">
        <f t="shared" si="8"/>
        <v>247.86931818181819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6871819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10</v>
      </c>
      <c r="E30" s="45">
        <f t="shared" si="1"/>
        <v>7.042253521126761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130</v>
      </c>
      <c r="P30" s="50">
        <v>131</v>
      </c>
      <c r="Q30" s="50">
        <v>8386552</v>
      </c>
      <c r="R30" s="51">
        <f t="shared" si="4"/>
        <v>5260</v>
      </c>
      <c r="S30" s="52">
        <f t="shared" si="5"/>
        <v>126.24</v>
      </c>
      <c r="T30" s="52">
        <f t="shared" si="6"/>
        <v>5.26</v>
      </c>
      <c r="U30" s="53">
        <v>3.4</v>
      </c>
      <c r="V30" s="53">
        <f t="shared" si="7"/>
        <v>3.4</v>
      </c>
      <c r="W30" s="117" t="s">
        <v>181</v>
      </c>
      <c r="X30" s="111">
        <v>0</v>
      </c>
      <c r="Y30" s="111">
        <v>0</v>
      </c>
      <c r="Z30" s="111">
        <v>1106</v>
      </c>
      <c r="AA30" s="111">
        <v>1185</v>
      </c>
      <c r="AB30" s="111">
        <v>1140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31222178</v>
      </c>
      <c r="AH30" s="56">
        <f t="shared" si="9"/>
        <v>1094</v>
      </c>
      <c r="AI30" s="57">
        <f t="shared" si="8"/>
        <v>207.98479087452472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6871819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123</v>
      </c>
      <c r="P31" s="50">
        <v>128</v>
      </c>
      <c r="Q31" s="50">
        <v>8391772</v>
      </c>
      <c r="R31" s="51">
        <f t="shared" si="4"/>
        <v>5220</v>
      </c>
      <c r="S31" s="52">
        <f t="shared" si="5"/>
        <v>125.28</v>
      </c>
      <c r="T31" s="52">
        <f t="shared" si="6"/>
        <v>5.22</v>
      </c>
      <c r="U31" s="53">
        <v>3.4</v>
      </c>
      <c r="V31" s="53">
        <f t="shared" si="7"/>
        <v>3.4</v>
      </c>
      <c r="W31" s="117" t="s">
        <v>181</v>
      </c>
      <c r="X31" s="111">
        <v>0</v>
      </c>
      <c r="Y31" s="111">
        <v>0</v>
      </c>
      <c r="Z31" s="111">
        <v>1032</v>
      </c>
      <c r="AA31" s="111">
        <v>1185</v>
      </c>
      <c r="AB31" s="111">
        <v>1139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31223262</v>
      </c>
      <c r="AH31" s="56">
        <f t="shared" si="9"/>
        <v>1084</v>
      </c>
      <c r="AI31" s="57">
        <f t="shared" si="8"/>
        <v>207.66283524904216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6871819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17</v>
      </c>
      <c r="E32" s="45">
        <f t="shared" si="1"/>
        <v>11.971830985915494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120</v>
      </c>
      <c r="P32" s="50">
        <v>114</v>
      </c>
      <c r="Q32" s="50">
        <v>8396526</v>
      </c>
      <c r="R32" s="51">
        <f t="shared" si="4"/>
        <v>4754</v>
      </c>
      <c r="S32" s="52">
        <f t="shared" si="5"/>
        <v>114.096</v>
      </c>
      <c r="T32" s="52">
        <f t="shared" si="6"/>
        <v>4.7539999999999996</v>
      </c>
      <c r="U32" s="53">
        <v>3.4</v>
      </c>
      <c r="V32" s="53">
        <f t="shared" si="7"/>
        <v>3.4</v>
      </c>
      <c r="W32" s="117" t="s">
        <v>181</v>
      </c>
      <c r="X32" s="111">
        <v>0</v>
      </c>
      <c r="Y32" s="111">
        <v>0</v>
      </c>
      <c r="Z32" s="111">
        <v>1032</v>
      </c>
      <c r="AA32" s="111">
        <v>0</v>
      </c>
      <c r="AB32" s="111">
        <v>1139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31224186</v>
      </c>
      <c r="AH32" s="56">
        <f t="shared" si="9"/>
        <v>924</v>
      </c>
      <c r="AI32" s="57">
        <f t="shared" si="8"/>
        <v>194.36264198569629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6871819</v>
      </c>
      <c r="AQ32" s="111">
        <f t="shared" si="0"/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11</v>
      </c>
      <c r="E33" s="45">
        <f t="shared" si="1"/>
        <v>7.746478873239437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118</v>
      </c>
      <c r="P33" s="50">
        <v>97</v>
      </c>
      <c r="Q33" s="50">
        <v>8401147</v>
      </c>
      <c r="R33" s="51">
        <f t="shared" si="4"/>
        <v>4621</v>
      </c>
      <c r="S33" s="52">
        <f t="shared" si="5"/>
        <v>110.904</v>
      </c>
      <c r="T33" s="52">
        <f t="shared" si="6"/>
        <v>4.6210000000000004</v>
      </c>
      <c r="U33" s="53">
        <v>4.0999999999999996</v>
      </c>
      <c r="V33" s="53">
        <f t="shared" si="7"/>
        <v>4.0999999999999996</v>
      </c>
      <c r="W33" s="117" t="s">
        <v>132</v>
      </c>
      <c r="X33" s="111">
        <v>0</v>
      </c>
      <c r="Y33" s="111">
        <v>0</v>
      </c>
      <c r="Z33" s="111">
        <v>1062</v>
      </c>
      <c r="AA33" s="111">
        <v>0</v>
      </c>
      <c r="AB33" s="111">
        <v>1139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31225061</v>
      </c>
      <c r="AH33" s="56">
        <f t="shared" si="9"/>
        <v>875</v>
      </c>
      <c r="AI33" s="57">
        <f t="shared" si="8"/>
        <v>189.35295390608093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0.3</v>
      </c>
      <c r="AP33" s="111">
        <v>6872473</v>
      </c>
      <c r="AQ33" s="111">
        <f t="shared" si="0"/>
        <v>654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13</v>
      </c>
      <c r="E34" s="45">
        <f t="shared" si="1"/>
        <v>9.1549295774647899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116</v>
      </c>
      <c r="P34" s="50">
        <v>87</v>
      </c>
      <c r="Q34" s="50">
        <v>8405281</v>
      </c>
      <c r="R34" s="51">
        <f t="shared" si="4"/>
        <v>4134</v>
      </c>
      <c r="S34" s="52">
        <f t="shared" si="5"/>
        <v>99.215999999999994</v>
      </c>
      <c r="T34" s="52">
        <f t="shared" si="6"/>
        <v>4.1340000000000003</v>
      </c>
      <c r="U34" s="53">
        <v>5.3</v>
      </c>
      <c r="V34" s="53">
        <f t="shared" si="7"/>
        <v>5.3</v>
      </c>
      <c r="W34" s="117" t="s">
        <v>132</v>
      </c>
      <c r="X34" s="111">
        <v>0</v>
      </c>
      <c r="Y34" s="111">
        <v>0</v>
      </c>
      <c r="Z34" s="111">
        <v>1035</v>
      </c>
      <c r="AA34" s="111">
        <v>0</v>
      </c>
      <c r="AB34" s="111">
        <v>1037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31225690</v>
      </c>
      <c r="AH34" s="56">
        <f t="shared" si="9"/>
        <v>629</v>
      </c>
      <c r="AI34" s="57">
        <f t="shared" si="8"/>
        <v>152.15287856797289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0.3</v>
      </c>
      <c r="AP34" s="111">
        <v>6873481</v>
      </c>
      <c r="AQ34" s="111">
        <f t="shared" si="0"/>
        <v>1008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121.25</v>
      </c>
      <c r="Q35" s="78">
        <f>Q34-Q10</f>
        <v>121721</v>
      </c>
      <c r="R35" s="79">
        <f>SUM(R11:R34)</f>
        <v>121721</v>
      </c>
      <c r="S35" s="80">
        <f>AVERAGE(S11:S34)</f>
        <v>121.72099999999999</v>
      </c>
      <c r="T35" s="80">
        <f>SUM(T11:T34)</f>
        <v>121.72100000000002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25192</v>
      </c>
      <c r="AH35" s="86">
        <f>SUM(AH11:AH34)</f>
        <v>25192</v>
      </c>
      <c r="AI35" s="87">
        <f>$AH$35/$T35</f>
        <v>206.96510873226475</v>
      </c>
      <c r="AJ35" s="84"/>
      <c r="AK35" s="88"/>
      <c r="AL35" s="88"/>
      <c r="AM35" s="88"/>
      <c r="AN35" s="89"/>
      <c r="AO35" s="90"/>
      <c r="AP35" s="91">
        <f>AP34-AP10</f>
        <v>6805</v>
      </c>
      <c r="AQ35" s="92">
        <f>SUM(AQ11:AQ34)</f>
        <v>6805</v>
      </c>
      <c r="AR35" s="93">
        <f>AVERAGE(AR11:AR34)</f>
        <v>0.96499999999999997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70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70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301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302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303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304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158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25" t="s">
        <v>306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38" t="s">
        <v>139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305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22" t="s">
        <v>160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242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38" t="s">
        <v>140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5" t="s">
        <v>129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 t="s">
        <v>153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 t="s">
        <v>130</v>
      </c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07"/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</row>
    <row r="100" spans="45:51" x14ac:dyDescent="0.35">
      <c r="AV100" s="170"/>
      <c r="AW100" s="170"/>
      <c r="AX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  <c r="AY110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T42 S55:T58 T50:T54" name="Range2_12_5_1_1"/>
    <protectedRange sqref="N10 L10 L6 D6 D8 AD8 AF8 O8:U8 AJ8:AR8 AF10 AR11:AR34 L24:N31 E23:E34 G23:G34 N12:N23 E11:G22 N32:N34 N11:AG11 O12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F59" name="Range2_2_12_1_7_1_1"/>
    <protectedRange sqref="E59 G59:H59" name="Range2_2_2_9_1_1_1_1"/>
    <protectedRange sqref="C59" name="Range2_3_2_1_1"/>
    <protectedRange sqref="I59" name="Range2_2_1_1_1_1"/>
    <protectedRange sqref="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4" name="Range2_12_5_1_1_7"/>
    <protectedRange sqref="S53" name="Range2_12_5_1_1_5_1"/>
    <protectedRange sqref="S50:S52" name="Range2_12_2_1_1_1_2_1"/>
    <protectedRange sqref="T43:T47" name="Range2_12_5_1_1_3_1_1"/>
    <protectedRange sqref="S43:S47" name="Range2_12_5_1_1_2_3_1_1_1_1"/>
    <protectedRange sqref="Q43:R47" name="Range2_12_1_6_1_1_1_1_2_1_1_1_1"/>
    <protectedRange sqref="N43:P47" name="Range2_12_1_2_3_1_1_1_1_2_1_1_1_1"/>
    <protectedRange sqref="I43:M47" name="Range2_2_12_1_4_3_1_1_1_1_2_1_1_1_1"/>
    <protectedRange sqref="E48:H48 E43:H45" name="Range2_2_12_1_3_1_2_1_1_1_1_2_1_1_1_1"/>
    <protectedRange sqref="D48 D43:D45" name="Range2_2_12_1_3_1_2_1_1_1_2_1_2_3_1_1"/>
    <protectedRange sqref="T48" name="Range2_12_5_1_1_2_1_1_1_1"/>
    <protectedRange sqref="S48" name="Range2_12_4_1_1_1_4_2_1_1_1"/>
    <protectedRange sqref="Q48:R48" name="Range2_12_1_6_1_1_1_2_3_2_1_1_1_1"/>
    <protectedRange sqref="N48:P48" name="Range2_12_1_2_3_1_1_1_2_3_2_1_1_1_1"/>
    <protectedRange sqref="J48:M48" name="Range2_2_12_1_4_3_1_1_1_3_3_2_1_1_1_1"/>
    <protectedRange sqref="I48" name="Range2_2_12_1_4_3_1_1_1_2_1_2_2_1_1_1"/>
    <protectedRange sqref="D46:E47 G46:H47" name="Range2_2_12_1_3_1_2_1_1_1_2_1_3_2_1_1_1"/>
    <protectedRange sqref="F46:F47" name="Range2_2_12_1_3_1_2_1_1_1_1_1_2_2_1_1_1"/>
    <protectedRange sqref="T49" name="Range2_12_5_1_1_6_1_1_1_1"/>
    <protectedRange sqref="S49" name="Range2_12_5_1_1_5_3_1_1_1_1"/>
    <protectedRange sqref="Q49:R49" name="Range2_12_1_6_1_1_1_2_3_2_1_1_2_1_1_1"/>
    <protectedRange sqref="N49:P49" name="Range2_12_1_2_3_1_1_1_2_3_2_1_1_2_1_1_1"/>
    <protectedRange sqref="J49:M49" name="Range2_2_12_1_4_3_1_1_1_3_3_2_1_1_2_1_1_1"/>
    <protectedRange sqref="I49" name="Range2_2_12_1_4_3_1_1_1_2_1_2_2_1_2_1_1_1"/>
    <protectedRange sqref="G49:H49 D49:E49" name="Range2_2_12_1_3_1_2_1_1_1_2_1_3_2_1_2_1_1_1"/>
    <protectedRange sqref="F49" name="Range2_2_12_1_3_1_2_1_1_1_1_1_2_2_1_2_1_1_1"/>
    <protectedRange sqref="B46 B43:B44" name="Range2_12_5_1_1_1_2_2_1_1_1_1_1_1"/>
    <protectedRange sqref="B45" name="Range2_12_5_1_1_1_3_1_1_1_1_1_1_1"/>
    <protectedRange sqref="B49" name="Range2_12_5_1_1_1_2_1_1_1_1"/>
    <protectedRange sqref="B50:B51" name="Range2_12_5_1_1_2_2_2_1_1_1"/>
    <protectedRange sqref="B60" name="Range2_12_5_1_1_3"/>
    <protectedRange sqref="Q50:R50" name="Range2_12_1_6_1_1_1_2_3_1_1_3_1_1_1_1"/>
    <protectedRange sqref="N50:P50" name="Range2_12_1_2_3_1_1_1_2_3_1_1_3_1_1_1_1"/>
    <protectedRange sqref="J50:M50" name="Range2_2_12_1_4_3_1_1_1_3_3_1_1_3_1_1_1_1"/>
    <protectedRange sqref="I50" name="Range2_2_12_1_7_1_1_5_2_1_1_1_1_1_1_1_1_1"/>
    <protectedRange sqref="D50:E50 G50:H50" name="Range2_2_12_1_3_3_1_1_1_2_1_1_1_1_1_1_1_1_1"/>
    <protectedRange sqref="F50" name="Range2_2_12_1_3_1_2_1_1_1_2_1_3_1_1_3_1_1_1_1"/>
    <protectedRange sqref="N53:R53" name="Range2_12_1_6_1_1_4_1_1_1_1_1_1_1_1_1"/>
    <protectedRange sqref="J53:M53" name="Range2_2_12_1_7_1_1_6_1_1_1_1_1_1_1_1_1"/>
    <protectedRange sqref="I53" name="Range2_2_12_1_4_3_1_1_1_5_1_1_1_1_1_1_1_1_1_1"/>
    <protectedRange sqref="G53:H53" name="Range2_2_12_1_3_1_2_1_1_1_2_1_1_1_1_1_1_2_1_1_1"/>
    <protectedRange sqref="Q52:R52" name="Range2_12_1_4_1_1_1_1_1_1_1_1_1_1_1_1_1"/>
    <protectedRange sqref="N52:P52" name="Range2_12_1_2_1_1_1_1_1_1_1_1_1_1_1_1_1_1"/>
    <protectedRange sqref="J52:M52" name="Range2_2_12_1_4_1_1_1_1_1_1_1_1_1_1_1_1_1_1"/>
    <protectedRange sqref="Q51:R51" name="Range2_12_1_6_1_1_1_2_3_1_1_3_1_1_1_1_1"/>
    <protectedRange sqref="N51:P51" name="Range2_12_1_2_3_1_1_1_2_3_1_1_3_1_1_1_1_1"/>
    <protectedRange sqref="I52 J51:M51" name="Range2_2_12_1_4_3_1_1_1_3_3_1_1_3_1_1_1_1_1"/>
    <protectedRange sqref="D52:E52 G52:H52" name="Range2_2_12_1_3_1_2_1_1_1_3_1_1_1_1_1_1_1_2_1"/>
    <protectedRange sqref="I51" name="Range2_2_12_1_7_1_1_5_2_1_1_1_1_1_1_1_1_1_1"/>
    <protectedRange sqref="D51:E51 G51:H51 F52" name="Range2_2_12_1_3_3_1_1_1_2_1_1_1_1_1_1_1_1_1_1"/>
    <protectedRange sqref="F51" name="Range2_2_12_1_3_1_2_1_1_1_2_1_3_1_1_3_1_1_1_1_1"/>
    <protectedRange sqref="D53:E53" name="Range2_2_12_1_3_1_2_1_1_1_2_1_1_1_1_3_1_1_1_1_1"/>
    <protectedRange sqref="F53" name="Range2_2_12_1_3_1_2_1_1_1_3_1_1_1_1_1_3_1_1_1_1_1"/>
    <protectedRange sqref="B53" name="Range2_12_5_1_1_2_2_1_3_1_1_1_1_2_1_1_2"/>
    <protectedRange sqref="R56:R58" name="Range2_12_1_6_1_1_2"/>
    <protectedRange sqref="R55" name="Range2_12_1_6_1_1_2_1_1"/>
    <protectedRange sqref="R54" name="Range2_12_1_1_1_1_1_1_1_1_1_1_1_1_1_1_1"/>
    <protectedRange sqref="B54" name="Range2_12_5_1_1_2_2_1_3_1_1_1_1_2_1_1"/>
    <protectedRange sqref="N58:Q58" name="Range2_12_1_6_1_1_2_1_1_1"/>
    <protectedRange sqref="D58 I58:M58" name="Range2_2_12_1_7_1_1_2_1_1"/>
    <protectedRange sqref="E58:H58" name="Range2_2_12_1_1_1_1_1_1_1_1"/>
    <protectedRange sqref="C58" name="Range2_1_4_2_1_1_1_1_1_1"/>
    <protectedRange sqref="N56:Q57" name="Range2_12_1_1_1_1_1_1_1_1_1_1_1_1_1_1_1_1"/>
    <protectedRange sqref="J56:M57" name="Range2_2_12_1_1_1_1_1_1_1_1_1_1_1_1_1_1_1"/>
    <protectedRange sqref="N55:Q55" name="Range2_12_1_6_1_1_4_1_1_1_1_1_1_1_1_1_1"/>
    <protectedRange sqref="J55:M55" name="Range2_2_12_1_7_1_1_6_1_1_1_1_1_1_1_1_1_1"/>
    <protectedRange sqref="I56:I57" name="Range2_2_12_1_7_1_1_5_1_1_1_1_1_1_1_1_1_1_1_1"/>
    <protectedRange sqref="G56:H57" name="Range2_2_12_1_3_3_1_1_1_1_1_1_1_1_1_1_1_1_1_1_1"/>
    <protectedRange sqref="I55" name="Range2_2_12_1_4_3_1_1_1_5_1_1_1_1_1_1_1_1_1_1_1"/>
    <protectedRange sqref="G55:H55" name="Range2_2_12_1_3_1_2_1_1_1_2_1_1_1_1_1_1_2_1_1_1_1"/>
    <protectedRange sqref="Q54" name="Range2_12_1_4_1_1_1_1_1_1_1_1_1_1_1_1_1_1"/>
    <protectedRange sqref="N54:P54" name="Range2_12_1_2_1_1_1_1_1_1_1_1_1_1_1_1_1_1_1"/>
    <protectedRange sqref="J54:M54" name="Range2_2_12_1_4_1_1_1_1_1_1_1_1_1_1_1_1_1_1_1"/>
    <protectedRange sqref="I54" name="Range2_2_12_1_4_3_1_1_1_3_3_1_1_3_1_1_1_1_1_1"/>
    <protectedRange sqref="D54:E54 G54:H54" name="Range2_2_12_1_3_1_2_1_1_1_3_1_1_1_1_1_1_1_2_1_1"/>
    <protectedRange sqref="B56" name="Range2_12_5_1_1_2_2_1_3_1_1_1_1_1_1_1_1_1"/>
    <protectedRange sqref="F54" name="Range2_2_12_1_3_3_1_1_1_2_1_1_1_1_1_1_1_1_1_1_1"/>
    <protectedRange sqref="C56:C57" name="Range2_1_1_1_2_1_1_1_1_1_1_1_1_1_1_1_1_1"/>
    <protectedRange sqref="D56:D57 E57" name="Range2_2_12_1_2_1_1_1_1_1_1_1_1_1_1_1_1_1_1_1"/>
    <protectedRange sqref="F57 E56" name="Range2_2_12_1_3_1_2_1_1_1_2_1_1_1_1_1_1_1_1_1_1_1_1"/>
    <protectedRange sqref="F56" name="Range2_2_12_1_3_1_2_1_1_1_3_1_1_1_1_1_1_1_1_1_1_1_1"/>
    <protectedRange sqref="D55:E55" name="Range2_2_12_1_3_1_2_1_1_1_2_1_1_1_1_3_1_1_1_1_1_1"/>
    <protectedRange sqref="B57" name="Range2_12_5_1_1_2_1_4_1_1_1_2_1_1_1_1_1_1"/>
    <protectedRange sqref="F55" name="Range2_2_12_1_3_1_2_1_1_1_3_1_1_1_1_1_3_1_1_1_1_1_1"/>
    <protectedRange sqref="B58:B59" name="Range2_12_5_1_1_2_2_1_3_1_1_1_1_2_1_1_1_1_1_1"/>
    <protectedRange sqref="B55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2" priority="9" operator="containsText" text="N/A">
      <formula>NOT(ISERROR(SEARCH("N/A",X11)))</formula>
    </cfRule>
    <cfRule type="cellIs" dxfId="71" priority="27" operator="equal">
      <formula>0</formula>
    </cfRule>
  </conditionalFormatting>
  <conditionalFormatting sqref="X11:AE34">
    <cfRule type="cellIs" dxfId="70" priority="26" operator="greaterThanOrEqual">
      <formula>1185</formula>
    </cfRule>
  </conditionalFormatting>
  <conditionalFormatting sqref="X11:AE34">
    <cfRule type="cellIs" dxfId="69" priority="25" operator="between">
      <formula>0.1</formula>
      <formula>1184</formula>
    </cfRule>
  </conditionalFormatting>
  <conditionalFormatting sqref="X8">
    <cfRule type="cellIs" dxfId="68" priority="24" operator="equal">
      <formula>0</formula>
    </cfRule>
  </conditionalFormatting>
  <conditionalFormatting sqref="X8">
    <cfRule type="cellIs" dxfId="67" priority="23" operator="greaterThan">
      <formula>1179</formula>
    </cfRule>
  </conditionalFormatting>
  <conditionalFormatting sqref="X8">
    <cfRule type="cellIs" dxfId="66" priority="22" operator="greaterThan">
      <formula>99</formula>
    </cfRule>
  </conditionalFormatting>
  <conditionalFormatting sqref="X8">
    <cfRule type="cellIs" dxfId="65" priority="21" operator="greaterThan">
      <formula>0.99</formula>
    </cfRule>
  </conditionalFormatting>
  <conditionalFormatting sqref="AB8">
    <cfRule type="cellIs" dxfId="64" priority="20" operator="equal">
      <formula>0</formula>
    </cfRule>
  </conditionalFormatting>
  <conditionalFormatting sqref="AB8">
    <cfRule type="cellIs" dxfId="63" priority="19" operator="greaterThan">
      <formula>1179</formula>
    </cfRule>
  </conditionalFormatting>
  <conditionalFormatting sqref="AB8">
    <cfRule type="cellIs" dxfId="62" priority="18" operator="greaterThan">
      <formula>99</formula>
    </cfRule>
  </conditionalFormatting>
  <conditionalFormatting sqref="AB8">
    <cfRule type="cellIs" dxfId="61" priority="17" operator="greaterThan">
      <formula>0.99</formula>
    </cfRule>
  </conditionalFormatting>
  <conditionalFormatting sqref="AQ11:AQ34 AJ16:AK17 AJ18:AJ34 AK18:AK30 AL16:AO30 AK31:AO33 AJ11:AO15 AL34:AO34">
    <cfRule type="cellIs" dxfId="60" priority="16" operator="equal">
      <formula>0</formula>
    </cfRule>
  </conditionalFormatting>
  <conditionalFormatting sqref="AQ11:AQ34 AJ16:AK17 AJ18:AJ34 AK18:AK30 AL16:AO30 AK31:AO33 AJ11:AO15 AL34:AO34">
    <cfRule type="cellIs" dxfId="59" priority="15" operator="greaterThan">
      <formula>1179</formula>
    </cfRule>
  </conditionalFormatting>
  <conditionalFormatting sqref="AQ11:AQ34 AJ16:AK17 AJ18:AJ34 AK18:AK30 AL16:AO30 AK31:AO33 AJ11:AO15 AL34:AO34">
    <cfRule type="cellIs" dxfId="58" priority="14" operator="greaterThan">
      <formula>99</formula>
    </cfRule>
  </conditionalFormatting>
  <conditionalFormatting sqref="AQ11:AQ34 AJ16:AK17 AJ18:AJ34 AK18:AK30 AL16:AO30 AK31:AO33 AJ11:AO15 AL34:AO34">
    <cfRule type="cellIs" dxfId="57" priority="13" operator="greaterThan">
      <formula>0.99</formula>
    </cfRule>
  </conditionalFormatting>
  <conditionalFormatting sqref="AI11:AI34">
    <cfRule type="cellIs" dxfId="56" priority="12" operator="greaterThan">
      <formula>$AI$8</formula>
    </cfRule>
  </conditionalFormatting>
  <conditionalFormatting sqref="AH11:AH34">
    <cfRule type="cellIs" dxfId="55" priority="10" operator="greaterThan">
      <formula>$AH$8</formula>
    </cfRule>
    <cfRule type="cellIs" dxfId="54" priority="11" operator="greaterThan">
      <formula>$AH$8</formula>
    </cfRule>
  </conditionalFormatting>
  <conditionalFormatting sqref="AP11:AP34">
    <cfRule type="cellIs" dxfId="53" priority="8" operator="equal">
      <formula>0</formula>
    </cfRule>
  </conditionalFormatting>
  <conditionalFormatting sqref="AP11:AP34">
    <cfRule type="cellIs" dxfId="52" priority="7" operator="greaterThan">
      <formula>1179</formula>
    </cfRule>
  </conditionalFormatting>
  <conditionalFormatting sqref="AP11:AP34">
    <cfRule type="cellIs" dxfId="51" priority="6" operator="greaterThan">
      <formula>99</formula>
    </cfRule>
  </conditionalFormatting>
  <conditionalFormatting sqref="AP11:AP34">
    <cfRule type="cellIs" dxfId="50" priority="5" operator="greaterThan">
      <formula>0.99</formula>
    </cfRule>
  </conditionalFormatting>
  <conditionalFormatting sqref="AK34">
    <cfRule type="cellIs" dxfId="49" priority="4" operator="equal">
      <formula>0</formula>
    </cfRule>
  </conditionalFormatting>
  <conditionalFormatting sqref="AK34">
    <cfRule type="cellIs" dxfId="48" priority="3" operator="greaterThan">
      <formula>1179</formula>
    </cfRule>
  </conditionalFormatting>
  <conditionalFormatting sqref="AK34">
    <cfRule type="cellIs" dxfId="47" priority="2" operator="greaterThan">
      <formula>99</formula>
    </cfRule>
  </conditionalFormatting>
  <conditionalFormatting sqref="AK34">
    <cfRule type="cellIs" dxfId="46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1B00-000000000000}">
      <formula1>#REF!</formula1>
    </dataValidation>
    <dataValidation type="list" allowBlank="1" showInputMessage="1" showErrorMessage="1" sqref="H11:H34" xr:uid="{00000000-0002-0000-1B00-000001000000}">
      <formula1>$AV$10:$AV$19</formula1>
    </dataValidation>
    <dataValidation type="list" allowBlank="1" showInputMessage="1" showErrorMessage="1" sqref="AV31:AW31" xr:uid="{00000000-0002-0000-1B00-000002000000}">
      <formula1>$AV$24:$AV$28</formula1>
    </dataValidation>
    <dataValidation type="list" allowBlank="1" showInputMessage="1" showErrorMessage="1" sqref="P3:P5" xr:uid="{00000000-0002-0000-1B00-000003000000}">
      <formula1>$AY$10:$AY$36</formula1>
    </dataValidation>
  </dataValidations>
  <hyperlinks>
    <hyperlink ref="H9:H10" location="'1'!AH8" display="Plant Status" xr:uid="{00000000-0004-0000-1B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2:AY113"/>
  <sheetViews>
    <sheetView showGridLines="0" topLeftCell="A37" zoomScaleNormal="100" workbookViewId="0">
      <selection activeCell="R58" sqref="G58:R58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133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47" t="s">
        <v>11</v>
      </c>
      <c r="I7" s="248" t="s">
        <v>12</v>
      </c>
      <c r="J7" s="248" t="s">
        <v>13</v>
      </c>
      <c r="K7" s="248" t="s">
        <v>14</v>
      </c>
      <c r="L7" s="14"/>
      <c r="M7" s="14"/>
      <c r="N7" s="14"/>
      <c r="O7" s="247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48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48" t="s">
        <v>23</v>
      </c>
      <c r="AG7" s="248" t="s">
        <v>24</v>
      </c>
      <c r="AH7" s="248" t="s">
        <v>25</v>
      </c>
      <c r="AI7" s="248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48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41911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24752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48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49" t="s">
        <v>52</v>
      </c>
      <c r="V9" s="249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51" t="s">
        <v>56</v>
      </c>
      <c r="AG9" s="251" t="s">
        <v>57</v>
      </c>
      <c r="AH9" s="287" t="s">
        <v>58</v>
      </c>
      <c r="AI9" s="301" t="s">
        <v>59</v>
      </c>
      <c r="AJ9" s="249" t="s">
        <v>60</v>
      </c>
      <c r="AK9" s="249" t="s">
        <v>61</v>
      </c>
      <c r="AL9" s="249" t="s">
        <v>62</v>
      </c>
      <c r="AM9" s="249" t="s">
        <v>63</v>
      </c>
      <c r="AN9" s="249" t="s">
        <v>64</v>
      </c>
      <c r="AO9" s="249" t="s">
        <v>65</v>
      </c>
      <c r="AP9" s="249" t="s">
        <v>66</v>
      </c>
      <c r="AQ9" s="285" t="s">
        <v>67</v>
      </c>
      <c r="AR9" s="249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49" t="s">
        <v>73</v>
      </c>
      <c r="C10" s="249" t="s">
        <v>74</v>
      </c>
      <c r="D10" s="249" t="s">
        <v>75</v>
      </c>
      <c r="E10" s="249" t="s">
        <v>76</v>
      </c>
      <c r="F10" s="249" t="s">
        <v>75</v>
      </c>
      <c r="G10" s="249" t="s">
        <v>76</v>
      </c>
      <c r="H10" s="284"/>
      <c r="I10" s="249" t="s">
        <v>76</v>
      </c>
      <c r="J10" s="249" t="s">
        <v>76</v>
      </c>
      <c r="K10" s="249" t="s">
        <v>76</v>
      </c>
      <c r="L10" s="30" t="s">
        <v>30</v>
      </c>
      <c r="M10" s="277"/>
      <c r="N10" s="30" t="s">
        <v>30</v>
      </c>
      <c r="O10" s="286"/>
      <c r="P10" s="286"/>
      <c r="Q10" s="3">
        <v>8405281</v>
      </c>
      <c r="R10" s="295"/>
      <c r="S10" s="296"/>
      <c r="T10" s="297"/>
      <c r="U10" s="249" t="s">
        <v>76</v>
      </c>
      <c r="V10" s="249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31225690</v>
      </c>
      <c r="AH10" s="287"/>
      <c r="AI10" s="302"/>
      <c r="AJ10" s="249" t="s">
        <v>85</v>
      </c>
      <c r="AK10" s="249" t="s">
        <v>85</v>
      </c>
      <c r="AL10" s="249" t="s">
        <v>85</v>
      </c>
      <c r="AM10" s="249" t="s">
        <v>85</v>
      </c>
      <c r="AN10" s="249" t="s">
        <v>85</v>
      </c>
      <c r="AO10" s="249" t="s">
        <v>85</v>
      </c>
      <c r="AP10" s="2">
        <v>6873481</v>
      </c>
      <c r="AQ10" s="286"/>
      <c r="AR10" s="250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14</v>
      </c>
      <c r="E11" s="45">
        <f>D11/1.42</f>
        <v>9.8591549295774659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95</v>
      </c>
      <c r="P11" s="50">
        <v>87</v>
      </c>
      <c r="Q11" s="50">
        <v>8408923</v>
      </c>
      <c r="R11" s="51">
        <f>Q11-Q10</f>
        <v>3642</v>
      </c>
      <c r="S11" s="52">
        <f>R11*24/1000</f>
        <v>87.408000000000001</v>
      </c>
      <c r="T11" s="52">
        <f>R11/1000</f>
        <v>3.6419999999999999</v>
      </c>
      <c r="U11" s="53">
        <v>6.3</v>
      </c>
      <c r="V11" s="53">
        <f>U11</f>
        <v>6.3</v>
      </c>
      <c r="W11" s="117" t="s">
        <v>132</v>
      </c>
      <c r="X11" s="111">
        <v>0</v>
      </c>
      <c r="Y11" s="111">
        <v>0</v>
      </c>
      <c r="Z11" s="111">
        <v>964</v>
      </c>
      <c r="AA11" s="111">
        <v>0</v>
      </c>
      <c r="AB11" s="111">
        <v>968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31226272</v>
      </c>
      <c r="AH11" s="56">
        <f>IF(ISBLANK(AG11),"-",AG11-AG10)</f>
        <v>582</v>
      </c>
      <c r="AI11" s="57">
        <f>AH11/T11</f>
        <v>159.80230642504119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6874435</v>
      </c>
      <c r="AQ11" s="111">
        <f t="shared" ref="AQ11:AQ34" si="0">AP11-AP10</f>
        <v>954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24</v>
      </c>
      <c r="E12" s="45">
        <f t="shared" ref="E12:E34" si="1">D12/1.42</f>
        <v>16.901408450704228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90</v>
      </c>
      <c r="P12" s="50">
        <v>86</v>
      </c>
      <c r="Q12" s="50">
        <v>8412439</v>
      </c>
      <c r="R12" s="51">
        <f t="shared" ref="R12:R34" si="4">Q12-Q11</f>
        <v>3516</v>
      </c>
      <c r="S12" s="52">
        <f t="shared" ref="S12:S34" si="5">R12*24/1000</f>
        <v>84.384</v>
      </c>
      <c r="T12" s="52">
        <f t="shared" ref="T12:T34" si="6">R12/1000</f>
        <v>3.516</v>
      </c>
      <c r="U12" s="53">
        <v>7.4</v>
      </c>
      <c r="V12" s="53">
        <f t="shared" ref="V12:V34" si="7">U12</f>
        <v>7.4</v>
      </c>
      <c r="W12" s="117" t="s">
        <v>132</v>
      </c>
      <c r="X12" s="111">
        <v>0</v>
      </c>
      <c r="Y12" s="111">
        <v>0</v>
      </c>
      <c r="Z12" s="111">
        <v>964</v>
      </c>
      <c r="AA12" s="111">
        <v>0</v>
      </c>
      <c r="AB12" s="111">
        <v>968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31226822</v>
      </c>
      <c r="AH12" s="56">
        <f>IF(ISBLANK(AG12),"-",AG12-AG11)</f>
        <v>550</v>
      </c>
      <c r="AI12" s="57">
        <f t="shared" ref="AI12:AI34" si="8">AH12/T12</f>
        <v>156.42775881683733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6875633</v>
      </c>
      <c r="AQ12" s="111">
        <f t="shared" si="0"/>
        <v>1198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28</v>
      </c>
      <c r="E13" s="45">
        <f t="shared" si="1"/>
        <v>19.718309859154932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88</v>
      </c>
      <c r="P13" s="50">
        <v>85</v>
      </c>
      <c r="Q13" s="50">
        <v>8415928</v>
      </c>
      <c r="R13" s="51">
        <f t="shared" si="4"/>
        <v>3489</v>
      </c>
      <c r="S13" s="52">
        <f t="shared" si="5"/>
        <v>83.736000000000004</v>
      </c>
      <c r="T13" s="52">
        <f t="shared" si="6"/>
        <v>3.4889999999999999</v>
      </c>
      <c r="U13" s="53">
        <v>8.9</v>
      </c>
      <c r="V13" s="53">
        <f t="shared" si="7"/>
        <v>8.9</v>
      </c>
      <c r="W13" s="117" t="s">
        <v>132</v>
      </c>
      <c r="X13" s="111">
        <v>0</v>
      </c>
      <c r="Y13" s="111">
        <v>0</v>
      </c>
      <c r="Z13" s="111">
        <v>964</v>
      </c>
      <c r="AA13" s="111">
        <v>0</v>
      </c>
      <c r="AB13" s="111">
        <v>968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31227340</v>
      </c>
      <c r="AH13" s="56">
        <f>IF(ISBLANK(AG13),"-",AG13-AG12)</f>
        <v>518</v>
      </c>
      <c r="AI13" s="57">
        <f t="shared" si="8"/>
        <v>148.46660934365147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6876987</v>
      </c>
      <c r="AQ13" s="111">
        <f t="shared" si="0"/>
        <v>1354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31</v>
      </c>
      <c r="E14" s="45">
        <f t="shared" si="1"/>
        <v>21.83098591549296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86</v>
      </c>
      <c r="P14" s="50">
        <v>84</v>
      </c>
      <c r="Q14" s="50">
        <v>8419147</v>
      </c>
      <c r="R14" s="51">
        <f t="shared" si="4"/>
        <v>3219</v>
      </c>
      <c r="S14" s="52">
        <f t="shared" si="5"/>
        <v>77.256</v>
      </c>
      <c r="T14" s="52">
        <f t="shared" si="6"/>
        <v>3.2189999999999999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916</v>
      </c>
      <c r="AA14" s="111">
        <v>0</v>
      </c>
      <c r="AB14" s="111">
        <v>897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31227790</v>
      </c>
      <c r="AH14" s="56">
        <f t="shared" ref="AH14:AH34" si="9">IF(ISBLANK(AG14),"-",AG14-AG13)</f>
        <v>450</v>
      </c>
      <c r="AI14" s="57">
        <f t="shared" si="8"/>
        <v>139.79496738117427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6877591</v>
      </c>
      <c r="AQ14" s="111">
        <f t="shared" si="0"/>
        <v>604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26</v>
      </c>
      <c r="E15" s="45">
        <f t="shared" si="1"/>
        <v>18.30985915492958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101</v>
      </c>
      <c r="P15" s="50">
        <v>97</v>
      </c>
      <c r="Q15" s="50">
        <v>8422550</v>
      </c>
      <c r="R15" s="51">
        <f t="shared" si="4"/>
        <v>3403</v>
      </c>
      <c r="S15" s="52">
        <f t="shared" si="5"/>
        <v>81.671999999999997</v>
      </c>
      <c r="T15" s="52">
        <f t="shared" si="6"/>
        <v>3.403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964</v>
      </c>
      <c r="AA15" s="111">
        <v>0</v>
      </c>
      <c r="AB15" s="111">
        <v>986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31228214</v>
      </c>
      <c r="AH15" s="56">
        <f t="shared" si="9"/>
        <v>424</v>
      </c>
      <c r="AI15" s="57">
        <f t="shared" si="8"/>
        <v>124.59594475462826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6877591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10</v>
      </c>
      <c r="E16" s="45">
        <f t="shared" si="1"/>
        <v>7.042253521126761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125</v>
      </c>
      <c r="P16" s="50">
        <v>120</v>
      </c>
      <c r="Q16" s="50">
        <v>8427262</v>
      </c>
      <c r="R16" s="51">
        <f t="shared" si="4"/>
        <v>4712</v>
      </c>
      <c r="S16" s="52">
        <f t="shared" si="5"/>
        <v>113.08799999999999</v>
      </c>
      <c r="T16" s="52">
        <f t="shared" si="6"/>
        <v>4.7119999999999997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1186</v>
      </c>
      <c r="AA16" s="111">
        <v>0</v>
      </c>
      <c r="AB16" s="111">
        <v>1190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31228958</v>
      </c>
      <c r="AH16" s="56">
        <f t="shared" si="9"/>
        <v>744</v>
      </c>
      <c r="AI16" s="57">
        <f t="shared" si="8"/>
        <v>157.89473684210526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6877591</v>
      </c>
      <c r="AQ16" s="111">
        <f t="shared" si="0"/>
        <v>0</v>
      </c>
      <c r="AR16" s="61">
        <v>0.92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12</v>
      </c>
      <c r="E17" s="45">
        <f t="shared" si="1"/>
        <v>8.4507042253521139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140</v>
      </c>
      <c r="P17" s="50">
        <v>147</v>
      </c>
      <c r="Q17" s="50">
        <v>8433329</v>
      </c>
      <c r="R17" s="51">
        <f t="shared" si="4"/>
        <v>6067</v>
      </c>
      <c r="S17" s="52">
        <f t="shared" si="5"/>
        <v>145.608</v>
      </c>
      <c r="T17" s="52">
        <f t="shared" si="6"/>
        <v>6.0670000000000002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1007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31230308</v>
      </c>
      <c r="AH17" s="56">
        <f t="shared" si="9"/>
        <v>1350</v>
      </c>
      <c r="AI17" s="57">
        <f t="shared" si="8"/>
        <v>222.51524641503212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6877591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1"/>
        <v>7.042253521126761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137</v>
      </c>
      <c r="P18" s="50">
        <v>145</v>
      </c>
      <c r="Q18" s="50">
        <v>8439419</v>
      </c>
      <c r="R18" s="51">
        <f t="shared" si="4"/>
        <v>6090</v>
      </c>
      <c r="S18" s="52">
        <f t="shared" si="5"/>
        <v>146.16</v>
      </c>
      <c r="T18" s="52">
        <f t="shared" si="6"/>
        <v>6.09</v>
      </c>
      <c r="U18" s="53">
        <v>8.6999999999999993</v>
      </c>
      <c r="V18" s="53">
        <f t="shared" si="7"/>
        <v>8.6999999999999993</v>
      </c>
      <c r="W18" s="117" t="s">
        <v>147</v>
      </c>
      <c r="X18" s="111">
        <v>0</v>
      </c>
      <c r="Y18" s="111">
        <v>1054</v>
      </c>
      <c r="Z18" s="111">
        <v>1195</v>
      </c>
      <c r="AA18" s="111">
        <v>1185</v>
      </c>
      <c r="AB18" s="111">
        <v>1199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31231664</v>
      </c>
      <c r="AH18" s="56">
        <f t="shared" si="9"/>
        <v>1356</v>
      </c>
      <c r="AI18" s="57">
        <f t="shared" si="8"/>
        <v>222.66009852216749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6877591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135</v>
      </c>
      <c r="P19" s="50">
        <v>151</v>
      </c>
      <c r="Q19" s="50">
        <v>8445695</v>
      </c>
      <c r="R19" s="51">
        <f t="shared" si="4"/>
        <v>6276</v>
      </c>
      <c r="S19" s="52">
        <f t="shared" si="5"/>
        <v>150.624</v>
      </c>
      <c r="T19" s="52">
        <f t="shared" si="6"/>
        <v>6.2759999999999998</v>
      </c>
      <c r="U19" s="53">
        <v>8</v>
      </c>
      <c r="V19" s="53">
        <f t="shared" si="7"/>
        <v>8</v>
      </c>
      <c r="W19" s="117" t="s">
        <v>147</v>
      </c>
      <c r="X19" s="111">
        <v>0</v>
      </c>
      <c r="Y19" s="111">
        <v>1087</v>
      </c>
      <c r="Z19" s="111">
        <v>1194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31233064</v>
      </c>
      <c r="AH19" s="56">
        <f t="shared" si="9"/>
        <v>1400</v>
      </c>
      <c r="AI19" s="57">
        <f t="shared" si="8"/>
        <v>223.07202039515616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6877591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135</v>
      </c>
      <c r="P20" s="50">
        <v>152</v>
      </c>
      <c r="Q20" s="50">
        <v>8451808</v>
      </c>
      <c r="R20" s="51">
        <f t="shared" si="4"/>
        <v>6113</v>
      </c>
      <c r="S20" s="52">
        <f t="shared" si="5"/>
        <v>146.71199999999999</v>
      </c>
      <c r="T20" s="52">
        <f t="shared" si="6"/>
        <v>6.1130000000000004</v>
      </c>
      <c r="U20" s="53">
        <v>7.2</v>
      </c>
      <c r="V20" s="53">
        <f t="shared" si="7"/>
        <v>7.2</v>
      </c>
      <c r="W20" s="117" t="s">
        <v>147</v>
      </c>
      <c r="X20" s="111">
        <v>0</v>
      </c>
      <c r="Y20" s="111">
        <v>1085</v>
      </c>
      <c r="Z20" s="111">
        <v>1196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31234454</v>
      </c>
      <c r="AH20" s="56">
        <f t="shared" si="9"/>
        <v>1390</v>
      </c>
      <c r="AI20" s="57">
        <f t="shared" si="8"/>
        <v>227.3842630459676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6877591</v>
      </c>
      <c r="AQ20" s="111">
        <f t="shared" si="0"/>
        <v>0</v>
      </c>
      <c r="AR20" s="61">
        <v>0.85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10</v>
      </c>
      <c r="E21" s="45">
        <f t="shared" si="1"/>
        <v>7.042253521126761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132</v>
      </c>
      <c r="P21" s="50">
        <v>144</v>
      </c>
      <c r="Q21" s="50">
        <v>8457965</v>
      </c>
      <c r="R21" s="51">
        <f>Q21-Q20</f>
        <v>6157</v>
      </c>
      <c r="S21" s="52">
        <f t="shared" si="5"/>
        <v>147.768</v>
      </c>
      <c r="T21" s="52">
        <f t="shared" si="6"/>
        <v>6.157</v>
      </c>
      <c r="U21" s="53">
        <v>6.7</v>
      </c>
      <c r="V21" s="53">
        <f t="shared" si="7"/>
        <v>6.7</v>
      </c>
      <c r="W21" s="117" t="s">
        <v>147</v>
      </c>
      <c r="X21" s="111">
        <v>0</v>
      </c>
      <c r="Y21" s="111">
        <v>1106</v>
      </c>
      <c r="Z21" s="111">
        <v>1197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31235838</v>
      </c>
      <c r="AH21" s="56">
        <f t="shared" si="9"/>
        <v>1384</v>
      </c>
      <c r="AI21" s="57">
        <f t="shared" si="8"/>
        <v>224.78479779113204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6877591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10</v>
      </c>
      <c r="E22" s="45">
        <f t="shared" si="1"/>
        <v>7.042253521126761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136</v>
      </c>
      <c r="P22" s="50">
        <v>143</v>
      </c>
      <c r="Q22" s="50">
        <v>8463945</v>
      </c>
      <c r="R22" s="51">
        <f t="shared" si="4"/>
        <v>5980</v>
      </c>
      <c r="S22" s="52">
        <f t="shared" si="5"/>
        <v>143.52000000000001</v>
      </c>
      <c r="T22" s="52">
        <f t="shared" si="6"/>
        <v>5.98</v>
      </c>
      <c r="U22" s="53">
        <v>6</v>
      </c>
      <c r="V22" s="53">
        <f t="shared" si="7"/>
        <v>6</v>
      </c>
      <c r="W22" s="117" t="s">
        <v>147</v>
      </c>
      <c r="X22" s="111">
        <v>0</v>
      </c>
      <c r="Y22" s="111">
        <v>1035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31237214</v>
      </c>
      <c r="AH22" s="56">
        <f t="shared" si="9"/>
        <v>1376</v>
      </c>
      <c r="AI22" s="57">
        <f t="shared" si="8"/>
        <v>230.10033444816051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6877591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8</v>
      </c>
      <c r="E23" s="45">
        <f t="shared" si="1"/>
        <v>5.6338028169014089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139</v>
      </c>
      <c r="P23" s="50">
        <v>132</v>
      </c>
      <c r="Q23" s="50">
        <v>8469691</v>
      </c>
      <c r="R23" s="51">
        <f t="shared" si="4"/>
        <v>5746</v>
      </c>
      <c r="S23" s="52">
        <f t="shared" si="5"/>
        <v>137.904</v>
      </c>
      <c r="T23" s="52">
        <f t="shared" si="6"/>
        <v>5.7460000000000004</v>
      </c>
      <c r="U23" s="53">
        <v>5.9</v>
      </c>
      <c r="V23" s="53">
        <f t="shared" si="7"/>
        <v>5.9</v>
      </c>
      <c r="W23" s="117" t="s">
        <v>147</v>
      </c>
      <c r="X23" s="111">
        <v>0</v>
      </c>
      <c r="Y23" s="111">
        <v>990</v>
      </c>
      <c r="Z23" s="111">
        <v>1195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31238538</v>
      </c>
      <c r="AH23" s="56">
        <f t="shared" si="9"/>
        <v>1324</v>
      </c>
      <c r="AI23" s="57">
        <f t="shared" si="8"/>
        <v>230.42116254785935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6877591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13</v>
      </c>
      <c r="E24" s="45">
        <f t="shared" si="1"/>
        <v>9.1549295774647899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129</v>
      </c>
      <c r="P24" s="50">
        <v>134</v>
      </c>
      <c r="Q24" s="50">
        <v>8475302</v>
      </c>
      <c r="R24" s="51">
        <f t="shared" si="4"/>
        <v>5611</v>
      </c>
      <c r="S24" s="52">
        <f t="shared" si="5"/>
        <v>134.66399999999999</v>
      </c>
      <c r="T24" s="52">
        <f t="shared" si="6"/>
        <v>5.6109999999999998</v>
      </c>
      <c r="U24" s="53">
        <v>5.8</v>
      </c>
      <c r="V24" s="53">
        <f t="shared" si="7"/>
        <v>5.8</v>
      </c>
      <c r="W24" s="117" t="s">
        <v>147</v>
      </c>
      <c r="X24" s="111">
        <v>0</v>
      </c>
      <c r="Y24" s="111">
        <v>1002</v>
      </c>
      <c r="Z24" s="111">
        <v>1135</v>
      </c>
      <c r="AA24" s="111">
        <v>1185</v>
      </c>
      <c r="AB24" s="111">
        <v>1139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31239802</v>
      </c>
      <c r="AH24" s="56">
        <f t="shared" si="9"/>
        <v>1264</v>
      </c>
      <c r="AI24" s="57">
        <f t="shared" si="8"/>
        <v>225.2717875601497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6877591</v>
      </c>
      <c r="AQ24" s="111">
        <f t="shared" si="0"/>
        <v>0</v>
      </c>
      <c r="AR24" s="61">
        <v>0.98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11</v>
      </c>
      <c r="E25" s="45">
        <f t="shared" si="1"/>
        <v>7.746478873239437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129</v>
      </c>
      <c r="P25" s="50">
        <v>133</v>
      </c>
      <c r="Q25" s="50">
        <v>8480681</v>
      </c>
      <c r="R25" s="51">
        <f t="shared" si="4"/>
        <v>5379</v>
      </c>
      <c r="S25" s="52">
        <f t="shared" si="5"/>
        <v>129.096</v>
      </c>
      <c r="T25" s="52">
        <f t="shared" si="6"/>
        <v>5.3789999999999996</v>
      </c>
      <c r="U25" s="53">
        <v>5.7</v>
      </c>
      <c r="V25" s="53">
        <f t="shared" si="7"/>
        <v>5.7</v>
      </c>
      <c r="W25" s="117" t="s">
        <v>147</v>
      </c>
      <c r="X25" s="111">
        <v>0</v>
      </c>
      <c r="Y25" s="111">
        <v>990</v>
      </c>
      <c r="Z25" s="111">
        <v>1155</v>
      </c>
      <c r="AA25" s="111">
        <v>1185</v>
      </c>
      <c r="AB25" s="111">
        <v>1159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31241010</v>
      </c>
      <c r="AH25" s="56">
        <f t="shared" si="9"/>
        <v>1208</v>
      </c>
      <c r="AI25" s="57">
        <f t="shared" si="8"/>
        <v>224.57705893288718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6877591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125</v>
      </c>
      <c r="P26" s="50">
        <v>131</v>
      </c>
      <c r="Q26" s="50">
        <v>8485911</v>
      </c>
      <c r="R26" s="51">
        <f t="shared" si="4"/>
        <v>5230</v>
      </c>
      <c r="S26" s="52">
        <f t="shared" si="5"/>
        <v>125.52</v>
      </c>
      <c r="T26" s="52">
        <f t="shared" si="6"/>
        <v>5.23</v>
      </c>
      <c r="U26" s="53">
        <v>5.6</v>
      </c>
      <c r="V26" s="53">
        <f t="shared" si="7"/>
        <v>5.6</v>
      </c>
      <c r="W26" s="117" t="s">
        <v>147</v>
      </c>
      <c r="X26" s="111">
        <v>0</v>
      </c>
      <c r="Y26" s="111">
        <v>985</v>
      </c>
      <c r="Z26" s="111">
        <v>1145</v>
      </c>
      <c r="AA26" s="111">
        <v>1185</v>
      </c>
      <c r="AB26" s="111">
        <v>1149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31242198</v>
      </c>
      <c r="AH26" s="56">
        <f t="shared" si="9"/>
        <v>1188</v>
      </c>
      <c r="AI26" s="57">
        <f t="shared" si="8"/>
        <v>227.15105162523898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6877591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6</v>
      </c>
      <c r="E27" s="45">
        <f t="shared" si="1"/>
        <v>4.2253521126760569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131</v>
      </c>
      <c r="P27" s="50">
        <v>135</v>
      </c>
      <c r="Q27" s="50">
        <v>8491353</v>
      </c>
      <c r="R27" s="51">
        <f t="shared" si="4"/>
        <v>5442</v>
      </c>
      <c r="S27" s="52">
        <f t="shared" si="5"/>
        <v>130.608</v>
      </c>
      <c r="T27" s="52">
        <f t="shared" si="6"/>
        <v>5.4420000000000002</v>
      </c>
      <c r="U27" s="53">
        <v>5.5</v>
      </c>
      <c r="V27" s="53">
        <f t="shared" si="7"/>
        <v>5.5</v>
      </c>
      <c r="W27" s="117" t="s">
        <v>147</v>
      </c>
      <c r="X27" s="111">
        <v>0</v>
      </c>
      <c r="Y27" s="111">
        <v>1020</v>
      </c>
      <c r="Z27" s="111">
        <v>1195</v>
      </c>
      <c r="AA27" s="111">
        <v>1185</v>
      </c>
      <c r="AB27" s="111">
        <v>1198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31243470</v>
      </c>
      <c r="AH27" s="56">
        <f t="shared" si="9"/>
        <v>1272</v>
      </c>
      <c r="AI27" s="57">
        <f t="shared" si="8"/>
        <v>233.73759647188533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6877591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5</v>
      </c>
      <c r="E28" s="45">
        <f t="shared" si="1"/>
        <v>3.5211267605633805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134</v>
      </c>
      <c r="P28" s="50">
        <v>137</v>
      </c>
      <c r="Q28" s="50">
        <v>8496850</v>
      </c>
      <c r="R28" s="51">
        <f t="shared" si="4"/>
        <v>5497</v>
      </c>
      <c r="S28" s="52">
        <f t="shared" si="5"/>
        <v>131.928</v>
      </c>
      <c r="T28" s="52">
        <f t="shared" si="6"/>
        <v>5.4969999999999999</v>
      </c>
      <c r="U28" s="53">
        <v>5.4</v>
      </c>
      <c r="V28" s="53">
        <f t="shared" si="7"/>
        <v>5.4</v>
      </c>
      <c r="W28" s="117" t="s">
        <v>147</v>
      </c>
      <c r="X28" s="111">
        <v>0</v>
      </c>
      <c r="Y28" s="111">
        <v>975</v>
      </c>
      <c r="Z28" s="111">
        <v>1165</v>
      </c>
      <c r="AA28" s="111">
        <v>1185</v>
      </c>
      <c r="AB28" s="111">
        <v>1169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31244714</v>
      </c>
      <c r="AH28" s="56">
        <f t="shared" si="9"/>
        <v>1244</v>
      </c>
      <c r="AI28" s="57">
        <f t="shared" si="8"/>
        <v>226.30525741313446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6877591</v>
      </c>
      <c r="AQ28" s="111">
        <f t="shared" si="0"/>
        <v>0</v>
      </c>
      <c r="AR28" s="61">
        <v>1.1399999999999999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8</v>
      </c>
      <c r="E29" s="45">
        <f t="shared" si="1"/>
        <v>5.6338028169014089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129</v>
      </c>
      <c r="P29" s="50">
        <v>134</v>
      </c>
      <c r="Q29" s="50">
        <v>8502416</v>
      </c>
      <c r="R29" s="51">
        <f t="shared" si="4"/>
        <v>5566</v>
      </c>
      <c r="S29" s="52">
        <f t="shared" si="5"/>
        <v>133.584</v>
      </c>
      <c r="T29" s="52">
        <f t="shared" si="6"/>
        <v>5.5659999999999998</v>
      </c>
      <c r="U29" s="53">
        <v>5.2</v>
      </c>
      <c r="V29" s="53">
        <f t="shared" si="7"/>
        <v>5.2</v>
      </c>
      <c r="W29" s="117" t="s">
        <v>147</v>
      </c>
      <c r="X29" s="111">
        <v>0</v>
      </c>
      <c r="Y29" s="111">
        <v>999</v>
      </c>
      <c r="Z29" s="111">
        <v>1125</v>
      </c>
      <c r="AA29" s="111">
        <v>1185</v>
      </c>
      <c r="AB29" s="111">
        <v>1149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31245964</v>
      </c>
      <c r="AH29" s="56">
        <f t="shared" si="9"/>
        <v>1250</v>
      </c>
      <c r="AI29" s="57">
        <f t="shared" si="8"/>
        <v>224.57779374775424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6877591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18</v>
      </c>
      <c r="E30" s="45">
        <f t="shared" si="1"/>
        <v>12.67605633802817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113</v>
      </c>
      <c r="P30" s="50">
        <v>125</v>
      </c>
      <c r="Q30" s="50">
        <v>8507810</v>
      </c>
      <c r="R30" s="51">
        <f t="shared" si="4"/>
        <v>5394</v>
      </c>
      <c r="S30" s="52">
        <f t="shared" si="5"/>
        <v>129.45599999999999</v>
      </c>
      <c r="T30" s="52">
        <f t="shared" si="6"/>
        <v>5.3940000000000001</v>
      </c>
      <c r="U30" s="53">
        <v>4.5999999999999996</v>
      </c>
      <c r="V30" s="53">
        <f t="shared" si="7"/>
        <v>4.5999999999999996</v>
      </c>
      <c r="W30" s="117" t="s">
        <v>150</v>
      </c>
      <c r="X30" s="111">
        <v>0</v>
      </c>
      <c r="Y30" s="111">
        <v>1088</v>
      </c>
      <c r="Z30" s="111">
        <v>1195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31247050</v>
      </c>
      <c r="AH30" s="56">
        <f t="shared" si="9"/>
        <v>1086</v>
      </c>
      <c r="AI30" s="57">
        <f t="shared" si="8"/>
        <v>201.33481646273637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6877591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17</v>
      </c>
      <c r="E31" s="45">
        <f>D31/1.42</f>
        <v>11.971830985915494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117</v>
      </c>
      <c r="P31" s="50">
        <v>123</v>
      </c>
      <c r="Q31" s="50">
        <v>8513179</v>
      </c>
      <c r="R31" s="51">
        <f t="shared" si="4"/>
        <v>5369</v>
      </c>
      <c r="S31" s="52">
        <f t="shared" si="5"/>
        <v>128.85599999999999</v>
      </c>
      <c r="T31" s="52">
        <f t="shared" si="6"/>
        <v>5.3689999999999998</v>
      </c>
      <c r="U31" s="53">
        <v>3.7</v>
      </c>
      <c r="V31" s="53">
        <f t="shared" si="7"/>
        <v>3.7</v>
      </c>
      <c r="W31" s="117" t="s">
        <v>150</v>
      </c>
      <c r="X31" s="111">
        <v>0</v>
      </c>
      <c r="Y31" s="111">
        <v>1014</v>
      </c>
      <c r="Z31" s="111">
        <v>1195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31248118</v>
      </c>
      <c r="AH31" s="56">
        <f t="shared" si="9"/>
        <v>1068</v>
      </c>
      <c r="AI31" s="57">
        <f t="shared" si="8"/>
        <v>198.91972434345317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6877591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18</v>
      </c>
      <c r="E32" s="45">
        <f t="shared" si="1"/>
        <v>12.67605633802817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118</v>
      </c>
      <c r="P32" s="50">
        <v>121</v>
      </c>
      <c r="Q32" s="50">
        <v>8518103</v>
      </c>
      <c r="R32" s="51">
        <f t="shared" si="4"/>
        <v>4924</v>
      </c>
      <c r="S32" s="52">
        <f t="shared" si="5"/>
        <v>118.176</v>
      </c>
      <c r="T32" s="52">
        <f t="shared" si="6"/>
        <v>4.9240000000000004</v>
      </c>
      <c r="U32" s="53">
        <v>3.5</v>
      </c>
      <c r="V32" s="53">
        <f t="shared" si="7"/>
        <v>3.5</v>
      </c>
      <c r="W32" s="117" t="s">
        <v>150</v>
      </c>
      <c r="X32" s="111">
        <v>0</v>
      </c>
      <c r="Y32" s="111">
        <v>985</v>
      </c>
      <c r="Z32" s="111">
        <v>1165</v>
      </c>
      <c r="AA32" s="111">
        <v>0</v>
      </c>
      <c r="AB32" s="111">
        <v>169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31249094</v>
      </c>
      <c r="AH32" s="56">
        <f t="shared" si="9"/>
        <v>976</v>
      </c>
      <c r="AI32" s="57">
        <f t="shared" si="8"/>
        <v>198.21283509341995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6877591</v>
      </c>
      <c r="AQ32" s="111">
        <f t="shared" si="0"/>
        <v>0</v>
      </c>
      <c r="AR32" s="61">
        <v>0.92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15</v>
      </c>
      <c r="E33" s="45">
        <f t="shared" si="1"/>
        <v>10.563380281690142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114</v>
      </c>
      <c r="P33" s="50">
        <v>97</v>
      </c>
      <c r="Q33" s="50">
        <v>8522317</v>
      </c>
      <c r="R33" s="51">
        <f t="shared" si="4"/>
        <v>4214</v>
      </c>
      <c r="S33" s="52">
        <f t="shared" si="5"/>
        <v>101.136</v>
      </c>
      <c r="T33" s="52">
        <f t="shared" si="6"/>
        <v>4.2140000000000004</v>
      </c>
      <c r="U33" s="53">
        <v>4</v>
      </c>
      <c r="V33" s="53">
        <f t="shared" si="7"/>
        <v>4</v>
      </c>
      <c r="W33" s="117" t="s">
        <v>132</v>
      </c>
      <c r="X33" s="111">
        <v>0</v>
      </c>
      <c r="Y33" s="111">
        <v>0</v>
      </c>
      <c r="Z33" s="111">
        <v>1041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31249810</v>
      </c>
      <c r="AH33" s="56">
        <f t="shared" si="9"/>
        <v>716</v>
      </c>
      <c r="AI33" s="57">
        <f t="shared" si="8"/>
        <v>169.90982439487422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</v>
      </c>
      <c r="AP33" s="111">
        <v>6878081</v>
      </c>
      <c r="AQ33" s="111">
        <f t="shared" si="0"/>
        <v>490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18</v>
      </c>
      <c r="E34" s="45">
        <f t="shared" si="1"/>
        <v>12.67605633802817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107</v>
      </c>
      <c r="P34" s="50">
        <v>91</v>
      </c>
      <c r="Q34" s="50">
        <v>8526182</v>
      </c>
      <c r="R34" s="51">
        <f t="shared" si="4"/>
        <v>3865</v>
      </c>
      <c r="S34" s="52">
        <f t="shared" si="5"/>
        <v>92.76</v>
      </c>
      <c r="T34" s="52">
        <f t="shared" si="6"/>
        <v>3.8650000000000002</v>
      </c>
      <c r="U34" s="53">
        <v>4.9000000000000004</v>
      </c>
      <c r="V34" s="53">
        <f t="shared" si="7"/>
        <v>4.9000000000000004</v>
      </c>
      <c r="W34" s="117" t="s">
        <v>132</v>
      </c>
      <c r="X34" s="111">
        <v>0</v>
      </c>
      <c r="Y34" s="111">
        <v>0</v>
      </c>
      <c r="Z34" s="111">
        <v>945</v>
      </c>
      <c r="AA34" s="111">
        <v>0</v>
      </c>
      <c r="AB34" s="111">
        <v>1110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31250442</v>
      </c>
      <c r="AH34" s="56">
        <f t="shared" si="9"/>
        <v>632</v>
      </c>
      <c r="AI34" s="57">
        <f t="shared" si="8"/>
        <v>163.51875808538162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</v>
      </c>
      <c r="AP34" s="111">
        <v>6878723</v>
      </c>
      <c r="AQ34" s="111">
        <f t="shared" si="0"/>
        <v>642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122.25</v>
      </c>
      <c r="Q35" s="78">
        <f>Q34-Q10</f>
        <v>120901</v>
      </c>
      <c r="R35" s="79">
        <f>SUM(R11:R34)</f>
        <v>120901</v>
      </c>
      <c r="S35" s="80">
        <f>AVERAGE(S11:S34)</f>
        <v>120.901</v>
      </c>
      <c r="T35" s="80">
        <f>SUM(T11:T34)</f>
        <v>120.90100000000001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24752</v>
      </c>
      <c r="AH35" s="86">
        <f>SUM(AH11:AH34)</f>
        <v>24752</v>
      </c>
      <c r="AI35" s="87">
        <f>$AH$35/$T35</f>
        <v>204.72948941696097</v>
      </c>
      <c r="AJ35" s="84"/>
      <c r="AK35" s="88"/>
      <c r="AL35" s="88"/>
      <c r="AM35" s="88"/>
      <c r="AN35" s="89"/>
      <c r="AO35" s="90"/>
      <c r="AP35" s="91">
        <f>AP34-AP10</f>
        <v>5242</v>
      </c>
      <c r="AQ35" s="92">
        <f>SUM(AQ11:AQ34)</f>
        <v>5242</v>
      </c>
      <c r="AR35" s="93">
        <f>AVERAGE(AR11:AR34)</f>
        <v>0.95166666666666666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285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172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307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142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38" t="s">
        <v>242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6"/>
      <c r="U53" s="126"/>
      <c r="V53" s="126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140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5" t="s">
        <v>129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2" t="s">
        <v>153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130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04"/>
      <c r="X57" s="104"/>
      <c r="Y57" s="104"/>
      <c r="Z57" s="113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12"/>
      <c r="AW57" s="170"/>
      <c r="AX57" s="170"/>
      <c r="AY57" s="170"/>
    </row>
    <row r="58" spans="2:51" x14ac:dyDescent="0.35">
      <c r="B58" s="122"/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38"/>
      <c r="D59" s="101"/>
      <c r="E59" s="119"/>
      <c r="F59" s="119"/>
      <c r="G59" s="119"/>
      <c r="H59" s="119"/>
      <c r="I59" s="101"/>
      <c r="J59" s="120"/>
      <c r="K59" s="120"/>
      <c r="L59" s="120"/>
      <c r="M59" s="120"/>
      <c r="N59" s="120"/>
      <c r="O59" s="120"/>
      <c r="P59" s="120"/>
      <c r="Q59" s="120"/>
      <c r="R59" s="120"/>
      <c r="S59" s="105"/>
      <c r="T59" s="10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I60" s="114"/>
      <c r="J60" s="114"/>
      <c r="K60" s="114"/>
      <c r="L60" s="114"/>
      <c r="M60" s="114"/>
      <c r="N60" s="114"/>
      <c r="O60" s="115"/>
      <c r="P60" s="109"/>
      <c r="R60" s="109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U61" s="170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4"/>
      <c r="AS63" s="170"/>
      <c r="AT63" s="170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R64" s="109"/>
      <c r="AS64" s="170"/>
      <c r="AT64" s="170"/>
      <c r="AU64" s="170"/>
      <c r="AV64" s="112"/>
      <c r="AW64" s="170"/>
      <c r="AX64" s="170"/>
      <c r="AY64" s="170"/>
    </row>
    <row r="65" spans="1:51" x14ac:dyDescent="0.35"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A66" s="113"/>
      <c r="O66" s="115"/>
      <c r="R66" s="109"/>
      <c r="AS66" s="170"/>
      <c r="AT66" s="170"/>
      <c r="AU66" s="170"/>
      <c r="AV66" s="170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Q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4"/>
      <c r="P76" s="109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R85" s="109"/>
      <c r="S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T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U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</row>
    <row r="110" spans="45:51" x14ac:dyDescent="0.35">
      <c r="AS110" s="170"/>
      <c r="AT110" s="170"/>
      <c r="AU110" s="170"/>
    </row>
    <row r="112" spans="45:51" x14ac:dyDescent="0.35">
      <c r="AY112" s="170"/>
    </row>
    <row r="113" spans="1:50" s="109" customFormat="1" x14ac:dyDescent="0.3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4"/>
      <c r="AV113" s="170"/>
      <c r="AW113" s="170"/>
      <c r="AX113" s="170"/>
    </row>
  </sheetData>
  <protectedRanges>
    <protectedRange sqref="N59:R59 T40 T49:T54 T42 S55:T58" name="Range2_12_5_1_1"/>
    <protectedRange sqref="N10 L10 L6 D6 D8 AD8 AF8 O8:U8 AJ8:AR8 AF10 AR11:AR34 L24:N31 E23:E34 G23:G34 N12:N23 E11:G22 N32:N34 N11:AG11 O12:AG34" name="Range1_16_3_1_1"/>
    <protectedRange sqref="J59:M5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59:V59 AA57:AU57 W57:Y57" name="Range2_2_1_10_1_1_1_2"/>
    <protectedRange sqref="F59" name="Range2_2_12_1_7_1_1"/>
    <protectedRange sqref="E59 G59:H59" name="Range2_2_2_9_1_1_1_1"/>
    <protectedRange sqref="C59" name="Range2_3_2_1_1"/>
    <protectedRange sqref="I59" name="Range2_2_1_1_1_1"/>
    <protectedRange sqref="D59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B40" name="Range2_12_5_1_1_1_1"/>
    <protectedRange sqref="E40:H40" name="Range2_2_12_1_7_1_1_1_1"/>
    <protectedRange sqref="C40:D40" name="Range2_3_2_1_3_1_1_2_10_1_1_1_1_1_1"/>
    <protectedRange sqref="S53:S54" name="Range2_12_5_1_1_7"/>
    <protectedRange sqref="S52" name="Range2_12_5_1_1_5_1"/>
    <protectedRange sqref="S49:S51" name="Range2_12_2_1_1_1_2_1"/>
    <protectedRange sqref="T43:T47" name="Range2_12_5_1_1_3_1_1"/>
    <protectedRange sqref="S43:S47" name="Range2_12_5_1_1_2_3_1_1_1_1"/>
    <protectedRange sqref="Q43:R47" name="Range2_12_1_6_1_1_1_1_2_1_1_1_1"/>
    <protectedRange sqref="N43:P47" name="Range2_12_1_2_3_1_1_1_1_2_1_1_1_1"/>
    <protectedRange sqref="I43:M47" name="Range2_2_12_1_4_3_1_1_1_1_2_1_1_1_1"/>
    <protectedRange sqref="E48:H48 E43:H45" name="Range2_2_12_1_3_1_2_1_1_1_1_2_1_1_1_1"/>
    <protectedRange sqref="D48 D43:D45" name="Range2_2_12_1_3_1_2_1_1_1_2_1_2_3_1_1"/>
    <protectedRange sqref="T48" name="Range2_12_5_1_1_2_1_1_1_1"/>
    <protectedRange sqref="S48" name="Range2_12_4_1_1_1_4_2_1_1_1"/>
    <protectedRange sqref="Q48:R48" name="Range2_12_1_6_1_1_1_2_3_2_1_1_1_1"/>
    <protectedRange sqref="N48:P48" name="Range2_12_1_2_3_1_1_1_2_3_2_1_1_1_1"/>
    <protectedRange sqref="J48:M48" name="Range2_2_12_1_4_3_1_1_1_3_3_2_1_1_1_1"/>
    <protectedRange sqref="I48" name="Range2_2_12_1_4_3_1_1_1_2_1_2_2_1_1_1"/>
    <protectedRange sqref="D46:E47 G46:H47" name="Range2_2_12_1_3_1_2_1_1_1_2_1_3_2_1_1_1"/>
    <protectedRange sqref="F46:F47" name="Range2_2_12_1_3_1_2_1_1_1_1_1_2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49:R49" name="Range2_12_1_6_1_1_1_2_3_1_1_3_1_1_1_1"/>
    <protectedRange sqref="N49:P49" name="Range2_12_1_2_3_1_1_1_2_3_1_1_3_1_1_1_1"/>
    <protectedRange sqref="J49:M49" name="Range2_2_12_1_4_3_1_1_1_3_3_1_1_3_1_1_1_1"/>
    <protectedRange sqref="I49" name="Range2_2_12_1_7_1_1_5_2_1_1_1_1_1_1_1_1_1"/>
    <protectedRange sqref="D49:E49 G49:H49" name="Range2_2_12_1_3_3_1_1_1_2_1_1_1_1_1_1_1_1_1"/>
    <protectedRange sqref="F49" name="Range2_2_12_1_3_1_2_1_1_1_2_1_3_1_1_3_1_1_1_1"/>
    <protectedRange sqref="N52:R52" name="Range2_12_1_6_1_1_4_1_1_1_1_1_1_1_1_1"/>
    <protectedRange sqref="J52:M52" name="Range2_2_12_1_7_1_1_6_1_1_1_1_1_1_1_1_1"/>
    <protectedRange sqref="I52" name="Range2_2_12_1_4_3_1_1_1_5_1_1_1_1_1_1_1_1_1_1"/>
    <protectedRange sqref="G52:H52" name="Range2_2_12_1_3_1_2_1_1_1_2_1_1_1_1_1_1_2_1_1_1"/>
    <protectedRange sqref="Q51:R51" name="Range2_12_1_4_1_1_1_1_1_1_1_1_1_1_1_1_1"/>
    <protectedRange sqref="N51:P51" name="Range2_12_1_2_1_1_1_1_1_1_1_1_1_1_1_1_1_1"/>
    <protectedRange sqref="J51:M51" name="Range2_2_12_1_4_1_1_1_1_1_1_1_1_1_1_1_1_1_1"/>
    <protectedRange sqref="Q50:R50" name="Range2_12_1_6_1_1_1_2_3_1_1_3_1_1_1_1_1"/>
    <protectedRange sqref="N50:P50" name="Range2_12_1_2_3_1_1_1_2_3_1_1_3_1_1_1_1_1"/>
    <protectedRange sqref="I51 J50:M50" name="Range2_2_12_1_4_3_1_1_1_3_3_1_1_3_1_1_1_1_1"/>
    <protectedRange sqref="D51:E51 G51:H51" name="Range2_2_12_1_3_1_2_1_1_1_3_1_1_1_1_1_1_1_2_1"/>
    <protectedRange sqref="I50" name="Range2_2_12_1_7_1_1_5_2_1_1_1_1_1_1_1_1_1_1"/>
    <protectedRange sqref="D50:E50 G50:H50 F51" name="Range2_2_12_1_3_3_1_1_1_2_1_1_1_1_1_1_1_1_1_1"/>
    <protectedRange sqref="F50" name="Range2_2_12_1_3_1_2_1_1_1_2_1_3_1_1_3_1_1_1_1_1"/>
    <protectedRange sqref="D52:E52" name="Range2_2_12_1_3_1_2_1_1_1_2_1_1_1_1_3_1_1_1_1_1"/>
    <protectedRange sqref="F52" name="Range2_2_12_1_3_1_2_1_1_1_3_1_1_1_1_1_3_1_1_1_1_1"/>
    <protectedRange sqref="B52" name="Range2_12_5_1_1_2_2_1_3_1_1_1_1_2_1_1_2"/>
    <protectedRange sqref="R56:R58" name="Range2_12_1_6_1_1_2"/>
    <protectedRange sqref="R55" name="Range2_12_1_6_1_1_2_1_1"/>
    <protectedRange sqref="R53:R54" name="Range2_12_1_1_1_1_1_1_1_1_1_1_1_1_1_1_1"/>
    <protectedRange sqref="N58:Q58" name="Range2_12_1_6_1_1_2_1_1_1"/>
    <protectedRange sqref="D58 I58:M58" name="Range2_2_12_1_7_1_1_2_1_1"/>
    <protectedRange sqref="E58:H58" name="Range2_2_12_1_1_1_1_1_1_1_1"/>
    <protectedRange sqref="C58" name="Range2_1_4_2_1_1_1_1_1_1"/>
    <protectedRange sqref="N56:Q57" name="Range2_12_1_1_1_1_1_1_1_1_1_1_1_1_1_1_1_1"/>
    <protectedRange sqref="J56:M57" name="Range2_2_12_1_1_1_1_1_1_1_1_1_1_1_1_1_1_1"/>
    <protectedRange sqref="N55:Q55" name="Range2_12_1_6_1_1_4_1_1_1_1_1_1_1_1_1_1"/>
    <protectedRange sqref="J55:M55" name="Range2_2_12_1_7_1_1_6_1_1_1_1_1_1_1_1_1_1"/>
    <protectedRange sqref="I56:I57" name="Range2_2_12_1_7_1_1_5_1_1_1_1_1_1_1_1_1_1_1_1"/>
    <protectedRange sqref="G56:H57" name="Range2_2_12_1_3_3_1_1_1_1_1_1_1_1_1_1_1_1_1_1_1"/>
    <protectedRange sqref="I55" name="Range2_2_12_1_4_3_1_1_1_5_1_1_1_1_1_1_1_1_1_1_1"/>
    <protectedRange sqref="G55:H55" name="Range2_2_12_1_3_1_2_1_1_1_2_1_1_1_1_1_1_2_1_1_1_1"/>
    <protectedRange sqref="Q54" name="Range2_12_1_4_1_1_1_1_1_1_1_1_1_1_1_1_1_1"/>
    <protectedRange sqref="N54:P54" name="Range2_12_1_2_1_1_1_1_1_1_1_1_1_1_1_1_1_1_1"/>
    <protectedRange sqref="J54:M54" name="Range2_2_12_1_4_1_1_1_1_1_1_1_1_1_1_1_1_1_1_1"/>
    <protectedRange sqref="Q53" name="Range2_12_1_6_1_1_1_2_3_1_1_3_1_1_1_1_1_1"/>
    <protectedRange sqref="N53:P53" name="Range2_12_1_2_3_1_1_1_2_3_1_1_3_1_1_1_1_1_1"/>
    <protectedRange sqref="I54 J53:M53" name="Range2_2_12_1_4_3_1_1_1_3_3_1_1_3_1_1_1_1_1_1"/>
    <protectedRange sqref="D54:E54 G54:H54" name="Range2_2_12_1_3_1_2_1_1_1_3_1_1_1_1_1_1_1_2_1_1"/>
    <protectedRange sqref="I53" name="Range2_2_12_1_7_1_1_5_2_1_1_1_1_1_1_1_1_1_1_1"/>
    <protectedRange sqref="D53:E53 G53:H53 F54" name="Range2_2_12_1_3_3_1_1_1_2_1_1_1_1_1_1_1_1_1_1_1"/>
    <protectedRange sqref="F53" name="Range2_2_12_1_3_1_2_1_1_1_2_1_3_1_1_3_1_1_1_1_1_1"/>
    <protectedRange sqref="C56:C57" name="Range2_1_1_1_2_1_1_1_1_1_1_1_1_1_1_1_1_1"/>
    <protectedRange sqref="D56:D57 E57" name="Range2_2_12_1_2_1_1_1_1_1_1_1_1_1_1_1_1_1_1_1"/>
    <protectedRange sqref="F57 E56" name="Range2_2_12_1_3_1_2_1_1_1_2_1_1_1_1_1_1_1_1_1_1_1_1"/>
    <protectedRange sqref="F56" name="Range2_2_12_1_3_1_2_1_1_1_3_1_1_1_1_1_1_1_1_1_1_1_1"/>
    <protectedRange sqref="D55:E55" name="Range2_2_12_1_3_1_2_1_1_1_2_1_1_1_1_3_1_1_1_1_1_1"/>
    <protectedRange sqref="F55" name="Range2_2_12_1_3_1_2_1_1_1_3_1_1_1_1_1_3_1_1_1_1_1_1"/>
    <protectedRange sqref="B58" name="Range2_12_5_1_1_2_2_1_3_1_1_1_1_2_1_1_1_1_1_1"/>
    <protectedRange sqref="B54" name="Range2_12_5_1_1_2_2_1_3_1_1_1_1_1_1_1_1_1_1"/>
    <protectedRange sqref="B55" name="Range2_12_5_1_1_2_1_4_1_1_1_2_1_1_1_1_1_1_1"/>
    <protectedRange sqref="B56:B57" name="Range2_12_5_1_1_2_2_1_3_1_1_1_1_2_1_1_1_1_1_1_1"/>
    <protectedRange sqref="B53" name="Range2_12_5_1_1_2_2_1_3_1_1_1_1_2_1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" priority="9" operator="containsText" text="N/A">
      <formula>NOT(ISERROR(SEARCH("N/A",X11)))</formula>
    </cfRule>
    <cfRule type="cellIs" dxfId="44" priority="27" operator="equal">
      <formula>0</formula>
    </cfRule>
  </conditionalFormatting>
  <conditionalFormatting sqref="X11:AE34">
    <cfRule type="cellIs" dxfId="43" priority="26" operator="greaterThanOrEqual">
      <formula>1185</formula>
    </cfRule>
  </conditionalFormatting>
  <conditionalFormatting sqref="X11:AE34">
    <cfRule type="cellIs" dxfId="42" priority="25" operator="between">
      <formula>0.1</formula>
      <formula>1184</formula>
    </cfRule>
  </conditionalFormatting>
  <conditionalFormatting sqref="X8">
    <cfRule type="cellIs" dxfId="41" priority="24" operator="equal">
      <formula>0</formula>
    </cfRule>
  </conditionalFormatting>
  <conditionalFormatting sqref="X8">
    <cfRule type="cellIs" dxfId="40" priority="23" operator="greaterThan">
      <formula>1179</formula>
    </cfRule>
  </conditionalFormatting>
  <conditionalFormatting sqref="X8">
    <cfRule type="cellIs" dxfId="39" priority="22" operator="greaterThan">
      <formula>99</formula>
    </cfRule>
  </conditionalFormatting>
  <conditionalFormatting sqref="X8">
    <cfRule type="cellIs" dxfId="38" priority="21" operator="greaterThan">
      <formula>0.99</formula>
    </cfRule>
  </conditionalFormatting>
  <conditionalFormatting sqref="AB8">
    <cfRule type="cellIs" dxfId="37" priority="20" operator="equal">
      <formula>0</formula>
    </cfRule>
  </conditionalFormatting>
  <conditionalFormatting sqref="AB8">
    <cfRule type="cellIs" dxfId="36" priority="19" operator="greaterThan">
      <formula>1179</formula>
    </cfRule>
  </conditionalFormatting>
  <conditionalFormatting sqref="AB8">
    <cfRule type="cellIs" dxfId="35" priority="18" operator="greaterThan">
      <formula>99</formula>
    </cfRule>
  </conditionalFormatting>
  <conditionalFormatting sqref="AB8">
    <cfRule type="cellIs" dxfId="34" priority="17" operator="greaterThan">
      <formula>0.99</formula>
    </cfRule>
  </conditionalFormatting>
  <conditionalFormatting sqref="AQ11:AQ34 AJ16:AK17 AJ11:AO15 AK18:AK30 AL16:AO30 AJ18:AJ34 AK31:AO34">
    <cfRule type="cellIs" dxfId="33" priority="16" operator="equal">
      <formula>0</formula>
    </cfRule>
  </conditionalFormatting>
  <conditionalFormatting sqref="AQ11:AQ34 AJ16:AK17 AJ11:AO15 AK18:AK30 AL16:AO30 AJ18:AJ34 AK31:AO34">
    <cfRule type="cellIs" dxfId="32" priority="15" operator="greaterThan">
      <formula>1179</formula>
    </cfRule>
  </conditionalFormatting>
  <conditionalFormatting sqref="AQ11:AQ34 AJ16:AK17 AJ11:AO15 AK18:AK30 AL16:AO30 AJ18:AJ34 AK31:AO34">
    <cfRule type="cellIs" dxfId="31" priority="14" operator="greaterThan">
      <formula>99</formula>
    </cfRule>
  </conditionalFormatting>
  <conditionalFormatting sqref="AQ11:AQ34 AJ16:AK17 AJ11:AO15 AK18:AK30 AL16:AO30 AJ18:AJ34 AK31:AO34">
    <cfRule type="cellIs" dxfId="30" priority="13" operator="greaterThan">
      <formula>0.99</formula>
    </cfRule>
  </conditionalFormatting>
  <conditionalFormatting sqref="AI11:AI34">
    <cfRule type="cellIs" dxfId="29" priority="12" operator="greaterThan">
      <formula>$AI$8</formula>
    </cfRule>
  </conditionalFormatting>
  <conditionalFormatting sqref="AH11:AH34">
    <cfRule type="cellIs" dxfId="28" priority="10" operator="greaterThan">
      <formula>$AH$8</formula>
    </cfRule>
    <cfRule type="cellIs" dxfId="27" priority="11" operator="greaterThan">
      <formula>$AH$8</formula>
    </cfRule>
  </conditionalFormatting>
  <conditionalFormatting sqref="AP11:AP34">
    <cfRule type="cellIs" dxfId="26" priority="8" operator="equal">
      <formula>0</formula>
    </cfRule>
  </conditionalFormatting>
  <conditionalFormatting sqref="AP11:AP34">
    <cfRule type="cellIs" dxfId="25" priority="7" operator="greaterThan">
      <formula>1179</formula>
    </cfRule>
  </conditionalFormatting>
  <conditionalFormatting sqref="AP11:AP34">
    <cfRule type="cellIs" dxfId="24" priority="6" operator="greaterThan">
      <formula>99</formula>
    </cfRule>
  </conditionalFormatting>
  <conditionalFormatting sqref="AP11:AP34">
    <cfRule type="cellIs" dxfId="23" priority="5" operator="greaterThan">
      <formula>0.99</formula>
    </cfRule>
  </conditionalFormatting>
  <dataValidations count="4">
    <dataValidation type="list" allowBlank="1" showInputMessage="1" showErrorMessage="1" sqref="AV31:AW31" xr:uid="{00000000-0002-0000-1C00-000000000000}">
      <formula1>$AV$24:$AV$28</formula1>
    </dataValidation>
    <dataValidation type="list" allowBlank="1" showInputMessage="1" showErrorMessage="1" sqref="H11:H34" xr:uid="{00000000-0002-0000-1C00-000001000000}">
      <formula1>$AV$10:$AV$19</formula1>
    </dataValidation>
    <dataValidation type="list" allowBlank="1" showInputMessage="1" showErrorMessage="1" sqref="AP8:AQ8 N10 L10 D8 O8:T8" xr:uid="{00000000-0002-0000-1C00-000002000000}">
      <formula1>#REF!</formula1>
    </dataValidation>
    <dataValidation type="list" allowBlank="1" showInputMessage="1" showErrorMessage="1" sqref="P3:P5" xr:uid="{00000000-0002-0000-1C00-000003000000}">
      <formula1>$AY$10:$AY$38</formula1>
    </dataValidation>
  </dataValidations>
  <hyperlinks>
    <hyperlink ref="H9:H10" location="'1'!AH8" display="Plant Status" xr:uid="{00000000-0004-0000-1C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AY118"/>
  <sheetViews>
    <sheetView showGridLines="0" topLeftCell="D7" zoomScaleNormal="100" workbookViewId="0">
      <selection activeCell="V32" sqref="V32"/>
    </sheetView>
  </sheetViews>
  <sheetFormatPr defaultColWidth="9.1796875" defaultRowHeight="14.5" x14ac:dyDescent="0.35"/>
  <cols>
    <col min="1" max="1" width="7.1796875" style="108" customWidth="1"/>
    <col min="2" max="2" width="10.26953125" style="108" customWidth="1"/>
    <col min="3" max="3" width="14.54296875" style="108" customWidth="1"/>
    <col min="4" max="7" width="9.1796875" style="108"/>
    <col min="8" max="8" width="22.26953125" style="108" customWidth="1"/>
    <col min="9" max="10" width="9.1796875" style="108"/>
    <col min="11" max="11" width="9" style="108" customWidth="1"/>
    <col min="12" max="14" width="9.1796875" style="108" hidden="1" customWidth="1"/>
    <col min="15" max="16" width="9.1796875" style="108"/>
    <col min="17" max="18" width="9.1796875" style="108" customWidth="1"/>
    <col min="19" max="32" width="9.1796875" style="108"/>
    <col min="33" max="33" width="10.453125" style="108" bestFit="1" customWidth="1"/>
    <col min="34" max="44" width="9.1796875" style="108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08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/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48" t="s">
        <v>11</v>
      </c>
      <c r="I7" s="147" t="s">
        <v>12</v>
      </c>
      <c r="J7" s="147" t="s">
        <v>13</v>
      </c>
      <c r="K7" s="147" t="s">
        <v>14</v>
      </c>
      <c r="L7" s="14"/>
      <c r="M7" s="14"/>
      <c r="N7" s="14"/>
      <c r="O7" s="148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47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47" t="s">
        <v>23</v>
      </c>
      <c r="AG7" s="147" t="s">
        <v>24</v>
      </c>
      <c r="AH7" s="147" t="s">
        <v>25</v>
      </c>
      <c r="AI7" s="147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47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41885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24978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47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45" t="s">
        <v>52</v>
      </c>
      <c r="V9" s="145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44" t="s">
        <v>56</v>
      </c>
      <c r="AG9" s="144" t="s">
        <v>57</v>
      </c>
      <c r="AH9" s="287" t="s">
        <v>58</v>
      </c>
      <c r="AI9" s="301" t="s">
        <v>59</v>
      </c>
      <c r="AJ9" s="145" t="s">
        <v>60</v>
      </c>
      <c r="AK9" s="145" t="s">
        <v>61</v>
      </c>
      <c r="AL9" s="145" t="s">
        <v>62</v>
      </c>
      <c r="AM9" s="145" t="s">
        <v>63</v>
      </c>
      <c r="AN9" s="145" t="s">
        <v>64</v>
      </c>
      <c r="AO9" s="145" t="s">
        <v>65</v>
      </c>
      <c r="AP9" s="145" t="s">
        <v>66</v>
      </c>
      <c r="AQ9" s="285" t="s">
        <v>67</v>
      </c>
      <c r="AR9" s="145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45" t="s">
        <v>73</v>
      </c>
      <c r="C10" s="145" t="s">
        <v>74</v>
      </c>
      <c r="D10" s="145" t="s">
        <v>75</v>
      </c>
      <c r="E10" s="145" t="s">
        <v>76</v>
      </c>
      <c r="F10" s="145" t="s">
        <v>75</v>
      </c>
      <c r="G10" s="145" t="s">
        <v>76</v>
      </c>
      <c r="H10" s="284"/>
      <c r="I10" s="145" t="s">
        <v>76</v>
      </c>
      <c r="J10" s="145" t="s">
        <v>76</v>
      </c>
      <c r="K10" s="145" t="s">
        <v>76</v>
      </c>
      <c r="L10" s="30" t="s">
        <v>30</v>
      </c>
      <c r="M10" s="277"/>
      <c r="N10" s="30" t="s">
        <v>30</v>
      </c>
      <c r="O10" s="286"/>
      <c r="P10" s="286"/>
      <c r="Q10" s="3">
        <v>5249570</v>
      </c>
      <c r="R10" s="295"/>
      <c r="S10" s="296"/>
      <c r="T10" s="297"/>
      <c r="U10" s="145" t="s">
        <v>76</v>
      </c>
      <c r="V10" s="145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30582596</v>
      </c>
      <c r="AH10" s="287"/>
      <c r="AI10" s="302"/>
      <c r="AJ10" s="145" t="s">
        <v>85</v>
      </c>
      <c r="AK10" s="145" t="s">
        <v>85</v>
      </c>
      <c r="AL10" s="145" t="s">
        <v>85</v>
      </c>
      <c r="AM10" s="145" t="s">
        <v>85</v>
      </c>
      <c r="AN10" s="145" t="s">
        <v>85</v>
      </c>
      <c r="AO10" s="145" t="s">
        <v>85</v>
      </c>
      <c r="AP10" s="2">
        <v>6727135</v>
      </c>
      <c r="AQ10" s="286"/>
      <c r="AR10" s="146" t="s">
        <v>86</v>
      </c>
      <c r="AS10" s="287"/>
      <c r="AV10" s="41" t="s">
        <v>87</v>
      </c>
      <c r="AW10" s="41" t="s">
        <v>88</v>
      </c>
      <c r="AY10" s="106" t="s">
        <v>134</v>
      </c>
    </row>
    <row r="11" spans="2:51" x14ac:dyDescent="0.35">
      <c r="B11" s="43">
        <v>2</v>
      </c>
      <c r="C11" s="43">
        <v>4.1666666666666664E-2</v>
      </c>
      <c r="D11" s="44">
        <v>13</v>
      </c>
      <c r="E11" s="45">
        <f>D11/1.42</f>
        <v>9.1549295774647899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101</v>
      </c>
      <c r="P11" s="50">
        <v>99</v>
      </c>
      <c r="Q11" s="50">
        <v>5253508</v>
      </c>
      <c r="R11" s="51">
        <f>Q11-Q10</f>
        <v>3938</v>
      </c>
      <c r="S11" s="52">
        <f>R11*24/1000</f>
        <v>94.512</v>
      </c>
      <c r="T11" s="52">
        <f>R11/1000</f>
        <v>3.9380000000000002</v>
      </c>
      <c r="U11" s="53">
        <v>5.6</v>
      </c>
      <c r="V11" s="53">
        <f>U11</f>
        <v>5.6</v>
      </c>
      <c r="W11" s="117" t="s">
        <v>132</v>
      </c>
      <c r="X11" s="111">
        <v>0</v>
      </c>
      <c r="Y11" s="111">
        <v>0</v>
      </c>
      <c r="Z11" s="111">
        <v>1051</v>
      </c>
      <c r="AA11" s="111">
        <v>0</v>
      </c>
      <c r="AB11" s="111">
        <v>1059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30583234</v>
      </c>
      <c r="AH11" s="56">
        <f>IF(ISBLANK(AG11),"-",AG11-AG10)</f>
        <v>638</v>
      </c>
      <c r="AI11" s="57">
        <f>AH11/T11</f>
        <v>162.01117318435755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6728101</v>
      </c>
      <c r="AQ11" s="111">
        <f t="shared" ref="AQ11:AQ34" si="0">AP11-AP10</f>
        <v>966</v>
      </c>
      <c r="AR11" s="59"/>
      <c r="AS11" s="60" t="s">
        <v>114</v>
      </c>
      <c r="AV11" s="41" t="s">
        <v>89</v>
      </c>
      <c r="AW11" s="41" t="s">
        <v>92</v>
      </c>
      <c r="AY11" s="106" t="s">
        <v>136</v>
      </c>
    </row>
    <row r="12" spans="2:51" x14ac:dyDescent="0.35">
      <c r="B12" s="43">
        <v>2.0416666666666701</v>
      </c>
      <c r="C12" s="43">
        <v>8.3333333333333329E-2</v>
      </c>
      <c r="D12" s="44">
        <v>17</v>
      </c>
      <c r="E12" s="45">
        <f t="shared" ref="E12:E34" si="1">D12/1.42</f>
        <v>11.971830985915494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118</v>
      </c>
      <c r="P12" s="50">
        <v>88</v>
      </c>
      <c r="Q12" s="50">
        <v>5257362</v>
      </c>
      <c r="R12" s="51">
        <f t="shared" ref="R12:R34" si="4">Q12-Q11</f>
        <v>3854</v>
      </c>
      <c r="S12" s="52">
        <f t="shared" ref="S12:S34" si="5">R12*24/1000</f>
        <v>92.495999999999995</v>
      </c>
      <c r="T12" s="52">
        <f t="shared" ref="T12:T34" si="6">R12/1000</f>
        <v>3.8540000000000001</v>
      </c>
      <c r="U12" s="53">
        <v>6.3</v>
      </c>
      <c r="V12" s="53">
        <f t="shared" ref="V12:V34" si="7">U12</f>
        <v>6.3</v>
      </c>
      <c r="W12" s="117" t="s">
        <v>132</v>
      </c>
      <c r="X12" s="111">
        <v>0</v>
      </c>
      <c r="Y12" s="111">
        <v>0</v>
      </c>
      <c r="Z12" s="111">
        <v>1051</v>
      </c>
      <c r="AA12" s="111">
        <v>0</v>
      </c>
      <c r="AB12" s="111">
        <v>1059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30583824</v>
      </c>
      <c r="AH12" s="56">
        <f>IF(ISBLANK(AG12),"-",AG12-AG11)</f>
        <v>590</v>
      </c>
      <c r="AI12" s="57">
        <f t="shared" ref="AI12:AI34" si="8">AH12/T12</f>
        <v>153.08770108977686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6729121</v>
      </c>
      <c r="AQ12" s="111">
        <f t="shared" si="0"/>
        <v>1020</v>
      </c>
      <c r="AR12" s="61">
        <v>0.92</v>
      </c>
      <c r="AS12" s="60" t="s">
        <v>114</v>
      </c>
      <c r="AV12" s="41" t="s">
        <v>93</v>
      </c>
      <c r="AW12" s="41" t="s">
        <v>94</v>
      </c>
      <c r="AY12" s="106" t="s">
        <v>135</v>
      </c>
    </row>
    <row r="13" spans="2:51" x14ac:dyDescent="0.35">
      <c r="B13" s="43">
        <v>2.0833333333333299</v>
      </c>
      <c r="C13" s="43">
        <v>0.125</v>
      </c>
      <c r="D13" s="44">
        <v>22</v>
      </c>
      <c r="E13" s="45">
        <f t="shared" si="1"/>
        <v>15.492957746478874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119</v>
      </c>
      <c r="P13" s="50">
        <v>86</v>
      </c>
      <c r="Q13" s="50">
        <v>5261078</v>
      </c>
      <c r="R13" s="51">
        <f t="shared" si="4"/>
        <v>3716</v>
      </c>
      <c r="S13" s="52">
        <f t="shared" si="5"/>
        <v>89.183999999999997</v>
      </c>
      <c r="T13" s="52">
        <f t="shared" si="6"/>
        <v>3.7160000000000002</v>
      </c>
      <c r="U13" s="53">
        <v>8.1</v>
      </c>
      <c r="V13" s="53">
        <f t="shared" si="7"/>
        <v>8.1</v>
      </c>
      <c r="W13" s="117" t="s">
        <v>132</v>
      </c>
      <c r="X13" s="111">
        <v>0</v>
      </c>
      <c r="Y13" s="111">
        <v>0</v>
      </c>
      <c r="Z13" s="111">
        <v>980</v>
      </c>
      <c r="AA13" s="111">
        <v>0</v>
      </c>
      <c r="AB13" s="111">
        <v>1059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30584388</v>
      </c>
      <c r="AH13" s="56">
        <f>IF(ISBLANK(AG13),"-",AG13-AG12)</f>
        <v>564</v>
      </c>
      <c r="AI13" s="57">
        <f t="shared" si="8"/>
        <v>151.77610333692141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6730379</v>
      </c>
      <c r="AQ13" s="111">
        <f t="shared" si="0"/>
        <v>1258</v>
      </c>
      <c r="AR13" s="59"/>
      <c r="AS13" s="60" t="s">
        <v>114</v>
      </c>
      <c r="AV13" s="41" t="s">
        <v>95</v>
      </c>
      <c r="AW13" s="41" t="s">
        <v>96</v>
      </c>
      <c r="AY13" s="106" t="s">
        <v>133</v>
      </c>
    </row>
    <row r="14" spans="2:51" x14ac:dyDescent="0.35">
      <c r="B14" s="43">
        <v>2.125</v>
      </c>
      <c r="C14" s="43">
        <v>0.16666666666666699</v>
      </c>
      <c r="D14" s="44">
        <v>20</v>
      </c>
      <c r="E14" s="45">
        <f t="shared" si="1"/>
        <v>14.084507042253522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120</v>
      </c>
      <c r="P14" s="50">
        <v>84</v>
      </c>
      <c r="Q14" s="50">
        <v>5264688</v>
      </c>
      <c r="R14" s="51">
        <f t="shared" si="4"/>
        <v>3610</v>
      </c>
      <c r="S14" s="52">
        <f t="shared" si="5"/>
        <v>86.64</v>
      </c>
      <c r="T14" s="52">
        <f t="shared" si="6"/>
        <v>3.61</v>
      </c>
      <c r="U14" s="53">
        <v>9.1</v>
      </c>
      <c r="V14" s="53">
        <f t="shared" si="7"/>
        <v>9.1</v>
      </c>
      <c r="W14" s="117" t="s">
        <v>132</v>
      </c>
      <c r="X14" s="111">
        <v>0</v>
      </c>
      <c r="Y14" s="111">
        <v>0</v>
      </c>
      <c r="Z14" s="111">
        <v>945</v>
      </c>
      <c r="AA14" s="111">
        <v>0</v>
      </c>
      <c r="AB14" s="111">
        <v>1059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30584936</v>
      </c>
      <c r="AH14" s="56">
        <f t="shared" ref="AH14:AH34" si="9">IF(ISBLANK(AG14),"-",AG14-AG13)</f>
        <v>548</v>
      </c>
      <c r="AI14" s="57">
        <f t="shared" si="8"/>
        <v>151.80055401662051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6731462</v>
      </c>
      <c r="AQ14" s="111">
        <f t="shared" si="0"/>
        <v>1083</v>
      </c>
      <c r="AR14" s="59"/>
      <c r="AS14" s="60" t="s">
        <v>114</v>
      </c>
      <c r="AT14" s="62"/>
      <c r="AV14" s="41" t="s">
        <v>97</v>
      </c>
      <c r="AW14" s="41" t="s">
        <v>98</v>
      </c>
      <c r="AY14" s="106"/>
    </row>
    <row r="15" spans="2:51" x14ac:dyDescent="0.35">
      <c r="B15" s="43">
        <v>2.1666666666666701</v>
      </c>
      <c r="C15" s="43">
        <v>0.20833333333333301</v>
      </c>
      <c r="D15" s="44">
        <v>25</v>
      </c>
      <c r="E15" s="45">
        <f t="shared" si="1"/>
        <v>17.605633802816904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105</v>
      </c>
      <c r="P15" s="50">
        <v>106</v>
      </c>
      <c r="Q15" s="50">
        <v>5268605</v>
      </c>
      <c r="R15" s="51">
        <f t="shared" si="4"/>
        <v>3917</v>
      </c>
      <c r="S15" s="52">
        <f t="shared" si="5"/>
        <v>94.007999999999996</v>
      </c>
      <c r="T15" s="52">
        <f t="shared" si="6"/>
        <v>3.9169999999999998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996</v>
      </c>
      <c r="AA15" s="111">
        <v>0</v>
      </c>
      <c r="AB15" s="111">
        <v>988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30585458</v>
      </c>
      <c r="AH15" s="56">
        <f t="shared" si="9"/>
        <v>522</v>
      </c>
      <c r="AI15" s="57">
        <f t="shared" si="8"/>
        <v>133.26525402093441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0.35</v>
      </c>
      <c r="AP15" s="111">
        <v>6731651</v>
      </c>
      <c r="AQ15" s="111">
        <f>AP15-AP14</f>
        <v>189</v>
      </c>
      <c r="AR15" s="59"/>
      <c r="AS15" s="60" t="s">
        <v>114</v>
      </c>
      <c r="AV15" s="41" t="s">
        <v>99</v>
      </c>
      <c r="AW15" s="41" t="s">
        <v>100</v>
      </c>
      <c r="AY15" s="106"/>
    </row>
    <row r="16" spans="2:51" x14ac:dyDescent="0.35">
      <c r="B16" s="43">
        <v>2.2083333333333299</v>
      </c>
      <c r="C16" s="43">
        <v>0.25</v>
      </c>
      <c r="D16" s="44">
        <v>12</v>
      </c>
      <c r="E16" s="45">
        <f t="shared" si="1"/>
        <v>8.4507042253521139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122</v>
      </c>
      <c r="P16" s="50">
        <v>119</v>
      </c>
      <c r="Q16" s="50">
        <v>5272300</v>
      </c>
      <c r="R16" s="51">
        <f t="shared" si="4"/>
        <v>3695</v>
      </c>
      <c r="S16" s="52">
        <f t="shared" si="5"/>
        <v>88.68</v>
      </c>
      <c r="T16" s="52">
        <f t="shared" si="6"/>
        <v>3.6949999999999998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1195</v>
      </c>
      <c r="AA16" s="111">
        <v>0</v>
      </c>
      <c r="AB16" s="111">
        <v>1198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30586164</v>
      </c>
      <c r="AH16" s="56">
        <f t="shared" si="9"/>
        <v>706</v>
      </c>
      <c r="AI16" s="57">
        <f t="shared" si="8"/>
        <v>191.06901217861977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6731651</v>
      </c>
      <c r="AQ16" s="111">
        <f t="shared" si="0"/>
        <v>0</v>
      </c>
      <c r="AR16" s="61">
        <v>1.0900000000000001</v>
      </c>
      <c r="AS16" s="60" t="s">
        <v>102</v>
      </c>
      <c r="AV16" s="41" t="s">
        <v>103</v>
      </c>
      <c r="AW16" s="41" t="s">
        <v>104</v>
      </c>
      <c r="AY16" s="106"/>
    </row>
    <row r="17" spans="1:51" x14ac:dyDescent="0.35">
      <c r="B17" s="43">
        <v>2.25</v>
      </c>
      <c r="C17" s="43">
        <v>0.29166666666666702</v>
      </c>
      <c r="D17" s="44">
        <v>16</v>
      </c>
      <c r="E17" s="45">
        <f t="shared" si="1"/>
        <v>11.267605633802818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132</v>
      </c>
      <c r="P17" s="50">
        <v>141</v>
      </c>
      <c r="Q17" s="50">
        <v>5279253</v>
      </c>
      <c r="R17" s="51">
        <f t="shared" si="4"/>
        <v>6953</v>
      </c>
      <c r="S17" s="52">
        <f t="shared" si="5"/>
        <v>166.87200000000001</v>
      </c>
      <c r="T17" s="52">
        <f t="shared" si="6"/>
        <v>6.9530000000000003</v>
      </c>
      <c r="U17" s="53">
        <v>8.9</v>
      </c>
      <c r="V17" s="53">
        <f t="shared" si="7"/>
        <v>8.9</v>
      </c>
      <c r="W17" s="117" t="s">
        <v>147</v>
      </c>
      <c r="X17" s="111">
        <v>0</v>
      </c>
      <c r="Y17" s="111">
        <v>1061</v>
      </c>
      <c r="Z17" s="111">
        <v>1135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30587470</v>
      </c>
      <c r="AH17" s="56">
        <f t="shared" si="9"/>
        <v>1306</v>
      </c>
      <c r="AI17" s="57">
        <f t="shared" si="8"/>
        <v>187.83259024881346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6731651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12</v>
      </c>
      <c r="E18" s="45">
        <f t="shared" si="1"/>
        <v>8.4507042253521139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135</v>
      </c>
      <c r="P18" s="50">
        <v>150</v>
      </c>
      <c r="Q18" s="50">
        <v>5285405</v>
      </c>
      <c r="R18" s="51">
        <f t="shared" si="4"/>
        <v>6152</v>
      </c>
      <c r="S18" s="52">
        <f t="shared" si="5"/>
        <v>147.648</v>
      </c>
      <c r="T18" s="52">
        <f t="shared" si="6"/>
        <v>6.1520000000000001</v>
      </c>
      <c r="U18" s="53">
        <v>8.1</v>
      </c>
      <c r="V18" s="53">
        <f t="shared" si="7"/>
        <v>8.1</v>
      </c>
      <c r="W18" s="117" t="s">
        <v>147</v>
      </c>
      <c r="X18" s="111">
        <v>0</v>
      </c>
      <c r="Y18" s="111">
        <v>1129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30588828</v>
      </c>
      <c r="AH18" s="56">
        <f t="shared" si="9"/>
        <v>1358</v>
      </c>
      <c r="AI18" s="57">
        <f t="shared" si="8"/>
        <v>220.74122236671002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6731651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11</v>
      </c>
      <c r="E19" s="45">
        <f t="shared" si="1"/>
        <v>7.746478873239437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135</v>
      </c>
      <c r="P19" s="50">
        <v>153</v>
      </c>
      <c r="Q19" s="50">
        <v>5291565</v>
      </c>
      <c r="R19" s="51">
        <f t="shared" si="4"/>
        <v>6160</v>
      </c>
      <c r="S19" s="52">
        <f t="shared" si="5"/>
        <v>147.84</v>
      </c>
      <c r="T19" s="52">
        <f t="shared" si="6"/>
        <v>6.16</v>
      </c>
      <c r="U19" s="53">
        <v>7.4</v>
      </c>
      <c r="V19" s="53">
        <f t="shared" si="7"/>
        <v>7.4</v>
      </c>
      <c r="W19" s="117" t="s">
        <v>147</v>
      </c>
      <c r="X19" s="111">
        <v>0</v>
      </c>
      <c r="Y19" s="111">
        <v>1092</v>
      </c>
      <c r="Z19" s="111">
        <v>1195</v>
      </c>
      <c r="AA19" s="111">
        <v>1185</v>
      </c>
      <c r="AB19" s="111">
        <v>1197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30590214</v>
      </c>
      <c r="AH19" s="56">
        <f t="shared" si="9"/>
        <v>1386</v>
      </c>
      <c r="AI19" s="57">
        <f t="shared" si="8"/>
        <v>225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6731651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11</v>
      </c>
      <c r="E20" s="45">
        <f t="shared" si="1"/>
        <v>7.746478873239437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135</v>
      </c>
      <c r="P20" s="50">
        <v>145</v>
      </c>
      <c r="Q20" s="50">
        <v>5297775</v>
      </c>
      <c r="R20" s="51">
        <f t="shared" si="4"/>
        <v>6210</v>
      </c>
      <c r="S20" s="52">
        <f t="shared" si="5"/>
        <v>149.04</v>
      </c>
      <c r="T20" s="52">
        <f t="shared" si="6"/>
        <v>6.21</v>
      </c>
      <c r="U20" s="53">
        <v>6.8</v>
      </c>
      <c r="V20" s="53">
        <f t="shared" si="7"/>
        <v>6.8</v>
      </c>
      <c r="W20" s="117" t="s">
        <v>147</v>
      </c>
      <c r="X20" s="111">
        <v>0</v>
      </c>
      <c r="Y20" s="111">
        <v>1071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30591614</v>
      </c>
      <c r="AH20" s="56">
        <f t="shared" si="9"/>
        <v>1400</v>
      </c>
      <c r="AI20" s="57">
        <f t="shared" si="8"/>
        <v>225.44283413848632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6731651</v>
      </c>
      <c r="AQ20" s="111">
        <f t="shared" si="0"/>
        <v>0</v>
      </c>
      <c r="AR20" s="61">
        <v>0.85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141</v>
      </c>
      <c r="P21" s="50">
        <v>148</v>
      </c>
      <c r="Q21" s="50">
        <v>5303827</v>
      </c>
      <c r="R21" s="51">
        <f>Q21-Q20</f>
        <v>6052</v>
      </c>
      <c r="S21" s="52">
        <f t="shared" si="5"/>
        <v>145.24799999999999</v>
      </c>
      <c r="T21" s="52">
        <f t="shared" si="6"/>
        <v>6.0519999999999996</v>
      </c>
      <c r="U21" s="53">
        <v>6.3</v>
      </c>
      <c r="V21" s="53">
        <f t="shared" si="7"/>
        <v>6.3</v>
      </c>
      <c r="W21" s="117" t="s">
        <v>147</v>
      </c>
      <c r="X21" s="111">
        <v>0</v>
      </c>
      <c r="Y21" s="111">
        <v>1045</v>
      </c>
      <c r="Z21" s="111">
        <v>1195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30592974</v>
      </c>
      <c r="AH21" s="56">
        <f t="shared" si="9"/>
        <v>1360</v>
      </c>
      <c r="AI21" s="57">
        <f t="shared" si="8"/>
        <v>224.71910112359552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6731651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9</v>
      </c>
      <c r="E22" s="45">
        <f t="shared" si="1"/>
        <v>6.3380281690140849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134</v>
      </c>
      <c r="P22" s="50">
        <v>140</v>
      </c>
      <c r="Q22" s="50">
        <v>5309835</v>
      </c>
      <c r="R22" s="51">
        <f t="shared" si="4"/>
        <v>6008</v>
      </c>
      <c r="S22" s="52">
        <f t="shared" si="5"/>
        <v>144.19200000000001</v>
      </c>
      <c r="T22" s="52">
        <f t="shared" si="6"/>
        <v>6.008</v>
      </c>
      <c r="U22" s="53">
        <v>5.9</v>
      </c>
      <c r="V22" s="53">
        <f t="shared" si="7"/>
        <v>5.9</v>
      </c>
      <c r="W22" s="117" t="s">
        <v>147</v>
      </c>
      <c r="X22" s="111">
        <v>0</v>
      </c>
      <c r="Y22" s="111">
        <v>1047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30594324</v>
      </c>
      <c r="AH22" s="56">
        <f t="shared" si="9"/>
        <v>1350</v>
      </c>
      <c r="AI22" s="57">
        <f t="shared" si="8"/>
        <v>224.70039946737683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6731651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08" t="s">
        <v>144</v>
      </c>
      <c r="B23" s="43">
        <v>2.5</v>
      </c>
      <c r="C23" s="43">
        <v>0.54166666666666696</v>
      </c>
      <c r="D23" s="44">
        <v>8</v>
      </c>
      <c r="E23" s="45">
        <f t="shared" si="1"/>
        <v>5.6338028169014089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137</v>
      </c>
      <c r="P23" s="50">
        <v>142</v>
      </c>
      <c r="Q23" s="50">
        <v>5315661</v>
      </c>
      <c r="R23" s="51">
        <f t="shared" si="4"/>
        <v>5826</v>
      </c>
      <c r="S23" s="52">
        <f t="shared" si="5"/>
        <v>139.82400000000001</v>
      </c>
      <c r="T23" s="52">
        <f t="shared" si="6"/>
        <v>5.8259999999999996</v>
      </c>
      <c r="U23" s="53">
        <v>5.8</v>
      </c>
      <c r="V23" s="53">
        <f t="shared" si="7"/>
        <v>5.8</v>
      </c>
      <c r="W23" s="117" t="s">
        <v>147</v>
      </c>
      <c r="X23" s="111">
        <v>0</v>
      </c>
      <c r="Y23" s="111">
        <v>997</v>
      </c>
      <c r="Z23" s="111">
        <v>1195</v>
      </c>
      <c r="AA23" s="111">
        <v>1185</v>
      </c>
      <c r="AB23" s="111">
        <v>1199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30595654</v>
      </c>
      <c r="AH23" s="56">
        <f t="shared" si="9"/>
        <v>1330</v>
      </c>
      <c r="AI23" s="57">
        <f t="shared" si="8"/>
        <v>228.28698935805014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6731651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135</v>
      </c>
      <c r="P24" s="50">
        <v>144</v>
      </c>
      <c r="Q24" s="50">
        <v>5321366</v>
      </c>
      <c r="R24" s="51">
        <f t="shared" si="4"/>
        <v>5705</v>
      </c>
      <c r="S24" s="52">
        <f t="shared" si="5"/>
        <v>136.91999999999999</v>
      </c>
      <c r="T24" s="52">
        <f t="shared" si="6"/>
        <v>5.7050000000000001</v>
      </c>
      <c r="U24" s="53">
        <v>5.7</v>
      </c>
      <c r="V24" s="53">
        <f t="shared" si="7"/>
        <v>5.7</v>
      </c>
      <c r="W24" s="117" t="s">
        <v>147</v>
      </c>
      <c r="X24" s="111">
        <v>0</v>
      </c>
      <c r="Y24" s="111">
        <v>998</v>
      </c>
      <c r="Z24" s="111">
        <v>1105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30596922</v>
      </c>
      <c r="AH24" s="56">
        <f t="shared" si="9"/>
        <v>1268</v>
      </c>
      <c r="AI24" s="57">
        <f t="shared" si="8"/>
        <v>222.26117440841367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6731651</v>
      </c>
      <c r="AQ24" s="111">
        <f t="shared" si="0"/>
        <v>0</v>
      </c>
      <c r="AR24" s="61">
        <v>0.94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9</v>
      </c>
      <c r="E25" s="45">
        <f t="shared" si="1"/>
        <v>6.3380281690140849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134</v>
      </c>
      <c r="P25" s="50">
        <v>143</v>
      </c>
      <c r="Q25" s="50">
        <v>5326859</v>
      </c>
      <c r="R25" s="51">
        <f t="shared" si="4"/>
        <v>5493</v>
      </c>
      <c r="S25" s="52">
        <f t="shared" si="5"/>
        <v>131.83199999999999</v>
      </c>
      <c r="T25" s="52">
        <f t="shared" si="6"/>
        <v>5.4930000000000003</v>
      </c>
      <c r="U25" s="53">
        <v>5.6</v>
      </c>
      <c r="V25" s="53">
        <f t="shared" si="7"/>
        <v>5.6</v>
      </c>
      <c r="W25" s="117" t="s">
        <v>147</v>
      </c>
      <c r="X25" s="111">
        <v>0</v>
      </c>
      <c r="Y25" s="111">
        <v>980</v>
      </c>
      <c r="Z25" s="111">
        <v>1145</v>
      </c>
      <c r="AA25" s="111">
        <v>1185</v>
      </c>
      <c r="AB25" s="111">
        <v>1199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30598174</v>
      </c>
      <c r="AH25" s="56">
        <f t="shared" si="9"/>
        <v>1252</v>
      </c>
      <c r="AI25" s="57">
        <f t="shared" si="8"/>
        <v>227.92645184780628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6731651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9</v>
      </c>
      <c r="E26" s="45">
        <f t="shared" si="1"/>
        <v>6.3380281690140849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127</v>
      </c>
      <c r="P26" s="50">
        <v>133</v>
      </c>
      <c r="Q26" s="50">
        <v>5332350</v>
      </c>
      <c r="R26" s="51">
        <f t="shared" si="4"/>
        <v>5491</v>
      </c>
      <c r="S26" s="52">
        <f t="shared" si="5"/>
        <v>131.78399999999999</v>
      </c>
      <c r="T26" s="52">
        <f t="shared" si="6"/>
        <v>5.4909999999999997</v>
      </c>
      <c r="U26" s="53">
        <v>5.6</v>
      </c>
      <c r="V26" s="53">
        <f t="shared" si="7"/>
        <v>5.6</v>
      </c>
      <c r="W26" s="117" t="s">
        <v>147</v>
      </c>
      <c r="X26" s="111">
        <v>0</v>
      </c>
      <c r="Y26" s="111">
        <v>1004</v>
      </c>
      <c r="Z26" s="111">
        <v>1145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30599418</v>
      </c>
      <c r="AH26" s="56">
        <f t="shared" si="9"/>
        <v>1244</v>
      </c>
      <c r="AI26" s="57">
        <f t="shared" si="8"/>
        <v>226.55254052085232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6731651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9</v>
      </c>
      <c r="E27" s="45">
        <f t="shared" si="1"/>
        <v>6.3380281690140849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132</v>
      </c>
      <c r="P27" s="50">
        <v>144</v>
      </c>
      <c r="Q27" s="50">
        <v>5337857</v>
      </c>
      <c r="R27" s="51">
        <f t="shared" si="4"/>
        <v>5507</v>
      </c>
      <c r="S27" s="52">
        <f t="shared" si="5"/>
        <v>132.16800000000001</v>
      </c>
      <c r="T27" s="52">
        <f t="shared" si="6"/>
        <v>5.5069999999999997</v>
      </c>
      <c r="U27" s="53">
        <v>5.5</v>
      </c>
      <c r="V27" s="53">
        <f t="shared" si="7"/>
        <v>5.5</v>
      </c>
      <c r="W27" s="117" t="s">
        <v>147</v>
      </c>
      <c r="X27" s="111">
        <v>0</v>
      </c>
      <c r="Y27" s="111">
        <v>1008</v>
      </c>
      <c r="Z27" s="111">
        <v>1145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30600664</v>
      </c>
      <c r="AH27" s="56">
        <f t="shared" si="9"/>
        <v>1246</v>
      </c>
      <c r="AI27" s="57">
        <f t="shared" si="8"/>
        <v>226.25749046667877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6731651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8</v>
      </c>
      <c r="E28" s="45">
        <f t="shared" si="1"/>
        <v>5.6338028169014089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132</v>
      </c>
      <c r="P28" s="50">
        <v>143</v>
      </c>
      <c r="Q28" s="50">
        <v>5343305</v>
      </c>
      <c r="R28" s="51">
        <f t="shared" si="4"/>
        <v>5448</v>
      </c>
      <c r="S28" s="52">
        <f t="shared" si="5"/>
        <v>130.75200000000001</v>
      </c>
      <c r="T28" s="52">
        <f t="shared" si="6"/>
        <v>5.4480000000000004</v>
      </c>
      <c r="U28" s="53">
        <v>5.4</v>
      </c>
      <c r="V28" s="53">
        <f t="shared" si="7"/>
        <v>5.4</v>
      </c>
      <c r="W28" s="117" t="s">
        <v>147</v>
      </c>
      <c r="X28" s="111">
        <v>0</v>
      </c>
      <c r="Y28" s="111">
        <v>975</v>
      </c>
      <c r="Z28" s="111">
        <v>1104</v>
      </c>
      <c r="AA28" s="111">
        <v>1185</v>
      </c>
      <c r="AB28" s="111">
        <v>1199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30601890</v>
      </c>
      <c r="AH28" s="56">
        <f t="shared" si="9"/>
        <v>1226</v>
      </c>
      <c r="AI28" s="57">
        <f t="shared" si="8"/>
        <v>225.03671071953008</v>
      </c>
      <c r="AJ28" s="58">
        <v>0</v>
      </c>
      <c r="AK28" s="58">
        <v>1</v>
      </c>
      <c r="AL28" s="58">
        <v>1</v>
      </c>
      <c r="AM28" s="58">
        <v>0</v>
      </c>
      <c r="AN28" s="58">
        <v>1</v>
      </c>
      <c r="AO28" s="58">
        <v>0</v>
      </c>
      <c r="AP28" s="111">
        <v>6731651</v>
      </c>
      <c r="AQ28" s="111">
        <f t="shared" si="0"/>
        <v>0</v>
      </c>
      <c r="AR28" s="61">
        <v>1.01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1"/>
        <v>4.9295774647887329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131</v>
      </c>
      <c r="P29" s="50">
        <v>133</v>
      </c>
      <c r="Q29" s="50">
        <v>5348770</v>
      </c>
      <c r="R29" s="51">
        <f t="shared" si="4"/>
        <v>5465</v>
      </c>
      <c r="S29" s="52">
        <f t="shared" si="5"/>
        <v>131.16</v>
      </c>
      <c r="T29" s="52">
        <f t="shared" si="6"/>
        <v>5.4649999999999999</v>
      </c>
      <c r="U29" s="53">
        <v>5.3</v>
      </c>
      <c r="V29" s="53">
        <f t="shared" si="7"/>
        <v>5.3</v>
      </c>
      <c r="W29" s="117" t="s">
        <v>147</v>
      </c>
      <c r="X29" s="111">
        <v>0</v>
      </c>
      <c r="Y29" s="111">
        <v>990</v>
      </c>
      <c r="Z29" s="111">
        <v>1125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30603126</v>
      </c>
      <c r="AH29" s="56">
        <f t="shared" si="9"/>
        <v>1236</v>
      </c>
      <c r="AI29" s="57">
        <f t="shared" si="8"/>
        <v>226.16651418115279</v>
      </c>
      <c r="AJ29" s="58">
        <v>0</v>
      </c>
      <c r="AK29" s="58">
        <v>1</v>
      </c>
      <c r="AL29" s="58">
        <v>1</v>
      </c>
      <c r="AM29" s="58">
        <v>0</v>
      </c>
      <c r="AN29" s="58">
        <v>1</v>
      </c>
      <c r="AO29" s="58">
        <v>0</v>
      </c>
      <c r="AP29" s="111">
        <v>6731651</v>
      </c>
      <c r="AQ29" s="111">
        <f>AP29-AP28</f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11</v>
      </c>
      <c r="E30" s="45">
        <f t="shared" si="1"/>
        <v>7.746478873239437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115</v>
      </c>
      <c r="P30" s="50">
        <v>130</v>
      </c>
      <c r="Q30" s="50">
        <v>5354197</v>
      </c>
      <c r="R30" s="51">
        <f t="shared" si="4"/>
        <v>5427</v>
      </c>
      <c r="S30" s="52">
        <f t="shared" si="5"/>
        <v>130.24799999999999</v>
      </c>
      <c r="T30" s="52">
        <f t="shared" si="6"/>
        <v>5.4269999999999996</v>
      </c>
      <c r="U30" s="53">
        <v>4.5999999999999996</v>
      </c>
      <c r="V30" s="53">
        <f t="shared" si="7"/>
        <v>4.5999999999999996</v>
      </c>
      <c r="W30" s="117" t="s">
        <v>150</v>
      </c>
      <c r="X30" s="111">
        <v>0</v>
      </c>
      <c r="Y30" s="111">
        <v>1070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30604206</v>
      </c>
      <c r="AH30" s="56">
        <f t="shared" si="9"/>
        <v>1080</v>
      </c>
      <c r="AI30" s="57">
        <f t="shared" si="8"/>
        <v>199.00497512437812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6731651</v>
      </c>
      <c r="AQ30" s="111">
        <f>AP30-AP29</f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15</v>
      </c>
      <c r="E31" s="45">
        <f>D31/1.42</f>
        <v>10.563380281690142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119</v>
      </c>
      <c r="P31" s="50">
        <v>128</v>
      </c>
      <c r="Q31" s="50">
        <v>5359449</v>
      </c>
      <c r="R31" s="51">
        <f t="shared" si="4"/>
        <v>5252</v>
      </c>
      <c r="S31" s="52">
        <f t="shared" si="5"/>
        <v>126.048</v>
      </c>
      <c r="T31" s="52">
        <f t="shared" si="6"/>
        <v>5.2519999999999998</v>
      </c>
      <c r="U31" s="53">
        <v>3.9</v>
      </c>
      <c r="V31" s="53">
        <f t="shared" si="7"/>
        <v>3.9</v>
      </c>
      <c r="W31" s="117" t="s">
        <v>150</v>
      </c>
      <c r="X31" s="111">
        <v>0</v>
      </c>
      <c r="Y31" s="111">
        <v>995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30605248</v>
      </c>
      <c r="AH31" s="56">
        <f t="shared" si="9"/>
        <v>1042</v>
      </c>
      <c r="AI31" s="57">
        <f t="shared" si="8"/>
        <v>198.4006092916984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6731651</v>
      </c>
      <c r="AQ31" s="111">
        <f>AP31-AP30</f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16</v>
      </c>
      <c r="E32" s="45">
        <f t="shared" si="1"/>
        <v>11.267605633802818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118</v>
      </c>
      <c r="P32" s="50">
        <v>126</v>
      </c>
      <c r="Q32" s="50">
        <v>5364616</v>
      </c>
      <c r="R32" s="51">
        <f t="shared" si="4"/>
        <v>5167</v>
      </c>
      <c r="S32" s="52">
        <f t="shared" si="5"/>
        <v>124.008</v>
      </c>
      <c r="T32" s="52">
        <f t="shared" si="6"/>
        <v>5.1669999999999998</v>
      </c>
      <c r="U32" s="53">
        <v>3.7</v>
      </c>
      <c r="V32" s="53">
        <f t="shared" si="7"/>
        <v>3.7</v>
      </c>
      <c r="W32" s="117" t="s">
        <v>150</v>
      </c>
      <c r="X32" s="111">
        <v>0</v>
      </c>
      <c r="Y32" s="111">
        <v>836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30606286</v>
      </c>
      <c r="AH32" s="56">
        <f t="shared" si="9"/>
        <v>1038</v>
      </c>
      <c r="AI32" s="57">
        <f t="shared" si="8"/>
        <v>200.89026514418424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6731651</v>
      </c>
      <c r="AQ32" s="111">
        <f>AP32-AP31</f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12</v>
      </c>
      <c r="E33" s="45">
        <f t="shared" si="1"/>
        <v>8.4507042253521139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113</v>
      </c>
      <c r="P33" s="50">
        <v>101</v>
      </c>
      <c r="Q33" s="50">
        <v>5368654</v>
      </c>
      <c r="R33" s="51">
        <f t="shared" si="4"/>
        <v>4038</v>
      </c>
      <c r="S33" s="52">
        <f t="shared" si="5"/>
        <v>96.912000000000006</v>
      </c>
      <c r="T33" s="52">
        <f t="shared" si="6"/>
        <v>4.0380000000000003</v>
      </c>
      <c r="U33" s="53">
        <v>4.3</v>
      </c>
      <c r="V33" s="53">
        <f t="shared" si="7"/>
        <v>4.3</v>
      </c>
      <c r="W33" s="117" t="s">
        <v>132</v>
      </c>
      <c r="X33" s="111">
        <v>0</v>
      </c>
      <c r="Y33" s="111">
        <v>0</v>
      </c>
      <c r="Z33" s="111">
        <v>1085</v>
      </c>
      <c r="AA33" s="111">
        <v>0</v>
      </c>
      <c r="AB33" s="111">
        <v>1088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30606950</v>
      </c>
      <c r="AH33" s="56">
        <f t="shared" si="9"/>
        <v>664</v>
      </c>
      <c r="AI33" s="57">
        <f t="shared" si="8"/>
        <v>164.43784051510647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6732107</v>
      </c>
      <c r="AQ33" s="111">
        <f>AP33-AP32</f>
        <v>456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17</v>
      </c>
      <c r="E34" s="45">
        <f t="shared" si="1"/>
        <v>11.971830985915494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110</v>
      </c>
      <c r="P34" s="50">
        <v>92</v>
      </c>
      <c r="Q34" s="50">
        <v>5372552</v>
      </c>
      <c r="R34" s="51">
        <f t="shared" si="4"/>
        <v>3898</v>
      </c>
      <c r="S34" s="52">
        <f t="shared" si="5"/>
        <v>93.552000000000007</v>
      </c>
      <c r="T34" s="52">
        <f t="shared" si="6"/>
        <v>3.8980000000000001</v>
      </c>
      <c r="U34" s="53">
        <v>4.9000000000000004</v>
      </c>
      <c r="V34" s="53">
        <f t="shared" si="7"/>
        <v>4.9000000000000004</v>
      </c>
      <c r="W34" s="117" t="s">
        <v>132</v>
      </c>
      <c r="X34" s="111">
        <v>0</v>
      </c>
      <c r="Y34" s="111">
        <v>0</v>
      </c>
      <c r="Z34" s="111">
        <v>1029</v>
      </c>
      <c r="AA34" s="111">
        <v>0</v>
      </c>
      <c r="AB34" s="111">
        <v>1029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30607574</v>
      </c>
      <c r="AH34" s="56">
        <f t="shared" si="9"/>
        <v>624</v>
      </c>
      <c r="AI34" s="57">
        <f t="shared" si="8"/>
        <v>160.08209338122114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6732673</v>
      </c>
      <c r="AQ34" s="111">
        <f t="shared" si="0"/>
        <v>566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125.75</v>
      </c>
      <c r="Q35" s="78">
        <f>Q34-Q10</f>
        <v>122982</v>
      </c>
      <c r="R35" s="79">
        <f>SUM(R11:R34)</f>
        <v>122982</v>
      </c>
      <c r="S35" s="80">
        <f>AVERAGE(S11:S34)</f>
        <v>122.98200000000001</v>
      </c>
      <c r="T35" s="80">
        <f>SUM(T11:T34)</f>
        <v>122.98199999999997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24978</v>
      </c>
      <c r="AH35" s="86">
        <f>SUM(AH11:AH34)</f>
        <v>24978</v>
      </c>
      <c r="AI35" s="87">
        <f>$AH$35/$T35</f>
        <v>203.1028931063083</v>
      </c>
      <c r="AJ35" s="84"/>
      <c r="AK35" s="88"/>
      <c r="AL35" s="88"/>
      <c r="AM35" s="88"/>
      <c r="AN35" s="89"/>
      <c r="AO35" s="90"/>
      <c r="AP35" s="91">
        <f>AP34-AP10</f>
        <v>5538</v>
      </c>
      <c r="AQ35" s="92">
        <f>SUM(AQ11:AQ34)</f>
        <v>5538</v>
      </c>
      <c r="AR35" s="93">
        <f>AVERAGE(AR11:AR34)</f>
        <v>0.94833333333333336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08"/>
      <c r="AX40" s="108"/>
      <c r="AY40" s="108"/>
    </row>
    <row r="41" spans="2:51" x14ac:dyDescent="0.35">
      <c r="B41" s="123" t="s">
        <v>155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08"/>
      <c r="AX41" s="108"/>
      <c r="AY41" s="108"/>
    </row>
    <row r="42" spans="2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08"/>
      <c r="AX42" s="108"/>
      <c r="AY42" s="108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08"/>
      <c r="AX43" s="108"/>
      <c r="AY43" s="108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08"/>
      <c r="AX44" s="108"/>
      <c r="AY44" s="108"/>
    </row>
    <row r="45" spans="2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08"/>
      <c r="AX45" s="108"/>
      <c r="AY45" s="108"/>
    </row>
    <row r="46" spans="2:51" x14ac:dyDescent="0.35">
      <c r="B46" s="125" t="s">
        <v>161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08"/>
      <c r="AX46" s="108"/>
      <c r="AY46" s="108"/>
    </row>
    <row r="47" spans="2:51" x14ac:dyDescent="0.35">
      <c r="B47" s="138" t="s">
        <v>162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08"/>
      <c r="AX47" s="108"/>
      <c r="AY47" s="108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08"/>
      <c r="AX48" s="108"/>
      <c r="AY48" s="108"/>
    </row>
    <row r="49" spans="2:51" x14ac:dyDescent="0.35">
      <c r="B49" s="125" t="s">
        <v>166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6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08"/>
      <c r="AX49" s="108"/>
      <c r="AY49" s="108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08"/>
      <c r="AX50" s="108"/>
      <c r="AY50" s="108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08"/>
      <c r="AX51" s="108"/>
      <c r="AY51" s="108"/>
    </row>
    <row r="52" spans="2:51" x14ac:dyDescent="0.35">
      <c r="B52" s="122" t="s">
        <v>142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08"/>
      <c r="AX52" s="108"/>
      <c r="AY52" s="108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08"/>
      <c r="AX53" s="108"/>
      <c r="AY53" s="108"/>
    </row>
    <row r="54" spans="2:51" x14ac:dyDescent="0.35">
      <c r="B54" s="138" t="s">
        <v>163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08"/>
      <c r="AX54" s="108"/>
      <c r="AY54" s="108"/>
    </row>
    <row r="55" spans="2:51" x14ac:dyDescent="0.35">
      <c r="B55" s="127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08"/>
      <c r="AX55" s="108"/>
      <c r="AY55" s="108"/>
    </row>
    <row r="56" spans="2:51" x14ac:dyDescent="0.35">
      <c r="B56" s="122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26"/>
      <c r="V56" s="126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08"/>
      <c r="AX56" s="108"/>
      <c r="AY56" s="108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08"/>
      <c r="AX57" s="108"/>
      <c r="AY57" s="108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08"/>
      <c r="AX58" s="108"/>
      <c r="AY58" s="108"/>
    </row>
    <row r="59" spans="2:51" x14ac:dyDescent="0.35">
      <c r="B59" s="107"/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08"/>
      <c r="AX59" s="108"/>
      <c r="AY59" s="108"/>
    </row>
    <row r="60" spans="2:51" x14ac:dyDescent="0.35">
      <c r="B60" s="107"/>
      <c r="C60" s="116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08"/>
      <c r="AX60" s="108"/>
      <c r="AY60" s="108"/>
    </row>
    <row r="61" spans="2:51" x14ac:dyDescent="0.35">
      <c r="B61" s="107"/>
      <c r="C61" s="116"/>
      <c r="D61" s="101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05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08"/>
      <c r="AX61" s="108"/>
      <c r="AY61" s="108"/>
    </row>
    <row r="62" spans="2:51" x14ac:dyDescent="0.35">
      <c r="B62" s="107"/>
      <c r="C62" s="138"/>
      <c r="D62" s="101"/>
      <c r="E62" s="119"/>
      <c r="F62" s="119"/>
      <c r="G62" s="119"/>
      <c r="H62" s="119"/>
      <c r="I62" s="101"/>
      <c r="J62" s="120"/>
      <c r="K62" s="120"/>
      <c r="L62" s="120"/>
      <c r="M62" s="120"/>
      <c r="N62" s="120"/>
      <c r="O62" s="120"/>
      <c r="P62" s="120"/>
      <c r="Q62" s="120"/>
      <c r="R62" s="120"/>
      <c r="S62" s="105"/>
      <c r="T62" s="105"/>
      <c r="U62" s="105"/>
      <c r="V62" s="105"/>
      <c r="W62" s="105"/>
      <c r="X62" s="105"/>
      <c r="Y62" s="105"/>
      <c r="Z62" s="104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12"/>
      <c r="AW62" s="108"/>
      <c r="AX62" s="108"/>
      <c r="AY62" s="108"/>
    </row>
    <row r="63" spans="2:51" x14ac:dyDescent="0.35">
      <c r="B63" s="107"/>
      <c r="C63" s="138"/>
      <c r="D63" s="119"/>
      <c r="E63" s="101"/>
      <c r="F63" s="119"/>
      <c r="G63" s="101"/>
      <c r="H63" s="101"/>
      <c r="I63" s="101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4"/>
      <c r="X63" s="104"/>
      <c r="Y63" s="104"/>
      <c r="Z63" s="113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12"/>
      <c r="AW63" s="108"/>
      <c r="AX63" s="108"/>
      <c r="AY63" s="108"/>
    </row>
    <row r="64" spans="2:51" x14ac:dyDescent="0.35">
      <c r="B64" s="102"/>
      <c r="C64" s="122"/>
      <c r="D64" s="119"/>
      <c r="E64" s="101"/>
      <c r="F64" s="101"/>
      <c r="G64" s="101"/>
      <c r="H64" s="101"/>
      <c r="I64" s="119"/>
      <c r="J64" s="105"/>
      <c r="K64" s="105"/>
      <c r="L64" s="105"/>
      <c r="M64" s="105"/>
      <c r="N64" s="105"/>
      <c r="O64" s="105"/>
      <c r="P64" s="105"/>
      <c r="Q64" s="105"/>
      <c r="R64" s="105"/>
      <c r="S64" s="120"/>
      <c r="T64" s="126"/>
      <c r="U64" s="103"/>
      <c r="V64" s="103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08"/>
      <c r="AX64" s="108"/>
      <c r="AY64" s="108"/>
    </row>
    <row r="65" spans="1:51" x14ac:dyDescent="0.35">
      <c r="B65" s="102"/>
      <c r="C65" s="122"/>
      <c r="D65" s="119"/>
      <c r="E65" s="119"/>
      <c r="F65" s="101"/>
      <c r="G65" s="119"/>
      <c r="H65" s="119"/>
      <c r="I65" s="119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6"/>
      <c r="U65" s="103"/>
      <c r="V65" s="103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08"/>
      <c r="AX65" s="108"/>
      <c r="AY65" s="108"/>
    </row>
    <row r="66" spans="1:51" x14ac:dyDescent="0.35">
      <c r="B66" s="102"/>
      <c r="C66" s="105"/>
      <c r="D66" s="119"/>
      <c r="E66" s="119"/>
      <c r="F66" s="119"/>
      <c r="G66" s="119"/>
      <c r="H66" s="119"/>
      <c r="I66" s="119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6"/>
      <c r="U66" s="103"/>
      <c r="V66" s="103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08"/>
      <c r="AX66" s="108"/>
      <c r="AY66" s="108"/>
    </row>
    <row r="67" spans="1:51" x14ac:dyDescent="0.35">
      <c r="B67" s="102"/>
      <c r="C67" s="138"/>
      <c r="D67" s="105"/>
      <c r="E67" s="119"/>
      <c r="F67" s="119"/>
      <c r="G67" s="119"/>
      <c r="H67" s="119"/>
      <c r="I67" s="119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08"/>
      <c r="AX67" s="108"/>
      <c r="AY67" s="108"/>
    </row>
    <row r="68" spans="1:51" x14ac:dyDescent="0.35">
      <c r="B68" s="102"/>
      <c r="C68" s="122"/>
      <c r="D68" s="105"/>
      <c r="E68" s="119"/>
      <c r="F68" s="119"/>
      <c r="G68" s="119"/>
      <c r="H68" s="119"/>
      <c r="I68" s="105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08"/>
      <c r="AX68" s="108"/>
      <c r="AY68" s="108"/>
    </row>
    <row r="69" spans="1:51" x14ac:dyDescent="0.35">
      <c r="B69" s="105"/>
      <c r="C69" s="138"/>
      <c r="D69" s="119"/>
      <c r="E69" s="105"/>
      <c r="F69" s="119"/>
      <c r="G69" s="105"/>
      <c r="H69" s="105"/>
      <c r="I69" s="105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08"/>
      <c r="AV69" s="112"/>
      <c r="AW69" s="108"/>
      <c r="AX69" s="108"/>
      <c r="AY69" s="108"/>
    </row>
    <row r="70" spans="1:51" x14ac:dyDescent="0.35">
      <c r="B70" s="105"/>
      <c r="C70" s="125"/>
      <c r="D70" s="119"/>
      <c r="E70" s="105"/>
      <c r="F70" s="105"/>
      <c r="G70" s="105"/>
      <c r="H70" s="105"/>
      <c r="I70" s="119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08"/>
      <c r="AV70" s="112"/>
      <c r="AW70" s="108"/>
      <c r="AX70" s="108"/>
      <c r="AY70" s="108"/>
    </row>
    <row r="71" spans="1:51" x14ac:dyDescent="0.35">
      <c r="A71" s="113"/>
      <c r="B71" s="102"/>
      <c r="I71" s="114"/>
      <c r="J71" s="114"/>
      <c r="K71" s="114"/>
      <c r="L71" s="114"/>
      <c r="M71" s="114"/>
      <c r="N71" s="114"/>
      <c r="O71" s="115"/>
      <c r="P71" s="109"/>
      <c r="R71" s="112"/>
      <c r="AS71" s="108"/>
      <c r="AT71" s="108"/>
      <c r="AU71" s="108"/>
      <c r="AV71" s="108"/>
      <c r="AW71" s="108"/>
      <c r="AX71" s="108"/>
      <c r="AY71" s="108"/>
    </row>
    <row r="72" spans="1:51" x14ac:dyDescent="0.3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108"/>
      <c r="AT72" s="108"/>
      <c r="AU72" s="108"/>
      <c r="AV72" s="108"/>
      <c r="AW72" s="108"/>
      <c r="AX72" s="108"/>
      <c r="AY72" s="108"/>
    </row>
    <row r="73" spans="1:51" x14ac:dyDescent="0.3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08"/>
      <c r="AT73" s="108"/>
      <c r="AU73" s="108"/>
      <c r="AV73" s="108"/>
      <c r="AW73" s="108"/>
      <c r="AX73" s="108"/>
      <c r="AY73" s="108"/>
    </row>
    <row r="74" spans="1:51" x14ac:dyDescent="0.3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08"/>
      <c r="AT74" s="108"/>
      <c r="AU74" s="108"/>
      <c r="AV74" s="108"/>
      <c r="AW74" s="108"/>
      <c r="AX74" s="108"/>
      <c r="AY74" s="108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08"/>
      <c r="AT75" s="108"/>
      <c r="AU75" s="108"/>
      <c r="AV75" s="108"/>
      <c r="AW75" s="108"/>
      <c r="AX75" s="108"/>
      <c r="AY75" s="108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08"/>
      <c r="AT76" s="108"/>
      <c r="AU76" s="108"/>
      <c r="AV76" s="108"/>
      <c r="AW76" s="108"/>
      <c r="AX76" s="108"/>
      <c r="AY76" s="108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4"/>
      <c r="AS77" s="108"/>
      <c r="AT77" s="108"/>
      <c r="AU77" s="108"/>
      <c r="AV77" s="108"/>
      <c r="AW77" s="108"/>
      <c r="AX77" s="108"/>
      <c r="AY77" s="108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R78" s="109"/>
      <c r="AS78" s="108"/>
      <c r="AT78" s="108"/>
      <c r="AU78" s="108"/>
      <c r="AV78" s="108"/>
      <c r="AW78" s="108"/>
      <c r="AX78" s="108"/>
      <c r="AY78" s="108"/>
    </row>
    <row r="79" spans="1:51" x14ac:dyDescent="0.35">
      <c r="O79" s="115"/>
      <c r="R79" s="109"/>
      <c r="AS79" s="108"/>
      <c r="AT79" s="108"/>
      <c r="AU79" s="108"/>
      <c r="AV79" s="108"/>
      <c r="AW79" s="108"/>
      <c r="AX79" s="108"/>
      <c r="AY79" s="108"/>
    </row>
    <row r="80" spans="1:51" x14ac:dyDescent="0.35">
      <c r="O80" s="115"/>
      <c r="R80" s="109"/>
      <c r="AS80" s="108"/>
      <c r="AT80" s="108"/>
      <c r="AU80" s="108"/>
      <c r="AV80" s="108"/>
      <c r="AW80" s="108"/>
      <c r="AX80" s="108"/>
      <c r="AY80" s="108"/>
    </row>
    <row r="81" spans="15:51" x14ac:dyDescent="0.35">
      <c r="O81" s="115"/>
      <c r="R81" s="109"/>
      <c r="AS81" s="108"/>
      <c r="AT81" s="108"/>
      <c r="AU81" s="108"/>
      <c r="AV81" s="108"/>
      <c r="AW81" s="108"/>
      <c r="AX81" s="108"/>
      <c r="AY81" s="108"/>
    </row>
    <row r="82" spans="15:51" x14ac:dyDescent="0.35">
      <c r="O82" s="115"/>
      <c r="R82" s="109"/>
      <c r="AS82" s="108"/>
      <c r="AT82" s="108"/>
      <c r="AU82" s="108"/>
      <c r="AV82" s="108"/>
      <c r="AW82" s="108"/>
      <c r="AX82" s="108"/>
      <c r="AY82" s="108"/>
    </row>
    <row r="83" spans="15:51" x14ac:dyDescent="0.35">
      <c r="O83" s="115"/>
      <c r="AS83" s="108"/>
      <c r="AT83" s="108"/>
      <c r="AU83" s="108"/>
      <c r="AV83" s="108"/>
      <c r="AW83" s="108"/>
      <c r="AX83" s="108"/>
      <c r="AY83" s="108"/>
    </row>
    <row r="84" spans="15:51" x14ac:dyDescent="0.35">
      <c r="O84" s="115"/>
      <c r="AS84" s="108"/>
      <c r="AT84" s="108"/>
      <c r="AU84" s="108"/>
      <c r="AV84" s="108"/>
      <c r="AW84" s="108"/>
      <c r="AX84" s="108"/>
      <c r="AY84" s="108"/>
    </row>
    <row r="85" spans="15:51" x14ac:dyDescent="0.35">
      <c r="O85" s="115"/>
      <c r="AS85" s="108"/>
      <c r="AT85" s="108"/>
      <c r="AU85" s="108"/>
      <c r="AV85" s="108"/>
      <c r="AW85" s="108"/>
      <c r="AX85" s="108"/>
      <c r="AY85" s="108"/>
    </row>
    <row r="86" spans="15:51" x14ac:dyDescent="0.35">
      <c r="O86" s="115"/>
      <c r="AS86" s="108"/>
      <c r="AT86" s="108"/>
      <c r="AU86" s="108"/>
      <c r="AV86" s="108"/>
      <c r="AW86" s="108"/>
      <c r="AX86" s="108"/>
      <c r="AY86" s="108"/>
    </row>
    <row r="87" spans="15:51" x14ac:dyDescent="0.35">
      <c r="O87" s="115"/>
      <c r="AS87" s="108"/>
      <c r="AT87" s="108"/>
      <c r="AU87" s="108"/>
      <c r="AV87" s="108"/>
      <c r="AW87" s="108"/>
      <c r="AX87" s="108"/>
      <c r="AY87" s="108"/>
    </row>
    <row r="88" spans="15:51" x14ac:dyDescent="0.35">
      <c r="O88" s="115"/>
      <c r="AS88" s="108"/>
      <c r="AT88" s="108"/>
      <c r="AU88" s="108"/>
      <c r="AV88" s="108"/>
      <c r="AW88" s="108"/>
      <c r="AX88" s="108"/>
      <c r="AY88" s="108"/>
    </row>
    <row r="89" spans="15:51" x14ac:dyDescent="0.35">
      <c r="O89" s="115"/>
      <c r="Q89" s="109"/>
      <c r="AS89" s="108"/>
      <c r="AT89" s="108"/>
      <c r="AU89" s="108"/>
      <c r="AV89" s="108"/>
      <c r="AW89" s="108"/>
      <c r="AX89" s="108"/>
      <c r="AY89" s="108"/>
    </row>
    <row r="90" spans="15:51" x14ac:dyDescent="0.35">
      <c r="O90" s="14"/>
      <c r="P90" s="109"/>
      <c r="Q90" s="109"/>
      <c r="AS90" s="108"/>
      <c r="AT90" s="108"/>
      <c r="AU90" s="108"/>
      <c r="AV90" s="108"/>
      <c r="AW90" s="108"/>
      <c r="AX90" s="108"/>
      <c r="AY90" s="108"/>
    </row>
    <row r="91" spans="15:51" x14ac:dyDescent="0.35">
      <c r="O91" s="14"/>
      <c r="P91" s="109"/>
      <c r="Q91" s="109"/>
      <c r="AS91" s="108"/>
      <c r="AT91" s="108"/>
      <c r="AU91" s="108"/>
      <c r="AV91" s="108"/>
      <c r="AW91" s="108"/>
      <c r="AX91" s="108"/>
      <c r="AY91" s="108"/>
    </row>
    <row r="92" spans="15:51" x14ac:dyDescent="0.35">
      <c r="O92" s="14"/>
      <c r="P92" s="109"/>
      <c r="Q92" s="109"/>
      <c r="AS92" s="108"/>
      <c r="AT92" s="108"/>
      <c r="AU92" s="108"/>
      <c r="AV92" s="108"/>
      <c r="AW92" s="108"/>
      <c r="AX92" s="108"/>
      <c r="AY92" s="108"/>
    </row>
    <row r="93" spans="15:51" x14ac:dyDescent="0.35">
      <c r="O93" s="14"/>
      <c r="P93" s="109"/>
      <c r="Q93" s="109"/>
      <c r="AS93" s="108"/>
      <c r="AT93" s="108"/>
      <c r="AU93" s="108"/>
      <c r="AV93" s="108"/>
      <c r="AW93" s="108"/>
      <c r="AX93" s="108"/>
      <c r="AY93" s="108"/>
    </row>
    <row r="94" spans="15:51" x14ac:dyDescent="0.35">
      <c r="O94" s="14"/>
      <c r="P94" s="109"/>
      <c r="Q94" s="109"/>
      <c r="AS94" s="108"/>
      <c r="AT94" s="108"/>
      <c r="AU94" s="108"/>
      <c r="AV94" s="108"/>
      <c r="AW94" s="108"/>
      <c r="AX94" s="108"/>
      <c r="AY94" s="108"/>
    </row>
    <row r="95" spans="15:51" x14ac:dyDescent="0.35">
      <c r="O95" s="14"/>
      <c r="P95" s="109"/>
      <c r="Q95" s="109"/>
      <c r="AS95" s="108"/>
      <c r="AT95" s="108"/>
      <c r="AU95" s="108"/>
      <c r="AV95" s="108"/>
      <c r="AW95" s="108"/>
      <c r="AX95" s="108"/>
      <c r="AY95" s="108"/>
    </row>
    <row r="96" spans="15:51" x14ac:dyDescent="0.35">
      <c r="O96" s="14"/>
      <c r="P96" s="109"/>
      <c r="Q96" s="109"/>
      <c r="AS96" s="108"/>
      <c r="AT96" s="108"/>
      <c r="AU96" s="108"/>
      <c r="AV96" s="108"/>
      <c r="AW96" s="108"/>
      <c r="AX96" s="108"/>
      <c r="AY96" s="108"/>
    </row>
    <row r="97" spans="15:51" x14ac:dyDescent="0.35">
      <c r="O97" s="14"/>
      <c r="P97" s="109"/>
      <c r="Q97" s="109"/>
      <c r="AS97" s="108"/>
      <c r="AT97" s="108"/>
      <c r="AU97" s="108"/>
      <c r="AV97" s="108"/>
      <c r="AW97" s="108"/>
      <c r="AX97" s="108"/>
      <c r="AY97" s="108"/>
    </row>
    <row r="98" spans="15:51" x14ac:dyDescent="0.35">
      <c r="O98" s="14"/>
      <c r="P98" s="109"/>
      <c r="Q98" s="109"/>
      <c r="AS98" s="108"/>
      <c r="AT98" s="108"/>
      <c r="AU98" s="108"/>
      <c r="AV98" s="108"/>
      <c r="AW98" s="108"/>
      <c r="AX98" s="108"/>
      <c r="AY98" s="108"/>
    </row>
    <row r="99" spans="15:51" x14ac:dyDescent="0.35">
      <c r="O99" s="14"/>
      <c r="P99" s="109"/>
      <c r="Q99" s="109"/>
      <c r="R99" s="109"/>
      <c r="S99" s="109"/>
      <c r="AS99" s="108"/>
      <c r="AT99" s="108"/>
      <c r="AU99" s="108"/>
      <c r="AV99" s="108"/>
      <c r="AW99" s="108"/>
      <c r="AX99" s="108"/>
      <c r="AY99" s="108"/>
    </row>
    <row r="100" spans="15:51" x14ac:dyDescent="0.35">
      <c r="O100" s="14"/>
      <c r="P100" s="109"/>
      <c r="Q100" s="109"/>
      <c r="R100" s="109"/>
      <c r="S100" s="109"/>
      <c r="T100" s="109"/>
      <c r="AS100" s="108"/>
      <c r="AT100" s="108"/>
      <c r="AU100" s="108"/>
      <c r="AV100" s="108"/>
      <c r="AW100" s="108"/>
      <c r="AX100" s="108"/>
      <c r="AY100" s="108"/>
    </row>
    <row r="101" spans="15:51" x14ac:dyDescent="0.35">
      <c r="O101" s="14"/>
      <c r="P101" s="109"/>
      <c r="Q101" s="109"/>
      <c r="R101" s="109"/>
      <c r="S101" s="109"/>
      <c r="T101" s="109"/>
      <c r="AS101" s="108"/>
      <c r="AT101" s="108"/>
      <c r="AU101" s="108"/>
      <c r="AV101" s="108"/>
      <c r="AW101" s="108"/>
      <c r="AX101" s="108"/>
      <c r="AY101" s="108"/>
    </row>
    <row r="102" spans="15:51" x14ac:dyDescent="0.35">
      <c r="O102" s="14"/>
      <c r="P102" s="109"/>
      <c r="T102" s="109"/>
      <c r="AS102" s="108"/>
      <c r="AT102" s="108"/>
      <c r="AU102" s="108"/>
      <c r="AV102" s="108"/>
      <c r="AW102" s="108"/>
      <c r="AX102" s="108"/>
      <c r="AY102" s="108"/>
    </row>
    <row r="103" spans="15:51" x14ac:dyDescent="0.35">
      <c r="O103" s="109"/>
      <c r="Q103" s="109"/>
      <c r="R103" s="109"/>
      <c r="S103" s="109"/>
      <c r="AS103" s="108"/>
      <c r="AT103" s="108"/>
      <c r="AU103" s="108"/>
      <c r="AV103" s="108"/>
      <c r="AW103" s="108"/>
      <c r="AX103" s="108"/>
      <c r="AY103" s="108"/>
    </row>
    <row r="104" spans="15:51" x14ac:dyDescent="0.35">
      <c r="O104" s="14"/>
      <c r="P104" s="109"/>
      <c r="Q104" s="109"/>
      <c r="R104" s="109"/>
      <c r="S104" s="109"/>
      <c r="T104" s="109"/>
      <c r="AS104" s="108"/>
      <c r="AT104" s="108"/>
      <c r="AU104" s="108"/>
      <c r="AV104" s="108"/>
      <c r="AW104" s="108"/>
      <c r="AX104" s="108"/>
      <c r="AY104" s="108"/>
    </row>
    <row r="105" spans="15:51" x14ac:dyDescent="0.35">
      <c r="O105" s="14"/>
      <c r="P105" s="109"/>
      <c r="Q105" s="109"/>
      <c r="R105" s="109"/>
      <c r="S105" s="109"/>
      <c r="T105" s="109"/>
      <c r="U105" s="109"/>
      <c r="AS105" s="108"/>
      <c r="AT105" s="108"/>
      <c r="AU105" s="108"/>
      <c r="AV105" s="108"/>
      <c r="AW105" s="108"/>
      <c r="AX105" s="108"/>
      <c r="AY105" s="108"/>
    </row>
    <row r="106" spans="15:51" x14ac:dyDescent="0.35">
      <c r="O106" s="14"/>
      <c r="P106" s="109"/>
      <c r="T106" s="109"/>
      <c r="U106" s="109"/>
      <c r="AS106" s="108"/>
      <c r="AT106" s="108"/>
      <c r="AU106" s="108"/>
      <c r="AV106" s="108"/>
      <c r="AW106" s="108"/>
      <c r="AX106" s="108"/>
      <c r="AY106" s="108"/>
    </row>
    <row r="118" spans="45:51" x14ac:dyDescent="0.35">
      <c r="AS118" s="108"/>
      <c r="AT118" s="108"/>
      <c r="AU118" s="108"/>
      <c r="AV118" s="108"/>
      <c r="AW118" s="108"/>
      <c r="AX118" s="108"/>
      <c r="AY118" s="108"/>
    </row>
  </sheetData>
  <protectedRanges>
    <protectedRange sqref="N62:R62 B71 S64:T70 B60:B68 S59:T61 T40 T42 N65:R70 T49:T58" name="Range2_12_5_1_1"/>
    <protectedRange sqref="N10 L10 L6 D6 D8 AD8 AF8 O8:U8 AJ8:AR8 AF10 AR11:AR34 L24:N31 E23:E34 G23:G34 N12:N23 N34:T34 E11:G22 N32:N33 N11:V11 U12:V34 O12:T33 W11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69:B70 J63:R64 D67:D68 I68:I69 Z61:Z62 S62:Y63 AA62:AU63 E69:E70 G69:H70 F70" name="Range2_2_1_10_1_1_1_2"/>
    <protectedRange sqref="C66" name="Range2_2_1_10_2_1_1_1"/>
    <protectedRange sqref="N59:R61 G65:H65 D63 F66 E65" name="Range2_12_1_6_1_1"/>
    <protectedRange sqref="D59 I64:I66 G66:H67 G59:M61 E66:E67 F67:F68 F60:F62 E59:E61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9" name="Range2_2_12_1_1_1_1_1"/>
    <protectedRange sqref="C60:C61" name="Range2_5_1_1_1"/>
    <protectedRange sqref="E63:E64 F64:F65 G63:H64 I62:I63" name="Range2_2_1_1_1_1"/>
    <protectedRange sqref="D61:D62" name="Range2_1_1_1_1_1_1_1_1"/>
    <protectedRange sqref="AS11:AS15" name="Range1_4_1_1_1_1"/>
    <protectedRange sqref="J11:J15 J26:J34" name="Range1_1_2_1_10_1_1_1_1"/>
    <protectedRange sqref="R77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0:S51" name="Range2_12_2_1_1_1_2"/>
    <protectedRange sqref="B40" name="Range2_12_5_1_1_1_1"/>
    <protectedRange sqref="E40:H40" name="Range2_2_12_1_7_1_1_1_1"/>
    <protectedRange sqref="C40:D40" name="Range2_3_2_1_3_1_1_2_10_1_1_1_1_1_1"/>
    <protectedRange sqref="N50:R50" name="Range2_12_1_6_1_1_4_1_1_1_1_1_1"/>
    <protectedRange sqref="J50:M50" name="Range2_2_12_1_7_1_1_6_1_1_1_1_1_1"/>
    <protectedRange sqref="I50" name="Range2_2_12_1_4_3_1_1_1_5_1_1_1_1_1_1_1"/>
    <protectedRange sqref="G50:H50" name="Range2_2_12_1_3_1_2_1_1_1_2_1_1_1_1_1_1_2"/>
    <protectedRange sqref="D50:E50" name="Range2_2_12_1_3_1_2_1_1_1_2_1_1_1_1_3_1_1"/>
    <protectedRange sqref="F50" name="Range2_2_12_1_3_1_2_1_1_1_3_1_1_1_1_1_3_1_1"/>
    <protectedRange sqref="B52" name="Range2_12_5_1_1_2_2_1_3_1_1_1_1_2_1_1"/>
    <protectedRange sqref="S52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G45:H46 D45:E46" name="Range2_2_12_1_3_1_2_1_1_1_2_1_3_2_1_1_1"/>
    <protectedRange sqref="F45:F46" name="Range2_2_12_1_3_1_2_1_1_1_1_1_2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G48:H48 D48:E48" name="Range2_2_12_1_3_1_2_1_1_1_2_1_3_2_1_2_1_1_1"/>
    <protectedRange sqref="F48" name="Range2_2_12_1_3_1_2_1_1_1_1_1_2_2_1_2_1_1_1"/>
    <protectedRange sqref="B46 B43:B44" name="Range2_12_5_1_1_1_2_2_1_1_1_1_1_1"/>
    <protectedRange sqref="B45" name="Range2_12_5_1_1_1_3_1_1_1_1_1_1_1"/>
    <protectedRange sqref="S49" name="Range2_12_4_1_1_1_4_2"/>
    <protectedRange sqref="Q49:R49" name="Range2_12_1_6_1_1_1_2_3_2_1_1"/>
    <protectedRange sqref="N49:P49" name="Range2_12_1_2_3_1_1_1_2_3_2_1_1"/>
    <protectedRange sqref="K49:M49" name="Range2_2_12_1_4_3_1_1_1_3_3_2_1_1"/>
    <protectedRange sqref="J49" name="Range2_2_12_1_4_3_1_1_1_3_3_1"/>
    <protectedRange sqref="I49" name="Range2_2_12_1_4_3_1_1_1_2_1_2"/>
    <protectedRange sqref="D49:E49 G49:H49" name="Range2_2_12_1_3_1_2_1_1_1_2_1_3"/>
    <protectedRange sqref="F49" name="Range2_2_12_1_3_1_2_1_1_1_1_1_2"/>
    <protectedRange sqref="B49" name="Range2_12_5_1_1_1_2_1_1_1_1"/>
    <protectedRange sqref="B50" name="Range2_12_5_1_1_2_2_2_1_1_1"/>
    <protectedRange sqref="B59" name="Range2_12_5_1_1_3"/>
    <protectedRange sqref="Q51:R52" name="Range2_12_1_6_1_1_1_2_3_1_1_3_1_1_1_1"/>
    <protectedRange sqref="N51:P52" name="Range2_12_1_2_3_1_1_1_2_3_1_1_3_1_1_1_1"/>
    <protectedRange sqref="J51:M52" name="Range2_2_12_1_4_3_1_1_1_3_3_1_1_3_1_1_1_1"/>
    <protectedRange sqref="I52" name="Range2_2_12_1_7_1_1_5_2_1_1_1_1_1_1_1_1_1"/>
    <protectedRange sqref="D52:E52 G52:H52" name="Range2_2_12_1_3_3_1_1_1_2_1_1_1_1_1_1_1_1_1"/>
    <protectedRange sqref="I51" name="Range2_2_12_1_4_3_1_1_1_2_1_2_1_1_3_1_1_1_1"/>
    <protectedRange sqref="G51:H51 F51:F52" name="Range2_2_12_1_3_1_2_1_1_1_2_1_3_1_1_3_1_1_1_1"/>
    <protectedRange sqref="D51:E51" name="Range2_2_12_1_3_1_1_1_1_1_4_1_2_1_3_1_1_1_1_1_1_1"/>
    <protectedRange sqref="S58" name="Range2_12_5_1_1_5"/>
    <protectedRange sqref="S56:S57" name="Range2_12_5_1_1_7_1"/>
    <protectedRange sqref="S55" name="Range2_12_5_1_1_5_1_1"/>
    <protectedRange sqref="S53:S54" name="Range2_12_2_1_1_1_2_1_1"/>
    <protectedRange sqref="N58:R58" name="Range2_12_1_6_1_1_2_1_1"/>
    <protectedRange sqref="D58 I58:M58" name="Range2_2_12_1_7_1_1_2_1_1"/>
    <protectedRange sqref="E58:H58" name="Range2_2_12_1_1_1_1_1_1_1_1"/>
    <protectedRange sqref="C58" name="Range2_1_4_2_1_1_1_1_1_1"/>
    <protectedRange sqref="N56:R57" name="Range2_12_1_1_1_1_1_1_1_1_1_1_1_1_1_1_1"/>
    <protectedRange sqref="J56:M57" name="Range2_2_12_1_1_1_1_1_1_1_1_1_1_1_1_1_1_1"/>
    <protectedRange sqref="N55:R55" name="Range2_12_1_6_1_1_4_1_1_1_1_1_1_1_1_1_1"/>
    <protectedRange sqref="J55:M55" name="Range2_2_12_1_7_1_1_6_1_1_1_1_1_1_1_1_1_1"/>
    <protectedRange sqref="I56:I57" name="Range2_2_12_1_7_1_1_5_1_1_1_1_1_1_1_1_1_1_1_1"/>
    <protectedRange sqref="G56:H57" name="Range2_2_12_1_3_3_1_1_1_1_1_1_1_1_1_1_1_1_1_1_1"/>
    <protectedRange sqref="I55" name="Range2_2_12_1_4_3_1_1_1_5_1_1_1_1_1_1_1_1_1_1_1"/>
    <protectedRange sqref="G55:H55" name="Range2_2_12_1_3_1_2_1_1_1_2_1_1_1_1_1_1_2_1_1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I54 J53:M53" name="Range2_2_12_1_4_3_1_1_1_3_3_1_1_3_1_1_1_1_1_1"/>
    <protectedRange sqref="D54:E54 G54:H54" name="Range2_2_12_1_3_1_2_1_1_1_3_1_1_1_1_1_1_1_2_1_1"/>
    <protectedRange sqref="B54" name="Range2_12_5_1_1_2_2_1_3_1_1_1_1_1_1_1_1_1"/>
    <protectedRange sqref="I53" name="Range2_2_12_1_7_1_1_5_2_1_1_1_1_1_1_1_1_1_1_1"/>
    <protectedRange sqref="D53:E53 G53:H53 F54" name="Range2_2_12_1_3_3_1_1_1_2_1_1_1_1_1_1_1_1_1_1_1"/>
    <protectedRange sqref="F53" name="Range2_2_12_1_3_1_2_1_1_1_2_1_3_1_1_3_1_1_1_1_1_1"/>
    <protectedRange sqref="C56:C57" name="Range2_1_1_1_2_1_1_1_1_1_1_1_1_1_1_1_1_1"/>
    <protectedRange sqref="D56:D57 E57" name="Range2_2_12_1_2_1_1_1_1_1_1_1_1_1_1_1_1_1_1_1"/>
    <protectedRange sqref="F57 E56" name="Range2_2_12_1_3_1_2_1_1_1_2_1_1_1_1_1_1_1_1_1_1_1_1"/>
    <protectedRange sqref="F56" name="Range2_2_12_1_3_1_2_1_1_1_3_1_1_1_1_1_1_1_1_1_1_1_1"/>
    <protectedRange sqref="B58" name="Range2_12_5_1_1_2_2_1_3_1_1_1_1_1_1_1_1_1_1_1_1"/>
    <protectedRange sqref="D55:E55" name="Range2_2_12_1_3_1_2_1_1_1_2_1_1_1_1_3_1_1_1_1_1_1"/>
    <protectedRange sqref="B55" name="Range2_12_5_1_1_2_1_4_1_1_1_2_1_1_1_1_1_1"/>
    <protectedRange sqref="F55" name="Range2_2_12_1_3_1_2_1_1_1_3_1_1_1_1_1_3_1_1_1_1_1_1"/>
    <protectedRange sqref="B56:B57" name="Range2_12_5_1_1_2_2_1_3_1_1_1_1_2_1_1_1_1_1_1"/>
    <protectedRange sqref="B53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11" priority="9" operator="containsText" text="N/A">
      <formula>NOT(ISERROR(SEARCH("N/A",X11)))</formula>
    </cfRule>
    <cfRule type="cellIs" dxfId="710" priority="27" operator="equal">
      <formula>0</formula>
    </cfRule>
  </conditionalFormatting>
  <conditionalFormatting sqref="X11:AE34">
    <cfRule type="cellIs" dxfId="709" priority="26" operator="greaterThanOrEqual">
      <formula>1185</formula>
    </cfRule>
  </conditionalFormatting>
  <conditionalFormatting sqref="X11:AE34">
    <cfRule type="cellIs" dxfId="708" priority="25" operator="between">
      <formula>0.1</formula>
      <formula>1184</formula>
    </cfRule>
  </conditionalFormatting>
  <conditionalFormatting sqref="X8">
    <cfRule type="cellIs" dxfId="707" priority="24" operator="equal">
      <formula>0</formula>
    </cfRule>
  </conditionalFormatting>
  <conditionalFormatting sqref="X8">
    <cfRule type="cellIs" dxfId="706" priority="23" operator="greaterThan">
      <formula>1179</formula>
    </cfRule>
  </conditionalFormatting>
  <conditionalFormatting sqref="X8">
    <cfRule type="cellIs" dxfId="705" priority="22" operator="greaterThan">
      <formula>99</formula>
    </cfRule>
  </conditionalFormatting>
  <conditionalFormatting sqref="X8">
    <cfRule type="cellIs" dxfId="704" priority="21" operator="greaterThan">
      <formula>0.99</formula>
    </cfRule>
  </conditionalFormatting>
  <conditionalFormatting sqref="AB8">
    <cfRule type="cellIs" dxfId="703" priority="20" operator="equal">
      <formula>0</formula>
    </cfRule>
  </conditionalFormatting>
  <conditionalFormatting sqref="AB8">
    <cfRule type="cellIs" dxfId="702" priority="19" operator="greaterThan">
      <formula>1179</formula>
    </cfRule>
  </conditionalFormatting>
  <conditionalFormatting sqref="AB8">
    <cfRule type="cellIs" dxfId="701" priority="18" operator="greaterThan">
      <formula>99</formula>
    </cfRule>
  </conditionalFormatting>
  <conditionalFormatting sqref="AB8">
    <cfRule type="cellIs" dxfId="700" priority="17" operator="greaterThan">
      <formula>0.99</formula>
    </cfRule>
  </conditionalFormatting>
  <conditionalFormatting sqref="AQ11:AQ34 AJ16:AK19 AJ20:AJ34 AK20:AK33 AL16:AO34 AJ11:AO15">
    <cfRule type="cellIs" dxfId="699" priority="16" operator="equal">
      <formula>0</formula>
    </cfRule>
  </conditionalFormatting>
  <conditionalFormatting sqref="AQ11:AQ34 AJ16:AK19 AJ20:AJ34 AK20:AK33 AL16:AO34 AJ11:AO15">
    <cfRule type="cellIs" dxfId="698" priority="15" operator="greaterThan">
      <formula>1179</formula>
    </cfRule>
  </conditionalFormatting>
  <conditionalFormatting sqref="AQ11:AQ34 AJ16:AK19 AJ20:AJ34 AK20:AK33 AL16:AO34 AJ11:AO15">
    <cfRule type="cellIs" dxfId="697" priority="14" operator="greaterThan">
      <formula>99</formula>
    </cfRule>
  </conditionalFormatting>
  <conditionalFormatting sqref="AQ11:AQ34 AJ16:AK19 AJ20:AJ34 AK20:AK33 AL16:AO34 AJ11:AO15">
    <cfRule type="cellIs" dxfId="696" priority="13" operator="greaterThan">
      <formula>0.99</formula>
    </cfRule>
  </conditionalFormatting>
  <conditionalFormatting sqref="AI11:AI34">
    <cfRule type="cellIs" dxfId="695" priority="12" operator="greaterThan">
      <formula>$AI$8</formula>
    </cfRule>
  </conditionalFormatting>
  <conditionalFormatting sqref="AH11:AH34">
    <cfRule type="cellIs" dxfId="694" priority="10" operator="greaterThan">
      <formula>$AH$8</formula>
    </cfRule>
    <cfRule type="cellIs" dxfId="693" priority="11" operator="greaterThan">
      <formula>$AH$8</formula>
    </cfRule>
  </conditionalFormatting>
  <conditionalFormatting sqref="AP11:AP34">
    <cfRule type="cellIs" dxfId="692" priority="8" operator="equal">
      <formula>0</formula>
    </cfRule>
  </conditionalFormatting>
  <conditionalFormatting sqref="AP11:AP34">
    <cfRule type="cellIs" dxfId="691" priority="7" operator="greaterThan">
      <formula>1179</formula>
    </cfRule>
  </conditionalFormatting>
  <conditionalFormatting sqref="AP11:AP34">
    <cfRule type="cellIs" dxfId="690" priority="6" operator="greaterThan">
      <formula>99</formula>
    </cfRule>
  </conditionalFormatting>
  <conditionalFormatting sqref="AP11:AP34">
    <cfRule type="cellIs" dxfId="689" priority="5" operator="greaterThan">
      <formula>0.99</formula>
    </cfRule>
  </conditionalFormatting>
  <conditionalFormatting sqref="AK34">
    <cfRule type="cellIs" dxfId="688" priority="4" operator="equal">
      <formula>0</formula>
    </cfRule>
  </conditionalFormatting>
  <conditionalFormatting sqref="AK34">
    <cfRule type="cellIs" dxfId="687" priority="3" operator="greaterThan">
      <formula>1179</formula>
    </cfRule>
  </conditionalFormatting>
  <conditionalFormatting sqref="AK34">
    <cfRule type="cellIs" dxfId="686" priority="2" operator="greaterThan">
      <formula>99</formula>
    </cfRule>
  </conditionalFormatting>
  <conditionalFormatting sqref="AK34">
    <cfRule type="cellIs" dxfId="685" priority="1" operator="greaterThan">
      <formula>0.99</formula>
    </cfRule>
  </conditionalFormatting>
  <dataValidations disablePrompts="1" count="4">
    <dataValidation type="list" allowBlank="1" showInputMessage="1" showErrorMessage="1" sqref="P3:P5" xr:uid="{00000000-0002-0000-0200-000000000000}">
      <formula1>$AY$10:$AY$39</formula1>
    </dataValidation>
    <dataValidation type="list" allowBlank="1" showInputMessage="1" showErrorMessage="1" sqref="AP8:AQ8 N10 L10 D8 O8:T8" xr:uid="{00000000-0002-0000-0200-000001000000}">
      <formula1>#REF!</formula1>
    </dataValidation>
    <dataValidation type="list" allowBlank="1" showInputMessage="1" showErrorMessage="1" sqref="H11:H34" xr:uid="{00000000-0002-0000-0200-000002000000}">
      <formula1>$AV$10:$AV$19</formula1>
    </dataValidation>
    <dataValidation type="list" allowBlank="1" showInputMessage="1" showErrorMessage="1" sqref="AV31:AW31" xr:uid="{00000000-0002-0000-0200-000003000000}">
      <formula1>$AV$24:$AV$28</formula1>
    </dataValidation>
  </dataValidations>
  <hyperlinks>
    <hyperlink ref="H9:H10" location="'1'!AH8" display="Plant Status" xr:uid="{00000000-0004-0000-02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2:AY114"/>
  <sheetViews>
    <sheetView showGridLines="0" tabSelected="1" topLeftCell="A22" zoomScaleNormal="100" workbookViewId="0">
      <selection activeCell="F29" sqref="F29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252" t="s">
        <v>11</v>
      </c>
      <c r="I7" s="253" t="s">
        <v>12</v>
      </c>
      <c r="J7" s="253" t="s">
        <v>13</v>
      </c>
      <c r="K7" s="253" t="s">
        <v>14</v>
      </c>
      <c r="L7" s="14"/>
      <c r="M7" s="14"/>
      <c r="N7" s="14"/>
      <c r="O7" s="252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253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253" t="s">
        <v>23</v>
      </c>
      <c r="AG7" s="253" t="s">
        <v>24</v>
      </c>
      <c r="AH7" s="253" t="s">
        <v>25</v>
      </c>
      <c r="AI7" s="253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253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41912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25232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253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254" t="s">
        <v>52</v>
      </c>
      <c r="V9" s="254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256" t="s">
        <v>56</v>
      </c>
      <c r="AG9" s="256" t="s">
        <v>57</v>
      </c>
      <c r="AH9" s="287" t="s">
        <v>58</v>
      </c>
      <c r="AI9" s="301" t="s">
        <v>59</v>
      </c>
      <c r="AJ9" s="254" t="s">
        <v>60</v>
      </c>
      <c r="AK9" s="254" t="s">
        <v>61</v>
      </c>
      <c r="AL9" s="254" t="s">
        <v>62</v>
      </c>
      <c r="AM9" s="254" t="s">
        <v>63</v>
      </c>
      <c r="AN9" s="254" t="s">
        <v>64</v>
      </c>
      <c r="AO9" s="254" t="s">
        <v>65</v>
      </c>
      <c r="AP9" s="254" t="s">
        <v>66</v>
      </c>
      <c r="AQ9" s="285" t="s">
        <v>67</v>
      </c>
      <c r="AR9" s="254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254" t="s">
        <v>73</v>
      </c>
      <c r="C10" s="254" t="s">
        <v>74</v>
      </c>
      <c r="D10" s="254" t="s">
        <v>75</v>
      </c>
      <c r="E10" s="254" t="s">
        <v>76</v>
      </c>
      <c r="F10" s="254" t="s">
        <v>75</v>
      </c>
      <c r="G10" s="254" t="s">
        <v>76</v>
      </c>
      <c r="H10" s="284"/>
      <c r="I10" s="254" t="s">
        <v>76</v>
      </c>
      <c r="J10" s="254" t="s">
        <v>76</v>
      </c>
      <c r="K10" s="254" t="s">
        <v>76</v>
      </c>
      <c r="L10" s="30" t="s">
        <v>30</v>
      </c>
      <c r="M10" s="277"/>
      <c r="N10" s="30" t="s">
        <v>30</v>
      </c>
      <c r="O10" s="286"/>
      <c r="P10" s="286"/>
      <c r="Q10" s="3">
        <f>'SEPT 29'!Q34</f>
        <v>8526182</v>
      </c>
      <c r="R10" s="295"/>
      <c r="S10" s="296"/>
      <c r="T10" s="297"/>
      <c r="U10" s="254" t="s">
        <v>76</v>
      </c>
      <c r="V10" s="254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f>'SEPT 29'!AG34</f>
        <v>31250442</v>
      </c>
      <c r="AH10" s="287"/>
      <c r="AI10" s="302"/>
      <c r="AJ10" s="254" t="s">
        <v>85</v>
      </c>
      <c r="AK10" s="254" t="s">
        <v>85</v>
      </c>
      <c r="AL10" s="254" t="s">
        <v>85</v>
      </c>
      <c r="AM10" s="254" t="s">
        <v>85</v>
      </c>
      <c r="AN10" s="254" t="s">
        <v>85</v>
      </c>
      <c r="AO10" s="254" t="s">
        <v>85</v>
      </c>
      <c r="AP10" s="2">
        <f>'SEPT 29'!AP34</f>
        <v>6878723</v>
      </c>
      <c r="AQ10" s="286"/>
      <c r="AR10" s="255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16</v>
      </c>
      <c r="E11" s="45">
        <f>D11/1.42</f>
        <v>11.267605633802818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116</v>
      </c>
      <c r="P11" s="50">
        <v>87</v>
      </c>
      <c r="Q11" s="50">
        <v>8529827</v>
      </c>
      <c r="R11" s="51">
        <f>Q11-Q10</f>
        <v>3645</v>
      </c>
      <c r="S11" s="52">
        <f>R11*24/1000</f>
        <v>87.48</v>
      </c>
      <c r="T11" s="52">
        <f>R11/1000</f>
        <v>3.645</v>
      </c>
      <c r="U11" s="53">
        <v>6</v>
      </c>
      <c r="V11" s="53">
        <f>U11</f>
        <v>6</v>
      </c>
      <c r="W11" s="117" t="s">
        <v>132</v>
      </c>
      <c r="X11" s="111">
        <v>0</v>
      </c>
      <c r="Y11" s="111">
        <v>0</v>
      </c>
      <c r="Z11" s="111">
        <v>940</v>
      </c>
      <c r="AA11" s="111">
        <v>0</v>
      </c>
      <c r="AB11" s="111">
        <v>1110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31251046</v>
      </c>
      <c r="AH11" s="56">
        <f>IF(ISBLANK(AG11),"-",AG11-AG10)</f>
        <v>604</v>
      </c>
      <c r="AI11" s="57">
        <f>AH11/T11</f>
        <v>165.70644718792866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6879849</v>
      </c>
      <c r="AQ11" s="111">
        <f t="shared" ref="AQ11:AQ34" si="0">AP11-AP10</f>
        <v>1126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17</v>
      </c>
      <c r="E12" s="45">
        <f t="shared" ref="E12:E34" si="1">D12/1.42</f>
        <v>11.971830985915494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114</v>
      </c>
      <c r="P12" s="50">
        <v>84</v>
      </c>
      <c r="Q12" s="50">
        <v>8533334</v>
      </c>
      <c r="R12" s="51">
        <f t="shared" ref="R12:R34" si="4">Q12-Q11</f>
        <v>3507</v>
      </c>
      <c r="S12" s="52">
        <f t="shared" ref="S12:S34" si="5">R12*24/1000</f>
        <v>84.168000000000006</v>
      </c>
      <c r="T12" s="52">
        <f t="shared" ref="T12:T34" si="6">R12/1000</f>
        <v>3.5070000000000001</v>
      </c>
      <c r="U12" s="53">
        <v>7.2</v>
      </c>
      <c r="V12" s="53">
        <f t="shared" ref="V12:V34" si="7">U12</f>
        <v>7.2</v>
      </c>
      <c r="W12" s="117" t="s">
        <v>132</v>
      </c>
      <c r="X12" s="111">
        <v>0</v>
      </c>
      <c r="Y12" s="111">
        <v>0</v>
      </c>
      <c r="Z12" s="111">
        <v>933</v>
      </c>
      <c r="AA12" s="111">
        <v>0</v>
      </c>
      <c r="AB12" s="111">
        <v>1060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31251594</v>
      </c>
      <c r="AH12" s="56">
        <f>IF(ISBLANK(AG12),"-",AG12-AG11)</f>
        <v>548</v>
      </c>
      <c r="AI12" s="57">
        <f t="shared" ref="AI12:AI34" si="8">AH12/T12</f>
        <v>156.2589107499287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6881030</v>
      </c>
      <c r="AQ12" s="111">
        <f t="shared" si="0"/>
        <v>1181</v>
      </c>
      <c r="AR12" s="61">
        <v>1.06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18</v>
      </c>
      <c r="E13" s="45">
        <f t="shared" si="1"/>
        <v>12.67605633802817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115</v>
      </c>
      <c r="P13" s="50">
        <v>83</v>
      </c>
      <c r="Q13" s="50">
        <v>8536875</v>
      </c>
      <c r="R13" s="51">
        <f t="shared" si="4"/>
        <v>3541</v>
      </c>
      <c r="S13" s="52">
        <f t="shared" si="5"/>
        <v>84.983999999999995</v>
      </c>
      <c r="T13" s="52">
        <f t="shared" si="6"/>
        <v>3.5409999999999999</v>
      </c>
      <c r="U13" s="53">
        <v>8.5</v>
      </c>
      <c r="V13" s="53">
        <f t="shared" si="7"/>
        <v>8.5</v>
      </c>
      <c r="W13" s="117" t="s">
        <v>132</v>
      </c>
      <c r="X13" s="111">
        <v>0</v>
      </c>
      <c r="Y13" s="111">
        <v>0</v>
      </c>
      <c r="Z13" s="111">
        <v>965</v>
      </c>
      <c r="AA13" s="111">
        <v>0</v>
      </c>
      <c r="AB13" s="111">
        <v>998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31252114</v>
      </c>
      <c r="AH13" s="56">
        <f>IF(ISBLANK(AG13),"-",AG13-AG12)</f>
        <v>520</v>
      </c>
      <c r="AI13" s="57">
        <f t="shared" si="8"/>
        <v>146.85117198531489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6882226</v>
      </c>
      <c r="AQ13" s="111">
        <f t="shared" si="0"/>
        <v>1196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26</v>
      </c>
      <c r="E14" s="45">
        <f t="shared" si="1"/>
        <v>18.30985915492958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90</v>
      </c>
      <c r="P14" s="50">
        <v>93</v>
      </c>
      <c r="Q14" s="50">
        <v>8540420</v>
      </c>
      <c r="R14" s="51">
        <f t="shared" si="4"/>
        <v>3545</v>
      </c>
      <c r="S14" s="52">
        <f t="shared" si="5"/>
        <v>85.08</v>
      </c>
      <c r="T14" s="52">
        <f t="shared" si="6"/>
        <v>3.5449999999999999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968</v>
      </c>
      <c r="AA14" s="111">
        <v>0</v>
      </c>
      <c r="AB14" s="111">
        <v>970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31252626</v>
      </c>
      <c r="AH14" s="56">
        <f t="shared" ref="AH14:AH34" si="9">IF(ISBLANK(AG14),"-",AG14-AG13)</f>
        <v>512</v>
      </c>
      <c r="AI14" s="57">
        <f t="shared" si="8"/>
        <v>144.42877291960508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6883234</v>
      </c>
      <c r="AQ14" s="111">
        <f t="shared" si="0"/>
        <v>1008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25</v>
      </c>
      <c r="E15" s="45">
        <f t="shared" si="1"/>
        <v>17.605633802816904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105</v>
      </c>
      <c r="Q15" s="50">
        <v>8544406</v>
      </c>
      <c r="R15" s="51">
        <f t="shared" si="4"/>
        <v>3986</v>
      </c>
      <c r="S15" s="52">
        <f t="shared" si="5"/>
        <v>95.664000000000001</v>
      </c>
      <c r="T15" s="52">
        <f t="shared" si="6"/>
        <v>3.9860000000000002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980</v>
      </c>
      <c r="AA15" s="111">
        <v>0</v>
      </c>
      <c r="AB15" s="111">
        <v>999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31253128</v>
      </c>
      <c r="AH15" s="56">
        <f t="shared" si="9"/>
        <v>502</v>
      </c>
      <c r="AI15" s="57">
        <f t="shared" si="8"/>
        <v>125.94079277471148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6883234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133</v>
      </c>
    </row>
    <row r="16" spans="2:51" x14ac:dyDescent="0.35">
      <c r="B16" s="43">
        <v>2.2083333333333299</v>
      </c>
      <c r="C16" s="43">
        <v>0.25</v>
      </c>
      <c r="D16" s="44">
        <v>10</v>
      </c>
      <c r="E16" s="45">
        <f t="shared" si="1"/>
        <v>7.042253521126761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123</v>
      </c>
      <c r="P16" s="50">
        <v>119</v>
      </c>
      <c r="Q16" s="50">
        <v>8549025</v>
      </c>
      <c r="R16" s="51">
        <f t="shared" si="4"/>
        <v>4619</v>
      </c>
      <c r="S16" s="52">
        <f t="shared" si="5"/>
        <v>110.85599999999999</v>
      </c>
      <c r="T16" s="52">
        <f t="shared" si="6"/>
        <v>4.6189999999999998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1195</v>
      </c>
      <c r="AA16" s="111">
        <v>0</v>
      </c>
      <c r="AB16" s="111">
        <v>1160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31253878</v>
      </c>
      <c r="AH16" s="56">
        <f t="shared" si="9"/>
        <v>750</v>
      </c>
      <c r="AI16" s="57">
        <f t="shared" si="8"/>
        <v>162.37280796709246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6883234</v>
      </c>
      <c r="AQ16" s="111">
        <f t="shared" si="0"/>
        <v>0</v>
      </c>
      <c r="AR16" s="61">
        <v>1.01</v>
      </c>
      <c r="AS16" s="60" t="s">
        <v>102</v>
      </c>
      <c r="AV16" s="41" t="s">
        <v>103</v>
      </c>
      <c r="AW16" s="41" t="s">
        <v>104</v>
      </c>
      <c r="AY16" s="112"/>
    </row>
    <row r="17" spans="1:51" x14ac:dyDescent="0.35">
      <c r="B17" s="43">
        <v>2.25</v>
      </c>
      <c r="C17" s="43">
        <v>0.29166666666666702</v>
      </c>
      <c r="D17" s="44">
        <v>11</v>
      </c>
      <c r="E17" s="45">
        <f t="shared" si="1"/>
        <v>7.746478873239437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130</v>
      </c>
      <c r="P17" s="50">
        <v>143</v>
      </c>
      <c r="Q17" s="50">
        <v>8555089</v>
      </c>
      <c r="R17" s="51">
        <f t="shared" si="4"/>
        <v>6064</v>
      </c>
      <c r="S17" s="52">
        <f t="shared" si="5"/>
        <v>145.536</v>
      </c>
      <c r="T17" s="52">
        <f t="shared" si="6"/>
        <v>6.0640000000000001</v>
      </c>
      <c r="U17" s="53">
        <v>9</v>
      </c>
      <c r="V17" s="53">
        <f t="shared" si="7"/>
        <v>9</v>
      </c>
      <c r="W17" s="117" t="s">
        <v>147</v>
      </c>
      <c r="X17" s="111">
        <v>0</v>
      </c>
      <c r="Y17" s="111">
        <v>1027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31255234</v>
      </c>
      <c r="AH17" s="56">
        <f t="shared" si="9"/>
        <v>1356</v>
      </c>
      <c r="AI17" s="57">
        <f t="shared" si="8"/>
        <v>223.61477572559366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6883234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9</v>
      </c>
      <c r="E18" s="45">
        <f t="shared" si="1"/>
        <v>6.3380281690140849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133</v>
      </c>
      <c r="P18" s="50">
        <v>154</v>
      </c>
      <c r="Q18" s="50">
        <v>8561154</v>
      </c>
      <c r="R18" s="51">
        <f t="shared" si="4"/>
        <v>6065</v>
      </c>
      <c r="S18" s="52">
        <f t="shared" si="5"/>
        <v>145.56</v>
      </c>
      <c r="T18" s="52">
        <f t="shared" si="6"/>
        <v>6.0650000000000004</v>
      </c>
      <c r="U18" s="53">
        <v>8.4</v>
      </c>
      <c r="V18" s="53">
        <f t="shared" si="7"/>
        <v>8.4</v>
      </c>
      <c r="W18" s="117" t="s">
        <v>147</v>
      </c>
      <c r="X18" s="111">
        <v>0</v>
      </c>
      <c r="Y18" s="111">
        <v>1100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31256590</v>
      </c>
      <c r="AH18" s="56">
        <f t="shared" si="9"/>
        <v>1356</v>
      </c>
      <c r="AI18" s="57">
        <f t="shared" si="8"/>
        <v>223.57790601813684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6883234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133</v>
      </c>
      <c r="P19" s="50">
        <v>149</v>
      </c>
      <c r="Q19" s="50">
        <v>8567425</v>
      </c>
      <c r="R19" s="51">
        <f t="shared" si="4"/>
        <v>6271</v>
      </c>
      <c r="S19" s="52">
        <f t="shared" si="5"/>
        <v>150.50399999999999</v>
      </c>
      <c r="T19" s="52">
        <f t="shared" si="6"/>
        <v>6.2709999999999999</v>
      </c>
      <c r="U19" s="53">
        <v>7.7</v>
      </c>
      <c r="V19" s="53">
        <f t="shared" si="7"/>
        <v>7.7</v>
      </c>
      <c r="W19" s="117" t="s">
        <v>147</v>
      </c>
      <c r="X19" s="111">
        <v>0</v>
      </c>
      <c r="Y19" s="111">
        <v>1112</v>
      </c>
      <c r="Z19" s="111">
        <v>1196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31258010</v>
      </c>
      <c r="AH19" s="56">
        <f t="shared" si="9"/>
        <v>1420</v>
      </c>
      <c r="AI19" s="57">
        <f t="shared" si="8"/>
        <v>226.43916440759051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6883234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134</v>
      </c>
      <c r="P20" s="50">
        <v>145</v>
      </c>
      <c r="Q20" s="50">
        <v>8573546</v>
      </c>
      <c r="R20" s="51">
        <f t="shared" si="4"/>
        <v>6121</v>
      </c>
      <c r="S20" s="52">
        <f t="shared" si="5"/>
        <v>146.904</v>
      </c>
      <c r="T20" s="52">
        <f t="shared" si="6"/>
        <v>6.1210000000000004</v>
      </c>
      <c r="U20" s="53">
        <v>6.9</v>
      </c>
      <c r="V20" s="53">
        <f t="shared" si="7"/>
        <v>6.9</v>
      </c>
      <c r="W20" s="117" t="s">
        <v>147</v>
      </c>
      <c r="X20" s="111">
        <v>0</v>
      </c>
      <c r="Y20" s="111">
        <v>1092</v>
      </c>
      <c r="Z20" s="111">
        <v>1195</v>
      </c>
      <c r="AA20" s="111">
        <v>1185</v>
      </c>
      <c r="AB20" s="111">
        <v>1199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31259390</v>
      </c>
      <c r="AH20" s="56">
        <f t="shared" si="9"/>
        <v>1380</v>
      </c>
      <c r="AI20" s="57">
        <f t="shared" si="8"/>
        <v>225.45335729455971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6883234</v>
      </c>
      <c r="AQ20" s="111">
        <f t="shared" si="0"/>
        <v>0</v>
      </c>
      <c r="AR20" s="61">
        <v>0.97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10</v>
      </c>
      <c r="E21" s="45">
        <f t="shared" si="1"/>
        <v>7.042253521126761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138</v>
      </c>
      <c r="P21" s="50">
        <v>148</v>
      </c>
      <c r="Q21" s="50">
        <v>8579708</v>
      </c>
      <c r="R21" s="51">
        <f>Q21-Q20</f>
        <v>6162</v>
      </c>
      <c r="S21" s="52">
        <f t="shared" si="5"/>
        <v>147.88800000000001</v>
      </c>
      <c r="T21" s="52">
        <f t="shared" si="6"/>
        <v>6.1619999999999999</v>
      </c>
      <c r="U21" s="53">
        <v>6.2</v>
      </c>
      <c r="V21" s="53">
        <f t="shared" si="7"/>
        <v>6.2</v>
      </c>
      <c r="W21" s="117" t="s">
        <v>147</v>
      </c>
      <c r="X21" s="111">
        <v>0</v>
      </c>
      <c r="Y21" s="111">
        <v>1073</v>
      </c>
      <c r="Z21" s="111">
        <v>1197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31260770</v>
      </c>
      <c r="AH21" s="56">
        <f t="shared" si="9"/>
        <v>1380</v>
      </c>
      <c r="AI21" s="57">
        <f t="shared" si="8"/>
        <v>223.95326192794548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6883234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9</v>
      </c>
      <c r="E22" s="45">
        <f t="shared" si="1"/>
        <v>6.3380281690140849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136</v>
      </c>
      <c r="P22" s="50">
        <v>142</v>
      </c>
      <c r="Q22" s="50">
        <v>8585631</v>
      </c>
      <c r="R22" s="51">
        <f t="shared" si="4"/>
        <v>5923</v>
      </c>
      <c r="S22" s="52">
        <f t="shared" si="5"/>
        <v>142.15199999999999</v>
      </c>
      <c r="T22" s="52">
        <f t="shared" si="6"/>
        <v>5.923</v>
      </c>
      <c r="U22" s="53">
        <v>5.6</v>
      </c>
      <c r="V22" s="53">
        <f t="shared" si="7"/>
        <v>5.6</v>
      </c>
      <c r="W22" s="117" t="s">
        <v>147</v>
      </c>
      <c r="X22" s="111">
        <v>0</v>
      </c>
      <c r="Y22" s="111">
        <v>1065</v>
      </c>
      <c r="Z22" s="111">
        <v>1197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31262134</v>
      </c>
      <c r="AH22" s="56">
        <f t="shared" si="9"/>
        <v>1364</v>
      </c>
      <c r="AI22" s="57">
        <f t="shared" si="8"/>
        <v>230.28870504811749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6883234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8</v>
      </c>
      <c r="E23" s="45">
        <f t="shared" si="1"/>
        <v>5.6338028169014089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135</v>
      </c>
      <c r="P23" s="50">
        <v>134</v>
      </c>
      <c r="Q23" s="50">
        <v>8591361</v>
      </c>
      <c r="R23" s="51">
        <f t="shared" si="4"/>
        <v>5730</v>
      </c>
      <c r="S23" s="52">
        <f t="shared" si="5"/>
        <v>137.52000000000001</v>
      </c>
      <c r="T23" s="52">
        <f t="shared" si="6"/>
        <v>5.73</v>
      </c>
      <c r="U23" s="53">
        <v>5.4</v>
      </c>
      <c r="V23" s="53">
        <f t="shared" si="7"/>
        <v>5.4</v>
      </c>
      <c r="W23" s="117" t="s">
        <v>147</v>
      </c>
      <c r="X23" s="111">
        <v>0</v>
      </c>
      <c r="Y23" s="111">
        <v>1012</v>
      </c>
      <c r="Z23" s="111">
        <v>1169</v>
      </c>
      <c r="AA23" s="111">
        <v>1185</v>
      </c>
      <c r="AB23" s="111">
        <v>1190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31263430</v>
      </c>
      <c r="AH23" s="56">
        <f t="shared" si="9"/>
        <v>1296</v>
      </c>
      <c r="AI23" s="57">
        <f t="shared" si="8"/>
        <v>226.17801047120417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6883234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9</v>
      </c>
      <c r="E24" s="45">
        <f t="shared" si="1"/>
        <v>6.3380281690140849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132</v>
      </c>
      <c r="P24" s="50">
        <v>129</v>
      </c>
      <c r="Q24" s="50">
        <v>8596922</v>
      </c>
      <c r="R24" s="51">
        <f t="shared" si="4"/>
        <v>5561</v>
      </c>
      <c r="S24" s="52">
        <f t="shared" si="5"/>
        <v>133.464</v>
      </c>
      <c r="T24" s="52">
        <f t="shared" si="6"/>
        <v>5.5609999999999999</v>
      </c>
      <c r="U24" s="53">
        <v>5.2</v>
      </c>
      <c r="V24" s="53">
        <f t="shared" si="7"/>
        <v>5.2</v>
      </c>
      <c r="W24" s="117" t="s">
        <v>147</v>
      </c>
      <c r="X24" s="111">
        <v>0</v>
      </c>
      <c r="Y24" s="111">
        <v>997</v>
      </c>
      <c r="Z24" s="111">
        <v>1145</v>
      </c>
      <c r="AA24" s="111">
        <v>1185</v>
      </c>
      <c r="AB24" s="111">
        <v>1170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31264684</v>
      </c>
      <c r="AH24" s="56">
        <f t="shared" si="9"/>
        <v>1254</v>
      </c>
      <c r="AI24" s="57">
        <f t="shared" si="8"/>
        <v>225.49901096925015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6883234</v>
      </c>
      <c r="AQ24" s="111">
        <f t="shared" si="0"/>
        <v>0</v>
      </c>
      <c r="AR24" s="61">
        <v>1.1299999999999999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135</v>
      </c>
      <c r="P25" s="50">
        <v>137</v>
      </c>
      <c r="Q25" s="50">
        <v>8602469</v>
      </c>
      <c r="R25" s="51">
        <f t="shared" si="4"/>
        <v>5547</v>
      </c>
      <c r="S25" s="52">
        <f t="shared" si="5"/>
        <v>133.12799999999999</v>
      </c>
      <c r="T25" s="52">
        <f t="shared" si="6"/>
        <v>5.5469999999999997</v>
      </c>
      <c r="U25" s="53">
        <v>5.0999999999999996</v>
      </c>
      <c r="V25" s="53">
        <f t="shared" si="7"/>
        <v>5.0999999999999996</v>
      </c>
      <c r="W25" s="117" t="s">
        <v>147</v>
      </c>
      <c r="X25" s="111">
        <v>0</v>
      </c>
      <c r="Y25" s="111">
        <v>997</v>
      </c>
      <c r="Z25" s="111">
        <v>1145</v>
      </c>
      <c r="AA25" s="111">
        <v>1185</v>
      </c>
      <c r="AB25" s="111">
        <v>1180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31265930</v>
      </c>
      <c r="AH25" s="56">
        <f t="shared" si="9"/>
        <v>1246</v>
      </c>
      <c r="AI25" s="57">
        <f t="shared" si="8"/>
        <v>224.6259239228412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6883234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1"/>
        <v>7.042253521126761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136</v>
      </c>
      <c r="P26" s="50">
        <v>139</v>
      </c>
      <c r="Q26" s="50">
        <v>8608031</v>
      </c>
      <c r="R26" s="51">
        <f t="shared" si="4"/>
        <v>5562</v>
      </c>
      <c r="S26" s="52">
        <f t="shared" si="5"/>
        <v>133.488</v>
      </c>
      <c r="T26" s="52">
        <f t="shared" si="6"/>
        <v>5.5620000000000003</v>
      </c>
      <c r="U26" s="53">
        <v>5</v>
      </c>
      <c r="V26" s="53">
        <f t="shared" si="7"/>
        <v>5</v>
      </c>
      <c r="W26" s="117" t="s">
        <v>147</v>
      </c>
      <c r="X26" s="111">
        <v>0</v>
      </c>
      <c r="Y26" s="111">
        <v>995</v>
      </c>
      <c r="Z26" s="111">
        <v>1186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31267194</v>
      </c>
      <c r="AH26" s="56">
        <f t="shared" si="9"/>
        <v>1264</v>
      </c>
      <c r="AI26" s="57">
        <f t="shared" si="8"/>
        <v>227.25638259618842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6883234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9</v>
      </c>
      <c r="E27" s="45">
        <f t="shared" si="1"/>
        <v>6.3380281690140849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134</v>
      </c>
      <c r="P27" s="50">
        <v>137</v>
      </c>
      <c r="Q27" s="50">
        <v>8613611</v>
      </c>
      <c r="R27" s="51">
        <f t="shared" si="4"/>
        <v>5580</v>
      </c>
      <c r="S27" s="52">
        <f t="shared" si="5"/>
        <v>133.91999999999999</v>
      </c>
      <c r="T27" s="52">
        <f t="shared" si="6"/>
        <v>5.58</v>
      </c>
      <c r="U27" s="53">
        <v>4.9000000000000004</v>
      </c>
      <c r="V27" s="53">
        <f t="shared" si="7"/>
        <v>4.9000000000000004</v>
      </c>
      <c r="W27" s="117" t="s">
        <v>147</v>
      </c>
      <c r="X27" s="111">
        <v>0</v>
      </c>
      <c r="Y27" s="111">
        <v>11032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31268510</v>
      </c>
      <c r="AH27" s="56">
        <f t="shared" si="9"/>
        <v>1316</v>
      </c>
      <c r="AI27" s="57">
        <f t="shared" si="8"/>
        <v>235.84229390681003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6883234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7</v>
      </c>
      <c r="E28" s="45">
        <f t="shared" si="1"/>
        <v>4.9295774647887329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133</v>
      </c>
      <c r="P28" s="50">
        <v>135</v>
      </c>
      <c r="Q28" s="50">
        <v>8619158</v>
      </c>
      <c r="R28" s="51">
        <f t="shared" si="4"/>
        <v>5547</v>
      </c>
      <c r="S28" s="52">
        <f t="shared" si="5"/>
        <v>133.12799999999999</v>
      </c>
      <c r="T28" s="52">
        <f t="shared" si="6"/>
        <v>5.5469999999999997</v>
      </c>
      <c r="U28" s="53">
        <v>4.8</v>
      </c>
      <c r="V28" s="53">
        <f t="shared" si="7"/>
        <v>4.8</v>
      </c>
      <c r="W28" s="117" t="s">
        <v>147</v>
      </c>
      <c r="X28" s="111">
        <v>0</v>
      </c>
      <c r="Y28" s="111">
        <v>987</v>
      </c>
      <c r="Z28" s="111">
        <v>1165</v>
      </c>
      <c r="AA28" s="111">
        <v>1185</v>
      </c>
      <c r="AB28" s="111">
        <v>1169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31269738</v>
      </c>
      <c r="AH28" s="56">
        <f t="shared" si="9"/>
        <v>1228</v>
      </c>
      <c r="AI28" s="57">
        <f t="shared" si="8"/>
        <v>221.38092662700561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6883234</v>
      </c>
      <c r="AQ28" s="111">
        <f t="shared" si="0"/>
        <v>0</v>
      </c>
      <c r="AR28" s="61">
        <v>0.93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6</v>
      </c>
      <c r="E29" s="45">
        <f t="shared" si="1"/>
        <v>4.2253521126760569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135</v>
      </c>
      <c r="P29" s="50">
        <v>138</v>
      </c>
      <c r="Q29" s="50">
        <v>8624755</v>
      </c>
      <c r="R29" s="51">
        <f t="shared" si="4"/>
        <v>5597</v>
      </c>
      <c r="S29" s="52">
        <f t="shared" si="5"/>
        <v>134.328</v>
      </c>
      <c r="T29" s="52">
        <f t="shared" si="6"/>
        <v>5.5970000000000004</v>
      </c>
      <c r="U29" s="53">
        <v>4.7</v>
      </c>
      <c r="V29" s="53">
        <f t="shared" si="7"/>
        <v>4.7</v>
      </c>
      <c r="W29" s="117" t="s">
        <v>147</v>
      </c>
      <c r="X29" s="111">
        <v>0</v>
      </c>
      <c r="Y29" s="111">
        <v>980</v>
      </c>
      <c r="Z29" s="111">
        <v>1175</v>
      </c>
      <c r="AA29" s="111">
        <v>1185</v>
      </c>
      <c r="AB29" s="111">
        <v>1169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31271006</v>
      </c>
      <c r="AH29" s="56">
        <f t="shared" si="9"/>
        <v>1268</v>
      </c>
      <c r="AI29" s="57">
        <f t="shared" si="8"/>
        <v>226.5499374664999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6883234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7</v>
      </c>
      <c r="E30" s="45">
        <f t="shared" si="1"/>
        <v>4.9295774647887329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132</v>
      </c>
      <c r="P30" s="50">
        <v>135</v>
      </c>
      <c r="Q30" s="50">
        <v>8630128</v>
      </c>
      <c r="R30" s="51">
        <f t="shared" si="4"/>
        <v>5373</v>
      </c>
      <c r="S30" s="52">
        <f t="shared" si="5"/>
        <v>128.952</v>
      </c>
      <c r="T30" s="52">
        <f t="shared" si="6"/>
        <v>5.3730000000000002</v>
      </c>
      <c r="U30" s="53">
        <v>4.5999999999999996</v>
      </c>
      <c r="V30" s="53">
        <f t="shared" si="7"/>
        <v>4.5999999999999996</v>
      </c>
      <c r="W30" s="117" t="s">
        <v>147</v>
      </c>
      <c r="X30" s="111">
        <v>0</v>
      </c>
      <c r="Y30" s="111">
        <v>935</v>
      </c>
      <c r="Z30" s="111">
        <v>1145</v>
      </c>
      <c r="AA30" s="111">
        <v>1185</v>
      </c>
      <c r="AB30" s="111">
        <v>1149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31272212</v>
      </c>
      <c r="AH30" s="56">
        <f t="shared" si="9"/>
        <v>1206</v>
      </c>
      <c r="AI30" s="57">
        <f t="shared" si="8"/>
        <v>224.45561139028476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6883234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11</v>
      </c>
      <c r="E31" s="45">
        <f>D31/1.42</f>
        <v>7.746478873239437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116</v>
      </c>
      <c r="P31" s="50">
        <v>124</v>
      </c>
      <c r="Q31" s="50">
        <v>8635449</v>
      </c>
      <c r="R31" s="51">
        <f t="shared" si="4"/>
        <v>5321</v>
      </c>
      <c r="S31" s="52">
        <f t="shared" si="5"/>
        <v>127.70399999999999</v>
      </c>
      <c r="T31" s="52">
        <f t="shared" si="6"/>
        <v>5.3209999999999997</v>
      </c>
      <c r="U31" s="53">
        <v>3.9</v>
      </c>
      <c r="V31" s="53">
        <f t="shared" si="7"/>
        <v>3.9</v>
      </c>
      <c r="W31" s="117" t="s">
        <v>150</v>
      </c>
      <c r="X31" s="111">
        <v>0</v>
      </c>
      <c r="Y31" s="111">
        <v>1032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31273282</v>
      </c>
      <c r="AH31" s="56">
        <f t="shared" si="9"/>
        <v>1070</v>
      </c>
      <c r="AI31" s="57">
        <f t="shared" si="8"/>
        <v>201.09002067280588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6883234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14</v>
      </c>
      <c r="E32" s="45">
        <f t="shared" si="1"/>
        <v>9.8591549295774659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117</v>
      </c>
      <c r="P32" s="50">
        <v>116</v>
      </c>
      <c r="Q32" s="50">
        <v>8640435</v>
      </c>
      <c r="R32" s="51">
        <f t="shared" si="4"/>
        <v>4986</v>
      </c>
      <c r="S32" s="52">
        <f t="shared" si="5"/>
        <v>119.664</v>
      </c>
      <c r="T32" s="52">
        <f t="shared" si="6"/>
        <v>4.9859999999999998</v>
      </c>
      <c r="U32" s="53">
        <v>3.6</v>
      </c>
      <c r="V32" s="53">
        <f t="shared" si="7"/>
        <v>3.6</v>
      </c>
      <c r="W32" s="117" t="s">
        <v>150</v>
      </c>
      <c r="X32" s="111">
        <v>0</v>
      </c>
      <c r="Y32" s="111">
        <v>998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31274286</v>
      </c>
      <c r="AH32" s="56">
        <f t="shared" si="9"/>
        <v>1004</v>
      </c>
      <c r="AI32" s="57">
        <f t="shared" si="8"/>
        <v>201.36381869233855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6883234</v>
      </c>
      <c r="AQ32" s="111">
        <f t="shared" si="0"/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11</v>
      </c>
      <c r="E33" s="45">
        <f t="shared" si="1"/>
        <v>7.746478873239437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117</v>
      </c>
      <c r="P33" s="50">
        <v>99</v>
      </c>
      <c r="Q33" s="50">
        <v>8644756</v>
      </c>
      <c r="R33" s="51">
        <f t="shared" si="4"/>
        <v>4321</v>
      </c>
      <c r="S33" s="52">
        <f t="shared" si="5"/>
        <v>103.70399999999999</v>
      </c>
      <c r="T33" s="52">
        <f t="shared" si="6"/>
        <v>4.3209999999999997</v>
      </c>
      <c r="U33" s="53">
        <v>4.0999999999999996</v>
      </c>
      <c r="V33" s="53">
        <f t="shared" si="7"/>
        <v>4.0999999999999996</v>
      </c>
      <c r="W33" s="117" t="s">
        <v>132</v>
      </c>
      <c r="X33" s="111">
        <v>0</v>
      </c>
      <c r="Y33" s="111">
        <v>0</v>
      </c>
      <c r="Z33" s="111">
        <v>1094</v>
      </c>
      <c r="AA33" s="111">
        <v>0</v>
      </c>
      <c r="AB33" s="111">
        <v>1109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31275160</v>
      </c>
      <c r="AH33" s="56">
        <f t="shared" si="9"/>
        <v>874</v>
      </c>
      <c r="AI33" s="57">
        <f t="shared" si="8"/>
        <v>202.26799352001854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6883692</v>
      </c>
      <c r="AQ33" s="111">
        <f t="shared" si="0"/>
        <v>458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17</v>
      </c>
      <c r="E34" s="45">
        <f t="shared" si="1"/>
        <v>11.971830985915494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118</v>
      </c>
      <c r="P34" s="50">
        <v>92</v>
      </c>
      <c r="Q34" s="50">
        <v>8648718</v>
      </c>
      <c r="R34" s="51">
        <f t="shared" si="4"/>
        <v>3962</v>
      </c>
      <c r="S34" s="52">
        <f t="shared" si="5"/>
        <v>95.087999999999994</v>
      </c>
      <c r="T34" s="52">
        <f t="shared" si="6"/>
        <v>3.9620000000000002</v>
      </c>
      <c r="U34" s="53">
        <v>4.7</v>
      </c>
      <c r="V34" s="53">
        <f t="shared" si="7"/>
        <v>4.7</v>
      </c>
      <c r="W34" s="117" t="s">
        <v>132</v>
      </c>
      <c r="X34" s="111">
        <v>0</v>
      </c>
      <c r="Y34" s="111">
        <v>0</v>
      </c>
      <c r="Z34" s="111">
        <v>1075</v>
      </c>
      <c r="AA34" s="111">
        <v>0</v>
      </c>
      <c r="AB34" s="111">
        <v>1008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31275674</v>
      </c>
      <c r="AH34" s="56">
        <f t="shared" si="9"/>
        <v>514</v>
      </c>
      <c r="AI34" s="57">
        <f t="shared" si="8"/>
        <v>129.73245835436649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6884249</v>
      </c>
      <c r="AQ34" s="111">
        <f t="shared" si="0"/>
        <v>557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123.625</v>
      </c>
      <c r="Q35" s="78">
        <f>Q34-Q10</f>
        <v>122536</v>
      </c>
      <c r="R35" s="79">
        <f>SUM(R11:R34)</f>
        <v>122536</v>
      </c>
      <c r="S35" s="80">
        <f>AVERAGE(S11:S34)</f>
        <v>122.53600000000002</v>
      </c>
      <c r="T35" s="80">
        <f>SUM(T11:T34)</f>
        <v>122.536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25232</v>
      </c>
      <c r="AH35" s="86">
        <f>SUM(AH11:AH34)</f>
        <v>25232</v>
      </c>
      <c r="AI35" s="87">
        <f>$AH$35/$T35</f>
        <v>205.9149964092185</v>
      </c>
      <c r="AJ35" s="84"/>
      <c r="AK35" s="88"/>
      <c r="AL35" s="88"/>
      <c r="AM35" s="88"/>
      <c r="AN35" s="89"/>
      <c r="AO35" s="90"/>
      <c r="AP35" s="91">
        <f>AP34-AP10</f>
        <v>5526</v>
      </c>
      <c r="AQ35" s="92">
        <f>SUM(AQ11:AQ34)</f>
        <v>5526</v>
      </c>
      <c r="AR35" s="93">
        <f>AVERAGE(AR11:AR34)</f>
        <v>0.99666666666666659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70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207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B46" s="125" t="s">
        <v>308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A47" s="170" t="s">
        <v>200</v>
      </c>
      <c r="B47" s="138" t="s">
        <v>309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215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236" t="s">
        <v>310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236" t="s">
        <v>311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7" t="s">
        <v>138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38" t="s">
        <v>139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22" t="s">
        <v>194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6"/>
      <c r="U54" s="103"/>
      <c r="V54" s="10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2" t="s">
        <v>160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03"/>
      <c r="V55" s="10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38" t="s">
        <v>312</v>
      </c>
      <c r="C56" s="119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38" t="s">
        <v>140</v>
      </c>
      <c r="C57" s="119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5" t="s">
        <v>129</v>
      </c>
      <c r="C58" s="122"/>
      <c r="D58" s="119"/>
      <c r="E58" s="119"/>
      <c r="F58" s="119"/>
      <c r="G58" s="119"/>
      <c r="H58" s="119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 t="s">
        <v>153</v>
      </c>
      <c r="C59" s="122"/>
      <c r="D59" s="119"/>
      <c r="E59" s="119"/>
      <c r="F59" s="119"/>
      <c r="G59" s="119"/>
      <c r="H59" s="119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04"/>
      <c r="X59" s="104"/>
      <c r="Y59" s="104"/>
      <c r="Z59" s="113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12"/>
      <c r="AW59" s="170"/>
      <c r="AX59" s="170"/>
      <c r="AY59" s="170"/>
    </row>
    <row r="60" spans="2:51" x14ac:dyDescent="0.35">
      <c r="B60" s="122" t="s">
        <v>130</v>
      </c>
      <c r="C60" s="122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I61" s="114"/>
      <c r="J61" s="114"/>
      <c r="K61" s="114"/>
      <c r="L61" s="114"/>
      <c r="M61" s="114"/>
      <c r="N61" s="114"/>
      <c r="O61" s="115"/>
      <c r="P61" s="109"/>
      <c r="R61" s="109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I62" s="114"/>
      <c r="J62" s="114"/>
      <c r="K62" s="114"/>
      <c r="L62" s="114"/>
      <c r="M62" s="114"/>
      <c r="N62" s="114"/>
      <c r="O62" s="115"/>
      <c r="P62" s="109"/>
      <c r="R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U62" s="170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U63" s="170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4"/>
      <c r="AS64" s="170"/>
      <c r="AT64" s="170"/>
      <c r="AU64" s="170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R65" s="109"/>
      <c r="AS65" s="170"/>
      <c r="AT65" s="170"/>
      <c r="AU65" s="170"/>
      <c r="AV65" s="112"/>
      <c r="AW65" s="170"/>
      <c r="AX65" s="170"/>
      <c r="AY65" s="170"/>
    </row>
    <row r="66" spans="1:51" x14ac:dyDescent="0.35">
      <c r="O66" s="115"/>
      <c r="R66" s="109"/>
      <c r="AS66" s="170"/>
      <c r="AT66" s="170"/>
      <c r="AU66" s="170"/>
      <c r="AV66" s="112"/>
      <c r="AW66" s="170"/>
      <c r="AX66" s="170"/>
      <c r="AY66" s="170"/>
    </row>
    <row r="67" spans="1:51" x14ac:dyDescent="0.35">
      <c r="A67" s="113"/>
      <c r="O67" s="115"/>
      <c r="R67" s="109"/>
      <c r="AS67" s="170"/>
      <c r="AT67" s="170"/>
      <c r="AU67" s="170"/>
      <c r="AV67" s="170"/>
      <c r="AW67" s="170"/>
      <c r="AX67" s="170"/>
      <c r="AY67" s="170"/>
    </row>
    <row r="68" spans="1:51" x14ac:dyDescent="0.35">
      <c r="A68" s="113"/>
      <c r="O68" s="115"/>
      <c r="R68" s="109"/>
      <c r="AS68" s="170"/>
      <c r="AT68" s="170"/>
      <c r="AU68" s="170"/>
      <c r="AV68" s="170"/>
      <c r="AW68" s="170"/>
      <c r="AX68" s="170"/>
      <c r="AY68" s="170"/>
    </row>
    <row r="69" spans="1:51" x14ac:dyDescent="0.35">
      <c r="A69" s="113"/>
      <c r="O69" s="115"/>
      <c r="R69" s="109"/>
      <c r="AS69" s="170"/>
      <c r="AT69" s="170"/>
      <c r="AU69" s="170"/>
      <c r="AV69" s="170"/>
      <c r="AW69" s="170"/>
      <c r="AX69" s="170"/>
      <c r="AY69" s="170"/>
    </row>
    <row r="70" spans="1:51" x14ac:dyDescent="0.35">
      <c r="A70" s="113"/>
      <c r="O70" s="115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O76" s="115"/>
      <c r="Q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O77" s="14"/>
      <c r="P77" s="109"/>
      <c r="Q77" s="109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4"/>
      <c r="P78" s="109"/>
      <c r="Q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4"/>
      <c r="P79" s="109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R86" s="109"/>
      <c r="S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R87" s="109"/>
      <c r="S87" s="109"/>
      <c r="T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R88" s="109"/>
      <c r="S88" s="109"/>
      <c r="T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T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09"/>
      <c r="Q90" s="109"/>
      <c r="R90" s="109"/>
      <c r="S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R92" s="109"/>
      <c r="S92" s="109"/>
      <c r="T92" s="109"/>
      <c r="U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T93" s="109"/>
      <c r="U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AS94" s="170"/>
      <c r="AT94" s="170"/>
      <c r="AU94" s="170"/>
      <c r="AV94" s="170"/>
      <c r="AW94" s="170"/>
      <c r="AX94" s="170"/>
      <c r="AY94" s="170"/>
    </row>
    <row r="95" spans="15:51" x14ac:dyDescent="0.35">
      <c r="AS95" s="170"/>
      <c r="AT95" s="170"/>
      <c r="AU95" s="170"/>
      <c r="AV95" s="170"/>
      <c r="AW95" s="170"/>
      <c r="AX95" s="170"/>
      <c r="AY95" s="170"/>
    </row>
    <row r="96" spans="15:51" x14ac:dyDescent="0.35"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V100" s="170"/>
      <c r="AW100" s="170"/>
      <c r="AX100" s="170"/>
      <c r="AY100" s="170"/>
    </row>
    <row r="101" spans="45:51" x14ac:dyDescent="0.35">
      <c r="AV101" s="170"/>
      <c r="AW101" s="170"/>
      <c r="AX101" s="170"/>
      <c r="AY101" s="170"/>
    </row>
    <row r="102" spans="45:51" x14ac:dyDescent="0.35">
      <c r="AV102" s="170"/>
      <c r="AW102" s="170"/>
      <c r="AX102" s="170"/>
    </row>
    <row r="111" spans="45:51" x14ac:dyDescent="0.35">
      <c r="AS111" s="170"/>
      <c r="AT111" s="170"/>
      <c r="AU111" s="170"/>
    </row>
    <row r="113" spans="1:51" x14ac:dyDescent="0.35">
      <c r="AY113" s="170"/>
    </row>
    <row r="114" spans="1:51" s="109" customFormat="1" x14ac:dyDescent="0.3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4"/>
      <c r="AV114" s="170"/>
      <c r="AW114" s="170"/>
      <c r="AX114" s="170"/>
    </row>
  </sheetData>
  <protectedRanges>
    <protectedRange sqref="T40 T42 T52:T60" name="Range2_12_5_1_1"/>
    <protectedRange sqref="N10 L10 L6 D6 D8 AD8 AF8 O8:U8 AJ8:AR8 AF10 AR11:AR34 L24:N31 E23:E34 G23:G34 N12:N23 N32:N34 N11:AG11 E11:G22 O12:AG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W59:Y59 AA59:AU59" name="Range2_2_1_10_1_1_1_2"/>
    <protectedRange sqref="AS11:AS15" name="Range1_4_1_1_1_1"/>
    <protectedRange sqref="J11:J15 J26:J34" name="Range1_1_2_1_10_1_1_1_1"/>
    <protectedRange sqref="R64" name="Range2_2_1_10_1_1_1_1_1"/>
    <protectedRange sqref="T41" name="Range2_12_5_1_1_4"/>
    <protectedRange sqref="S40 B41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H42" name="Range2_2_12_1_3_1_1_1_1_1_4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B40" name="Range2_12_5_1_1_1_1"/>
    <protectedRange sqref="E40:H40" name="Range2_2_12_1_7_1_1_1_1"/>
    <protectedRange sqref="C40:D40" name="Range2_3_2_1_3_1_1_2_10_1_1_1_1_1_1"/>
    <protectedRange sqref="S54" name="Range2_12_5_1_1_7"/>
    <protectedRange sqref="S52:S53" name="Range2_12_2_1_1_1_2_1"/>
    <protectedRange sqref="T43:T47" name="Range2_12_5_1_1_3_1_1"/>
    <protectedRange sqref="S43:S47" name="Range2_12_5_1_1_2_3_1_1_1_1"/>
    <protectedRange sqref="T48" name="Range2_12_5_1_1_2_1_1_1_1"/>
    <protectedRange sqref="S48" name="Range2_12_4_1_1_1_4_2_1_1_1"/>
    <protectedRange sqref="T49:T51" name="Range2_12_5_1_1_6_1_1_1_1"/>
    <protectedRange sqref="S49:S51" name="Range2_12_5_1_1_5_3_1_1_1_1"/>
    <protectedRange sqref="Q52:R52" name="Range2_12_1_6_1_1_1_2_3_1_1_3_1_1_1_1"/>
    <protectedRange sqref="N52:P52" name="Range2_12_1_2_3_1_1_1_2_3_1_1_3_1_1_1_1"/>
    <protectedRange sqref="J52:M52" name="Range2_2_12_1_4_3_1_1_1_3_3_1_1_3_1_1_1_1"/>
    <protectedRange sqref="I52" name="Range2_2_12_1_7_1_1_5_2_1_1_1_1_1_1_1_1_1"/>
    <protectedRange sqref="D49:E51 G49:G51 H52" name="Range2_2_12_1_3_3_1_1_1_2_1_1_1_1_1_1_1_1_1"/>
    <protectedRange sqref="F49:F51" name="Range2_2_12_1_3_1_2_1_1_1_2_1_3_1_1_3_1_1_1_1"/>
    <protectedRange sqref="Q53:R53" name="Range2_12_1_6_1_1_1_2_3_1_1_3_1_1_1_1_1"/>
    <protectedRange sqref="N53:P53" name="Range2_12_1_2_3_1_1_1_2_3_1_1_3_1_1_1_1_1"/>
    <protectedRange sqref="J53:M53" name="Range2_2_12_1_4_3_1_1_1_3_3_1_1_3_1_1_1_1_1"/>
    <protectedRange sqref="D53:E53 G53" name="Range2_2_12_1_3_1_2_1_1_1_3_1_1_1_1_1_1_1_2_1"/>
    <protectedRange sqref="I53" name="Range2_2_12_1_7_1_1_5_2_1_1_1_1_1_1_1_1_1_1"/>
    <protectedRange sqref="D52:E52 G52 F53 H53" name="Range2_2_12_1_3_3_1_1_1_2_1_1_1_1_1_1_1_1_1_1"/>
    <protectedRange sqref="F52" name="Range2_2_12_1_3_1_2_1_1_1_2_1_3_1_1_3_1_1_1_1_1"/>
    <protectedRange sqref="R54" name="Range2_12_1_1_1_1_1_1_1_1_1_1_1_1_1_1_1"/>
    <protectedRange sqref="G54" name="Range2_2_12_1_3_1_2_1_1_1_2_1_1_1_1_1_1_2_1_1_1_1"/>
    <protectedRange sqref="Q54" name="Range2_12_1_4_1_1_1_1_1_1_1_1_1_1_1_1_1_1"/>
    <protectedRange sqref="N54:P54" name="Range2_12_1_2_1_1_1_1_1_1_1_1_1_1_1_1_1_1_1"/>
    <protectedRange sqref="J54:M54" name="Range2_2_12_1_4_1_1_1_1_1_1_1_1_1_1_1_1_1_1_1"/>
    <protectedRange sqref="I54" name="Range2_2_12_1_4_3_1_1_1_3_3_1_1_3_1_1_1_1_1_1"/>
    <protectedRange sqref="H54" name="Range2_2_12_1_3_1_2_1_1_1_3_1_1_1_1_1_1_1_2_1_1"/>
    <protectedRange sqref="D54:E54" name="Range2_2_12_1_3_1_2_1_1_1_2_1_1_1_1_3_1_1_1_1_1_1"/>
    <protectedRange sqref="F54" name="Range2_2_12_1_3_1_2_1_1_1_3_1_1_1_1_1_3_1_1_1_1_1_1"/>
    <protectedRange sqref="B42" name="Range2_12_5_1_1_1_2"/>
    <protectedRange sqref="G42 H43" name="Range2_2_12_1_3_1_1_1_1_1_4_1_1_1"/>
    <protectedRange sqref="E42:F42" name="Range2_2_12_1_7_1_1_3_1_1_1"/>
    <protectedRange sqref="Q43:R43" name="Range2_12_1_6_1_1_1_1_2_1_1"/>
    <protectedRange sqref="N43:P43" name="Range2_12_1_2_3_1_1_1_1_2_1_1"/>
    <protectedRange sqref="I43:M43" name="Range2_2_12_1_4_3_1_1_1_1_2_1_1"/>
    <protectedRange sqref="D42" name="Range2_2_12_1_3_1_2_1_1_1_2_1_2_1_1"/>
    <protectedRange sqref="Q44:R48" name="Range2_12_1_6_1_1_1_1_2_1_1_1_1_1"/>
    <protectedRange sqref="N44:P48" name="Range2_12_1_2_3_1_1_1_1_2_1_1_1_1_1"/>
    <protectedRange sqref="I44:M48" name="Range2_2_12_1_4_3_1_1_1_1_2_1_1_1_1_1"/>
    <protectedRange sqref="E48:G48 E43:G45 H44:H46 H49:H51" name="Range2_2_12_1_3_1_2_1_1_1_1_2_1_1_1_1_1"/>
    <protectedRange sqref="D48 D43:D45" name="Range2_2_12_1_3_1_2_1_1_1_2_1_2_3_1_1_1"/>
    <protectedRange sqref="Q49:R51" name="Range2_12_1_6_1_1_1_2_3_2_1_1_1_1_1"/>
    <protectedRange sqref="N49:P51" name="Range2_12_1_2_3_1_1_1_2_3_2_1_1_1_1_1"/>
    <protectedRange sqref="J49:M51" name="Range2_2_12_1_4_3_1_1_1_3_3_2_1_1_1_1_1"/>
    <protectedRange sqref="I49:I51" name="Range2_2_12_1_4_3_1_1_1_2_1_2_2_1_1_1_1"/>
    <protectedRange sqref="D46:E47 G46:G47 H47:H48" name="Range2_2_12_1_3_1_2_1_1_1_2_1_3_2_1_1_1_1"/>
    <protectedRange sqref="F46:F47" name="Range2_2_12_1_3_1_2_1_1_1_1_1_2_2_1_1_1_1"/>
    <protectedRange sqref="B46 B43:B44" name="Range2_12_5_1_1_1_2_2_1_1_1_1_1_1_1"/>
    <protectedRange sqref="B45" name="Range2_12_5_1_1_1_3_1_1_1_1_1_1_1_1"/>
    <protectedRange sqref="B50:B51" name="Range2_12_5_1_1_1_2_1_1_1_1_1"/>
    <protectedRange sqref="B49" name="Range2_12_5_1_1_1_2_1_1_1_1_2"/>
    <protectedRange sqref="B52" name="Range2_12_5_1_1_2_2_2_1_1_1_1"/>
    <protectedRange sqref="B54" name="Range2_12_5_1_1_2_2_1_3_1_1_1_1_2_1_1_2_1"/>
    <protectedRange sqref="S57:S60" name="Range2_12_5_1_1_2"/>
    <protectedRange sqref="S55:S56" name="Range2_12_5_1_1_7_1"/>
    <protectedRange sqref="R58:R60" name="Range2_12_1_6_1_1_2_1"/>
    <protectedRange sqref="R57" name="Range2_12_1_6_1_1_2_1_1_2"/>
    <protectedRange sqref="R55:R56" name="Range2_12_1_1_1_1_1_1_1_1_1_1_1_1_1_1_1_2"/>
    <protectedRange sqref="B55" name="Range2_12_5_1_1_2_2_1_3_1_1_1_1_2_1_1"/>
    <protectedRange sqref="N60:Q60" name="Range2_12_1_6_1_1_2_1_1_1_1"/>
    <protectedRange sqref="D60 I60:M60" name="Range2_2_12_1_7_1_1_2_1_1_1"/>
    <protectedRange sqref="E60:H60" name="Range2_2_12_1_1_1_1_1_1_1_1_1"/>
    <protectedRange sqref="C60" name="Range2_1_4_2_1_1_1_1_1_1_1"/>
    <protectedRange sqref="N58:Q59" name="Range2_12_1_1_1_1_1_1_1_1_1_1_1_1_1_1_1_1_1"/>
    <protectedRange sqref="J58:M59" name="Range2_2_12_1_1_1_1_1_1_1_1_1_1_1_1_1_1_1_1"/>
    <protectedRange sqref="N57:Q57" name="Range2_12_1_6_1_1_4_1_1_1_1_1_1_1_1_1_1_1"/>
    <protectedRange sqref="J57:M57" name="Range2_2_12_1_7_1_1_6_1_1_1_1_1_1_1_1_1_1_1"/>
    <protectedRange sqref="I58:I59" name="Range2_2_12_1_7_1_1_5_1_1_1_1_1_1_1_1_1_1_1_1_1"/>
    <protectedRange sqref="G58:H59" name="Range2_2_12_1_3_3_1_1_1_1_1_1_1_1_1_1_1_1_1_1_1_1"/>
    <protectedRange sqref="I57" name="Range2_2_12_1_4_3_1_1_1_5_1_1_1_1_1_1_1_1_1_1_1_1"/>
    <protectedRange sqref="G57:H57" name="Range2_2_12_1_3_1_2_1_1_1_2_1_1_1_1_1_1_2_1_1_1_1_1"/>
    <protectedRange sqref="Q56" name="Range2_12_1_4_1_1_1_1_1_1_1_1_1_1_1_1_1_1_1"/>
    <protectedRange sqref="N56:P56" name="Range2_12_1_2_1_1_1_1_1_1_1_1_1_1_1_1_1_1_1_1"/>
    <protectedRange sqref="J56:M56" name="Range2_2_12_1_4_1_1_1_1_1_1_1_1_1_1_1_1_1_1_1_1"/>
    <protectedRange sqref="Q55" name="Range2_12_1_6_1_1_1_2_3_1_1_3_1_1_1_1_1_1"/>
    <protectedRange sqref="N55:P55" name="Range2_12_1_2_3_1_1_1_2_3_1_1_3_1_1_1_1_1_1"/>
    <protectedRange sqref="I56 J55:M55" name="Range2_2_12_1_4_3_1_1_1_3_3_1_1_3_1_1_1_1_1_1_1"/>
    <protectedRange sqref="D56:E56 G56:H56" name="Range2_2_12_1_3_1_2_1_1_1_3_1_1_1_1_1_1_1_2_1_1_1"/>
    <protectedRange sqref="B57" name="Range2_12_5_1_1_2_2_1_3_1_1_1_1_1_1_1_1_1"/>
    <protectedRange sqref="I55" name="Range2_2_12_1_7_1_1_5_2_1_1_1_1_1_1_1_1_1_1_1"/>
    <protectedRange sqref="D55:E55 G55:H55 F56" name="Range2_2_12_1_3_3_1_1_1_2_1_1_1_1_1_1_1_1_1_1_1"/>
    <protectedRange sqref="F55" name="Range2_2_12_1_3_1_2_1_1_1_2_1_3_1_1_3_1_1_1_1_1_1"/>
    <protectedRange sqref="C58:C59" name="Range2_1_1_1_2_1_1_1_1_1_1_1_1_1_1_1_1_1_1"/>
    <protectedRange sqref="D58:D59 E59" name="Range2_2_12_1_2_1_1_1_1_1_1_1_1_1_1_1_1_1_1_1_1"/>
    <protectedRange sqref="F59 E58" name="Range2_2_12_1_3_1_2_1_1_1_2_1_1_1_1_1_1_1_1_1_1_1_1_1"/>
    <protectedRange sqref="F58" name="Range2_2_12_1_3_1_2_1_1_1_3_1_1_1_1_1_1_1_1_1_1_1_1_1"/>
    <protectedRange sqref="D57:E57" name="Range2_2_12_1_3_1_2_1_1_1_2_1_1_1_1_3_1_1_1_1_1_1_1"/>
    <protectedRange sqref="B58" name="Range2_12_5_1_1_2_1_4_1_1_1_2_1_1_1_1_1_1"/>
    <protectedRange sqref="F57" name="Range2_2_12_1_3_1_2_1_1_1_3_1_1_1_1_1_3_1_1_1_1_1_1_1"/>
    <protectedRange sqref="B59:B60" name="Range2_12_5_1_1_2_2_1_3_1_1_1_1_2_1_1_1_1_1_1_1"/>
    <protectedRange sqref="B56" name="Range2_12_5_1_1_2_2_1_3_1_1_1_1_2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2" priority="9" operator="containsText" text="N/A">
      <formula>NOT(ISERROR(SEARCH("N/A",X11)))</formula>
    </cfRule>
    <cfRule type="cellIs" dxfId="21" priority="27" operator="equal">
      <formula>0</formula>
    </cfRule>
  </conditionalFormatting>
  <conditionalFormatting sqref="X11:AE34">
    <cfRule type="cellIs" dxfId="20" priority="26" operator="greaterThanOrEqual">
      <formula>1185</formula>
    </cfRule>
  </conditionalFormatting>
  <conditionalFormatting sqref="X11:AE34">
    <cfRule type="cellIs" dxfId="19" priority="25" operator="between">
      <formula>0.1</formula>
      <formula>1184</formula>
    </cfRule>
  </conditionalFormatting>
  <conditionalFormatting sqref="X8">
    <cfRule type="cellIs" dxfId="18" priority="24" operator="equal">
      <formula>0</formula>
    </cfRule>
  </conditionalFormatting>
  <conditionalFormatting sqref="X8">
    <cfRule type="cellIs" dxfId="17" priority="23" operator="greaterThan">
      <formula>1179</formula>
    </cfRule>
  </conditionalFormatting>
  <conditionalFormatting sqref="X8">
    <cfRule type="cellIs" dxfId="16" priority="22" operator="greaterThan">
      <formula>99</formula>
    </cfRule>
  </conditionalFormatting>
  <conditionalFormatting sqref="X8">
    <cfRule type="cellIs" dxfId="15" priority="21" operator="greaterThan">
      <formula>0.99</formula>
    </cfRule>
  </conditionalFormatting>
  <conditionalFormatting sqref="AB8">
    <cfRule type="cellIs" dxfId="14" priority="20" operator="equal">
      <formula>0</formula>
    </cfRule>
  </conditionalFormatting>
  <conditionalFormatting sqref="AB8">
    <cfRule type="cellIs" dxfId="13" priority="19" operator="greaterThan">
      <formula>1179</formula>
    </cfRule>
  </conditionalFormatting>
  <conditionalFormatting sqref="AB8">
    <cfRule type="cellIs" dxfId="12" priority="18" operator="greaterThan">
      <formula>99</formula>
    </cfRule>
  </conditionalFormatting>
  <conditionalFormatting sqref="AB8">
    <cfRule type="cellIs" dxfId="11" priority="17" operator="greaterThan">
      <formula>0.99</formula>
    </cfRule>
  </conditionalFormatting>
  <conditionalFormatting sqref="AQ11:AQ34 AJ11:AO34">
    <cfRule type="cellIs" dxfId="10" priority="16" operator="equal">
      <formula>0</formula>
    </cfRule>
  </conditionalFormatting>
  <conditionalFormatting sqref="AQ11:AQ34 AJ11:AO34">
    <cfRule type="cellIs" dxfId="9" priority="15" operator="greaterThan">
      <formula>1179</formula>
    </cfRule>
  </conditionalFormatting>
  <conditionalFormatting sqref="AQ11:AQ34 AJ11:AO34">
    <cfRule type="cellIs" dxfId="8" priority="14" operator="greaterThan">
      <formula>99</formula>
    </cfRule>
  </conditionalFormatting>
  <conditionalFormatting sqref="AQ11:AQ34 AJ11:AO34">
    <cfRule type="cellIs" dxfId="7" priority="13" operator="greaterThan">
      <formula>0.99</formula>
    </cfRule>
  </conditionalFormatting>
  <conditionalFormatting sqref="AI11:AI34">
    <cfRule type="cellIs" dxfId="6" priority="12" operator="greaterThan">
      <formula>$AI$8</formula>
    </cfRule>
  </conditionalFormatting>
  <conditionalFormatting sqref="AH11:AH34">
    <cfRule type="cellIs" dxfId="5" priority="10" operator="greaterThan">
      <formula>$AH$8</formula>
    </cfRule>
    <cfRule type="cellIs" dxfId="4" priority="11" operator="greaterThan">
      <formula>$AH$8</formula>
    </cfRule>
  </conditionalFormatting>
  <conditionalFormatting sqref="AP11:AP34">
    <cfRule type="cellIs" dxfId="3" priority="8" operator="equal">
      <formula>0</formula>
    </cfRule>
  </conditionalFormatting>
  <conditionalFormatting sqref="AP11:AP34">
    <cfRule type="cellIs" dxfId="2" priority="7" operator="greaterThan">
      <formula>1179</formula>
    </cfRule>
  </conditionalFormatting>
  <conditionalFormatting sqref="AP11:AP34">
    <cfRule type="cellIs" dxfId="1" priority="6" operator="greaterThan">
      <formula>99</formula>
    </cfRule>
  </conditionalFormatting>
  <conditionalFormatting sqref="AP11:AP34">
    <cfRule type="cellIs" dxfId="0" priority="5" operator="greaterThan">
      <formula>0.99</formula>
    </cfRule>
  </conditionalFormatting>
  <dataValidations count="4">
    <dataValidation type="list" allowBlank="1" showInputMessage="1" showErrorMessage="1" sqref="P3:P5" xr:uid="{00000000-0002-0000-1D00-000000000000}">
      <formula1>$AY$10:$AY$38</formula1>
    </dataValidation>
    <dataValidation type="list" allowBlank="1" showInputMessage="1" showErrorMessage="1" sqref="AP8:AQ8 N10 L10 D8 O8:T8" xr:uid="{00000000-0002-0000-1D00-000001000000}">
      <formula1>#REF!</formula1>
    </dataValidation>
    <dataValidation type="list" allowBlank="1" showInputMessage="1" showErrorMessage="1" sqref="H11:H34" xr:uid="{00000000-0002-0000-1D00-000002000000}">
      <formula1>$AV$10:$AV$19</formula1>
    </dataValidation>
    <dataValidation type="list" allowBlank="1" showInputMessage="1" showErrorMessage="1" sqref="AV31:AW31" xr:uid="{00000000-0002-0000-1D00-000003000000}">
      <formula1>$AV$24:$AV$28</formula1>
    </dataValidation>
  </dataValidations>
  <hyperlinks>
    <hyperlink ref="H9:H10" location="'1'!AH8" display="Plant Status" xr:uid="{00000000-0004-0000-1D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Y118"/>
  <sheetViews>
    <sheetView showGridLines="0" topLeftCell="A40" zoomScaleNormal="100" workbookViewId="0">
      <selection activeCell="S58" sqref="B53:S58"/>
    </sheetView>
  </sheetViews>
  <sheetFormatPr defaultColWidth="9.1796875" defaultRowHeight="14.5" x14ac:dyDescent="0.35"/>
  <cols>
    <col min="1" max="1" width="7.1796875" style="108" customWidth="1"/>
    <col min="2" max="2" width="10.26953125" style="108" customWidth="1"/>
    <col min="3" max="3" width="14.54296875" style="108" customWidth="1"/>
    <col min="4" max="7" width="9.1796875" style="108"/>
    <col min="8" max="8" width="20.453125" style="108" customWidth="1"/>
    <col min="9" max="10" width="9.1796875" style="108"/>
    <col min="11" max="11" width="9" style="108" customWidth="1"/>
    <col min="12" max="14" width="9.1796875" style="108" hidden="1" customWidth="1"/>
    <col min="15" max="16" width="9.1796875" style="108"/>
    <col min="17" max="18" width="9.1796875" style="108" customWidth="1"/>
    <col min="19" max="32" width="9.1796875" style="108"/>
    <col min="33" max="33" width="10.453125" style="108" bestFit="1" customWidth="1"/>
    <col min="34" max="44" width="9.1796875" style="108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08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136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133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49" t="s">
        <v>11</v>
      </c>
      <c r="I7" s="150" t="s">
        <v>12</v>
      </c>
      <c r="J7" s="150" t="s">
        <v>13</v>
      </c>
      <c r="K7" s="150" t="s">
        <v>14</v>
      </c>
      <c r="L7" s="14"/>
      <c r="M7" s="14"/>
      <c r="N7" s="14"/>
      <c r="O7" s="149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50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50" t="s">
        <v>23</v>
      </c>
      <c r="AG7" s="150" t="s">
        <v>24</v>
      </c>
      <c r="AH7" s="150" t="s">
        <v>25</v>
      </c>
      <c r="AI7" s="150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50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41886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24964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50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51" t="s">
        <v>52</v>
      </c>
      <c r="V9" s="151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53" t="s">
        <v>56</v>
      </c>
      <c r="AG9" s="153" t="s">
        <v>57</v>
      </c>
      <c r="AH9" s="287" t="s">
        <v>58</v>
      </c>
      <c r="AI9" s="301" t="s">
        <v>59</v>
      </c>
      <c r="AJ9" s="151" t="s">
        <v>60</v>
      </c>
      <c r="AK9" s="151" t="s">
        <v>61</v>
      </c>
      <c r="AL9" s="151" t="s">
        <v>62</v>
      </c>
      <c r="AM9" s="151" t="s">
        <v>63</v>
      </c>
      <c r="AN9" s="151" t="s">
        <v>64</v>
      </c>
      <c r="AO9" s="151" t="s">
        <v>65</v>
      </c>
      <c r="AP9" s="151" t="s">
        <v>66</v>
      </c>
      <c r="AQ9" s="285" t="s">
        <v>67</v>
      </c>
      <c r="AR9" s="151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51" t="s">
        <v>73</v>
      </c>
      <c r="C10" s="151" t="s">
        <v>74</v>
      </c>
      <c r="D10" s="151" t="s">
        <v>75</v>
      </c>
      <c r="E10" s="151" t="s">
        <v>76</v>
      </c>
      <c r="F10" s="151" t="s">
        <v>75</v>
      </c>
      <c r="G10" s="151" t="s">
        <v>76</v>
      </c>
      <c r="H10" s="284"/>
      <c r="I10" s="151" t="s">
        <v>76</v>
      </c>
      <c r="J10" s="151" t="s">
        <v>76</v>
      </c>
      <c r="K10" s="151" t="s">
        <v>76</v>
      </c>
      <c r="L10" s="30" t="s">
        <v>30</v>
      </c>
      <c r="M10" s="277"/>
      <c r="N10" s="30" t="s">
        <v>30</v>
      </c>
      <c r="O10" s="286"/>
      <c r="P10" s="286"/>
      <c r="Q10" s="3">
        <v>5372552</v>
      </c>
      <c r="R10" s="295"/>
      <c r="S10" s="296"/>
      <c r="T10" s="297"/>
      <c r="U10" s="151" t="s">
        <v>76</v>
      </c>
      <c r="V10" s="151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30607574</v>
      </c>
      <c r="AH10" s="287"/>
      <c r="AI10" s="302"/>
      <c r="AJ10" s="151" t="s">
        <v>85</v>
      </c>
      <c r="AK10" s="151" t="s">
        <v>85</v>
      </c>
      <c r="AL10" s="151" t="s">
        <v>85</v>
      </c>
      <c r="AM10" s="151" t="s">
        <v>85</v>
      </c>
      <c r="AN10" s="151" t="s">
        <v>85</v>
      </c>
      <c r="AO10" s="151" t="s">
        <v>85</v>
      </c>
      <c r="AP10" s="2">
        <v>6732673</v>
      </c>
      <c r="AQ10" s="286"/>
      <c r="AR10" s="152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15</v>
      </c>
      <c r="E11" s="45">
        <f>D11/1.42</f>
        <v>10.563380281690142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110</v>
      </c>
      <c r="P11" s="50">
        <v>89</v>
      </c>
      <c r="Q11" s="50">
        <v>5376627</v>
      </c>
      <c r="R11" s="51">
        <f>Q11-Q10</f>
        <v>4075</v>
      </c>
      <c r="S11" s="52">
        <f>R11*24/1000</f>
        <v>97.8</v>
      </c>
      <c r="T11" s="52">
        <f>R11/1000</f>
        <v>4.0750000000000002</v>
      </c>
      <c r="U11" s="53">
        <v>6.2</v>
      </c>
      <c r="V11" s="53">
        <f>U11</f>
        <v>6.2</v>
      </c>
      <c r="W11" s="117" t="s">
        <v>132</v>
      </c>
      <c r="X11" s="111">
        <v>0</v>
      </c>
      <c r="Y11" s="111">
        <v>0</v>
      </c>
      <c r="Z11" s="111">
        <v>1055</v>
      </c>
      <c r="AA11" s="111">
        <v>0</v>
      </c>
      <c r="AB11" s="111">
        <v>1037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30608254</v>
      </c>
      <c r="AH11" s="56">
        <f>IF(ISBLANK(AG11),"-",AG11-AG10)</f>
        <v>680</v>
      </c>
      <c r="AI11" s="57">
        <f>AH11/T11</f>
        <v>166.87116564417178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6733785</v>
      </c>
      <c r="AQ11" s="111">
        <f t="shared" ref="AQ11:AQ34" si="0">AP11-AP10</f>
        <v>1112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18</v>
      </c>
      <c r="E12" s="45">
        <f t="shared" ref="E12:E34" si="1">D12/1.42</f>
        <v>12.67605633802817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102</v>
      </c>
      <c r="P12" s="50">
        <v>88</v>
      </c>
      <c r="Q12" s="50">
        <v>5380499</v>
      </c>
      <c r="R12" s="51">
        <f t="shared" ref="R12:R34" si="4">Q12-Q11</f>
        <v>3872</v>
      </c>
      <c r="S12" s="52">
        <f t="shared" ref="S12:S34" si="5">R12*24/1000</f>
        <v>92.927999999999997</v>
      </c>
      <c r="T12" s="52">
        <f t="shared" ref="T12:T34" si="6">R12/1000</f>
        <v>3.8719999999999999</v>
      </c>
      <c r="U12" s="53">
        <v>7.5</v>
      </c>
      <c r="V12" s="53">
        <f t="shared" ref="V12:V34" si="7">U12</f>
        <v>7.5</v>
      </c>
      <c r="W12" s="117" t="s">
        <v>132</v>
      </c>
      <c r="X12" s="111">
        <v>0</v>
      </c>
      <c r="Y12" s="111">
        <v>0</v>
      </c>
      <c r="Z12" s="111">
        <v>1009</v>
      </c>
      <c r="AA12" s="111">
        <v>0</v>
      </c>
      <c r="AB12" s="111">
        <v>1038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30608806</v>
      </c>
      <c r="AH12" s="56">
        <f>IF(ISBLANK(AG12),"-",AG12-AG11)</f>
        <v>552</v>
      </c>
      <c r="AI12" s="57">
        <f t="shared" ref="AI12:AI34" si="8">AH12/T12</f>
        <v>142.56198347107437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6734964</v>
      </c>
      <c r="AQ12" s="111">
        <f t="shared" si="0"/>
        <v>1179</v>
      </c>
      <c r="AR12" s="61">
        <v>1.01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26</v>
      </c>
      <c r="E13" s="45">
        <f t="shared" si="1"/>
        <v>18.30985915492958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101</v>
      </c>
      <c r="P13" s="50">
        <v>87</v>
      </c>
      <c r="Q13" s="50">
        <v>5384179</v>
      </c>
      <c r="R13" s="51">
        <f t="shared" si="4"/>
        <v>3680</v>
      </c>
      <c r="S13" s="52">
        <f t="shared" si="5"/>
        <v>88.32</v>
      </c>
      <c r="T13" s="52">
        <f t="shared" si="6"/>
        <v>3.68</v>
      </c>
      <c r="U13" s="53">
        <v>8.9</v>
      </c>
      <c r="V13" s="53">
        <f t="shared" si="7"/>
        <v>8.9</v>
      </c>
      <c r="W13" s="117" t="s">
        <v>132</v>
      </c>
      <c r="X13" s="111">
        <v>0</v>
      </c>
      <c r="Y13" s="111">
        <v>0</v>
      </c>
      <c r="Z13" s="111">
        <v>1009</v>
      </c>
      <c r="AA13" s="111">
        <v>0</v>
      </c>
      <c r="AB13" s="111">
        <v>1038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30609352</v>
      </c>
      <c r="AH13" s="56">
        <f>IF(ISBLANK(AG13),"-",AG13-AG12)</f>
        <v>546</v>
      </c>
      <c r="AI13" s="57">
        <f t="shared" si="8"/>
        <v>148.36956521739131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6736288</v>
      </c>
      <c r="AQ13" s="111">
        <f t="shared" si="0"/>
        <v>1324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24</v>
      </c>
      <c r="E14" s="45">
        <f t="shared" si="1"/>
        <v>16.901408450704228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100</v>
      </c>
      <c r="P14" s="50">
        <v>88</v>
      </c>
      <c r="Q14" s="50">
        <v>5387747</v>
      </c>
      <c r="R14" s="51">
        <f t="shared" si="4"/>
        <v>3568</v>
      </c>
      <c r="S14" s="52">
        <f t="shared" si="5"/>
        <v>85.632000000000005</v>
      </c>
      <c r="T14" s="52">
        <f t="shared" si="6"/>
        <v>3.5680000000000001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941</v>
      </c>
      <c r="AA14" s="111">
        <v>0</v>
      </c>
      <c r="AB14" s="111">
        <v>957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30609862</v>
      </c>
      <c r="AH14" s="56">
        <f t="shared" ref="AH14:AH34" si="9">IF(ISBLANK(AG14),"-",AG14-AG13)</f>
        <v>510</v>
      </c>
      <c r="AI14" s="57">
        <f t="shared" si="8"/>
        <v>142.93721973094171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6737067</v>
      </c>
      <c r="AQ14" s="111">
        <f t="shared" si="0"/>
        <v>779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22</v>
      </c>
      <c r="E15" s="45">
        <f t="shared" si="1"/>
        <v>15.492957746478874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102</v>
      </c>
      <c r="P15" s="50">
        <v>97</v>
      </c>
      <c r="Q15" s="50">
        <v>5391339</v>
      </c>
      <c r="R15" s="51">
        <f t="shared" si="4"/>
        <v>3592</v>
      </c>
      <c r="S15" s="52">
        <f t="shared" si="5"/>
        <v>86.207999999999998</v>
      </c>
      <c r="T15" s="52">
        <f t="shared" si="6"/>
        <v>3.5920000000000001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999</v>
      </c>
      <c r="AA15" s="111">
        <v>0</v>
      </c>
      <c r="AB15" s="111">
        <v>1009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30610334</v>
      </c>
      <c r="AH15" s="56">
        <f t="shared" si="9"/>
        <v>472</v>
      </c>
      <c r="AI15" s="57">
        <f t="shared" si="8"/>
        <v>131.40311804008908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6737067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13</v>
      </c>
      <c r="E16" s="45">
        <f t="shared" si="1"/>
        <v>9.1549295774647899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125</v>
      </c>
      <c r="P16" s="50">
        <v>119</v>
      </c>
      <c r="Q16" s="50">
        <v>5396046</v>
      </c>
      <c r="R16" s="51">
        <f t="shared" si="4"/>
        <v>4707</v>
      </c>
      <c r="S16" s="52">
        <f t="shared" si="5"/>
        <v>112.968</v>
      </c>
      <c r="T16" s="52">
        <f t="shared" si="6"/>
        <v>4.7069999999999999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1154</v>
      </c>
      <c r="AA16" s="111">
        <v>0</v>
      </c>
      <c r="AB16" s="111">
        <v>1170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30611088</v>
      </c>
      <c r="AH16" s="56">
        <f t="shared" si="9"/>
        <v>754</v>
      </c>
      <c r="AI16" s="57">
        <f t="shared" si="8"/>
        <v>160.18695559804547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6737067</v>
      </c>
      <c r="AQ16" s="111">
        <f t="shared" si="0"/>
        <v>0</v>
      </c>
      <c r="AR16" s="61">
        <v>0.88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11</v>
      </c>
      <c r="E17" s="45">
        <f t="shared" si="1"/>
        <v>7.746478873239437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130</v>
      </c>
      <c r="P17" s="50">
        <v>141</v>
      </c>
      <c r="Q17" s="50">
        <v>5402470</v>
      </c>
      <c r="R17" s="51">
        <f t="shared" si="4"/>
        <v>6424</v>
      </c>
      <c r="S17" s="52">
        <f t="shared" si="5"/>
        <v>154.17599999999999</v>
      </c>
      <c r="T17" s="52">
        <f t="shared" si="6"/>
        <v>6.4240000000000004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1020</v>
      </c>
      <c r="Z17" s="111">
        <v>1196</v>
      </c>
      <c r="AA17" s="111">
        <v>1185</v>
      </c>
      <c r="AB17" s="111">
        <v>1199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30612423</v>
      </c>
      <c r="AH17" s="56">
        <f t="shared" si="9"/>
        <v>1335</v>
      </c>
      <c r="AI17" s="57">
        <f t="shared" si="8"/>
        <v>207.81444582814444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6737067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1"/>
        <v>7.042253521126761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134</v>
      </c>
      <c r="P18" s="50">
        <v>140</v>
      </c>
      <c r="Q18" s="50">
        <v>5408569</v>
      </c>
      <c r="R18" s="51">
        <f t="shared" si="4"/>
        <v>6099</v>
      </c>
      <c r="S18" s="52">
        <f t="shared" si="5"/>
        <v>146.376</v>
      </c>
      <c r="T18" s="52">
        <f t="shared" si="6"/>
        <v>6.0990000000000002</v>
      </c>
      <c r="U18" s="53">
        <v>8.3000000000000007</v>
      </c>
      <c r="V18" s="53">
        <f t="shared" si="7"/>
        <v>8.3000000000000007</v>
      </c>
      <c r="W18" s="117" t="s">
        <v>147</v>
      </c>
      <c r="X18" s="111">
        <v>0</v>
      </c>
      <c r="Y18" s="111">
        <v>1048</v>
      </c>
      <c r="Z18" s="111">
        <v>1196</v>
      </c>
      <c r="AA18" s="111">
        <v>1185</v>
      </c>
      <c r="AB18" s="111">
        <v>1199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30613791</v>
      </c>
      <c r="AH18" s="56">
        <f t="shared" si="9"/>
        <v>1368</v>
      </c>
      <c r="AI18" s="57">
        <f t="shared" si="8"/>
        <v>224.29906542056074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6737067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8</v>
      </c>
      <c r="E19" s="45">
        <f t="shared" si="1"/>
        <v>5.6338028169014089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136</v>
      </c>
      <c r="P19" s="50">
        <v>140</v>
      </c>
      <c r="Q19" s="50">
        <v>5414652</v>
      </c>
      <c r="R19" s="51">
        <f t="shared" si="4"/>
        <v>6083</v>
      </c>
      <c r="S19" s="52">
        <f t="shared" si="5"/>
        <v>145.99199999999999</v>
      </c>
      <c r="T19" s="52">
        <f t="shared" si="6"/>
        <v>6.0830000000000002</v>
      </c>
      <c r="U19" s="53">
        <v>7.5</v>
      </c>
      <c r="V19" s="53">
        <f t="shared" si="7"/>
        <v>7.5</v>
      </c>
      <c r="W19" s="117" t="s">
        <v>147</v>
      </c>
      <c r="X19" s="111">
        <v>0</v>
      </c>
      <c r="Y19" s="111">
        <v>1064</v>
      </c>
      <c r="Z19" s="111">
        <v>1196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30615180</v>
      </c>
      <c r="AH19" s="56">
        <f t="shared" si="9"/>
        <v>1389</v>
      </c>
      <c r="AI19" s="57">
        <f t="shared" si="8"/>
        <v>228.34127897419037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6737067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11</v>
      </c>
      <c r="E20" s="45">
        <f t="shared" si="1"/>
        <v>7.746478873239437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137</v>
      </c>
      <c r="P20" s="50">
        <v>138</v>
      </c>
      <c r="Q20" s="50">
        <v>5420424</v>
      </c>
      <c r="R20" s="51">
        <f t="shared" si="4"/>
        <v>5772</v>
      </c>
      <c r="S20" s="52">
        <f t="shared" si="5"/>
        <v>138.52799999999999</v>
      </c>
      <c r="T20" s="52">
        <f t="shared" si="6"/>
        <v>5.7720000000000002</v>
      </c>
      <c r="U20" s="53">
        <v>7.3</v>
      </c>
      <c r="V20" s="53">
        <f t="shared" si="7"/>
        <v>7.3</v>
      </c>
      <c r="W20" s="117" t="s">
        <v>147</v>
      </c>
      <c r="X20" s="111">
        <v>0</v>
      </c>
      <c r="Y20" s="111">
        <v>1064</v>
      </c>
      <c r="Z20" s="111">
        <v>1196</v>
      </c>
      <c r="AA20" s="111">
        <v>1185</v>
      </c>
      <c r="AB20" s="111">
        <v>1199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30616544</v>
      </c>
      <c r="AH20" s="56">
        <f t="shared" si="9"/>
        <v>1364</v>
      </c>
      <c r="AI20" s="57">
        <f t="shared" si="8"/>
        <v>236.3132363132363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6737067</v>
      </c>
      <c r="AQ20" s="111">
        <f t="shared" si="0"/>
        <v>0</v>
      </c>
      <c r="AR20" s="61">
        <v>0.97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139</v>
      </c>
      <c r="P21" s="50">
        <v>146</v>
      </c>
      <c r="Q21" s="50">
        <v>5426455</v>
      </c>
      <c r="R21" s="51">
        <f>Q21-Q20</f>
        <v>6031</v>
      </c>
      <c r="S21" s="52">
        <f t="shared" si="5"/>
        <v>144.744</v>
      </c>
      <c r="T21" s="52">
        <f t="shared" si="6"/>
        <v>6.0309999999999997</v>
      </c>
      <c r="U21" s="53">
        <v>6.9</v>
      </c>
      <c r="V21" s="53">
        <f t="shared" si="7"/>
        <v>6.9</v>
      </c>
      <c r="W21" s="117" t="s">
        <v>147</v>
      </c>
      <c r="X21" s="111">
        <v>0</v>
      </c>
      <c r="Y21" s="111">
        <v>1030</v>
      </c>
      <c r="Z21" s="111">
        <v>1196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30617898</v>
      </c>
      <c r="AH21" s="56">
        <f t="shared" si="9"/>
        <v>1354</v>
      </c>
      <c r="AI21" s="57">
        <f t="shared" si="8"/>
        <v>224.50671530426132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6737067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11</v>
      </c>
      <c r="E22" s="45">
        <f t="shared" si="1"/>
        <v>7.746478873239437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135</v>
      </c>
      <c r="P22" s="50">
        <v>143</v>
      </c>
      <c r="Q22" s="50">
        <v>5432430</v>
      </c>
      <c r="R22" s="51">
        <f t="shared" si="4"/>
        <v>5975</v>
      </c>
      <c r="S22" s="52">
        <f t="shared" si="5"/>
        <v>143.4</v>
      </c>
      <c r="T22" s="52">
        <f t="shared" si="6"/>
        <v>5.9749999999999996</v>
      </c>
      <c r="U22" s="53">
        <v>6.6</v>
      </c>
      <c r="V22" s="53">
        <f t="shared" si="7"/>
        <v>6.6</v>
      </c>
      <c r="W22" s="117" t="s">
        <v>147</v>
      </c>
      <c r="X22" s="111">
        <v>0</v>
      </c>
      <c r="Y22" s="111">
        <v>1051</v>
      </c>
      <c r="Z22" s="111">
        <v>1196</v>
      </c>
      <c r="AA22" s="111">
        <v>1185</v>
      </c>
      <c r="AB22" s="111">
        <v>1199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30619244</v>
      </c>
      <c r="AH22" s="56">
        <f t="shared" si="9"/>
        <v>1346</v>
      </c>
      <c r="AI22" s="57">
        <f t="shared" si="8"/>
        <v>225.27196652719667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6737067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08" t="s">
        <v>144</v>
      </c>
      <c r="B23" s="43">
        <v>2.5</v>
      </c>
      <c r="C23" s="43">
        <v>0.54166666666666696</v>
      </c>
      <c r="D23" s="44">
        <v>12</v>
      </c>
      <c r="E23" s="45">
        <f t="shared" si="1"/>
        <v>8.4507042253521139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137</v>
      </c>
      <c r="P23" s="50">
        <v>130</v>
      </c>
      <c r="Q23" s="50">
        <v>5438144</v>
      </c>
      <c r="R23" s="51">
        <f t="shared" si="4"/>
        <v>5714</v>
      </c>
      <c r="S23" s="52">
        <f t="shared" si="5"/>
        <v>137.136</v>
      </c>
      <c r="T23" s="52">
        <f t="shared" si="6"/>
        <v>5.7140000000000004</v>
      </c>
      <c r="U23" s="53">
        <v>6.5</v>
      </c>
      <c r="V23" s="53">
        <f t="shared" si="7"/>
        <v>6.5</v>
      </c>
      <c r="W23" s="117" t="s">
        <v>147</v>
      </c>
      <c r="X23" s="111">
        <v>0</v>
      </c>
      <c r="Y23" s="111">
        <v>999</v>
      </c>
      <c r="Z23" s="111">
        <v>1155</v>
      </c>
      <c r="AA23" s="111">
        <v>1185</v>
      </c>
      <c r="AB23" s="111">
        <v>1159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30620534</v>
      </c>
      <c r="AH23" s="56">
        <f t="shared" si="9"/>
        <v>1290</v>
      </c>
      <c r="AI23" s="57">
        <f t="shared" si="8"/>
        <v>225.7612880644032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6737067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10</v>
      </c>
      <c r="E24" s="45">
        <f t="shared" si="1"/>
        <v>7.042253521126761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133</v>
      </c>
      <c r="P24" s="50">
        <v>135</v>
      </c>
      <c r="Q24" s="50">
        <v>5443840</v>
      </c>
      <c r="R24" s="51">
        <f t="shared" si="4"/>
        <v>5696</v>
      </c>
      <c r="S24" s="52">
        <f t="shared" si="5"/>
        <v>136.70400000000001</v>
      </c>
      <c r="T24" s="52">
        <f t="shared" si="6"/>
        <v>5.6959999999999997</v>
      </c>
      <c r="U24" s="53">
        <v>6.4</v>
      </c>
      <c r="V24" s="53">
        <f t="shared" si="7"/>
        <v>6.4</v>
      </c>
      <c r="W24" s="117" t="s">
        <v>147</v>
      </c>
      <c r="X24" s="111">
        <v>0</v>
      </c>
      <c r="Y24" s="111">
        <v>1012</v>
      </c>
      <c r="Z24" s="111">
        <v>1145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30621808</v>
      </c>
      <c r="AH24" s="56">
        <f t="shared" si="9"/>
        <v>1274</v>
      </c>
      <c r="AI24" s="57">
        <f t="shared" si="8"/>
        <v>223.66573033707866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6737067</v>
      </c>
      <c r="AQ24" s="111">
        <f t="shared" si="0"/>
        <v>0</v>
      </c>
      <c r="AR24" s="61">
        <v>1.07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135</v>
      </c>
      <c r="P25" s="50">
        <v>138</v>
      </c>
      <c r="Q25" s="50">
        <v>5449500</v>
      </c>
      <c r="R25" s="51">
        <f t="shared" si="4"/>
        <v>5660</v>
      </c>
      <c r="S25" s="52">
        <f t="shared" si="5"/>
        <v>135.84</v>
      </c>
      <c r="T25" s="52">
        <f t="shared" si="6"/>
        <v>5.66</v>
      </c>
      <c r="U25" s="53">
        <v>6.3</v>
      </c>
      <c r="V25" s="53">
        <f t="shared" si="7"/>
        <v>6.3</v>
      </c>
      <c r="W25" s="117" t="s">
        <v>147</v>
      </c>
      <c r="X25" s="111">
        <v>0</v>
      </c>
      <c r="Y25" s="111">
        <v>972</v>
      </c>
      <c r="Z25" s="111">
        <v>1145</v>
      </c>
      <c r="AA25" s="111">
        <v>1185</v>
      </c>
      <c r="AB25" s="111">
        <v>1199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30623054</v>
      </c>
      <c r="AH25" s="56">
        <f t="shared" si="9"/>
        <v>1246</v>
      </c>
      <c r="AI25" s="57">
        <f t="shared" si="8"/>
        <v>220.14134275618375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6737067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11</v>
      </c>
      <c r="E26" s="45">
        <f t="shared" si="1"/>
        <v>7.746478873239437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133</v>
      </c>
      <c r="P26" s="50">
        <v>137</v>
      </c>
      <c r="Q26" s="50">
        <v>5455066</v>
      </c>
      <c r="R26" s="51">
        <f t="shared" si="4"/>
        <v>5566</v>
      </c>
      <c r="S26" s="52">
        <f t="shared" si="5"/>
        <v>133.584</v>
      </c>
      <c r="T26" s="52">
        <f t="shared" si="6"/>
        <v>5.5659999999999998</v>
      </c>
      <c r="U26" s="53">
        <v>6.2</v>
      </c>
      <c r="V26" s="53">
        <f t="shared" si="7"/>
        <v>6.2</v>
      </c>
      <c r="W26" s="117" t="s">
        <v>147</v>
      </c>
      <c r="X26" s="111">
        <v>0</v>
      </c>
      <c r="Y26" s="111">
        <v>990</v>
      </c>
      <c r="Z26" s="111">
        <v>1125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30624310</v>
      </c>
      <c r="AH26" s="56">
        <f t="shared" si="9"/>
        <v>1256</v>
      </c>
      <c r="AI26" s="57">
        <f t="shared" si="8"/>
        <v>225.65576715774344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6737067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8</v>
      </c>
      <c r="E27" s="45">
        <f t="shared" si="1"/>
        <v>5.6338028169014089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133</v>
      </c>
      <c r="P27" s="50">
        <v>138</v>
      </c>
      <c r="Q27" s="50">
        <v>5460634</v>
      </c>
      <c r="R27" s="51">
        <f t="shared" si="4"/>
        <v>5568</v>
      </c>
      <c r="S27" s="52">
        <f t="shared" si="5"/>
        <v>133.63200000000001</v>
      </c>
      <c r="T27" s="52">
        <f t="shared" si="6"/>
        <v>5.5679999999999996</v>
      </c>
      <c r="U27" s="53">
        <v>6.1</v>
      </c>
      <c r="V27" s="53">
        <f t="shared" si="7"/>
        <v>6.1</v>
      </c>
      <c r="W27" s="117" t="s">
        <v>147</v>
      </c>
      <c r="X27" s="111">
        <v>0</v>
      </c>
      <c r="Y27" s="111">
        <v>1010</v>
      </c>
      <c r="Z27" s="111">
        <v>1165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30625566</v>
      </c>
      <c r="AH27" s="56">
        <f t="shared" si="9"/>
        <v>1256</v>
      </c>
      <c r="AI27" s="57">
        <f t="shared" si="8"/>
        <v>225.57471264367817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6737067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7</v>
      </c>
      <c r="E28" s="45">
        <f t="shared" si="1"/>
        <v>4.9295774647887329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134</v>
      </c>
      <c r="P28" s="50">
        <v>139</v>
      </c>
      <c r="Q28" s="50">
        <v>5466186</v>
      </c>
      <c r="R28" s="51">
        <f t="shared" si="4"/>
        <v>5552</v>
      </c>
      <c r="S28" s="52">
        <f t="shared" si="5"/>
        <v>133.24799999999999</v>
      </c>
      <c r="T28" s="52">
        <f t="shared" si="6"/>
        <v>5.5519999999999996</v>
      </c>
      <c r="U28" s="53">
        <v>6</v>
      </c>
      <c r="V28" s="53">
        <f t="shared" si="7"/>
        <v>6</v>
      </c>
      <c r="W28" s="117" t="s">
        <v>147</v>
      </c>
      <c r="X28" s="111">
        <v>0</v>
      </c>
      <c r="Y28" s="111">
        <v>970</v>
      </c>
      <c r="Z28" s="111">
        <v>1125</v>
      </c>
      <c r="AA28" s="111">
        <v>1185</v>
      </c>
      <c r="AB28" s="111">
        <v>1199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30626820</v>
      </c>
      <c r="AH28" s="56">
        <f t="shared" si="9"/>
        <v>1254</v>
      </c>
      <c r="AI28" s="57">
        <f t="shared" si="8"/>
        <v>225.86455331412105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6737067</v>
      </c>
      <c r="AQ28" s="111">
        <f t="shared" si="0"/>
        <v>0</v>
      </c>
      <c r="AR28" s="61">
        <v>0.92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1"/>
        <v>4.9295774647887329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133</v>
      </c>
      <c r="P29" s="50">
        <v>136</v>
      </c>
      <c r="Q29" s="50">
        <v>5471656</v>
      </c>
      <c r="R29" s="51">
        <f t="shared" si="4"/>
        <v>5470</v>
      </c>
      <c r="S29" s="52">
        <f t="shared" si="5"/>
        <v>131.28</v>
      </c>
      <c r="T29" s="52">
        <f t="shared" si="6"/>
        <v>5.47</v>
      </c>
      <c r="U29" s="53">
        <v>5.9</v>
      </c>
      <c r="V29" s="53">
        <f t="shared" si="7"/>
        <v>5.9</v>
      </c>
      <c r="W29" s="117" t="s">
        <v>147</v>
      </c>
      <c r="X29" s="111">
        <v>0</v>
      </c>
      <c r="Y29" s="111">
        <v>970</v>
      </c>
      <c r="Z29" s="111">
        <v>1125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30628058</v>
      </c>
      <c r="AH29" s="56">
        <f t="shared" si="9"/>
        <v>1238</v>
      </c>
      <c r="AI29" s="57">
        <f t="shared" si="8"/>
        <v>226.32541133455211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6737067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10</v>
      </c>
      <c r="E30" s="45">
        <f t="shared" si="1"/>
        <v>7.042253521126761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111</v>
      </c>
      <c r="P30" s="50">
        <v>128</v>
      </c>
      <c r="Q30" s="50">
        <v>5477118</v>
      </c>
      <c r="R30" s="51">
        <f t="shared" si="4"/>
        <v>5462</v>
      </c>
      <c r="S30" s="52">
        <f t="shared" si="5"/>
        <v>131.08799999999999</v>
      </c>
      <c r="T30" s="52">
        <f t="shared" si="6"/>
        <v>5.4619999999999997</v>
      </c>
      <c r="U30" s="53">
        <v>5.2</v>
      </c>
      <c r="V30" s="53">
        <f t="shared" si="7"/>
        <v>5.2</v>
      </c>
      <c r="W30" s="117" t="s">
        <v>150</v>
      </c>
      <c r="X30" s="111">
        <v>0</v>
      </c>
      <c r="Y30" s="111">
        <v>1105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30629162</v>
      </c>
      <c r="AH30" s="56">
        <f t="shared" si="9"/>
        <v>1104</v>
      </c>
      <c r="AI30" s="57">
        <f t="shared" si="8"/>
        <v>202.12376418894178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6737067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115</v>
      </c>
      <c r="P31" s="50">
        <v>125</v>
      </c>
      <c r="Q31" s="50">
        <v>5482399</v>
      </c>
      <c r="R31" s="51">
        <f t="shared" si="4"/>
        <v>5281</v>
      </c>
      <c r="S31" s="52">
        <f t="shared" si="5"/>
        <v>126.744</v>
      </c>
      <c r="T31" s="52">
        <f t="shared" si="6"/>
        <v>5.2809999999999997</v>
      </c>
      <c r="U31" s="53">
        <v>4.4000000000000004</v>
      </c>
      <c r="V31" s="53">
        <f t="shared" si="7"/>
        <v>4.4000000000000004</v>
      </c>
      <c r="W31" s="117" t="s">
        <v>150</v>
      </c>
      <c r="X31" s="111">
        <v>0</v>
      </c>
      <c r="Y31" s="111">
        <v>1049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30630228</v>
      </c>
      <c r="AH31" s="56">
        <f t="shared" si="9"/>
        <v>1066</v>
      </c>
      <c r="AI31" s="57">
        <f t="shared" si="8"/>
        <v>201.85570914599509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6737067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18</v>
      </c>
      <c r="E32" s="45">
        <f t="shared" si="1"/>
        <v>12.67605633802817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112</v>
      </c>
      <c r="P32" s="50">
        <v>123</v>
      </c>
      <c r="Q32" s="50">
        <v>5487398</v>
      </c>
      <c r="R32" s="51">
        <f t="shared" si="4"/>
        <v>4999</v>
      </c>
      <c r="S32" s="52">
        <f t="shared" si="5"/>
        <v>119.976</v>
      </c>
      <c r="T32" s="52">
        <f t="shared" si="6"/>
        <v>4.9989999999999997</v>
      </c>
      <c r="U32" s="53">
        <v>4.2</v>
      </c>
      <c r="V32" s="53">
        <f t="shared" si="7"/>
        <v>4.2</v>
      </c>
      <c r="W32" s="117" t="s">
        <v>150</v>
      </c>
      <c r="X32" s="111">
        <v>0</v>
      </c>
      <c r="Y32" s="111">
        <v>970</v>
      </c>
      <c r="Z32" s="111">
        <v>1165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30631206</v>
      </c>
      <c r="AH32" s="56">
        <f t="shared" si="9"/>
        <v>978</v>
      </c>
      <c r="AI32" s="57">
        <f t="shared" si="8"/>
        <v>195.63912782556514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6737067</v>
      </c>
      <c r="AQ32" s="111">
        <f t="shared" si="0"/>
        <v>0</v>
      </c>
      <c r="AR32" s="61">
        <v>0.94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14</v>
      </c>
      <c r="E33" s="45">
        <f t="shared" si="1"/>
        <v>9.8591549295774659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113</v>
      </c>
      <c r="P33" s="50">
        <v>98</v>
      </c>
      <c r="Q33" s="50">
        <v>5491669</v>
      </c>
      <c r="R33" s="51">
        <f t="shared" si="4"/>
        <v>4271</v>
      </c>
      <c r="S33" s="52">
        <f t="shared" si="5"/>
        <v>102.504</v>
      </c>
      <c r="T33" s="52">
        <f t="shared" si="6"/>
        <v>4.2709999999999999</v>
      </c>
      <c r="U33" s="53">
        <v>4.7</v>
      </c>
      <c r="V33" s="53">
        <f t="shared" si="7"/>
        <v>4.7</v>
      </c>
      <c r="W33" s="117" t="s">
        <v>132</v>
      </c>
      <c r="X33" s="111">
        <v>0</v>
      </c>
      <c r="Y33" s="111">
        <v>0</v>
      </c>
      <c r="Z33" s="111">
        <v>1090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30631946</v>
      </c>
      <c r="AH33" s="56">
        <f t="shared" si="9"/>
        <v>740</v>
      </c>
      <c r="AI33" s="57">
        <f t="shared" si="8"/>
        <v>173.26153125731679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</v>
      </c>
      <c r="AP33" s="111">
        <v>6737470</v>
      </c>
      <c r="AQ33" s="111">
        <f t="shared" si="0"/>
        <v>403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24</v>
      </c>
      <c r="E34" s="45">
        <f t="shared" si="1"/>
        <v>16.901408450704228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115</v>
      </c>
      <c r="P34" s="50">
        <v>99</v>
      </c>
      <c r="Q34" s="50">
        <v>5495694</v>
      </c>
      <c r="R34" s="51">
        <f t="shared" si="4"/>
        <v>4025</v>
      </c>
      <c r="S34" s="52">
        <f t="shared" si="5"/>
        <v>96.6</v>
      </c>
      <c r="T34" s="52">
        <f t="shared" si="6"/>
        <v>4.0250000000000004</v>
      </c>
      <c r="U34" s="53">
        <v>5.4</v>
      </c>
      <c r="V34" s="53">
        <f t="shared" si="7"/>
        <v>5.4</v>
      </c>
      <c r="W34" s="117" t="s">
        <v>132</v>
      </c>
      <c r="X34" s="111">
        <v>0</v>
      </c>
      <c r="Y34" s="111">
        <v>0</v>
      </c>
      <c r="Z34" s="111">
        <v>925</v>
      </c>
      <c r="AA34" s="111">
        <v>0</v>
      </c>
      <c r="AB34" s="111">
        <v>1110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30632538</v>
      </c>
      <c r="AH34" s="56">
        <f t="shared" si="9"/>
        <v>592</v>
      </c>
      <c r="AI34" s="57">
        <f t="shared" si="8"/>
        <v>147.08074534161489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</v>
      </c>
      <c r="AP34" s="111">
        <v>6738340</v>
      </c>
      <c r="AQ34" s="111">
        <f t="shared" si="0"/>
        <v>870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122.58333333333333</v>
      </c>
      <c r="Q35" s="78">
        <f>Q34-Q10</f>
        <v>123142</v>
      </c>
      <c r="R35" s="79">
        <f>SUM(R11:R34)</f>
        <v>123142</v>
      </c>
      <c r="S35" s="80">
        <f>AVERAGE(S11:S34)</f>
        <v>123.14200000000001</v>
      </c>
      <c r="T35" s="80">
        <f>SUM(T11:T34)</f>
        <v>123.142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24964</v>
      </c>
      <c r="AH35" s="86">
        <f>SUM(AH11:AH34)</f>
        <v>24964</v>
      </c>
      <c r="AI35" s="87">
        <f>$AH$35/$T35</f>
        <v>202.72530899287003</v>
      </c>
      <c r="AJ35" s="84"/>
      <c r="AK35" s="88"/>
      <c r="AL35" s="88"/>
      <c r="AM35" s="88"/>
      <c r="AN35" s="89"/>
      <c r="AO35" s="90"/>
      <c r="AP35" s="91">
        <f>AP34-AP10</f>
        <v>5667</v>
      </c>
      <c r="AQ35" s="92">
        <f>SUM(AQ11:AQ34)</f>
        <v>5667</v>
      </c>
      <c r="AR35" s="93">
        <f>AVERAGE(AR11:AR34)</f>
        <v>0.96500000000000019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08"/>
      <c r="AX40" s="108"/>
      <c r="AY40" s="108"/>
    </row>
    <row r="41" spans="2:51" x14ac:dyDescent="0.35">
      <c r="B41" s="123" t="s">
        <v>164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08"/>
      <c r="AX41" s="108"/>
      <c r="AY41" s="108"/>
    </row>
    <row r="42" spans="2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08"/>
      <c r="AX42" s="108"/>
      <c r="AY42" s="108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08"/>
      <c r="AX43" s="108"/>
      <c r="AY43" s="108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08"/>
      <c r="AX44" s="108"/>
      <c r="AY44" s="108"/>
    </row>
    <row r="45" spans="2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08"/>
      <c r="AX45" s="108"/>
      <c r="AY45" s="108"/>
    </row>
    <row r="46" spans="2:51" x14ac:dyDescent="0.35">
      <c r="B46" s="125" t="s">
        <v>165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08"/>
      <c r="AX46" s="108"/>
      <c r="AY46" s="108"/>
    </row>
    <row r="47" spans="2:51" x14ac:dyDescent="0.35">
      <c r="B47" s="138" t="s">
        <v>170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08"/>
      <c r="AX47" s="108"/>
      <c r="AY47" s="108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6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08"/>
      <c r="AX48" s="108"/>
      <c r="AY48" s="108"/>
    </row>
    <row r="49" spans="2:51" x14ac:dyDescent="0.35">
      <c r="B49" s="125" t="s">
        <v>166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6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08"/>
      <c r="AX49" s="108"/>
      <c r="AY49" s="108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08"/>
      <c r="AX50" s="108"/>
      <c r="AY50" s="108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08"/>
      <c r="AX51" s="108"/>
      <c r="AY51" s="108"/>
    </row>
    <row r="52" spans="2:51" x14ac:dyDescent="0.35">
      <c r="B52" s="122" t="s">
        <v>142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08"/>
      <c r="AX52" s="108"/>
      <c r="AY52" s="108"/>
    </row>
    <row r="53" spans="2:51" x14ac:dyDescent="0.35">
      <c r="B53" s="122" t="s">
        <v>167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08"/>
      <c r="AX53" s="108"/>
      <c r="AY53" s="108"/>
    </row>
    <row r="54" spans="2:51" x14ac:dyDescent="0.35">
      <c r="B54" s="138" t="s">
        <v>171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08"/>
      <c r="AX54" s="108"/>
      <c r="AY54" s="108"/>
    </row>
    <row r="55" spans="2:51" x14ac:dyDescent="0.35">
      <c r="B55" s="127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08"/>
      <c r="AX55" s="108"/>
      <c r="AY55" s="108"/>
    </row>
    <row r="56" spans="2:51" x14ac:dyDescent="0.35">
      <c r="B56" s="122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26"/>
      <c r="V56" s="126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08"/>
      <c r="AX56" s="108"/>
      <c r="AY56" s="108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08"/>
      <c r="AX57" s="108"/>
      <c r="AY57" s="108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08"/>
      <c r="AX58" s="108"/>
      <c r="AY58" s="108"/>
    </row>
    <row r="59" spans="2:51" x14ac:dyDescent="0.35">
      <c r="B59" s="107"/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08"/>
      <c r="AX59" s="108"/>
      <c r="AY59" s="108"/>
    </row>
    <row r="60" spans="2:51" x14ac:dyDescent="0.35">
      <c r="B60" s="107"/>
      <c r="C60" s="116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08"/>
      <c r="AX60" s="108"/>
      <c r="AY60" s="108"/>
    </row>
    <row r="61" spans="2:51" x14ac:dyDescent="0.35">
      <c r="B61" s="107"/>
      <c r="C61" s="116"/>
      <c r="D61" s="101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05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08"/>
      <c r="AX61" s="108"/>
      <c r="AY61" s="108"/>
    </row>
    <row r="62" spans="2:51" x14ac:dyDescent="0.35">
      <c r="B62" s="107"/>
      <c r="C62" s="138"/>
      <c r="D62" s="101"/>
      <c r="E62" s="119"/>
      <c r="F62" s="119"/>
      <c r="G62" s="119"/>
      <c r="H62" s="119"/>
      <c r="I62" s="101"/>
      <c r="J62" s="120"/>
      <c r="K62" s="120"/>
      <c r="L62" s="120"/>
      <c r="M62" s="120"/>
      <c r="N62" s="120"/>
      <c r="O62" s="120"/>
      <c r="P62" s="120"/>
      <c r="Q62" s="120"/>
      <c r="R62" s="120"/>
      <c r="S62" s="105"/>
      <c r="T62" s="105"/>
      <c r="U62" s="105"/>
      <c r="V62" s="105"/>
      <c r="W62" s="105"/>
      <c r="X62" s="105"/>
      <c r="Y62" s="105"/>
      <c r="Z62" s="104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12"/>
      <c r="AW62" s="108"/>
      <c r="AX62" s="108"/>
      <c r="AY62" s="108"/>
    </row>
    <row r="63" spans="2:51" x14ac:dyDescent="0.35">
      <c r="B63" s="107"/>
      <c r="C63" s="138"/>
      <c r="D63" s="119"/>
      <c r="E63" s="101"/>
      <c r="F63" s="119"/>
      <c r="G63" s="101"/>
      <c r="H63" s="101"/>
      <c r="I63" s="101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4"/>
      <c r="X63" s="104"/>
      <c r="Y63" s="104"/>
      <c r="Z63" s="113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12"/>
      <c r="AW63" s="108"/>
      <c r="AX63" s="108"/>
      <c r="AY63" s="108"/>
    </row>
    <row r="64" spans="2:51" x14ac:dyDescent="0.35">
      <c r="B64" s="102"/>
      <c r="C64" s="122"/>
      <c r="D64" s="119"/>
      <c r="E64" s="101"/>
      <c r="F64" s="101"/>
      <c r="G64" s="101"/>
      <c r="H64" s="101"/>
      <c r="I64" s="119"/>
      <c r="J64" s="105"/>
      <c r="K64" s="105"/>
      <c r="L64" s="105"/>
      <c r="M64" s="105"/>
      <c r="N64" s="105"/>
      <c r="O64" s="105"/>
      <c r="P64" s="105"/>
      <c r="Q64" s="105"/>
      <c r="R64" s="105"/>
      <c r="S64" s="120"/>
      <c r="T64" s="126"/>
      <c r="U64" s="103"/>
      <c r="V64" s="103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08"/>
      <c r="AX64" s="108"/>
      <c r="AY64" s="108"/>
    </row>
    <row r="65" spans="1:51" x14ac:dyDescent="0.35">
      <c r="B65" s="102"/>
      <c r="C65" s="122"/>
      <c r="D65" s="119"/>
      <c r="E65" s="119"/>
      <c r="F65" s="101"/>
      <c r="G65" s="119"/>
      <c r="H65" s="119"/>
      <c r="I65" s="119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6"/>
      <c r="U65" s="103"/>
      <c r="V65" s="103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08"/>
      <c r="AX65" s="108"/>
      <c r="AY65" s="108"/>
    </row>
    <row r="66" spans="1:51" x14ac:dyDescent="0.35">
      <c r="B66" s="102"/>
      <c r="C66" s="105"/>
      <c r="D66" s="119"/>
      <c r="E66" s="119"/>
      <c r="F66" s="119"/>
      <c r="G66" s="119"/>
      <c r="H66" s="119"/>
      <c r="I66" s="119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6"/>
      <c r="U66" s="103"/>
      <c r="V66" s="103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08"/>
      <c r="AX66" s="108"/>
      <c r="AY66" s="108"/>
    </row>
    <row r="67" spans="1:51" x14ac:dyDescent="0.35">
      <c r="B67" s="102"/>
      <c r="C67" s="138"/>
      <c r="D67" s="105"/>
      <c r="E67" s="119"/>
      <c r="F67" s="119"/>
      <c r="G67" s="119"/>
      <c r="H67" s="119"/>
      <c r="I67" s="119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08"/>
      <c r="AX67" s="108"/>
      <c r="AY67" s="108"/>
    </row>
    <row r="68" spans="1:51" x14ac:dyDescent="0.35">
      <c r="B68" s="102"/>
      <c r="C68" s="122"/>
      <c r="D68" s="105"/>
      <c r="E68" s="119"/>
      <c r="F68" s="119"/>
      <c r="G68" s="119"/>
      <c r="H68" s="119"/>
      <c r="I68" s="105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08"/>
      <c r="AX68" s="108"/>
      <c r="AY68" s="108"/>
    </row>
    <row r="69" spans="1:51" x14ac:dyDescent="0.35">
      <c r="B69" s="105"/>
      <c r="C69" s="138"/>
      <c r="D69" s="119"/>
      <c r="E69" s="105"/>
      <c r="F69" s="119"/>
      <c r="G69" s="105"/>
      <c r="H69" s="105"/>
      <c r="I69" s="105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08"/>
      <c r="AV69" s="112"/>
      <c r="AW69" s="108"/>
      <c r="AX69" s="108"/>
      <c r="AY69" s="108"/>
    </row>
    <row r="70" spans="1:51" x14ac:dyDescent="0.35">
      <c r="B70" s="105"/>
      <c r="C70" s="125"/>
      <c r="D70" s="119"/>
      <c r="E70" s="105"/>
      <c r="F70" s="105"/>
      <c r="G70" s="105"/>
      <c r="H70" s="105"/>
      <c r="I70" s="119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08"/>
      <c r="AV70" s="112"/>
      <c r="AW70" s="108"/>
      <c r="AX70" s="108"/>
      <c r="AY70" s="108"/>
    </row>
    <row r="71" spans="1:51" x14ac:dyDescent="0.35">
      <c r="A71" s="113"/>
      <c r="B71" s="102"/>
      <c r="I71" s="114"/>
      <c r="J71" s="114"/>
      <c r="K71" s="114"/>
      <c r="L71" s="114"/>
      <c r="M71" s="114"/>
      <c r="N71" s="114"/>
      <c r="O71" s="115"/>
      <c r="P71" s="109"/>
      <c r="R71" s="112"/>
      <c r="AS71" s="108"/>
      <c r="AT71" s="108"/>
      <c r="AU71" s="108"/>
      <c r="AV71" s="108"/>
      <c r="AW71" s="108"/>
      <c r="AX71" s="108"/>
      <c r="AY71" s="108"/>
    </row>
    <row r="72" spans="1:51" x14ac:dyDescent="0.3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108"/>
      <c r="AT72" s="108"/>
      <c r="AU72" s="108"/>
      <c r="AV72" s="108"/>
      <c r="AW72" s="108"/>
      <c r="AX72" s="108"/>
      <c r="AY72" s="108"/>
    </row>
    <row r="73" spans="1:51" x14ac:dyDescent="0.3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08"/>
      <c r="AT73" s="108"/>
      <c r="AU73" s="108"/>
      <c r="AV73" s="108"/>
      <c r="AW73" s="108"/>
      <c r="AX73" s="108"/>
      <c r="AY73" s="108"/>
    </row>
    <row r="74" spans="1:51" x14ac:dyDescent="0.3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08"/>
      <c r="AT74" s="108"/>
      <c r="AU74" s="108"/>
      <c r="AV74" s="108"/>
      <c r="AW74" s="108"/>
      <c r="AX74" s="108"/>
      <c r="AY74" s="108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08"/>
      <c r="AT75" s="108"/>
      <c r="AU75" s="108"/>
      <c r="AV75" s="108"/>
      <c r="AW75" s="108"/>
      <c r="AX75" s="108"/>
      <c r="AY75" s="108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08"/>
      <c r="AT76" s="108"/>
      <c r="AU76" s="108"/>
      <c r="AV76" s="108"/>
      <c r="AW76" s="108"/>
      <c r="AX76" s="108"/>
      <c r="AY76" s="108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4"/>
      <c r="AS77" s="108"/>
      <c r="AT77" s="108"/>
      <c r="AU77" s="108"/>
      <c r="AV77" s="108"/>
      <c r="AW77" s="108"/>
      <c r="AX77" s="108"/>
      <c r="AY77" s="108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R78" s="109"/>
      <c r="AS78" s="108"/>
      <c r="AT78" s="108"/>
      <c r="AU78" s="108"/>
      <c r="AV78" s="108"/>
      <c r="AW78" s="108"/>
      <c r="AX78" s="108"/>
      <c r="AY78" s="108"/>
    </row>
    <row r="79" spans="1:51" x14ac:dyDescent="0.35">
      <c r="O79" s="115"/>
      <c r="R79" s="109"/>
      <c r="AS79" s="108"/>
      <c r="AT79" s="108"/>
      <c r="AU79" s="108"/>
      <c r="AV79" s="108"/>
      <c r="AW79" s="108"/>
      <c r="AX79" s="108"/>
      <c r="AY79" s="108"/>
    </row>
    <row r="80" spans="1:51" x14ac:dyDescent="0.35">
      <c r="O80" s="115"/>
      <c r="R80" s="109"/>
      <c r="AS80" s="108"/>
      <c r="AT80" s="108"/>
      <c r="AU80" s="108"/>
      <c r="AV80" s="108"/>
      <c r="AW80" s="108"/>
      <c r="AX80" s="108"/>
      <c r="AY80" s="108"/>
    </row>
    <row r="81" spans="15:51" x14ac:dyDescent="0.35">
      <c r="O81" s="115"/>
      <c r="R81" s="109"/>
      <c r="AS81" s="108"/>
      <c r="AT81" s="108"/>
      <c r="AU81" s="108"/>
      <c r="AV81" s="108"/>
      <c r="AW81" s="108"/>
      <c r="AX81" s="108"/>
      <c r="AY81" s="108"/>
    </row>
    <row r="82" spans="15:51" x14ac:dyDescent="0.35">
      <c r="O82" s="115"/>
      <c r="R82" s="109"/>
      <c r="AS82" s="108"/>
      <c r="AT82" s="108"/>
      <c r="AU82" s="108"/>
      <c r="AV82" s="108"/>
      <c r="AW82" s="108"/>
      <c r="AX82" s="108"/>
      <c r="AY82" s="108"/>
    </row>
    <row r="83" spans="15:51" x14ac:dyDescent="0.35">
      <c r="O83" s="115"/>
      <c r="AS83" s="108"/>
      <c r="AT83" s="108"/>
      <c r="AU83" s="108"/>
      <c r="AV83" s="108"/>
      <c r="AW83" s="108"/>
      <c r="AX83" s="108"/>
      <c r="AY83" s="108"/>
    </row>
    <row r="84" spans="15:51" x14ac:dyDescent="0.35">
      <c r="O84" s="115"/>
      <c r="AS84" s="108"/>
      <c r="AT84" s="108"/>
      <c r="AU84" s="108"/>
      <c r="AV84" s="108"/>
      <c r="AW84" s="108"/>
      <c r="AX84" s="108"/>
      <c r="AY84" s="108"/>
    </row>
    <row r="85" spans="15:51" x14ac:dyDescent="0.35">
      <c r="O85" s="115"/>
      <c r="AS85" s="108"/>
      <c r="AT85" s="108"/>
      <c r="AU85" s="108"/>
      <c r="AV85" s="108"/>
      <c r="AW85" s="108"/>
      <c r="AX85" s="108"/>
      <c r="AY85" s="108"/>
    </row>
    <row r="86" spans="15:51" x14ac:dyDescent="0.35">
      <c r="O86" s="115"/>
      <c r="AS86" s="108"/>
      <c r="AT86" s="108"/>
      <c r="AU86" s="108"/>
      <c r="AV86" s="108"/>
      <c r="AW86" s="108"/>
      <c r="AX86" s="108"/>
      <c r="AY86" s="108"/>
    </row>
    <row r="87" spans="15:51" x14ac:dyDescent="0.35">
      <c r="O87" s="115"/>
      <c r="AS87" s="108"/>
      <c r="AT87" s="108"/>
      <c r="AU87" s="108"/>
      <c r="AV87" s="108"/>
      <c r="AW87" s="108"/>
      <c r="AX87" s="108"/>
      <c r="AY87" s="108"/>
    </row>
    <row r="88" spans="15:51" x14ac:dyDescent="0.35">
      <c r="O88" s="115"/>
      <c r="AS88" s="108"/>
      <c r="AT88" s="108"/>
      <c r="AU88" s="108"/>
      <c r="AV88" s="108"/>
      <c r="AW88" s="108"/>
      <c r="AX88" s="108"/>
      <c r="AY88" s="108"/>
    </row>
    <row r="89" spans="15:51" x14ac:dyDescent="0.35">
      <c r="O89" s="115"/>
      <c r="Q89" s="109"/>
      <c r="AS89" s="108"/>
      <c r="AT89" s="108"/>
      <c r="AU89" s="108"/>
      <c r="AV89" s="108"/>
      <c r="AW89" s="108"/>
      <c r="AX89" s="108"/>
      <c r="AY89" s="108"/>
    </row>
    <row r="90" spans="15:51" x14ac:dyDescent="0.35">
      <c r="O90" s="14"/>
      <c r="P90" s="109"/>
      <c r="Q90" s="109"/>
      <c r="AS90" s="108"/>
      <c r="AT90" s="108"/>
      <c r="AU90" s="108"/>
      <c r="AV90" s="108"/>
      <c r="AW90" s="108"/>
      <c r="AX90" s="108"/>
      <c r="AY90" s="108"/>
    </row>
    <row r="91" spans="15:51" x14ac:dyDescent="0.35">
      <c r="O91" s="14"/>
      <c r="P91" s="109"/>
      <c r="Q91" s="109"/>
      <c r="AS91" s="108"/>
      <c r="AT91" s="108"/>
      <c r="AU91" s="108"/>
      <c r="AV91" s="108"/>
      <c r="AW91" s="108"/>
      <c r="AX91" s="108"/>
      <c r="AY91" s="108"/>
    </row>
    <row r="92" spans="15:51" x14ac:dyDescent="0.35">
      <c r="O92" s="14"/>
      <c r="P92" s="109"/>
      <c r="Q92" s="109"/>
      <c r="AS92" s="108"/>
      <c r="AT92" s="108"/>
      <c r="AU92" s="108"/>
      <c r="AV92" s="108"/>
      <c r="AW92" s="108"/>
      <c r="AX92" s="108"/>
      <c r="AY92" s="108"/>
    </row>
    <row r="93" spans="15:51" x14ac:dyDescent="0.35">
      <c r="O93" s="14"/>
      <c r="P93" s="109"/>
      <c r="Q93" s="109"/>
      <c r="AS93" s="108"/>
      <c r="AT93" s="108"/>
      <c r="AU93" s="108"/>
      <c r="AV93" s="108"/>
      <c r="AW93" s="108"/>
      <c r="AX93" s="108"/>
      <c r="AY93" s="108"/>
    </row>
    <row r="94" spans="15:51" x14ac:dyDescent="0.35">
      <c r="O94" s="14"/>
      <c r="P94" s="109"/>
      <c r="Q94" s="109"/>
      <c r="AS94" s="108"/>
      <c r="AT94" s="108"/>
      <c r="AU94" s="108"/>
      <c r="AV94" s="108"/>
      <c r="AW94" s="108"/>
      <c r="AX94" s="108"/>
      <c r="AY94" s="108"/>
    </row>
    <row r="95" spans="15:51" x14ac:dyDescent="0.35">
      <c r="O95" s="14"/>
      <c r="P95" s="109"/>
      <c r="Q95" s="109"/>
      <c r="AS95" s="108"/>
      <c r="AT95" s="108"/>
      <c r="AU95" s="108"/>
      <c r="AV95" s="108"/>
      <c r="AW95" s="108"/>
      <c r="AX95" s="108"/>
      <c r="AY95" s="108"/>
    </row>
    <row r="96" spans="15:51" x14ac:dyDescent="0.35">
      <c r="O96" s="14"/>
      <c r="P96" s="109"/>
      <c r="Q96" s="109"/>
      <c r="AS96" s="108"/>
      <c r="AT96" s="108"/>
      <c r="AU96" s="108"/>
      <c r="AV96" s="108"/>
      <c r="AW96" s="108"/>
      <c r="AX96" s="108"/>
      <c r="AY96" s="108"/>
    </row>
    <row r="97" spans="15:51" x14ac:dyDescent="0.35">
      <c r="O97" s="14"/>
      <c r="P97" s="109"/>
      <c r="Q97" s="109"/>
      <c r="AS97" s="108"/>
      <c r="AT97" s="108"/>
      <c r="AU97" s="108"/>
      <c r="AV97" s="108"/>
      <c r="AW97" s="108"/>
      <c r="AX97" s="108"/>
      <c r="AY97" s="108"/>
    </row>
    <row r="98" spans="15:51" x14ac:dyDescent="0.35">
      <c r="O98" s="14"/>
      <c r="P98" s="109"/>
      <c r="Q98" s="109"/>
      <c r="AS98" s="108"/>
      <c r="AT98" s="108"/>
      <c r="AU98" s="108"/>
      <c r="AV98" s="108"/>
      <c r="AW98" s="108"/>
      <c r="AX98" s="108"/>
      <c r="AY98" s="108"/>
    </row>
    <row r="99" spans="15:51" x14ac:dyDescent="0.35">
      <c r="O99" s="14"/>
      <c r="P99" s="109"/>
      <c r="Q99" s="109"/>
      <c r="R99" s="109"/>
      <c r="S99" s="109"/>
      <c r="AS99" s="108"/>
      <c r="AT99" s="108"/>
      <c r="AU99" s="108"/>
      <c r="AV99" s="108"/>
      <c r="AW99" s="108"/>
      <c r="AX99" s="108"/>
      <c r="AY99" s="108"/>
    </row>
    <row r="100" spans="15:51" x14ac:dyDescent="0.35">
      <c r="O100" s="14"/>
      <c r="P100" s="109"/>
      <c r="Q100" s="109"/>
      <c r="R100" s="109"/>
      <c r="S100" s="109"/>
      <c r="T100" s="109"/>
      <c r="AS100" s="108"/>
      <c r="AT100" s="108"/>
      <c r="AU100" s="108"/>
      <c r="AV100" s="108"/>
      <c r="AW100" s="108"/>
      <c r="AX100" s="108"/>
      <c r="AY100" s="108"/>
    </row>
    <row r="101" spans="15:51" x14ac:dyDescent="0.35">
      <c r="O101" s="14"/>
      <c r="P101" s="109"/>
      <c r="Q101" s="109"/>
      <c r="R101" s="109"/>
      <c r="S101" s="109"/>
      <c r="T101" s="109"/>
      <c r="AS101" s="108"/>
      <c r="AT101" s="108"/>
      <c r="AU101" s="108"/>
      <c r="AV101" s="108"/>
      <c r="AW101" s="108"/>
      <c r="AX101" s="108"/>
      <c r="AY101" s="108"/>
    </row>
    <row r="102" spans="15:51" x14ac:dyDescent="0.35">
      <c r="O102" s="14"/>
      <c r="P102" s="109"/>
      <c r="T102" s="109"/>
      <c r="AS102" s="108"/>
      <c r="AT102" s="108"/>
      <c r="AU102" s="108"/>
      <c r="AV102" s="108"/>
      <c r="AW102" s="108"/>
      <c r="AX102" s="108"/>
      <c r="AY102" s="108"/>
    </row>
    <row r="103" spans="15:51" x14ac:dyDescent="0.35">
      <c r="O103" s="109"/>
      <c r="Q103" s="109"/>
      <c r="R103" s="109"/>
      <c r="S103" s="109"/>
      <c r="AS103" s="108"/>
      <c r="AT103" s="108"/>
      <c r="AU103" s="108"/>
      <c r="AV103" s="108"/>
      <c r="AW103" s="108"/>
      <c r="AX103" s="108"/>
      <c r="AY103" s="108"/>
    </row>
    <row r="104" spans="15:51" x14ac:dyDescent="0.35">
      <c r="O104" s="14"/>
      <c r="P104" s="109"/>
      <c r="Q104" s="109"/>
      <c r="R104" s="109"/>
      <c r="S104" s="109"/>
      <c r="T104" s="109"/>
      <c r="AS104" s="108"/>
      <c r="AT104" s="108"/>
      <c r="AU104" s="108"/>
      <c r="AV104" s="108"/>
      <c r="AW104" s="108"/>
      <c r="AX104" s="108"/>
      <c r="AY104" s="108"/>
    </row>
    <row r="105" spans="15:51" x14ac:dyDescent="0.35">
      <c r="O105" s="14"/>
      <c r="P105" s="109"/>
      <c r="Q105" s="109"/>
      <c r="R105" s="109"/>
      <c r="S105" s="109"/>
      <c r="T105" s="109"/>
      <c r="U105" s="109"/>
      <c r="AS105" s="108"/>
      <c r="AT105" s="108"/>
      <c r="AU105" s="108"/>
      <c r="AV105" s="108"/>
      <c r="AW105" s="108"/>
      <c r="AX105" s="108"/>
      <c r="AY105" s="108"/>
    </row>
    <row r="106" spans="15:51" x14ac:dyDescent="0.35">
      <c r="O106" s="14"/>
      <c r="P106" s="109"/>
      <c r="T106" s="109"/>
      <c r="U106" s="109"/>
      <c r="AS106" s="108"/>
      <c r="AT106" s="108"/>
      <c r="AU106" s="108"/>
      <c r="AV106" s="108"/>
      <c r="AW106" s="108"/>
      <c r="AX106" s="108"/>
      <c r="AY106" s="108"/>
    </row>
    <row r="118" spans="45:51" x14ac:dyDescent="0.35">
      <c r="AS118" s="108"/>
      <c r="AT118" s="108"/>
      <c r="AU118" s="108"/>
      <c r="AV118" s="108"/>
      <c r="AW118" s="108"/>
      <c r="AX118" s="108"/>
      <c r="AY118" s="108"/>
    </row>
  </sheetData>
  <protectedRanges>
    <protectedRange sqref="N62:R62 B71 S64:T70 B60:B68 T49:T57 S58:T61 T40 T42 N65:R70" name="Range2_12_5_1_1"/>
    <protectedRange sqref="N10 L10 L6 D6 D8 AD8 AF8 O8:U8 AJ8:AR8 AF10 AR11:AR34 L24:N31 E23:E34 G23:G34 N12:N23 N34:T34 N32:N33 N11:AG11 O12:T33 E11:G22 U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69:B70 J63:R64 D67:D68 I68:I69 Z61:Z62 S62:Y63 AA62:AU63 E69:E70 G69:H70 F70" name="Range2_2_1_10_1_1_1_2"/>
    <protectedRange sqref="C66" name="Range2_2_1_10_2_1_1_1"/>
    <protectedRange sqref="N59:R61 G65:H65 D63 F66 E65" name="Range2_12_1_6_1_1"/>
    <protectedRange sqref="D59 I64:I66 G66:H67 G59:M61 E66:E67 F67:F68 F60:F62 E59:E61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9" name="Range2_2_12_1_1_1_1_1"/>
    <protectedRange sqref="C60:C61" name="Range2_5_1_1_1"/>
    <protectedRange sqref="E63:E64 F64:F65 G63:H64 I62:I63" name="Range2_2_1_1_1_1"/>
    <protectedRange sqref="D61:D62" name="Range2_1_1_1_1_1_1_1_1"/>
    <protectedRange sqref="AS11:AS15" name="Range1_4_1_1_1_1"/>
    <protectedRange sqref="J11:J15 J26:J34" name="Range1_1_2_1_10_1_1_1_1"/>
    <protectedRange sqref="R77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0:S51" name="Range2_12_2_1_1_1_2"/>
    <protectedRange sqref="T48" name="Range2_12_5_1_1_2"/>
    <protectedRange sqref="B40" name="Range2_12_5_1_1_1_1"/>
    <protectedRange sqref="E40:H40" name="Range2_2_12_1_7_1_1_1_1"/>
    <protectedRange sqref="C40:D40" name="Range2_3_2_1_3_1_1_2_10_1_1_1_1_1_1"/>
    <protectedRange sqref="N50:R50" name="Range2_12_1_6_1_1_4_1_1_1_1_1_1"/>
    <protectedRange sqref="J50:M50" name="Range2_2_12_1_7_1_1_6_1_1_1_1_1_1"/>
    <protectedRange sqref="I50" name="Range2_2_12_1_4_3_1_1_1_5_1_1_1_1_1_1_1"/>
    <protectedRange sqref="G50:H50" name="Range2_2_12_1_3_1_2_1_1_1_2_1_1_1_1_1_1_2"/>
    <protectedRange sqref="D50:E50" name="Range2_2_12_1_3_1_2_1_1_1_2_1_1_1_1_3_1_1"/>
    <protectedRange sqref="F50" name="Range2_2_12_1_3_1_2_1_1_1_3_1_1_1_1_1_3_1_1"/>
    <protectedRange sqref="B52" name="Range2_12_5_1_1_2_2_1_3_1_1_1_1_2_1_1"/>
    <protectedRange sqref="S56:S57" name="Range2_12_5_1_1_7"/>
    <protectedRange sqref="S55" name="Range2_12_5_1_1_5_1"/>
    <protectedRange sqref="S52:S54" name="Range2_12_2_1_1_1_2_1"/>
    <protectedRange sqref="T43:T45" name="Range2_12_5_1_1_3_1_1"/>
    <protectedRange sqref="S43:S45" name="Range2_12_5_1_1_2_3_1_1_1_1"/>
    <protectedRange sqref="Q43:R45" name="Range2_12_1_6_1_1_1_1_2_1_1_1_1"/>
    <protectedRange sqref="N43:P45" name="Range2_12_1_2_3_1_1_1_1_2_1_1_1_1"/>
    <protectedRange sqref="I43:M45" name="Range2_2_12_1_4_3_1_1_1_1_2_1_1_1_1"/>
    <protectedRange sqref="E46:H46 E43:H44" name="Range2_2_12_1_3_1_2_1_1_1_1_2_1_1_1_1"/>
    <protectedRange sqref="D46 D43:D44" name="Range2_2_12_1_3_1_2_1_1_1_2_1_2_3_1_1"/>
    <protectedRange sqref="T46" name="Range2_12_5_1_1_2_1_1_1_1"/>
    <protectedRange sqref="S46" name="Range2_12_4_1_1_1_4_2_1_1_1"/>
    <protectedRange sqref="Q46:R46" name="Range2_12_1_6_1_1_1_2_3_2_1_1_1_1"/>
    <protectedRange sqref="N46:P46" name="Range2_12_1_2_3_1_1_1_2_3_2_1_1_1_1"/>
    <protectedRange sqref="J46:M46" name="Range2_2_12_1_4_3_1_1_1_3_3_2_1_1_1_1"/>
    <protectedRange sqref="I46" name="Range2_2_12_1_4_3_1_1_1_2_1_2_2_1_1_1"/>
    <protectedRange sqref="D45:E45 G45:H45" name="Range2_2_12_1_3_1_2_1_1_1_2_1_3_2_1_1_1"/>
    <protectedRange sqref="F45" name="Range2_2_12_1_3_1_2_1_1_1_1_1_2_2_1_1_1"/>
    <protectedRange sqref="T47" name="Range2_12_5_1_1_6_1_1_1_1"/>
    <protectedRange sqref="S47" name="Range2_12_5_1_1_5_3_1_1_1_1"/>
    <protectedRange sqref="Q47:R47" name="Range2_12_1_6_1_1_1_2_3_2_1_1_2_1_1_1"/>
    <protectedRange sqref="N47:P47" name="Range2_12_1_2_3_1_1_1_2_3_2_1_1_2_1_1_1"/>
    <protectedRange sqref="J47:M47" name="Range2_2_12_1_4_3_1_1_1_3_3_2_1_1_2_1_1_1"/>
    <protectedRange sqref="I47" name="Range2_2_12_1_4_3_1_1_1_2_1_2_2_1_2_1_1_1"/>
    <protectedRange sqref="D47:E47 G47:H47" name="Range2_2_12_1_3_1_2_1_1_1_2_1_3_2_1_2_1_1_1"/>
    <protectedRange sqref="F47" name="Range2_2_12_1_3_1_2_1_1_1_1_1_2_2_1_2_1_1_1"/>
    <protectedRange sqref="B46 B43:B44" name="Range2_12_5_1_1_1_2_2_1_1_1_1_1_1"/>
    <protectedRange sqref="B45" name="Range2_12_5_1_1_1_3_1_1_1_1_1_1_1"/>
    <protectedRange sqref="S48:S49" name="Range2_12_4_1_1_1_4_2"/>
    <protectedRange sqref="Q48:R48" name="Range2_12_1_6_1_1_1_2_3_2_1"/>
    <protectedRange sqref="N48:P48" name="Range2_12_1_2_3_1_1_1_2_3_2_1"/>
    <protectedRange sqref="K48:M48" name="Range2_2_12_1_4_3_1_1_1_3_3_2_1"/>
    <protectedRange sqref="Q49:R49" name="Range2_12_1_6_1_1_1_2_3_2_1_1"/>
    <protectedRange sqref="N49:P49" name="Range2_12_1_2_3_1_1_1_2_3_2_1_1"/>
    <protectedRange sqref="K49:M49" name="Range2_2_12_1_4_3_1_1_1_3_3_2_1_1"/>
    <protectedRange sqref="J48" name="Range2_2_12_1_4_3_1_1_1_3_2_1"/>
    <protectedRange sqref="D48:E48" name="Range2_2_12_1_3_1_2_1_1_1_2_1_2_3"/>
    <protectedRange sqref="I48" name="Range2_2_12_1_4_2_1_1_1_4_1_2_1_1_1"/>
    <protectedRange sqref="F48:H48" name="Range2_2_12_1_3_1_1_1_1_1_4_1_2_1_2_1"/>
    <protectedRange sqref="J49" name="Range2_2_12_1_4_3_1_1_1_3_3_1"/>
    <protectedRange sqref="I49" name="Range2_2_12_1_4_3_1_1_1_2_1_2"/>
    <protectedRange sqref="D49:E49 G49:H49" name="Range2_2_12_1_3_1_2_1_1_1_2_1_3"/>
    <protectedRange sqref="F49" name="Range2_2_12_1_3_1_2_1_1_1_1_1_2"/>
    <protectedRange sqref="B49" name="Range2_12_5_1_1_1_2_1_1_1_1"/>
    <protectedRange sqref="B50" name="Range2_12_5_1_1_2_2_2_1_1_1"/>
    <protectedRange sqref="B59" name="Range2_12_5_1_1_3"/>
    <protectedRange sqref="Q51:R52" name="Range2_12_1_6_1_1_1_2_3_1_1_3_1_1_1_1"/>
    <protectedRange sqref="N51:P52" name="Range2_12_1_2_3_1_1_1_2_3_1_1_3_1_1_1_1"/>
    <protectedRange sqref="J51:M52" name="Range2_2_12_1_4_3_1_1_1_3_3_1_1_3_1_1_1_1"/>
    <protectedRange sqref="I52" name="Range2_2_12_1_7_1_1_5_2_1_1_1_1_1_1_1_1_1"/>
    <protectedRange sqref="D52:E52 G52:H52" name="Range2_2_12_1_3_3_1_1_1_2_1_1_1_1_1_1_1_1_1"/>
    <protectedRange sqref="I51" name="Range2_2_12_1_4_3_1_1_1_2_1_2_1_1_3_1_1_1_1"/>
    <protectedRange sqref="G51:H51 F51:F52" name="Range2_2_12_1_3_1_2_1_1_1_2_1_3_1_1_3_1_1_1_1"/>
    <protectedRange sqref="D51:E51" name="Range2_2_12_1_3_1_1_1_1_1_4_1_2_1_3_1_1_1_1_1_1_1"/>
    <protectedRange sqref="N58:R58" name="Range2_12_1_6_1_1_2_1"/>
    <protectedRange sqref="D58 I58:M58" name="Range2_2_12_1_7_1_1_2_1"/>
    <protectedRange sqref="E58:H58" name="Range2_2_12_1_1_1_1_1_1_1"/>
    <protectedRange sqref="C58" name="Range2_1_4_2_1_1_1_1_1"/>
    <protectedRange sqref="N56:R57" name="Range2_12_1_1_1_1_1_1_1_1_1_1_1_1_1_1"/>
    <protectedRange sqref="J56:M57" name="Range2_2_12_1_1_1_1_1_1_1_1_1_1_1_1_1_1"/>
    <protectedRange sqref="N55:R55" name="Range2_12_1_6_1_1_4_1_1_1_1_1_1_1_1_1"/>
    <protectedRange sqref="J55:M55" name="Range2_2_12_1_7_1_1_6_1_1_1_1_1_1_1_1_1"/>
    <protectedRange sqref="I56:I57" name="Range2_2_12_1_7_1_1_5_1_1_1_1_1_1_1_1_1_1_1"/>
    <protectedRange sqref="G56:H57" name="Range2_2_12_1_3_3_1_1_1_1_1_1_1_1_1_1_1_1_1_1"/>
    <protectedRange sqref="I55" name="Range2_2_12_1_4_3_1_1_1_5_1_1_1_1_1_1_1_1_1_1"/>
    <protectedRange sqref="G55:H55" name="Range2_2_12_1_3_1_2_1_1_1_2_1_1_1_1_1_1_2_1_1_1"/>
    <protectedRange sqref="Q54:R54" name="Range2_12_1_4_1_1_1_1_1_1_1_1_1_1_1_1_1"/>
    <protectedRange sqref="N54:P54" name="Range2_12_1_2_1_1_1_1_1_1_1_1_1_1_1_1_1_1"/>
    <protectedRange sqref="J54:M54" name="Range2_2_12_1_4_1_1_1_1_1_1_1_1_1_1_1_1_1_1"/>
    <protectedRange sqref="Q53:R53" name="Range2_12_1_6_1_1_1_2_3_1_1_3_1_1_1_1_1"/>
    <protectedRange sqref="N53:P53" name="Range2_12_1_2_3_1_1_1_2_3_1_1_3_1_1_1_1_1"/>
    <protectedRange sqref="I54 J53:M53" name="Range2_2_12_1_4_3_1_1_1_3_3_1_1_3_1_1_1_1_1"/>
    <protectedRange sqref="D54:E54 G54:H54" name="Range2_2_12_1_3_1_2_1_1_1_3_1_1_1_1_1_1_1_2_1"/>
    <protectedRange sqref="I53" name="Range2_2_12_1_7_1_1_5_2_1_1_1_1_1_1_1_1_1_1"/>
    <protectedRange sqref="D53:E53 G53:H53 F54" name="Range2_2_12_1_3_3_1_1_1_2_1_1_1_1_1_1_1_1_1_1"/>
    <protectedRange sqref="F53" name="Range2_2_12_1_3_1_2_1_1_1_2_1_3_1_1_3_1_1_1_1_1"/>
    <protectedRange sqref="C56:C57" name="Range2_1_1_1_2_1_1_1_1_1_1_1_1_1_1_1_1"/>
    <protectedRange sqref="D56:D57 E57" name="Range2_2_12_1_2_1_1_1_1_1_1_1_1_1_1_1_1_1_1"/>
    <protectedRange sqref="F57 E56" name="Range2_2_12_1_3_1_2_1_1_1_2_1_1_1_1_1_1_1_1_1_1_1"/>
    <protectedRange sqref="F56" name="Range2_2_12_1_3_1_2_1_1_1_3_1_1_1_1_1_1_1_1_1_1_1"/>
    <protectedRange sqref="D55:E55" name="Range2_2_12_1_3_1_2_1_1_1_2_1_1_1_1_3_1_1_1_1_1"/>
    <protectedRange sqref="F55" name="Range2_2_12_1_3_1_2_1_1_1_3_1_1_1_1_1_3_1_1_1_1_1"/>
    <protectedRange sqref="B54" name="Range2_12_5_1_1_2_2_1_3_1_1_1_1_1_1_1_1_1"/>
    <protectedRange sqref="B58" name="Range2_12_5_1_1_2_2_1_3_1_1_1_1_1_1_1_1_1_1_1_1"/>
    <protectedRange sqref="B55" name="Range2_12_5_1_1_2_1_4_1_1_1_2_1_1_1_1_1_1"/>
    <protectedRange sqref="B56:B57" name="Range2_12_5_1_1_2_2_1_3_1_1_1_1_2_1_1_1_1_1_1"/>
    <protectedRange sqref="B53" name="Range2_12_5_1_1_2_2_1_3_1_1_1_1_2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84" priority="9" operator="containsText" text="N/A">
      <formula>NOT(ISERROR(SEARCH("N/A",X11)))</formula>
    </cfRule>
    <cfRule type="cellIs" dxfId="683" priority="27" operator="equal">
      <formula>0</formula>
    </cfRule>
  </conditionalFormatting>
  <conditionalFormatting sqref="X11:AE34">
    <cfRule type="cellIs" dxfId="682" priority="26" operator="greaterThanOrEqual">
      <formula>1185</formula>
    </cfRule>
  </conditionalFormatting>
  <conditionalFormatting sqref="X11:AE34">
    <cfRule type="cellIs" dxfId="681" priority="25" operator="between">
      <formula>0.1</formula>
      <formula>1184</formula>
    </cfRule>
  </conditionalFormatting>
  <conditionalFormatting sqref="X8">
    <cfRule type="cellIs" dxfId="680" priority="24" operator="equal">
      <formula>0</formula>
    </cfRule>
  </conditionalFormatting>
  <conditionalFormatting sqref="X8">
    <cfRule type="cellIs" dxfId="679" priority="23" operator="greaterThan">
      <formula>1179</formula>
    </cfRule>
  </conditionalFormatting>
  <conditionalFormatting sqref="X8">
    <cfRule type="cellIs" dxfId="678" priority="22" operator="greaterThan">
      <formula>99</formula>
    </cfRule>
  </conditionalFormatting>
  <conditionalFormatting sqref="X8">
    <cfRule type="cellIs" dxfId="677" priority="21" operator="greaterThan">
      <formula>0.99</formula>
    </cfRule>
  </conditionalFormatting>
  <conditionalFormatting sqref="AB8">
    <cfRule type="cellIs" dxfId="676" priority="20" operator="equal">
      <formula>0</formula>
    </cfRule>
  </conditionalFormatting>
  <conditionalFormatting sqref="AB8">
    <cfRule type="cellIs" dxfId="675" priority="19" operator="greaterThan">
      <formula>1179</formula>
    </cfRule>
  </conditionalFormatting>
  <conditionalFormatting sqref="AB8">
    <cfRule type="cellIs" dxfId="674" priority="18" operator="greaterThan">
      <formula>99</formula>
    </cfRule>
  </conditionalFormatting>
  <conditionalFormatting sqref="AB8">
    <cfRule type="cellIs" dxfId="673" priority="17" operator="greaterThan">
      <formula>0.99</formula>
    </cfRule>
  </conditionalFormatting>
  <conditionalFormatting sqref="AQ11:AQ34 AJ11:AO15 AJ16:AK19 AJ20:AJ34 AK20:AK33 AL16:AO34">
    <cfRule type="cellIs" dxfId="672" priority="16" operator="equal">
      <formula>0</formula>
    </cfRule>
  </conditionalFormatting>
  <conditionalFormatting sqref="AQ11:AQ34 AJ11:AO15 AJ16:AK19 AJ20:AJ34 AK20:AK33 AL16:AO34">
    <cfRule type="cellIs" dxfId="671" priority="15" operator="greaterThan">
      <formula>1179</formula>
    </cfRule>
  </conditionalFormatting>
  <conditionalFormatting sqref="AQ11:AQ34 AJ11:AO15 AJ16:AK19 AJ20:AJ34 AK20:AK33 AL16:AO34">
    <cfRule type="cellIs" dxfId="670" priority="14" operator="greaterThan">
      <formula>99</formula>
    </cfRule>
  </conditionalFormatting>
  <conditionalFormatting sqref="AQ11:AQ34 AJ11:AO15 AJ16:AK19 AJ20:AJ34 AK20:AK33 AL16:AO34">
    <cfRule type="cellIs" dxfId="669" priority="13" operator="greaterThan">
      <formula>0.99</formula>
    </cfRule>
  </conditionalFormatting>
  <conditionalFormatting sqref="AI11:AI34">
    <cfRule type="cellIs" dxfId="668" priority="12" operator="greaterThan">
      <formula>$AI$8</formula>
    </cfRule>
  </conditionalFormatting>
  <conditionalFormatting sqref="AH11:AH34">
    <cfRule type="cellIs" dxfId="667" priority="10" operator="greaterThan">
      <formula>$AH$8</formula>
    </cfRule>
    <cfRule type="cellIs" dxfId="666" priority="11" operator="greaterThan">
      <formula>$AH$8</formula>
    </cfRule>
  </conditionalFormatting>
  <conditionalFormatting sqref="AP11:AP34">
    <cfRule type="cellIs" dxfId="665" priority="8" operator="equal">
      <formula>0</formula>
    </cfRule>
  </conditionalFormatting>
  <conditionalFormatting sqref="AP11:AP34">
    <cfRule type="cellIs" dxfId="664" priority="7" operator="greaterThan">
      <formula>1179</formula>
    </cfRule>
  </conditionalFormatting>
  <conditionalFormatting sqref="AP11:AP34">
    <cfRule type="cellIs" dxfId="663" priority="6" operator="greaterThan">
      <formula>99</formula>
    </cfRule>
  </conditionalFormatting>
  <conditionalFormatting sqref="AP11:AP34">
    <cfRule type="cellIs" dxfId="662" priority="5" operator="greaterThan">
      <formula>0.99</formula>
    </cfRule>
  </conditionalFormatting>
  <conditionalFormatting sqref="AK34">
    <cfRule type="cellIs" dxfId="661" priority="4" operator="equal">
      <formula>0</formula>
    </cfRule>
  </conditionalFormatting>
  <conditionalFormatting sqref="AK34">
    <cfRule type="cellIs" dxfId="660" priority="3" operator="greaterThan">
      <formula>1179</formula>
    </cfRule>
  </conditionalFormatting>
  <conditionalFormatting sqref="AK34">
    <cfRule type="cellIs" dxfId="659" priority="2" operator="greaterThan">
      <formula>99</formula>
    </cfRule>
  </conditionalFormatting>
  <conditionalFormatting sqref="AK34">
    <cfRule type="cellIs" dxfId="658" priority="1" operator="greaterThan">
      <formula>0.99</formula>
    </cfRule>
  </conditionalFormatting>
  <dataValidations count="4">
    <dataValidation type="list" allowBlank="1" showInputMessage="1" showErrorMessage="1" sqref="AV31:AW31" xr:uid="{00000000-0002-0000-0300-000000000000}">
      <formula1>$AV$24:$AV$28</formula1>
    </dataValidation>
    <dataValidation type="list" allowBlank="1" showInputMessage="1" showErrorMessage="1" sqref="H11:H34" xr:uid="{00000000-0002-0000-0300-000001000000}">
      <formula1>$AV$10:$AV$19</formula1>
    </dataValidation>
    <dataValidation type="list" allowBlank="1" showInputMessage="1" showErrorMessage="1" sqref="AP8:AQ8 N10 L10 D8 O8:T8" xr:uid="{00000000-0002-0000-0300-000002000000}">
      <formula1>#REF!</formula1>
    </dataValidation>
    <dataValidation type="list" allowBlank="1" showInputMessage="1" showErrorMessage="1" sqref="P3:P5" xr:uid="{00000000-0002-0000-0300-000003000000}">
      <formula1>$AY$10:$AY$39</formula1>
    </dataValidation>
  </dataValidations>
  <hyperlinks>
    <hyperlink ref="H9:H10" location="'1'!AH8" display="Plant Status" xr:uid="{00000000-0004-0000-03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Y121"/>
  <sheetViews>
    <sheetView showGridLines="0" topLeftCell="A16" zoomScaleNormal="100" workbookViewId="0">
      <selection activeCell="AG29" sqref="AG29"/>
    </sheetView>
  </sheetViews>
  <sheetFormatPr defaultColWidth="9.1796875" defaultRowHeight="14.5" x14ac:dyDescent="0.35"/>
  <cols>
    <col min="1" max="1" width="7.1796875" style="108" customWidth="1"/>
    <col min="2" max="2" width="10.26953125" style="108" customWidth="1"/>
    <col min="3" max="3" width="14.54296875" style="108" customWidth="1"/>
    <col min="4" max="7" width="9.1796875" style="108"/>
    <col min="8" max="8" width="20.453125" style="108" customWidth="1"/>
    <col min="9" max="10" width="9.1796875" style="108"/>
    <col min="11" max="11" width="9" style="108" customWidth="1"/>
    <col min="12" max="14" width="9.1796875" style="108" hidden="1" customWidth="1"/>
    <col min="15" max="16" width="9.1796875" style="108"/>
    <col min="17" max="18" width="9.1796875" style="108" customWidth="1"/>
    <col min="19" max="32" width="9.1796875" style="108"/>
    <col min="33" max="33" width="10.453125" style="108" bestFit="1" customWidth="1"/>
    <col min="34" max="44" width="9.1796875" style="108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08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58" t="s">
        <v>11</v>
      </c>
      <c r="I7" s="157" t="s">
        <v>12</v>
      </c>
      <c r="J7" s="157" t="s">
        <v>13</v>
      </c>
      <c r="K7" s="157" t="s">
        <v>14</v>
      </c>
      <c r="L7" s="14"/>
      <c r="M7" s="14"/>
      <c r="N7" s="14"/>
      <c r="O7" s="158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57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57" t="s">
        <v>23</v>
      </c>
      <c r="AG7" s="157" t="s">
        <v>24</v>
      </c>
      <c r="AH7" s="157" t="s">
        <v>25</v>
      </c>
      <c r="AI7" s="157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57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41887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25680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57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55" t="s">
        <v>52</v>
      </c>
      <c r="V9" s="155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54" t="s">
        <v>56</v>
      </c>
      <c r="AG9" s="154" t="s">
        <v>57</v>
      </c>
      <c r="AH9" s="287" t="s">
        <v>58</v>
      </c>
      <c r="AI9" s="301" t="s">
        <v>59</v>
      </c>
      <c r="AJ9" s="155" t="s">
        <v>60</v>
      </c>
      <c r="AK9" s="155" t="s">
        <v>61</v>
      </c>
      <c r="AL9" s="155" t="s">
        <v>62</v>
      </c>
      <c r="AM9" s="155" t="s">
        <v>63</v>
      </c>
      <c r="AN9" s="155" t="s">
        <v>64</v>
      </c>
      <c r="AO9" s="155" t="s">
        <v>65</v>
      </c>
      <c r="AP9" s="155" t="s">
        <v>66</v>
      </c>
      <c r="AQ9" s="285" t="s">
        <v>67</v>
      </c>
      <c r="AR9" s="155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55" t="s">
        <v>73</v>
      </c>
      <c r="C10" s="155" t="s">
        <v>74</v>
      </c>
      <c r="D10" s="155" t="s">
        <v>75</v>
      </c>
      <c r="E10" s="155" t="s">
        <v>76</v>
      </c>
      <c r="F10" s="155" t="s">
        <v>75</v>
      </c>
      <c r="G10" s="155" t="s">
        <v>76</v>
      </c>
      <c r="H10" s="284"/>
      <c r="I10" s="155" t="s">
        <v>76</v>
      </c>
      <c r="J10" s="155" t="s">
        <v>76</v>
      </c>
      <c r="K10" s="155" t="s">
        <v>76</v>
      </c>
      <c r="L10" s="30" t="s">
        <v>30</v>
      </c>
      <c r="M10" s="277"/>
      <c r="N10" s="30" t="s">
        <v>30</v>
      </c>
      <c r="O10" s="286"/>
      <c r="P10" s="286"/>
      <c r="Q10" s="3">
        <f>'SEPT 4'!Q34</f>
        <v>5495694</v>
      </c>
      <c r="R10" s="295"/>
      <c r="S10" s="296"/>
      <c r="T10" s="297"/>
      <c r="U10" s="155" t="s">
        <v>76</v>
      </c>
      <c r="V10" s="155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f>'SEPT 4'!AG34</f>
        <v>30632538</v>
      </c>
      <c r="AH10" s="287"/>
      <c r="AI10" s="302"/>
      <c r="AJ10" s="155" t="s">
        <v>85</v>
      </c>
      <c r="AK10" s="155" t="s">
        <v>85</v>
      </c>
      <c r="AL10" s="155" t="s">
        <v>85</v>
      </c>
      <c r="AM10" s="155" t="s">
        <v>85</v>
      </c>
      <c r="AN10" s="155" t="s">
        <v>85</v>
      </c>
      <c r="AO10" s="155" t="s">
        <v>85</v>
      </c>
      <c r="AP10" s="2">
        <f>'SEPT 4'!AP34</f>
        <v>6738340</v>
      </c>
      <c r="AQ10" s="286"/>
      <c r="AR10" s="156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16</v>
      </c>
      <c r="E11" s="45">
        <f>D11/1.42</f>
        <v>11.267605633802818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116</v>
      </c>
      <c r="P11" s="50">
        <v>89</v>
      </c>
      <c r="Q11" s="50">
        <v>5499552</v>
      </c>
      <c r="R11" s="51">
        <f>Q11-Q10</f>
        <v>3858</v>
      </c>
      <c r="S11" s="52">
        <f>R11*24/1000</f>
        <v>92.591999999999999</v>
      </c>
      <c r="T11" s="52">
        <f>R11/1000</f>
        <v>3.8580000000000001</v>
      </c>
      <c r="U11" s="53">
        <v>6.7</v>
      </c>
      <c r="V11" s="53">
        <f>U11</f>
        <v>6.7</v>
      </c>
      <c r="W11" s="117" t="s">
        <v>132</v>
      </c>
      <c r="X11" s="111">
        <v>0</v>
      </c>
      <c r="Y11" s="111">
        <v>0</v>
      </c>
      <c r="Z11" s="111">
        <v>980</v>
      </c>
      <c r="AA11" s="111">
        <v>0</v>
      </c>
      <c r="AB11" s="111">
        <v>1110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30633132</v>
      </c>
      <c r="AH11" s="56">
        <f>IF(ISBLANK(AG11),"-",AG11-AG10)</f>
        <v>594</v>
      </c>
      <c r="AI11" s="57">
        <f>AH11/T11</f>
        <v>153.96578538102642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6739364</v>
      </c>
      <c r="AQ11" s="111">
        <f t="shared" ref="AQ11:AQ34" si="0">AP11-AP10</f>
        <v>1024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19</v>
      </c>
      <c r="E12" s="45">
        <f t="shared" ref="E12:E34" si="1">D12/1.42</f>
        <v>13.380281690140846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116</v>
      </c>
      <c r="P12" s="50">
        <v>90</v>
      </c>
      <c r="Q12" s="50">
        <v>5503284</v>
      </c>
      <c r="R12" s="51">
        <f t="shared" ref="R12:R34" si="4">Q12-Q11</f>
        <v>3732</v>
      </c>
      <c r="S12" s="52">
        <f t="shared" ref="S12:S34" si="5">R12*24/1000</f>
        <v>89.567999999999998</v>
      </c>
      <c r="T12" s="52">
        <f t="shared" ref="T12:T34" si="6">R12/1000</f>
        <v>3.7320000000000002</v>
      </c>
      <c r="U12" s="53">
        <v>7.6</v>
      </c>
      <c r="V12" s="53">
        <f t="shared" ref="V12:V34" si="7">U12</f>
        <v>7.6</v>
      </c>
      <c r="W12" s="117" t="s">
        <v>132</v>
      </c>
      <c r="X12" s="111">
        <v>0</v>
      </c>
      <c r="Y12" s="111">
        <v>0</v>
      </c>
      <c r="Z12" s="111">
        <v>930</v>
      </c>
      <c r="AA12" s="111">
        <v>0</v>
      </c>
      <c r="AB12" s="111">
        <v>1110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30633730</v>
      </c>
      <c r="AH12" s="56">
        <f>IF(ISBLANK(AG12),"-",AG12-AG11)</f>
        <v>598</v>
      </c>
      <c r="AI12" s="57">
        <f t="shared" ref="AI12:AI34" si="8">AH12/T12</f>
        <v>160.2357984994641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6740401</v>
      </c>
      <c r="AQ12" s="111">
        <f t="shared" si="0"/>
        <v>1037</v>
      </c>
      <c r="AR12" s="61">
        <v>0.96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21</v>
      </c>
      <c r="E13" s="45">
        <f t="shared" si="1"/>
        <v>14.788732394366198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113</v>
      </c>
      <c r="P13" s="50">
        <v>85</v>
      </c>
      <c r="Q13" s="50">
        <v>5507009</v>
      </c>
      <c r="R13" s="51">
        <f t="shared" si="4"/>
        <v>3725</v>
      </c>
      <c r="S13" s="52">
        <f t="shared" si="5"/>
        <v>89.4</v>
      </c>
      <c r="T13" s="52">
        <f t="shared" si="6"/>
        <v>3.7250000000000001</v>
      </c>
      <c r="U13" s="53">
        <v>8.6999999999999993</v>
      </c>
      <c r="V13" s="53">
        <f t="shared" si="7"/>
        <v>8.6999999999999993</v>
      </c>
      <c r="W13" s="117" t="s">
        <v>132</v>
      </c>
      <c r="X13" s="111">
        <v>0</v>
      </c>
      <c r="Y13" s="111">
        <v>0</v>
      </c>
      <c r="Z13" s="111">
        <v>940</v>
      </c>
      <c r="AA13" s="111">
        <v>0</v>
      </c>
      <c r="AB13" s="111">
        <v>1060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30634298</v>
      </c>
      <c r="AH13" s="56">
        <f>IF(ISBLANK(AG13),"-",AG13-AG12)</f>
        <v>568</v>
      </c>
      <c r="AI13" s="57">
        <f t="shared" si="8"/>
        <v>152.48322147651007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6741397</v>
      </c>
      <c r="AQ13" s="111">
        <f t="shared" si="0"/>
        <v>996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25</v>
      </c>
      <c r="E14" s="45">
        <f t="shared" si="1"/>
        <v>17.605633802816904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90</v>
      </c>
      <c r="P14" s="50">
        <v>90</v>
      </c>
      <c r="Q14" s="50">
        <v>5510656</v>
      </c>
      <c r="R14" s="51">
        <f t="shared" si="4"/>
        <v>3647</v>
      </c>
      <c r="S14" s="52">
        <f t="shared" si="5"/>
        <v>87.528000000000006</v>
      </c>
      <c r="T14" s="52">
        <f t="shared" si="6"/>
        <v>3.6469999999999998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950</v>
      </c>
      <c r="AA14" s="111">
        <v>0</v>
      </c>
      <c r="AB14" s="111">
        <v>1009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30634830</v>
      </c>
      <c r="AH14" s="56">
        <f t="shared" ref="AH14:AH34" si="9">IF(ISBLANK(AG14),"-",AG14-AG13)</f>
        <v>532</v>
      </c>
      <c r="AI14" s="57">
        <f t="shared" si="8"/>
        <v>145.87332053742804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6742203</v>
      </c>
      <c r="AQ14" s="111">
        <f t="shared" si="0"/>
        <v>806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25</v>
      </c>
      <c r="E15" s="45">
        <f t="shared" si="1"/>
        <v>17.605633802816904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107</v>
      </c>
      <c r="P15" s="50">
        <v>107</v>
      </c>
      <c r="Q15" s="50">
        <v>5514622</v>
      </c>
      <c r="R15" s="51">
        <f t="shared" si="4"/>
        <v>3966</v>
      </c>
      <c r="S15" s="52">
        <f t="shared" si="5"/>
        <v>95.183999999999997</v>
      </c>
      <c r="T15" s="52">
        <f t="shared" si="6"/>
        <v>3.9660000000000002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990</v>
      </c>
      <c r="AA15" s="111">
        <v>0</v>
      </c>
      <c r="AB15" s="111">
        <v>1009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30635366</v>
      </c>
      <c r="AH15" s="56">
        <f t="shared" si="9"/>
        <v>536</v>
      </c>
      <c r="AI15" s="57">
        <f t="shared" si="8"/>
        <v>135.14876449823498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6742203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11</v>
      </c>
      <c r="E16" s="45">
        <f t="shared" si="1"/>
        <v>7.746478873239437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117</v>
      </c>
      <c r="P16" s="50">
        <v>122</v>
      </c>
      <c r="Q16" s="50">
        <v>5519248</v>
      </c>
      <c r="R16" s="51">
        <f t="shared" si="4"/>
        <v>4626</v>
      </c>
      <c r="S16" s="52">
        <f t="shared" si="5"/>
        <v>111.024</v>
      </c>
      <c r="T16" s="52">
        <f t="shared" si="6"/>
        <v>4.6260000000000003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1196</v>
      </c>
      <c r="AA16" s="111">
        <v>0</v>
      </c>
      <c r="AB16" s="111">
        <v>1150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30636022</v>
      </c>
      <c r="AH16" s="56">
        <f t="shared" si="9"/>
        <v>656</v>
      </c>
      <c r="AI16" s="57">
        <f t="shared" si="8"/>
        <v>141.80717682663206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6742203</v>
      </c>
      <c r="AQ16" s="111">
        <f t="shared" si="0"/>
        <v>0</v>
      </c>
      <c r="AR16" s="61">
        <v>1.1000000000000001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11</v>
      </c>
      <c r="E17" s="45">
        <f t="shared" si="1"/>
        <v>7.746478873239437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133</v>
      </c>
      <c r="P17" s="50">
        <v>153</v>
      </c>
      <c r="Q17" s="50">
        <v>5525275</v>
      </c>
      <c r="R17" s="51">
        <f t="shared" si="4"/>
        <v>6027</v>
      </c>
      <c r="S17" s="52">
        <f t="shared" si="5"/>
        <v>144.648</v>
      </c>
      <c r="T17" s="52">
        <f t="shared" si="6"/>
        <v>6.0270000000000001</v>
      </c>
      <c r="U17" s="53">
        <v>8.8000000000000007</v>
      </c>
      <c r="V17" s="53">
        <f t="shared" si="7"/>
        <v>8.8000000000000007</v>
      </c>
      <c r="W17" s="117" t="s">
        <v>147</v>
      </c>
      <c r="X17" s="111">
        <v>0</v>
      </c>
      <c r="Y17" s="111">
        <v>1079</v>
      </c>
      <c r="Z17" s="111">
        <v>1164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30637370</v>
      </c>
      <c r="AH17" s="56">
        <f t="shared" si="9"/>
        <v>1348</v>
      </c>
      <c r="AI17" s="57">
        <f t="shared" si="8"/>
        <v>223.66019578563132</v>
      </c>
      <c r="AJ17" s="58">
        <v>0</v>
      </c>
      <c r="AK17" s="58">
        <v>1</v>
      </c>
      <c r="AL17" s="58">
        <v>1</v>
      </c>
      <c r="AM17" s="58">
        <v>1</v>
      </c>
      <c r="AN17" s="58">
        <v>1</v>
      </c>
      <c r="AO17" s="58">
        <v>0</v>
      </c>
      <c r="AP17" s="111">
        <v>6742203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10</v>
      </c>
      <c r="E18" s="45">
        <f t="shared" si="1"/>
        <v>7.042253521126761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131</v>
      </c>
      <c r="P18" s="50">
        <v>157</v>
      </c>
      <c r="Q18" s="50">
        <v>5531524</v>
      </c>
      <c r="R18" s="51">
        <f t="shared" si="4"/>
        <v>6249</v>
      </c>
      <c r="S18" s="52">
        <f t="shared" si="5"/>
        <v>149.976</v>
      </c>
      <c r="T18" s="52">
        <f t="shared" si="6"/>
        <v>6.2489999999999997</v>
      </c>
      <c r="U18" s="53">
        <v>7.9</v>
      </c>
      <c r="V18" s="53">
        <f t="shared" si="7"/>
        <v>7.9</v>
      </c>
      <c r="W18" s="117" t="s">
        <v>147</v>
      </c>
      <c r="X18" s="111">
        <v>0</v>
      </c>
      <c r="Y18" s="111">
        <v>1162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30638705</v>
      </c>
      <c r="AH18" s="56">
        <f t="shared" si="9"/>
        <v>1335</v>
      </c>
      <c r="AI18" s="57">
        <f t="shared" si="8"/>
        <v>213.63418146903507</v>
      </c>
      <c r="AJ18" s="58">
        <v>0</v>
      </c>
      <c r="AK18" s="58">
        <v>1</v>
      </c>
      <c r="AL18" s="58">
        <v>1</v>
      </c>
      <c r="AM18" s="58">
        <v>1</v>
      </c>
      <c r="AN18" s="58">
        <v>1</v>
      </c>
      <c r="AO18" s="58">
        <v>0</v>
      </c>
      <c r="AP18" s="111">
        <v>6742203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10</v>
      </c>
      <c r="E19" s="45">
        <f t="shared" si="1"/>
        <v>7.042253521126761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132</v>
      </c>
      <c r="P19" s="50">
        <v>154</v>
      </c>
      <c r="Q19" s="50">
        <v>5537800</v>
      </c>
      <c r="R19" s="51">
        <f t="shared" si="4"/>
        <v>6276</v>
      </c>
      <c r="S19" s="52">
        <f t="shared" si="5"/>
        <v>150.624</v>
      </c>
      <c r="T19" s="52">
        <f t="shared" si="6"/>
        <v>6.2759999999999998</v>
      </c>
      <c r="U19" s="53">
        <v>7</v>
      </c>
      <c r="V19" s="53">
        <f t="shared" si="7"/>
        <v>7</v>
      </c>
      <c r="W19" s="117" t="s">
        <v>147</v>
      </c>
      <c r="X19" s="111">
        <v>0</v>
      </c>
      <c r="Y19" s="111">
        <v>1150</v>
      </c>
      <c r="Z19" s="111">
        <v>1195</v>
      </c>
      <c r="AA19" s="111">
        <v>1185</v>
      </c>
      <c r="AB19" s="111">
        <v>1199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30640142</v>
      </c>
      <c r="AH19" s="56">
        <f t="shared" si="9"/>
        <v>1437</v>
      </c>
      <c r="AI19" s="57">
        <f t="shared" si="8"/>
        <v>228.96749521988528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6742203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10</v>
      </c>
      <c r="E20" s="45">
        <f t="shared" si="1"/>
        <v>7.042253521126761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132</v>
      </c>
      <c r="P20" s="50">
        <v>150</v>
      </c>
      <c r="Q20" s="50">
        <v>5544000</v>
      </c>
      <c r="R20" s="51">
        <f t="shared" si="4"/>
        <v>6200</v>
      </c>
      <c r="S20" s="52">
        <f t="shared" si="5"/>
        <v>148.80000000000001</v>
      </c>
      <c r="T20" s="52">
        <f t="shared" si="6"/>
        <v>6.2</v>
      </c>
      <c r="U20" s="53">
        <v>6</v>
      </c>
      <c r="V20" s="53">
        <f t="shared" si="7"/>
        <v>6</v>
      </c>
      <c r="W20" s="117" t="s">
        <v>147</v>
      </c>
      <c r="X20" s="111">
        <v>0</v>
      </c>
      <c r="Y20" s="111">
        <v>1155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30641624</v>
      </c>
      <c r="AH20" s="56">
        <f t="shared" si="9"/>
        <v>1482</v>
      </c>
      <c r="AI20" s="57">
        <f t="shared" si="8"/>
        <v>239.03225806451613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6742203</v>
      </c>
      <c r="AQ20" s="111">
        <f t="shared" si="0"/>
        <v>0</v>
      </c>
      <c r="AR20" s="61">
        <v>0.95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11</v>
      </c>
      <c r="E21" s="45">
        <f t="shared" si="1"/>
        <v>7.746478873239437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136</v>
      </c>
      <c r="P21" s="50">
        <v>145</v>
      </c>
      <c r="Q21" s="50">
        <v>5550313</v>
      </c>
      <c r="R21" s="51">
        <f>Q21-Q20</f>
        <v>6313</v>
      </c>
      <c r="S21" s="52">
        <f t="shared" si="5"/>
        <v>151.512</v>
      </c>
      <c r="T21" s="52">
        <f t="shared" si="6"/>
        <v>6.3129999999999997</v>
      </c>
      <c r="U21" s="53">
        <v>5.3</v>
      </c>
      <c r="V21" s="53">
        <f t="shared" si="7"/>
        <v>5.3</v>
      </c>
      <c r="W21" s="117" t="s">
        <v>147</v>
      </c>
      <c r="X21" s="111">
        <v>0</v>
      </c>
      <c r="Y21" s="111">
        <v>1122</v>
      </c>
      <c r="Z21" s="111">
        <v>1195</v>
      </c>
      <c r="AA21" s="111">
        <v>1185</v>
      </c>
      <c r="AB21" s="111">
        <v>1199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30643046</v>
      </c>
      <c r="AH21" s="56">
        <f t="shared" si="9"/>
        <v>1422</v>
      </c>
      <c r="AI21" s="57">
        <f t="shared" si="8"/>
        <v>225.24948518929196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6742203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10</v>
      </c>
      <c r="E22" s="45">
        <f t="shared" si="1"/>
        <v>7.042253521126761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132</v>
      </c>
      <c r="P22" s="50">
        <v>141</v>
      </c>
      <c r="Q22" s="50">
        <v>5556456</v>
      </c>
      <c r="R22" s="51">
        <f t="shared" si="4"/>
        <v>6143</v>
      </c>
      <c r="S22" s="52">
        <f t="shared" si="5"/>
        <v>147.43199999999999</v>
      </c>
      <c r="T22" s="52">
        <f t="shared" si="6"/>
        <v>6.1429999999999998</v>
      </c>
      <c r="U22" s="53">
        <v>4.5999999999999996</v>
      </c>
      <c r="V22" s="53">
        <f t="shared" si="7"/>
        <v>4.5999999999999996</v>
      </c>
      <c r="W22" s="117" t="s">
        <v>147</v>
      </c>
      <c r="X22" s="111">
        <v>0</v>
      </c>
      <c r="Y22" s="111">
        <v>1103</v>
      </c>
      <c r="Z22" s="111">
        <v>1196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30644436</v>
      </c>
      <c r="AH22" s="56">
        <f t="shared" si="9"/>
        <v>1390</v>
      </c>
      <c r="AI22" s="57">
        <f t="shared" si="8"/>
        <v>226.27380758587012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6742203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08" t="s">
        <v>144</v>
      </c>
      <c r="B23" s="43">
        <v>2.5</v>
      </c>
      <c r="C23" s="43">
        <v>0.54166666666666696</v>
      </c>
      <c r="D23" s="44">
        <v>8</v>
      </c>
      <c r="E23" s="45">
        <f t="shared" si="1"/>
        <v>5.6338028169014089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138</v>
      </c>
      <c r="P23" s="50">
        <v>137</v>
      </c>
      <c r="Q23" s="50">
        <v>5562191</v>
      </c>
      <c r="R23" s="51">
        <f t="shared" si="4"/>
        <v>5735</v>
      </c>
      <c r="S23" s="52">
        <f t="shared" si="5"/>
        <v>137.63999999999999</v>
      </c>
      <c r="T23" s="52">
        <f t="shared" si="6"/>
        <v>5.7350000000000003</v>
      </c>
      <c r="U23" s="53">
        <v>4.3</v>
      </c>
      <c r="V23" s="53">
        <f t="shared" si="7"/>
        <v>4.3</v>
      </c>
      <c r="W23" s="117" t="s">
        <v>147</v>
      </c>
      <c r="X23" s="111">
        <v>0</v>
      </c>
      <c r="Y23" s="111">
        <v>998</v>
      </c>
      <c r="Z23" s="111">
        <v>1196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30645734</v>
      </c>
      <c r="AH23" s="56">
        <f t="shared" si="9"/>
        <v>1298</v>
      </c>
      <c r="AI23" s="57">
        <f t="shared" si="8"/>
        <v>226.32955536181342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6742203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9</v>
      </c>
      <c r="E24" s="45">
        <f t="shared" si="1"/>
        <v>6.3380281690140849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140</v>
      </c>
      <c r="P24" s="50">
        <v>145</v>
      </c>
      <c r="Q24" s="50">
        <v>5567863</v>
      </c>
      <c r="R24" s="51">
        <f t="shared" si="4"/>
        <v>5672</v>
      </c>
      <c r="S24" s="52">
        <f t="shared" si="5"/>
        <v>136.12799999999999</v>
      </c>
      <c r="T24" s="52">
        <f t="shared" si="6"/>
        <v>5.6719999999999997</v>
      </c>
      <c r="U24" s="53">
        <v>4.2</v>
      </c>
      <c r="V24" s="53">
        <f t="shared" si="7"/>
        <v>4.2</v>
      </c>
      <c r="W24" s="117" t="s">
        <v>147</v>
      </c>
      <c r="X24" s="111">
        <v>0</v>
      </c>
      <c r="Y24" s="111">
        <v>999</v>
      </c>
      <c r="Z24" s="111">
        <v>1196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30647044</v>
      </c>
      <c r="AH24" s="56">
        <f t="shared" si="9"/>
        <v>1310</v>
      </c>
      <c r="AI24" s="57">
        <f t="shared" si="8"/>
        <v>230.95909732016926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6742203</v>
      </c>
      <c r="AQ24" s="111">
        <f t="shared" si="0"/>
        <v>0</v>
      </c>
      <c r="AR24" s="61">
        <v>0.88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10</v>
      </c>
      <c r="E25" s="45">
        <f t="shared" si="1"/>
        <v>7.042253521126761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137</v>
      </c>
      <c r="P25" s="50">
        <v>143</v>
      </c>
      <c r="Q25" s="50">
        <v>5573582</v>
      </c>
      <c r="R25" s="51">
        <f t="shared" si="4"/>
        <v>5719</v>
      </c>
      <c r="S25" s="52">
        <f t="shared" si="5"/>
        <v>137.256</v>
      </c>
      <c r="T25" s="52">
        <f t="shared" si="6"/>
        <v>5.7190000000000003</v>
      </c>
      <c r="U25" s="53">
        <v>4.2</v>
      </c>
      <c r="V25" s="53">
        <f t="shared" si="7"/>
        <v>4.2</v>
      </c>
      <c r="W25" s="117" t="s">
        <v>147</v>
      </c>
      <c r="X25" s="111">
        <v>0</v>
      </c>
      <c r="Y25" s="111">
        <v>999</v>
      </c>
      <c r="Z25" s="111">
        <v>1196</v>
      </c>
      <c r="AA25" s="111">
        <v>1185</v>
      </c>
      <c r="AB25" s="111">
        <v>1199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30648362</v>
      </c>
      <c r="AH25" s="56">
        <f t="shared" si="9"/>
        <v>1318</v>
      </c>
      <c r="AI25" s="57">
        <f t="shared" si="8"/>
        <v>230.45987060674943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6742203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6</v>
      </c>
      <c r="E26" s="45">
        <f t="shared" si="1"/>
        <v>4.2253521126760569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137</v>
      </c>
      <c r="P26" s="50">
        <v>141</v>
      </c>
      <c r="Q26" s="50">
        <v>5579299</v>
      </c>
      <c r="R26" s="51">
        <f t="shared" si="4"/>
        <v>5717</v>
      </c>
      <c r="S26" s="52">
        <f t="shared" si="5"/>
        <v>137.208</v>
      </c>
      <c r="T26" s="52">
        <f t="shared" si="6"/>
        <v>5.7169999999999996</v>
      </c>
      <c r="U26" s="53">
        <v>4.0999999999999996</v>
      </c>
      <c r="V26" s="53">
        <f t="shared" si="7"/>
        <v>4.0999999999999996</v>
      </c>
      <c r="W26" s="117" t="s">
        <v>147</v>
      </c>
      <c r="X26" s="111">
        <v>0</v>
      </c>
      <c r="Y26" s="111">
        <v>999</v>
      </c>
      <c r="Z26" s="111">
        <v>1196</v>
      </c>
      <c r="AA26" s="111">
        <v>1185</v>
      </c>
      <c r="AB26" s="111">
        <v>1199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30649670</v>
      </c>
      <c r="AH26" s="56">
        <f t="shared" si="9"/>
        <v>1308</v>
      </c>
      <c r="AI26" s="57">
        <f t="shared" si="8"/>
        <v>228.79132412104252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6742203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7</v>
      </c>
      <c r="E27" s="45">
        <f t="shared" si="1"/>
        <v>4.9295774647887329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137</v>
      </c>
      <c r="P27" s="50">
        <v>142</v>
      </c>
      <c r="Q27" s="50">
        <v>5584930</v>
      </c>
      <c r="R27" s="51">
        <f t="shared" si="4"/>
        <v>5631</v>
      </c>
      <c r="S27" s="52">
        <f t="shared" si="5"/>
        <v>135.14400000000001</v>
      </c>
      <c r="T27" s="52">
        <f t="shared" si="6"/>
        <v>5.6310000000000002</v>
      </c>
      <c r="U27" s="53">
        <v>4.0999999999999996</v>
      </c>
      <c r="V27" s="53">
        <f t="shared" si="7"/>
        <v>4.0999999999999996</v>
      </c>
      <c r="W27" s="117" t="s">
        <v>147</v>
      </c>
      <c r="X27" s="111">
        <v>0</v>
      </c>
      <c r="Y27" s="111">
        <v>999</v>
      </c>
      <c r="Z27" s="111">
        <v>1196</v>
      </c>
      <c r="AA27" s="111">
        <v>1185</v>
      </c>
      <c r="AB27" s="111">
        <v>1199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30650978</v>
      </c>
      <c r="AH27" s="56">
        <f t="shared" si="9"/>
        <v>1308</v>
      </c>
      <c r="AI27" s="57">
        <f t="shared" si="8"/>
        <v>232.28556206712838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6742203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8</v>
      </c>
      <c r="E28" s="45">
        <f t="shared" si="1"/>
        <v>5.6338028169014089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132</v>
      </c>
      <c r="P28" s="50">
        <v>139</v>
      </c>
      <c r="Q28" s="50">
        <v>5590397</v>
      </c>
      <c r="R28" s="51">
        <f t="shared" si="4"/>
        <v>5467</v>
      </c>
      <c r="S28" s="52">
        <f t="shared" si="5"/>
        <v>131.208</v>
      </c>
      <c r="T28" s="52">
        <f t="shared" si="6"/>
        <v>5.4669999999999996</v>
      </c>
      <c r="U28" s="53">
        <v>3.9</v>
      </c>
      <c r="V28" s="53">
        <f t="shared" si="7"/>
        <v>3.9</v>
      </c>
      <c r="W28" s="117" t="s">
        <v>147</v>
      </c>
      <c r="X28" s="111">
        <v>0</v>
      </c>
      <c r="Y28" s="111">
        <v>999</v>
      </c>
      <c r="Z28" s="111">
        <v>1145</v>
      </c>
      <c r="AA28" s="111">
        <v>1185</v>
      </c>
      <c r="AB28" s="111">
        <v>1199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30652214</v>
      </c>
      <c r="AH28" s="56">
        <f t="shared" si="9"/>
        <v>1236</v>
      </c>
      <c r="AI28" s="57">
        <f t="shared" si="8"/>
        <v>226.08377537955005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6742203</v>
      </c>
      <c r="AQ28" s="111">
        <f t="shared" si="0"/>
        <v>0</v>
      </c>
      <c r="AR28" s="61">
        <v>0.93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7</v>
      </c>
      <c r="E29" s="45">
        <f t="shared" si="1"/>
        <v>4.9295774647887329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134</v>
      </c>
      <c r="P29" s="50">
        <v>141</v>
      </c>
      <c r="Q29" s="50">
        <v>5595914</v>
      </c>
      <c r="R29" s="51">
        <f t="shared" si="4"/>
        <v>5517</v>
      </c>
      <c r="S29" s="52">
        <f t="shared" si="5"/>
        <v>132.40799999999999</v>
      </c>
      <c r="T29" s="52">
        <f t="shared" si="6"/>
        <v>5.5170000000000003</v>
      </c>
      <c r="U29" s="53">
        <v>3.8</v>
      </c>
      <c r="V29" s="53">
        <f t="shared" si="7"/>
        <v>3.8</v>
      </c>
      <c r="W29" s="117" t="s">
        <v>147</v>
      </c>
      <c r="X29" s="111">
        <v>0</v>
      </c>
      <c r="Y29" s="111">
        <v>999</v>
      </c>
      <c r="Z29" s="111">
        <v>1125</v>
      </c>
      <c r="AA29" s="111">
        <v>1185</v>
      </c>
      <c r="AB29" s="111">
        <v>1199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30653502</v>
      </c>
      <c r="AH29" s="56">
        <f t="shared" si="9"/>
        <v>1288</v>
      </c>
      <c r="AI29" s="57">
        <f t="shared" si="8"/>
        <v>233.46021388435742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6742203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9</v>
      </c>
      <c r="E30" s="45">
        <f t="shared" si="1"/>
        <v>6.3380281690140849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128</v>
      </c>
      <c r="P30" s="50">
        <v>132</v>
      </c>
      <c r="Q30" s="50">
        <v>5601423</v>
      </c>
      <c r="R30" s="51">
        <f t="shared" si="4"/>
        <v>5509</v>
      </c>
      <c r="S30" s="52">
        <f t="shared" si="5"/>
        <v>132.21600000000001</v>
      </c>
      <c r="T30" s="52">
        <f t="shared" si="6"/>
        <v>5.5090000000000003</v>
      </c>
      <c r="U30" s="53">
        <v>3.6</v>
      </c>
      <c r="V30" s="53">
        <f t="shared" si="7"/>
        <v>3.6</v>
      </c>
      <c r="W30" s="117" t="s">
        <v>147</v>
      </c>
      <c r="X30" s="111">
        <v>0</v>
      </c>
      <c r="Y30" s="111">
        <v>999</v>
      </c>
      <c r="Z30" s="111">
        <v>1005</v>
      </c>
      <c r="AA30" s="111">
        <v>1185</v>
      </c>
      <c r="AB30" s="111">
        <v>1100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30654640</v>
      </c>
      <c r="AH30" s="56">
        <f t="shared" si="9"/>
        <v>1138</v>
      </c>
      <c r="AI30" s="57">
        <f t="shared" si="8"/>
        <v>206.57106552913413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6742203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13</v>
      </c>
      <c r="E31" s="45">
        <f>D31/1.42</f>
        <v>9.1549295774647899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120</v>
      </c>
      <c r="P31" s="50">
        <v>132</v>
      </c>
      <c r="Q31" s="50">
        <v>5606732</v>
      </c>
      <c r="R31" s="51">
        <f t="shared" si="4"/>
        <v>5309</v>
      </c>
      <c r="S31" s="52">
        <f t="shared" si="5"/>
        <v>127.416</v>
      </c>
      <c r="T31" s="52">
        <f t="shared" si="6"/>
        <v>5.3090000000000002</v>
      </c>
      <c r="U31" s="53">
        <v>3.4</v>
      </c>
      <c r="V31" s="53">
        <f t="shared" si="7"/>
        <v>3.4</v>
      </c>
      <c r="W31" s="117" t="s">
        <v>147</v>
      </c>
      <c r="X31" s="111">
        <v>0</v>
      </c>
      <c r="Y31" s="111">
        <v>999</v>
      </c>
      <c r="Z31" s="111">
        <v>1010</v>
      </c>
      <c r="AA31" s="111">
        <v>1185</v>
      </c>
      <c r="AB31" s="111">
        <v>1100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30655778</v>
      </c>
      <c r="AH31" s="56">
        <f t="shared" si="9"/>
        <v>1138</v>
      </c>
      <c r="AI31" s="57">
        <f t="shared" si="8"/>
        <v>214.35298549632699</v>
      </c>
      <c r="AJ31" s="58">
        <v>0</v>
      </c>
      <c r="AK31" s="58">
        <v>1</v>
      </c>
      <c r="AL31" s="58">
        <v>1</v>
      </c>
      <c r="AM31" s="58">
        <v>1</v>
      </c>
      <c r="AN31" s="58">
        <v>1</v>
      </c>
      <c r="AO31" s="58">
        <v>0</v>
      </c>
      <c r="AP31" s="111">
        <v>6742203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15</v>
      </c>
      <c r="E32" s="45">
        <f t="shared" si="1"/>
        <v>10.563380281690142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118</v>
      </c>
      <c r="P32" s="50">
        <v>125</v>
      </c>
      <c r="Q32" s="50">
        <v>5611740</v>
      </c>
      <c r="R32" s="51">
        <f t="shared" si="4"/>
        <v>5008</v>
      </c>
      <c r="S32" s="52">
        <f t="shared" si="5"/>
        <v>120.19199999999999</v>
      </c>
      <c r="T32" s="52">
        <f t="shared" si="6"/>
        <v>5.008</v>
      </c>
      <c r="U32" s="53">
        <v>3.2</v>
      </c>
      <c r="V32" s="53">
        <f t="shared" si="7"/>
        <v>3.2</v>
      </c>
      <c r="W32" s="117" t="s">
        <v>132</v>
      </c>
      <c r="X32" s="111">
        <v>0</v>
      </c>
      <c r="Y32" s="111">
        <v>982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30656778</v>
      </c>
      <c r="AH32" s="56">
        <f t="shared" si="9"/>
        <v>1000</v>
      </c>
      <c r="AI32" s="57">
        <f t="shared" si="8"/>
        <v>199.68051118210863</v>
      </c>
      <c r="AJ32" s="58">
        <v>0</v>
      </c>
      <c r="AK32" s="58">
        <v>0</v>
      </c>
      <c r="AL32" s="58">
        <v>1</v>
      </c>
      <c r="AM32" s="58">
        <v>0</v>
      </c>
      <c r="AN32" s="58">
        <v>1</v>
      </c>
      <c r="AO32" s="58">
        <v>0</v>
      </c>
      <c r="AP32" s="111">
        <v>6742203</v>
      </c>
      <c r="AQ32" s="111">
        <f t="shared" si="0"/>
        <v>0</v>
      </c>
      <c r="AR32" s="61">
        <v>0.88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12</v>
      </c>
      <c r="E33" s="45">
        <f t="shared" si="1"/>
        <v>8.4507042253521139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119</v>
      </c>
      <c r="P33" s="50">
        <v>100</v>
      </c>
      <c r="Q33" s="50">
        <v>5616083</v>
      </c>
      <c r="R33" s="51">
        <f t="shared" si="4"/>
        <v>4343</v>
      </c>
      <c r="S33" s="52">
        <f t="shared" si="5"/>
        <v>104.232</v>
      </c>
      <c r="T33" s="52">
        <f t="shared" si="6"/>
        <v>4.343</v>
      </c>
      <c r="U33" s="53">
        <v>3.7</v>
      </c>
      <c r="V33" s="53">
        <f t="shared" si="7"/>
        <v>3.7</v>
      </c>
      <c r="W33" s="117" t="s">
        <v>132</v>
      </c>
      <c r="X33" s="111">
        <v>0</v>
      </c>
      <c r="Y33" s="111">
        <v>0</v>
      </c>
      <c r="Z33" s="111">
        <v>1095</v>
      </c>
      <c r="AA33" s="111">
        <v>0</v>
      </c>
      <c r="AB33" s="111">
        <v>1087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30657504</v>
      </c>
      <c r="AH33" s="56">
        <f t="shared" si="9"/>
        <v>726</v>
      </c>
      <c r="AI33" s="57">
        <f t="shared" si="8"/>
        <v>167.1655537646788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6742703</v>
      </c>
      <c r="AQ33" s="111">
        <f t="shared" si="0"/>
        <v>500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15</v>
      </c>
      <c r="E34" s="45">
        <f t="shared" si="1"/>
        <v>10.563380281690142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114</v>
      </c>
      <c r="P34" s="50">
        <v>93</v>
      </c>
      <c r="Q34" s="50">
        <v>5620322</v>
      </c>
      <c r="R34" s="51">
        <f t="shared" si="4"/>
        <v>4239</v>
      </c>
      <c r="S34" s="52">
        <f t="shared" si="5"/>
        <v>101.736</v>
      </c>
      <c r="T34" s="52">
        <f t="shared" si="6"/>
        <v>4.2389999999999999</v>
      </c>
      <c r="U34" s="53">
        <v>4.5</v>
      </c>
      <c r="V34" s="53">
        <f t="shared" si="7"/>
        <v>4.5</v>
      </c>
      <c r="W34" s="117" t="s">
        <v>132</v>
      </c>
      <c r="X34" s="111">
        <v>0</v>
      </c>
      <c r="Y34" s="111">
        <v>0</v>
      </c>
      <c r="Z34" s="111">
        <v>0</v>
      </c>
      <c r="AA34" s="111">
        <v>1185</v>
      </c>
      <c r="AB34" s="111">
        <v>960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30658218</v>
      </c>
      <c r="AH34" s="56">
        <f t="shared" si="9"/>
        <v>714</v>
      </c>
      <c r="AI34" s="57">
        <f t="shared" si="8"/>
        <v>168.43595187544233</v>
      </c>
      <c r="AJ34" s="58">
        <v>0</v>
      </c>
      <c r="AK34" s="58">
        <v>0</v>
      </c>
      <c r="AL34" s="58">
        <v>0</v>
      </c>
      <c r="AM34" s="58">
        <v>1</v>
      </c>
      <c r="AN34" s="58">
        <v>1</v>
      </c>
      <c r="AO34" s="58">
        <v>0.25</v>
      </c>
      <c r="AP34" s="111">
        <v>6743319</v>
      </c>
      <c r="AQ34" s="111">
        <f t="shared" si="0"/>
        <v>616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127.20833333333333</v>
      </c>
      <c r="Q35" s="78">
        <f>Q34-Q10</f>
        <v>124628</v>
      </c>
      <c r="R35" s="79">
        <f>SUM(R11:R34)</f>
        <v>124628</v>
      </c>
      <c r="S35" s="80">
        <f>AVERAGE(S11:S34)</f>
        <v>124.62799999999999</v>
      </c>
      <c r="T35" s="80">
        <f>SUM(T11:T34)</f>
        <v>124.628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25680</v>
      </c>
      <c r="AH35" s="86">
        <f>SUM(AH11:AH34)</f>
        <v>25680</v>
      </c>
      <c r="AI35" s="87">
        <f>$AH$35/$T35</f>
        <v>206.05321436595307</v>
      </c>
      <c r="AJ35" s="84"/>
      <c r="AK35" s="88"/>
      <c r="AL35" s="88"/>
      <c r="AM35" s="88"/>
      <c r="AN35" s="89"/>
      <c r="AO35" s="90"/>
      <c r="AP35" s="91">
        <f>AP34-AP10</f>
        <v>4979</v>
      </c>
      <c r="AQ35" s="92">
        <f>SUM(AQ11:AQ34)</f>
        <v>4979</v>
      </c>
      <c r="AR35" s="93">
        <f>AVERAGE(AR11:AR34)</f>
        <v>0.94999999999999984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08"/>
      <c r="AX40" s="108"/>
      <c r="AY40" s="108"/>
    </row>
    <row r="41" spans="2:51" x14ac:dyDescent="0.35">
      <c r="B41" s="123" t="s">
        <v>168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08"/>
      <c r="AX41" s="108"/>
      <c r="AY41" s="108"/>
    </row>
    <row r="42" spans="2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08"/>
      <c r="AX42" s="108"/>
      <c r="AY42" s="108"/>
    </row>
    <row r="43" spans="2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08"/>
      <c r="AX43" s="108"/>
      <c r="AY43" s="108"/>
    </row>
    <row r="44" spans="2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08"/>
      <c r="AX44" s="108"/>
      <c r="AY44" s="108"/>
    </row>
    <row r="45" spans="2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08"/>
      <c r="AX45" s="108"/>
      <c r="AY45" s="108"/>
    </row>
    <row r="46" spans="2:51" x14ac:dyDescent="0.35">
      <c r="B46" s="125" t="s">
        <v>172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08"/>
      <c r="AX46" s="108"/>
      <c r="AY46" s="108"/>
    </row>
    <row r="47" spans="2:51" x14ac:dyDescent="0.35">
      <c r="B47" s="138" t="s">
        <v>169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08"/>
      <c r="AX47" s="108"/>
      <c r="AY47" s="108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08"/>
      <c r="AX48" s="108"/>
      <c r="AY48" s="108"/>
    </row>
    <row r="49" spans="2:51" x14ac:dyDescent="0.35">
      <c r="B49" s="125" t="s">
        <v>173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6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08"/>
      <c r="AX49" s="108"/>
      <c r="AY49" s="108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6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08"/>
      <c r="AX50" s="108"/>
      <c r="AY50" s="108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08"/>
      <c r="AX51" s="108"/>
      <c r="AY51" s="108"/>
    </row>
    <row r="52" spans="2:51" x14ac:dyDescent="0.35">
      <c r="B52" s="122" t="s">
        <v>174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08"/>
      <c r="AX52" s="108"/>
      <c r="AY52" s="108"/>
    </row>
    <row r="53" spans="2:51" x14ac:dyDescent="0.35">
      <c r="B53" s="122" t="s">
        <v>160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08"/>
      <c r="AX53" s="108"/>
      <c r="AY53" s="108"/>
    </row>
    <row r="54" spans="2:51" x14ac:dyDescent="0.35">
      <c r="B54" s="138" t="s">
        <v>171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08"/>
      <c r="AX54" s="108"/>
      <c r="AY54" s="108"/>
    </row>
    <row r="55" spans="2:51" x14ac:dyDescent="0.35">
      <c r="B55" s="127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08"/>
      <c r="AX55" s="108"/>
      <c r="AY55" s="108"/>
    </row>
    <row r="56" spans="2:51" x14ac:dyDescent="0.35">
      <c r="B56" s="122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4"/>
      <c r="U56" s="124"/>
      <c r="V56" s="124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08"/>
      <c r="AX56" s="108"/>
      <c r="AY56" s="108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26"/>
      <c r="V57" s="126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08"/>
      <c r="AX57" s="108"/>
      <c r="AY57" s="108"/>
    </row>
    <row r="58" spans="2:51" x14ac:dyDescent="0.35">
      <c r="B58" s="122" t="s">
        <v>175</v>
      </c>
      <c r="C58" s="122"/>
      <c r="D58" s="119"/>
      <c r="E58" s="119"/>
      <c r="F58" s="119"/>
      <c r="G58" s="119"/>
      <c r="H58" s="119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26"/>
      <c r="V58" s="126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08"/>
      <c r="AX58" s="108"/>
      <c r="AY58" s="108"/>
    </row>
    <row r="59" spans="2:51" x14ac:dyDescent="0.35">
      <c r="B59" s="122" t="s">
        <v>176</v>
      </c>
      <c r="C59" s="122"/>
      <c r="D59" s="119"/>
      <c r="E59" s="119"/>
      <c r="F59" s="119"/>
      <c r="G59" s="119"/>
      <c r="H59" s="119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26"/>
      <c r="V59" s="126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08"/>
      <c r="AX59" s="108"/>
      <c r="AY59" s="108"/>
    </row>
    <row r="60" spans="2:51" x14ac:dyDescent="0.35">
      <c r="B60" s="122" t="s">
        <v>130</v>
      </c>
      <c r="C60" s="122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08"/>
      <c r="AX60" s="108"/>
      <c r="AY60" s="108"/>
    </row>
    <row r="61" spans="2:51" x14ac:dyDescent="0.35">
      <c r="B61" s="122"/>
      <c r="C61" s="122"/>
      <c r="D61" s="119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08"/>
      <c r="AX61" s="108"/>
      <c r="AY61" s="108"/>
    </row>
    <row r="62" spans="2:51" x14ac:dyDescent="0.35">
      <c r="B62" s="107"/>
      <c r="C62" s="122"/>
      <c r="D62" s="119"/>
      <c r="E62" s="119"/>
      <c r="F62" s="119"/>
      <c r="G62" s="119"/>
      <c r="H62" s="119"/>
      <c r="I62" s="119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6"/>
      <c r="U62" s="103"/>
      <c r="V62" s="103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08"/>
      <c r="AX62" s="108"/>
      <c r="AY62" s="108"/>
    </row>
    <row r="63" spans="2:51" x14ac:dyDescent="0.35">
      <c r="B63" s="107"/>
      <c r="C63" s="116"/>
      <c r="D63" s="119"/>
      <c r="E63" s="119"/>
      <c r="F63" s="119"/>
      <c r="G63" s="119"/>
      <c r="H63" s="119"/>
      <c r="I63" s="119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6"/>
      <c r="U63" s="103"/>
      <c r="V63" s="103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08"/>
      <c r="AX63" s="108"/>
      <c r="AY63" s="108"/>
    </row>
    <row r="64" spans="2:51" x14ac:dyDescent="0.35">
      <c r="B64" s="107"/>
      <c r="C64" s="116"/>
      <c r="D64" s="101"/>
      <c r="E64" s="119"/>
      <c r="F64" s="119"/>
      <c r="G64" s="119"/>
      <c r="H64" s="119"/>
      <c r="I64" s="119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6"/>
      <c r="U64" s="103"/>
      <c r="V64" s="103"/>
      <c r="W64" s="113"/>
      <c r="X64" s="113"/>
      <c r="Y64" s="113"/>
      <c r="Z64" s="105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08"/>
      <c r="AX64" s="108"/>
      <c r="AY64" s="108"/>
    </row>
    <row r="65" spans="1:51" x14ac:dyDescent="0.35">
      <c r="B65" s="107"/>
      <c r="C65" s="138"/>
      <c r="D65" s="101"/>
      <c r="E65" s="119"/>
      <c r="F65" s="119"/>
      <c r="G65" s="119"/>
      <c r="H65" s="119"/>
      <c r="I65" s="101"/>
      <c r="J65" s="120"/>
      <c r="K65" s="120"/>
      <c r="L65" s="120"/>
      <c r="M65" s="120"/>
      <c r="N65" s="120"/>
      <c r="O65" s="120"/>
      <c r="P65" s="120"/>
      <c r="Q65" s="120"/>
      <c r="R65" s="120"/>
      <c r="S65" s="105"/>
      <c r="T65" s="105"/>
      <c r="U65" s="105"/>
      <c r="V65" s="105"/>
      <c r="W65" s="105"/>
      <c r="X65" s="105"/>
      <c r="Y65" s="105"/>
      <c r="Z65" s="104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12"/>
      <c r="AW65" s="108"/>
      <c r="AX65" s="108"/>
      <c r="AY65" s="108"/>
    </row>
    <row r="66" spans="1:51" x14ac:dyDescent="0.35">
      <c r="B66" s="107"/>
      <c r="C66" s="138"/>
      <c r="D66" s="119"/>
      <c r="E66" s="101"/>
      <c r="F66" s="119"/>
      <c r="G66" s="101"/>
      <c r="H66" s="101"/>
      <c r="I66" s="101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4"/>
      <c r="X66" s="104"/>
      <c r="Y66" s="104"/>
      <c r="Z66" s="113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12"/>
      <c r="AW66" s="108"/>
      <c r="AX66" s="108"/>
      <c r="AY66" s="108"/>
    </row>
    <row r="67" spans="1:51" x14ac:dyDescent="0.35">
      <c r="B67" s="102"/>
      <c r="C67" s="122"/>
      <c r="D67" s="119"/>
      <c r="E67" s="101"/>
      <c r="F67" s="101"/>
      <c r="G67" s="101"/>
      <c r="H67" s="101"/>
      <c r="I67" s="119"/>
      <c r="J67" s="105"/>
      <c r="K67" s="105"/>
      <c r="L67" s="105"/>
      <c r="M67" s="105"/>
      <c r="N67" s="105"/>
      <c r="O67" s="105"/>
      <c r="P67" s="105"/>
      <c r="Q67" s="105"/>
      <c r="R67" s="105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08"/>
      <c r="AX67" s="108"/>
      <c r="AY67" s="108"/>
    </row>
    <row r="68" spans="1:51" x14ac:dyDescent="0.35">
      <c r="B68" s="102"/>
      <c r="C68" s="122"/>
      <c r="D68" s="119"/>
      <c r="E68" s="119"/>
      <c r="F68" s="101"/>
      <c r="G68" s="119"/>
      <c r="H68" s="119"/>
      <c r="I68" s="119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08"/>
      <c r="AX68" s="108"/>
      <c r="AY68" s="108"/>
    </row>
    <row r="69" spans="1:51" x14ac:dyDescent="0.35">
      <c r="B69" s="102"/>
      <c r="C69" s="105"/>
      <c r="D69" s="119"/>
      <c r="E69" s="119"/>
      <c r="F69" s="119"/>
      <c r="G69" s="119"/>
      <c r="H69" s="119"/>
      <c r="I69" s="119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V69" s="112"/>
      <c r="AW69" s="108"/>
      <c r="AX69" s="108"/>
      <c r="AY69" s="108"/>
    </row>
    <row r="70" spans="1:51" x14ac:dyDescent="0.35">
      <c r="B70" s="102"/>
      <c r="C70" s="138"/>
      <c r="D70" s="105"/>
      <c r="E70" s="119"/>
      <c r="F70" s="119"/>
      <c r="G70" s="119"/>
      <c r="H70" s="119"/>
      <c r="I70" s="119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V70" s="112"/>
      <c r="AW70" s="108"/>
      <c r="AX70" s="108"/>
      <c r="AY70" s="108"/>
    </row>
    <row r="71" spans="1:51" x14ac:dyDescent="0.35">
      <c r="B71" s="102"/>
      <c r="C71" s="122"/>
      <c r="D71" s="105"/>
      <c r="E71" s="119"/>
      <c r="F71" s="119"/>
      <c r="G71" s="119"/>
      <c r="H71" s="119"/>
      <c r="I71" s="105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6"/>
      <c r="U71" s="103"/>
      <c r="V71" s="103"/>
      <c r="W71" s="113"/>
      <c r="X71" s="113"/>
      <c r="Y71" s="113"/>
      <c r="Z71" s="113"/>
      <c r="AA71" s="113"/>
      <c r="AB71" s="113"/>
      <c r="AC71" s="113"/>
      <c r="AD71" s="113"/>
      <c r="AE71" s="113"/>
      <c r="AM71" s="114"/>
      <c r="AN71" s="114"/>
      <c r="AO71" s="114"/>
      <c r="AP71" s="114"/>
      <c r="AQ71" s="114"/>
      <c r="AR71" s="114"/>
      <c r="AS71" s="115"/>
      <c r="AV71" s="112"/>
      <c r="AW71" s="108"/>
      <c r="AX71" s="108"/>
      <c r="AY71" s="108"/>
    </row>
    <row r="72" spans="1:51" x14ac:dyDescent="0.35">
      <c r="B72" s="105"/>
      <c r="C72" s="138"/>
      <c r="D72" s="119"/>
      <c r="E72" s="105"/>
      <c r="F72" s="119"/>
      <c r="G72" s="105"/>
      <c r="H72" s="105"/>
      <c r="I72" s="105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6"/>
      <c r="U72" s="103"/>
      <c r="V72" s="103"/>
      <c r="W72" s="113"/>
      <c r="X72" s="113"/>
      <c r="Y72" s="113"/>
      <c r="Z72" s="113"/>
      <c r="AA72" s="113"/>
      <c r="AB72" s="113"/>
      <c r="AC72" s="113"/>
      <c r="AD72" s="113"/>
      <c r="AE72" s="113"/>
      <c r="AM72" s="114"/>
      <c r="AN72" s="114"/>
      <c r="AO72" s="114"/>
      <c r="AP72" s="114"/>
      <c r="AQ72" s="114"/>
      <c r="AR72" s="114"/>
      <c r="AS72" s="115"/>
      <c r="AU72" s="108"/>
      <c r="AV72" s="112"/>
      <c r="AW72" s="108"/>
      <c r="AX72" s="108"/>
      <c r="AY72" s="108"/>
    </row>
    <row r="73" spans="1:51" x14ac:dyDescent="0.35">
      <c r="B73" s="105"/>
      <c r="C73" s="125"/>
      <c r="D73" s="119"/>
      <c r="E73" s="105"/>
      <c r="F73" s="105"/>
      <c r="G73" s="105"/>
      <c r="H73" s="105"/>
      <c r="I73" s="119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6"/>
      <c r="U73" s="103"/>
      <c r="V73" s="103"/>
      <c r="W73" s="113"/>
      <c r="X73" s="113"/>
      <c r="Y73" s="113"/>
      <c r="Z73" s="113"/>
      <c r="AA73" s="113"/>
      <c r="AB73" s="113"/>
      <c r="AC73" s="113"/>
      <c r="AD73" s="113"/>
      <c r="AE73" s="113"/>
      <c r="AM73" s="114"/>
      <c r="AN73" s="114"/>
      <c r="AO73" s="114"/>
      <c r="AP73" s="114"/>
      <c r="AQ73" s="114"/>
      <c r="AR73" s="114"/>
      <c r="AS73" s="115"/>
      <c r="AU73" s="108"/>
      <c r="AV73" s="112"/>
      <c r="AW73" s="108"/>
      <c r="AX73" s="108"/>
      <c r="AY73" s="108"/>
    </row>
    <row r="74" spans="1:51" x14ac:dyDescent="0.35">
      <c r="A74" s="113"/>
      <c r="B74" s="102"/>
      <c r="I74" s="114"/>
      <c r="J74" s="114"/>
      <c r="K74" s="114"/>
      <c r="L74" s="114"/>
      <c r="M74" s="114"/>
      <c r="N74" s="114"/>
      <c r="O74" s="115"/>
      <c r="P74" s="109"/>
      <c r="R74" s="112"/>
      <c r="AS74" s="108"/>
      <c r="AT74" s="108"/>
      <c r="AU74" s="108"/>
      <c r="AV74" s="108"/>
      <c r="AW74" s="108"/>
      <c r="AX74" s="108"/>
      <c r="AY74" s="108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08"/>
      <c r="AT75" s="108"/>
      <c r="AU75" s="108"/>
      <c r="AV75" s="108"/>
      <c r="AW75" s="108"/>
      <c r="AX75" s="108"/>
      <c r="AY75" s="108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08"/>
      <c r="AT76" s="108"/>
      <c r="AU76" s="108"/>
      <c r="AV76" s="108"/>
      <c r="AW76" s="108"/>
      <c r="AX76" s="108"/>
      <c r="AY76" s="108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9"/>
      <c r="AS77" s="108"/>
      <c r="AT77" s="108"/>
      <c r="AU77" s="108"/>
      <c r="AV77" s="108"/>
      <c r="AW77" s="108"/>
      <c r="AX77" s="108"/>
      <c r="AY77" s="108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P78" s="109"/>
      <c r="R78" s="109"/>
      <c r="AS78" s="108"/>
      <c r="AT78" s="108"/>
      <c r="AU78" s="108"/>
      <c r="AV78" s="108"/>
      <c r="AW78" s="108"/>
      <c r="AX78" s="108"/>
      <c r="AY78" s="108"/>
    </row>
    <row r="79" spans="1:51" x14ac:dyDescent="0.35">
      <c r="A79" s="113"/>
      <c r="I79" s="114"/>
      <c r="J79" s="114"/>
      <c r="K79" s="114"/>
      <c r="L79" s="114"/>
      <c r="M79" s="114"/>
      <c r="N79" s="114"/>
      <c r="O79" s="115"/>
      <c r="P79" s="109"/>
      <c r="R79" s="109"/>
      <c r="AS79" s="108"/>
      <c r="AT79" s="108"/>
      <c r="AU79" s="108"/>
      <c r="AV79" s="108"/>
      <c r="AW79" s="108"/>
      <c r="AX79" s="108"/>
      <c r="AY79" s="108"/>
    </row>
    <row r="80" spans="1:51" x14ac:dyDescent="0.35">
      <c r="A80" s="113"/>
      <c r="I80" s="114"/>
      <c r="J80" s="114"/>
      <c r="K80" s="114"/>
      <c r="L80" s="114"/>
      <c r="M80" s="114"/>
      <c r="N80" s="114"/>
      <c r="O80" s="115"/>
      <c r="P80" s="109"/>
      <c r="R80" s="104"/>
      <c r="AS80" s="108"/>
      <c r="AT80" s="108"/>
      <c r="AU80" s="108"/>
      <c r="AV80" s="108"/>
      <c r="AW80" s="108"/>
      <c r="AX80" s="108"/>
      <c r="AY80" s="108"/>
    </row>
    <row r="81" spans="1:51" x14ac:dyDescent="0.35">
      <c r="A81" s="113"/>
      <c r="I81" s="114"/>
      <c r="J81" s="114"/>
      <c r="K81" s="114"/>
      <c r="L81" s="114"/>
      <c r="M81" s="114"/>
      <c r="N81" s="114"/>
      <c r="O81" s="115"/>
      <c r="R81" s="109"/>
      <c r="AS81" s="108"/>
      <c r="AT81" s="108"/>
      <c r="AU81" s="108"/>
      <c r="AV81" s="108"/>
      <c r="AW81" s="108"/>
      <c r="AX81" s="108"/>
      <c r="AY81" s="108"/>
    </row>
    <row r="82" spans="1:51" x14ac:dyDescent="0.35">
      <c r="O82" s="115"/>
      <c r="R82" s="109"/>
      <c r="AS82" s="108"/>
      <c r="AT82" s="108"/>
      <c r="AU82" s="108"/>
      <c r="AV82" s="108"/>
      <c r="AW82" s="108"/>
      <c r="AX82" s="108"/>
      <c r="AY82" s="108"/>
    </row>
    <row r="83" spans="1:51" x14ac:dyDescent="0.35">
      <c r="O83" s="115"/>
      <c r="R83" s="109"/>
      <c r="AS83" s="108"/>
      <c r="AT83" s="108"/>
      <c r="AU83" s="108"/>
      <c r="AV83" s="108"/>
      <c r="AW83" s="108"/>
      <c r="AX83" s="108"/>
      <c r="AY83" s="108"/>
    </row>
    <row r="84" spans="1:51" x14ac:dyDescent="0.35">
      <c r="O84" s="115"/>
      <c r="R84" s="109"/>
      <c r="AS84" s="108"/>
      <c r="AT84" s="108"/>
      <c r="AU84" s="108"/>
      <c r="AV84" s="108"/>
      <c r="AW84" s="108"/>
      <c r="AX84" s="108"/>
      <c r="AY84" s="108"/>
    </row>
    <row r="85" spans="1:51" x14ac:dyDescent="0.35">
      <c r="O85" s="115"/>
      <c r="R85" s="109"/>
      <c r="AS85" s="108"/>
      <c r="AT85" s="108"/>
      <c r="AU85" s="108"/>
      <c r="AV85" s="108"/>
      <c r="AW85" s="108"/>
      <c r="AX85" s="108"/>
      <c r="AY85" s="108"/>
    </row>
    <row r="86" spans="1:51" x14ac:dyDescent="0.35">
      <c r="O86" s="115"/>
      <c r="AS86" s="108"/>
      <c r="AT86" s="108"/>
      <c r="AU86" s="108"/>
      <c r="AV86" s="108"/>
      <c r="AW86" s="108"/>
      <c r="AX86" s="108"/>
      <c r="AY86" s="108"/>
    </row>
    <row r="87" spans="1:51" x14ac:dyDescent="0.35">
      <c r="O87" s="115"/>
      <c r="AS87" s="108"/>
      <c r="AT87" s="108"/>
      <c r="AU87" s="108"/>
      <c r="AV87" s="108"/>
      <c r="AW87" s="108"/>
      <c r="AX87" s="108"/>
      <c r="AY87" s="108"/>
    </row>
    <row r="88" spans="1:51" x14ac:dyDescent="0.35">
      <c r="O88" s="115"/>
      <c r="AS88" s="108"/>
      <c r="AT88" s="108"/>
      <c r="AU88" s="108"/>
      <c r="AV88" s="108"/>
      <c r="AW88" s="108"/>
      <c r="AX88" s="108"/>
      <c r="AY88" s="108"/>
    </row>
    <row r="89" spans="1:51" x14ac:dyDescent="0.35">
      <c r="O89" s="115"/>
      <c r="AS89" s="108"/>
      <c r="AT89" s="108"/>
      <c r="AU89" s="108"/>
      <c r="AV89" s="108"/>
      <c r="AW89" s="108"/>
      <c r="AX89" s="108"/>
      <c r="AY89" s="108"/>
    </row>
    <row r="90" spans="1:51" x14ac:dyDescent="0.35">
      <c r="O90" s="115"/>
      <c r="AS90" s="108"/>
      <c r="AT90" s="108"/>
      <c r="AU90" s="108"/>
      <c r="AV90" s="108"/>
      <c r="AW90" s="108"/>
      <c r="AX90" s="108"/>
      <c r="AY90" s="108"/>
    </row>
    <row r="91" spans="1:51" x14ac:dyDescent="0.35">
      <c r="O91" s="115"/>
      <c r="AS91" s="108"/>
      <c r="AT91" s="108"/>
      <c r="AU91" s="108"/>
      <c r="AV91" s="108"/>
      <c r="AW91" s="108"/>
      <c r="AX91" s="108"/>
      <c r="AY91" s="108"/>
    </row>
    <row r="92" spans="1:51" x14ac:dyDescent="0.35">
      <c r="O92" s="115"/>
      <c r="Q92" s="109"/>
      <c r="AS92" s="108"/>
      <c r="AT92" s="108"/>
      <c r="AU92" s="108"/>
      <c r="AV92" s="108"/>
      <c r="AW92" s="108"/>
      <c r="AX92" s="108"/>
      <c r="AY92" s="108"/>
    </row>
    <row r="93" spans="1:51" x14ac:dyDescent="0.35">
      <c r="O93" s="14"/>
      <c r="P93" s="109"/>
      <c r="Q93" s="109"/>
      <c r="AS93" s="108"/>
      <c r="AT93" s="108"/>
      <c r="AU93" s="108"/>
      <c r="AV93" s="108"/>
      <c r="AW93" s="108"/>
      <c r="AX93" s="108"/>
      <c r="AY93" s="108"/>
    </row>
    <row r="94" spans="1:51" x14ac:dyDescent="0.35">
      <c r="O94" s="14"/>
      <c r="P94" s="109"/>
      <c r="Q94" s="109"/>
      <c r="AS94" s="108"/>
      <c r="AT94" s="108"/>
      <c r="AU94" s="108"/>
      <c r="AV94" s="108"/>
      <c r="AW94" s="108"/>
      <c r="AX94" s="108"/>
      <c r="AY94" s="108"/>
    </row>
    <row r="95" spans="1:51" x14ac:dyDescent="0.35">
      <c r="O95" s="14"/>
      <c r="P95" s="109"/>
      <c r="Q95" s="109"/>
      <c r="AS95" s="108"/>
      <c r="AT95" s="108"/>
      <c r="AU95" s="108"/>
      <c r="AV95" s="108"/>
      <c r="AW95" s="108"/>
      <c r="AX95" s="108"/>
      <c r="AY95" s="108"/>
    </row>
    <row r="96" spans="1:51" x14ac:dyDescent="0.35">
      <c r="O96" s="14"/>
      <c r="P96" s="109"/>
      <c r="Q96" s="109"/>
      <c r="AS96" s="108"/>
      <c r="AT96" s="108"/>
      <c r="AU96" s="108"/>
      <c r="AV96" s="108"/>
      <c r="AW96" s="108"/>
      <c r="AX96" s="108"/>
      <c r="AY96" s="108"/>
    </row>
    <row r="97" spans="15:51" x14ac:dyDescent="0.35">
      <c r="O97" s="14"/>
      <c r="P97" s="109"/>
      <c r="Q97" s="109"/>
      <c r="AS97" s="108"/>
      <c r="AT97" s="108"/>
      <c r="AU97" s="108"/>
      <c r="AV97" s="108"/>
      <c r="AW97" s="108"/>
      <c r="AX97" s="108"/>
      <c r="AY97" s="108"/>
    </row>
    <row r="98" spans="15:51" x14ac:dyDescent="0.35">
      <c r="O98" s="14"/>
      <c r="P98" s="109"/>
      <c r="Q98" s="109"/>
      <c r="AS98" s="108"/>
      <c r="AT98" s="108"/>
      <c r="AU98" s="108"/>
      <c r="AV98" s="108"/>
      <c r="AW98" s="108"/>
      <c r="AX98" s="108"/>
      <c r="AY98" s="108"/>
    </row>
    <row r="99" spans="15:51" x14ac:dyDescent="0.35">
      <c r="O99" s="14"/>
      <c r="P99" s="109"/>
      <c r="Q99" s="109"/>
      <c r="AS99" s="108"/>
      <c r="AT99" s="108"/>
      <c r="AU99" s="108"/>
      <c r="AV99" s="108"/>
      <c r="AW99" s="108"/>
      <c r="AX99" s="108"/>
      <c r="AY99" s="108"/>
    </row>
    <row r="100" spans="15:51" x14ac:dyDescent="0.35">
      <c r="O100" s="14"/>
      <c r="P100" s="109"/>
      <c r="Q100" s="109"/>
      <c r="AS100" s="108"/>
      <c r="AT100" s="108"/>
      <c r="AU100" s="108"/>
      <c r="AV100" s="108"/>
      <c r="AW100" s="108"/>
      <c r="AX100" s="108"/>
      <c r="AY100" s="108"/>
    </row>
    <row r="101" spans="15:51" x14ac:dyDescent="0.35">
      <c r="O101" s="14"/>
      <c r="P101" s="109"/>
      <c r="Q101" s="109"/>
      <c r="AS101" s="108"/>
      <c r="AT101" s="108"/>
      <c r="AU101" s="108"/>
      <c r="AV101" s="108"/>
      <c r="AW101" s="108"/>
      <c r="AX101" s="108"/>
      <c r="AY101" s="108"/>
    </row>
    <row r="102" spans="15:51" x14ac:dyDescent="0.35">
      <c r="O102" s="14"/>
      <c r="P102" s="109"/>
      <c r="Q102" s="109"/>
      <c r="R102" s="109"/>
      <c r="S102" s="109"/>
      <c r="AS102" s="108"/>
      <c r="AT102" s="108"/>
      <c r="AU102" s="108"/>
      <c r="AV102" s="108"/>
      <c r="AW102" s="108"/>
      <c r="AX102" s="108"/>
      <c r="AY102" s="108"/>
    </row>
    <row r="103" spans="15:51" x14ac:dyDescent="0.35">
      <c r="O103" s="14"/>
      <c r="P103" s="109"/>
      <c r="Q103" s="109"/>
      <c r="R103" s="109"/>
      <c r="S103" s="109"/>
      <c r="T103" s="109"/>
      <c r="AS103" s="108"/>
      <c r="AT103" s="108"/>
      <c r="AU103" s="108"/>
      <c r="AV103" s="108"/>
      <c r="AW103" s="108"/>
      <c r="AX103" s="108"/>
      <c r="AY103" s="108"/>
    </row>
    <row r="104" spans="15:51" x14ac:dyDescent="0.35">
      <c r="O104" s="14"/>
      <c r="P104" s="109"/>
      <c r="Q104" s="109"/>
      <c r="R104" s="109"/>
      <c r="S104" s="109"/>
      <c r="T104" s="109"/>
      <c r="AS104" s="108"/>
      <c r="AT104" s="108"/>
      <c r="AU104" s="108"/>
      <c r="AV104" s="108"/>
      <c r="AW104" s="108"/>
      <c r="AX104" s="108"/>
      <c r="AY104" s="108"/>
    </row>
    <row r="105" spans="15:51" x14ac:dyDescent="0.35">
      <c r="O105" s="14"/>
      <c r="P105" s="109"/>
      <c r="T105" s="109"/>
      <c r="AS105" s="108"/>
      <c r="AT105" s="108"/>
      <c r="AU105" s="108"/>
      <c r="AV105" s="108"/>
      <c r="AW105" s="108"/>
      <c r="AX105" s="108"/>
      <c r="AY105" s="108"/>
    </row>
    <row r="106" spans="15:51" x14ac:dyDescent="0.35">
      <c r="O106" s="109"/>
      <c r="Q106" s="109"/>
      <c r="R106" s="109"/>
      <c r="S106" s="109"/>
      <c r="AS106" s="108"/>
      <c r="AT106" s="108"/>
      <c r="AU106" s="108"/>
      <c r="AV106" s="108"/>
      <c r="AW106" s="108"/>
      <c r="AX106" s="108"/>
      <c r="AY106" s="108"/>
    </row>
    <row r="107" spans="15:51" x14ac:dyDescent="0.35">
      <c r="O107" s="14"/>
      <c r="P107" s="109"/>
      <c r="Q107" s="109"/>
      <c r="R107" s="109"/>
      <c r="S107" s="109"/>
      <c r="T107" s="109"/>
      <c r="AS107" s="108"/>
      <c r="AT107" s="108"/>
      <c r="AU107" s="108"/>
      <c r="AV107" s="108"/>
      <c r="AW107" s="108"/>
      <c r="AX107" s="108"/>
      <c r="AY107" s="108"/>
    </row>
    <row r="108" spans="15:51" x14ac:dyDescent="0.35">
      <c r="O108" s="14"/>
      <c r="P108" s="109"/>
      <c r="Q108" s="109"/>
      <c r="R108" s="109"/>
      <c r="S108" s="109"/>
      <c r="T108" s="109"/>
      <c r="U108" s="109"/>
      <c r="AS108" s="108"/>
      <c r="AT108" s="108"/>
      <c r="AU108" s="108"/>
      <c r="AV108" s="108"/>
      <c r="AW108" s="108"/>
      <c r="AX108" s="108"/>
      <c r="AY108" s="108"/>
    </row>
    <row r="109" spans="15:51" x14ac:dyDescent="0.35">
      <c r="O109" s="14"/>
      <c r="P109" s="109"/>
      <c r="T109" s="109"/>
      <c r="U109" s="109"/>
      <c r="AS109" s="108"/>
      <c r="AT109" s="108"/>
      <c r="AU109" s="108"/>
      <c r="AV109" s="108"/>
      <c r="AW109" s="108"/>
      <c r="AX109" s="108"/>
      <c r="AY109" s="108"/>
    </row>
    <row r="121" spans="45:51" x14ac:dyDescent="0.35">
      <c r="AS121" s="108"/>
      <c r="AT121" s="108"/>
      <c r="AU121" s="108"/>
      <c r="AV121" s="108"/>
      <c r="AW121" s="108"/>
      <c r="AX121" s="108"/>
      <c r="AY121" s="108"/>
    </row>
  </sheetData>
  <protectedRanges>
    <protectedRange sqref="N65:R65 B74 S67:T73 B63:B71 S61:T64 T42 N68:R73 T50:T60 T40" name="Range2_12_5_1_1"/>
    <protectedRange sqref="N10 L10 L6 D6 D8 AD8 AF8 O8:U8 AJ8:AR8 AF10 AR11:AR34 L24:N31 E23:E34 G23:G34 N12:N23 N34:T34 N32:N33 O12:T33 N11:V11 U12:V34 E11:G22 W11:AG34" name="Range1_16_3_1_1"/>
    <protectedRange sqref="I70 J68:M73 J65:M65 I7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2:B73 J66:R67 D70:D71 I71:I72 Z64:Z65 S65:Y66 AA65:AU66 E72:E73 G72:H73 F73" name="Range2_2_1_10_1_1_1_2"/>
    <protectedRange sqref="C69" name="Range2_2_1_10_2_1_1_1"/>
    <protectedRange sqref="N62:R64 G68:H68 D66 F69 E68" name="Range2_12_1_6_1_1"/>
    <protectedRange sqref="D62 I67:I69 G69:H70 G62:M64 E69:E70 F70:F71 F63:F65 E62:E64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2" name="Range2_2_12_1_1_1_1_1"/>
    <protectedRange sqref="C63:C64" name="Range2_5_1_1_1"/>
    <protectedRange sqref="E66:E67 F67:F68 G66:H67 I65:I66" name="Range2_2_1_1_1_1"/>
    <protectedRange sqref="D64:D65" name="Range2_1_1_1_1_1_1_1_1"/>
    <protectedRange sqref="AS11:AS15" name="Range1_4_1_1_1_1"/>
    <protectedRange sqref="J11:J15 J26:J34" name="Range1_1_2_1_10_1_1_1_1"/>
    <protectedRange sqref="R80" name="Range2_2_1_10_1_1_1_1_1"/>
    <protectedRange sqref="T41" name="Range2_12_5_1_1_4"/>
    <protectedRange sqref="B41:B42 S40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1:S52" name="Range2_12_2_1_1_1_2"/>
    <protectedRange sqref="T49" name="Range2_12_5_1_1_2"/>
    <protectedRange sqref="B40" name="Range2_12_5_1_1_1_1"/>
    <protectedRange sqref="E40:H40" name="Range2_2_12_1_7_1_1_1_1"/>
    <protectedRange sqref="C40:D40" name="Range2_3_2_1_3_1_1_2_10_1_1_1_1_1_1"/>
    <protectedRange sqref="N51:R51" name="Range2_12_1_6_1_1_4_1_1_1_1_1_1"/>
    <protectedRange sqref="J51:M51" name="Range2_2_12_1_7_1_1_6_1_1_1_1_1_1"/>
    <protectedRange sqref="I51" name="Range2_2_12_1_4_3_1_1_1_5_1_1_1_1_1_1_1"/>
    <protectedRange sqref="G51:H51" name="Range2_2_12_1_3_1_2_1_1_1_2_1_1_1_1_1_1_2"/>
    <protectedRange sqref="D51:E51" name="Range2_2_12_1_3_1_2_1_1_1_2_1_1_1_1_3_1_1"/>
    <protectedRange sqref="F51" name="Range2_2_12_1_3_1_2_1_1_1_3_1_1_1_1_1_3_1_1"/>
    <protectedRange sqref="T43:T46" name="Range2_12_5_1_1_3_1_1"/>
    <protectedRange sqref="S43:S46" name="Range2_12_5_1_1_2_3_1_1_1_1"/>
    <protectedRange sqref="T47" name="Range2_12_5_1_1_2_1_1_1_1"/>
    <protectedRange sqref="S47" name="Range2_12_4_1_1_1_4_2_1_1_1"/>
    <protectedRange sqref="T48" name="Range2_12_5_1_1_6_1_1_1_1"/>
    <protectedRange sqref="S48" name="Range2_12_5_1_1_5_3_1_1_1_1"/>
    <protectedRange sqref="S49:S50" name="Range2_12_4_1_1_1_4_2"/>
    <protectedRange sqref="Q49:R49" name="Range2_12_1_6_1_1_1_2_3_2_1"/>
    <protectedRange sqref="N49:P49" name="Range2_12_1_2_3_1_1_1_2_3_2_1"/>
    <protectedRange sqref="K49:M49" name="Range2_2_12_1_4_3_1_1_1_3_3_2_1"/>
    <protectedRange sqref="Q50:R50" name="Range2_12_1_6_1_1_1_2_3_2_1_1"/>
    <protectedRange sqref="N50:P50" name="Range2_12_1_2_3_1_1_1_2_3_2_1_1"/>
    <protectedRange sqref="K50:M50" name="Range2_2_12_1_4_3_1_1_1_3_3_2_1_1"/>
    <protectedRange sqref="J49" name="Range2_2_12_1_4_3_1_1_1_3_2_1"/>
    <protectedRange sqref="D49:E49" name="Range2_2_12_1_3_1_2_1_1_1_2_1_2_3"/>
    <protectedRange sqref="I49" name="Range2_2_12_1_4_2_1_1_1_4_1_2_1_1_1"/>
    <protectedRange sqref="F49:H49" name="Range2_2_12_1_3_1_1_1_1_1_4_1_2_1_2_1"/>
    <protectedRange sqref="J50" name="Range2_2_12_1_4_3_1_1_1_3_3_1"/>
    <protectedRange sqref="I50" name="Range2_2_12_1_4_3_1_1_1_2_1_2"/>
    <protectedRange sqref="D50:E50 G50:H50" name="Range2_2_12_1_3_1_2_1_1_1_2_1_3"/>
    <protectedRange sqref="F50" name="Range2_2_12_1_3_1_2_1_1_1_1_1_2"/>
    <protectedRange sqref="B62" name="Range2_12_5_1_1_3"/>
    <protectedRange sqref="Q52:R52" name="Range2_12_1_6_1_1_1_2_3_1_1_3_1_1_1_1"/>
    <protectedRange sqref="N52:P52" name="Range2_12_1_2_3_1_1_1_2_3_1_1_3_1_1_1_1"/>
    <protectedRange sqref="J52:M52" name="Range2_2_12_1_4_3_1_1_1_3_3_1_1_3_1_1_1_1"/>
    <protectedRange sqref="I52" name="Range2_2_12_1_4_3_1_1_1_2_1_2_1_1_3_1_1_1_1"/>
    <protectedRange sqref="F52:H52" name="Range2_2_12_1_3_1_2_1_1_1_2_1_3_1_1_3_1_1_1_1"/>
    <protectedRange sqref="D52:E52" name="Range2_2_12_1_3_1_1_1_1_1_4_1_2_1_3_1_1_1_1_1_1_1"/>
    <protectedRange sqref="N61:R61" name="Range2_12_1_6_1_1_2_1"/>
    <protectedRange sqref="D61 I61:M61" name="Range2_2_12_1_7_1_1_2_1"/>
    <protectedRange sqref="E61:H61" name="Range2_2_12_1_1_1_1_1_1_1"/>
    <protectedRange sqref="C61" name="Range2_1_4_2_1_1_1_1_1"/>
    <protectedRange sqref="B61" name="Range2_12_5_1_1_2_2_1_3_1_1_1_1_1_1_1_1_1_1_1"/>
    <protectedRange sqref="Q43:R45" name="Range2_12_1_6_1_1_1_1_2_1_1_1_1_1"/>
    <protectedRange sqref="N43:P45" name="Range2_12_1_2_3_1_1_1_1_2_1_1_1_1_1"/>
    <protectedRange sqref="I43:M45" name="Range2_2_12_1_4_3_1_1_1_1_2_1_1_1_1_1"/>
    <protectedRange sqref="E46:H46 E43:H44" name="Range2_2_12_1_3_1_2_1_1_1_1_2_1_1_1_1_1"/>
    <protectedRange sqref="D46 D43:D44" name="Range2_2_12_1_3_1_2_1_1_1_2_1_2_3_1_1_1"/>
    <protectedRange sqref="Q46:R46" name="Range2_12_1_6_1_1_1_2_3_2_1_1_1_1_1"/>
    <protectedRange sqref="N46:P46" name="Range2_12_1_2_3_1_1_1_2_3_2_1_1_1_1_1"/>
    <protectedRange sqref="J46:M46" name="Range2_2_12_1_4_3_1_1_1_3_3_2_1_1_1_1_1"/>
    <protectedRange sqref="I46" name="Range2_2_12_1_4_3_1_1_1_2_1_2_2_1_1_1_1"/>
    <protectedRange sqref="G45:H45 D45:E45" name="Range2_2_12_1_3_1_2_1_1_1_2_1_3_2_1_1_1_1"/>
    <protectedRange sqref="F45" name="Range2_2_12_1_3_1_2_1_1_1_1_1_2_2_1_1_1_1"/>
    <protectedRange sqref="Q47:R47" name="Range2_12_1_6_1_1_1_2_3_2_1_1_2_1_1_1_1"/>
    <protectedRange sqref="N47:P47" name="Range2_12_1_2_3_1_1_1_2_3_2_1_1_2_1_1_1_1"/>
    <protectedRange sqref="J47:M47" name="Range2_2_12_1_4_3_1_1_1_3_3_2_1_1_2_1_1_1_1"/>
    <protectedRange sqref="I47" name="Range2_2_12_1_4_3_1_1_1_2_1_2_2_1_2_1_1_1_1"/>
    <protectedRange sqref="D47:E47 G47:H47" name="Range2_2_12_1_3_1_2_1_1_1_2_1_3_2_1_2_1_1_1_1"/>
    <protectedRange sqref="F47" name="Range2_2_12_1_3_1_2_1_1_1_1_1_2_2_1_2_1_1_1_1"/>
    <protectedRange sqref="B46 B43:B44" name="Range2_12_5_1_1_1_2_2_1_1_1_1_1_1_1"/>
    <protectedRange sqref="B45" name="Range2_12_5_1_1_1_3_1_1_1_1_1_1_1_1"/>
    <protectedRange sqref="Q48:R48" name="Range2_12_1_6_1_1_1_2_3_2_1_2"/>
    <protectedRange sqref="N48:P48" name="Range2_12_1_2_3_1_1_1_2_3_2_1_2"/>
    <protectedRange sqref="K48:M48" name="Range2_2_12_1_4_3_1_1_1_3_3_2_1_2"/>
    <protectedRange sqref="J48" name="Range2_2_12_1_4_3_1_1_1_3_2_1_1"/>
    <protectedRange sqref="D48:E48" name="Range2_2_12_1_3_1_2_1_1_1_2_1_2_3_1"/>
    <protectedRange sqref="I48" name="Range2_2_12_1_4_2_1_1_1_4_1_2_1_1_1_1"/>
    <protectedRange sqref="F48:H48" name="Range2_2_12_1_3_1_1_1_1_1_4_1_2_1_2_1_1"/>
    <protectedRange sqref="B52" name="Range2_12_5_1_1_2_2_1_3_1_1_1_1_2_1_1_1"/>
    <protectedRange sqref="B49" name="Range2_12_5_1_1_1_2_1_1_1_1_1"/>
    <protectedRange sqref="B50" name="Range2_12_5_1_1_2_2_2_1_1_1_1"/>
    <protectedRange sqref="S60" name="Range2_12_5_1_1_5"/>
    <protectedRange sqref="S56:S59" name="Range2_12_5_1_1_7_1"/>
    <protectedRange sqref="S55" name="Range2_12_5_1_1_5_1_1"/>
    <protectedRange sqref="S53:S54" name="Range2_12_2_1_1_1_2_1_1"/>
    <protectedRange sqref="N60:R60" name="Range2_12_1_6_1_1_2_1_1"/>
    <protectedRange sqref="D60 I60:M60" name="Range2_2_12_1_7_1_1_2_1_1"/>
    <protectedRange sqref="E60:H60" name="Range2_2_12_1_1_1_1_1_1_1_1"/>
    <protectedRange sqref="C60" name="Range2_1_4_2_1_1_1_1_1_1"/>
    <protectedRange sqref="N56:R59" name="Range2_12_1_1_1_1_1_1_1_1_1_1_1_1_1_1_1"/>
    <protectedRange sqref="J56:M59" name="Range2_2_12_1_1_1_1_1_1_1_1_1_1_1_1_1_1_1"/>
    <protectedRange sqref="N55:R55" name="Range2_12_1_6_1_1_4_1_1_1_1_1_1_1_1_1_1"/>
    <protectedRange sqref="J55:M55" name="Range2_2_12_1_7_1_1_6_1_1_1_1_1_1_1_1_1_1"/>
    <protectedRange sqref="I56:I59" name="Range2_2_12_1_7_1_1_5_1_1_1_1_1_1_1_1_1_1_1_1"/>
    <protectedRange sqref="G56:H59" name="Range2_2_12_1_3_3_1_1_1_1_1_1_1_1_1_1_1_1_1_1_1"/>
    <protectedRange sqref="I55" name="Range2_2_12_1_4_3_1_1_1_5_1_1_1_1_1_1_1_1_1_1_1"/>
    <protectedRange sqref="G55:H55" name="Range2_2_12_1_3_1_2_1_1_1_2_1_1_1_1_1_1_2_1_1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I54 J53:M53" name="Range2_2_12_1_4_3_1_1_1_3_3_1_1_3_1_1_1_1_1_1"/>
    <protectedRange sqref="D54:E54 G54:H54" name="Range2_2_12_1_3_1_2_1_1_1_3_1_1_1_1_1_1_1_2_1_1"/>
    <protectedRange sqref="I53" name="Range2_2_12_1_7_1_1_5_2_1_1_1_1_1_1_1_1_1_1_1"/>
    <protectedRange sqref="D53:E53 G53:H53 F54" name="Range2_2_12_1_3_3_1_1_1_2_1_1_1_1_1_1_1_1_1_1_1"/>
    <protectedRange sqref="F53" name="Range2_2_12_1_3_1_2_1_1_1_2_1_3_1_1_3_1_1_1_1_1_1"/>
    <protectedRange sqref="C56:C59" name="Range2_1_1_1_2_1_1_1_1_1_1_1_1_1_1_1_1_1"/>
    <protectedRange sqref="E57:E59 D56:D59" name="Range2_2_12_1_2_1_1_1_1_1_1_1_1_1_1_1_1_1_1_1"/>
    <protectedRange sqref="E56 F57:F59" name="Range2_2_12_1_3_1_2_1_1_1_2_1_1_1_1_1_1_1_1_1_1_1_1"/>
    <protectedRange sqref="F56" name="Range2_2_12_1_3_1_2_1_1_1_3_1_1_1_1_1_1_1_1_1_1_1_1"/>
    <protectedRange sqref="D55:E55" name="Range2_2_12_1_3_1_2_1_1_1_2_1_1_1_1_3_1_1_1_1_1_1"/>
    <protectedRange sqref="F55" name="Range2_2_12_1_3_1_2_1_1_1_3_1_1_1_1_1_3_1_1_1_1_1_1"/>
    <protectedRange sqref="B54" name="Range2_12_5_1_1_2_2_1_3_1_1_1_1_1_1_1_1_1"/>
    <protectedRange sqref="B60" name="Range2_12_5_1_1_2_2_1_3_1_1_1_1_1_1_1_1_1_1_1_1"/>
    <protectedRange sqref="B55" name="Range2_12_5_1_1_2_1_4_1_1_1_2_1_1_1_1_1_1"/>
    <protectedRange sqref="B56:B59" name="Range2_12_5_1_1_2_2_1_3_1_1_1_1_2_1_1_1_1_1_1"/>
    <protectedRange sqref="B53" name="Range2_12_5_1_1_2_2_1_3_1_1_1_1_2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57" priority="13" operator="containsText" text="N/A">
      <formula>NOT(ISERROR(SEARCH("N/A",X11)))</formula>
    </cfRule>
    <cfRule type="cellIs" dxfId="656" priority="31" operator="equal">
      <formula>0</formula>
    </cfRule>
  </conditionalFormatting>
  <conditionalFormatting sqref="X11:AE34">
    <cfRule type="cellIs" dxfId="655" priority="30" operator="greaterThanOrEqual">
      <formula>1185</formula>
    </cfRule>
  </conditionalFormatting>
  <conditionalFormatting sqref="X11:AE34">
    <cfRule type="cellIs" dxfId="654" priority="29" operator="between">
      <formula>0.1</formula>
      <formula>1184</formula>
    </cfRule>
  </conditionalFormatting>
  <conditionalFormatting sqref="X8">
    <cfRule type="cellIs" dxfId="653" priority="28" operator="equal">
      <formula>0</formula>
    </cfRule>
  </conditionalFormatting>
  <conditionalFormatting sqref="X8">
    <cfRule type="cellIs" dxfId="652" priority="27" operator="greaterThan">
      <formula>1179</formula>
    </cfRule>
  </conditionalFormatting>
  <conditionalFormatting sqref="X8">
    <cfRule type="cellIs" dxfId="651" priority="26" operator="greaterThan">
      <formula>99</formula>
    </cfRule>
  </conditionalFormatting>
  <conditionalFormatting sqref="X8">
    <cfRule type="cellIs" dxfId="650" priority="25" operator="greaterThan">
      <formula>0.99</formula>
    </cfRule>
  </conditionalFormatting>
  <conditionalFormatting sqref="AB8">
    <cfRule type="cellIs" dxfId="649" priority="24" operator="equal">
      <formula>0</formula>
    </cfRule>
  </conditionalFormatting>
  <conditionalFormatting sqref="AB8">
    <cfRule type="cellIs" dxfId="648" priority="23" operator="greaterThan">
      <formula>1179</formula>
    </cfRule>
  </conditionalFormatting>
  <conditionalFormatting sqref="AB8">
    <cfRule type="cellIs" dxfId="647" priority="22" operator="greaterThan">
      <formula>99</formula>
    </cfRule>
  </conditionalFormatting>
  <conditionalFormatting sqref="AB8">
    <cfRule type="cellIs" dxfId="646" priority="21" operator="greaterThan">
      <formula>0.99</formula>
    </cfRule>
  </conditionalFormatting>
  <conditionalFormatting sqref="AQ11:AQ34 AJ11:AO15 AL34:AM34 AJ32:AJ34 AM32:AM33 AO32:AO34">
    <cfRule type="cellIs" dxfId="645" priority="20" operator="equal">
      <formula>0</formula>
    </cfRule>
  </conditionalFormatting>
  <conditionalFormatting sqref="AQ11:AQ34 AJ11:AO15 AL34:AM34 AJ32:AJ34 AM32:AM33 AO32:AO34">
    <cfRule type="cellIs" dxfId="644" priority="19" operator="greaterThan">
      <formula>1179</formula>
    </cfRule>
  </conditionalFormatting>
  <conditionalFormatting sqref="AQ11:AQ34 AJ11:AO15 AL34:AM34 AJ32:AJ34 AM32:AM33 AO32:AO34">
    <cfRule type="cellIs" dxfId="643" priority="18" operator="greaterThan">
      <formula>99</formula>
    </cfRule>
  </conditionalFormatting>
  <conditionalFormatting sqref="AQ11:AQ34 AJ11:AO15 AL34:AM34 AJ32:AJ34 AM32:AM33 AO32:AO34">
    <cfRule type="cellIs" dxfId="642" priority="17" operator="greaterThan">
      <formula>0.99</formula>
    </cfRule>
  </conditionalFormatting>
  <conditionalFormatting sqref="AI11:AI34">
    <cfRule type="cellIs" dxfId="641" priority="16" operator="greaterThan">
      <formula>$AI$8</formula>
    </cfRule>
  </conditionalFormatting>
  <conditionalFormatting sqref="AH11:AH34">
    <cfRule type="cellIs" dxfId="640" priority="14" operator="greaterThan">
      <formula>$AH$8</formula>
    </cfRule>
    <cfRule type="cellIs" dxfId="639" priority="15" operator="greaterThan">
      <formula>$AH$8</formula>
    </cfRule>
  </conditionalFormatting>
  <conditionalFormatting sqref="AP11:AP34">
    <cfRule type="cellIs" dxfId="638" priority="12" operator="equal">
      <formula>0</formula>
    </cfRule>
  </conditionalFormatting>
  <conditionalFormatting sqref="AP11:AP34">
    <cfRule type="cellIs" dxfId="637" priority="11" operator="greaterThan">
      <formula>1179</formula>
    </cfRule>
  </conditionalFormatting>
  <conditionalFormatting sqref="AP11:AP34">
    <cfRule type="cellIs" dxfId="636" priority="10" operator="greaterThan">
      <formula>99</formula>
    </cfRule>
  </conditionalFormatting>
  <conditionalFormatting sqref="AP11:AP34">
    <cfRule type="cellIs" dxfId="635" priority="9" operator="greaterThan">
      <formula>0.99</formula>
    </cfRule>
  </conditionalFormatting>
  <conditionalFormatting sqref="AK32:AK34">
    <cfRule type="cellIs" dxfId="634" priority="8" operator="equal">
      <formula>0</formula>
    </cfRule>
  </conditionalFormatting>
  <conditionalFormatting sqref="AK32:AK34">
    <cfRule type="cellIs" dxfId="633" priority="7" operator="greaterThan">
      <formula>1179</formula>
    </cfRule>
  </conditionalFormatting>
  <conditionalFormatting sqref="AK32:AK34">
    <cfRule type="cellIs" dxfId="632" priority="6" operator="greaterThan">
      <formula>99</formula>
    </cfRule>
  </conditionalFormatting>
  <conditionalFormatting sqref="AK32:AK34">
    <cfRule type="cellIs" dxfId="631" priority="5" operator="greaterThan">
      <formula>0.99</formula>
    </cfRule>
  </conditionalFormatting>
  <conditionalFormatting sqref="AJ16:AO31 AL32:AL33 AN32:AN34">
    <cfRule type="cellIs" dxfId="630" priority="1" operator="greaterThan">
      <formula>0.99</formula>
    </cfRule>
  </conditionalFormatting>
  <conditionalFormatting sqref="AJ16:AO31 AL32:AL33 AN32:AN34">
    <cfRule type="cellIs" dxfId="629" priority="4" operator="equal">
      <formula>0</formula>
    </cfRule>
  </conditionalFormatting>
  <conditionalFormatting sqref="AJ16:AO31 AL32:AL33 AN32:AN34">
    <cfRule type="cellIs" dxfId="628" priority="3" operator="greaterThan">
      <formula>1179</formula>
    </cfRule>
  </conditionalFormatting>
  <conditionalFormatting sqref="AJ16:AO31 AL32:AL33 AN32:AN34">
    <cfRule type="cellIs" dxfId="627" priority="2" operator="greaterThan">
      <formula>99</formula>
    </cfRule>
  </conditionalFormatting>
  <dataValidations count="4">
    <dataValidation type="list" allowBlank="1" showInputMessage="1" showErrorMessage="1" sqref="P3:P5" xr:uid="{00000000-0002-0000-0400-000000000000}">
      <formula1>$AY$10:$AY$39</formula1>
    </dataValidation>
    <dataValidation type="list" allowBlank="1" showInputMessage="1" showErrorMessage="1" sqref="AP8:AQ8 N10 L10 D8 O8:T8" xr:uid="{00000000-0002-0000-0400-000001000000}">
      <formula1>#REF!</formula1>
    </dataValidation>
    <dataValidation type="list" allowBlank="1" showInputMessage="1" showErrorMessage="1" sqref="H11:H34" xr:uid="{00000000-0002-0000-0400-000002000000}">
      <formula1>$AV$10:$AV$19</formula1>
    </dataValidation>
    <dataValidation type="list" allowBlank="1" showInputMessage="1" showErrorMessage="1" sqref="AV31:AW31" xr:uid="{00000000-0002-0000-0400-000003000000}">
      <formula1>$AV$24:$AV$28</formula1>
    </dataValidation>
  </dataValidations>
  <hyperlinks>
    <hyperlink ref="H9:H10" location="'1'!AH8" display="Plant Status" xr:uid="{00000000-0004-0000-04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2:AY119"/>
  <sheetViews>
    <sheetView showGridLines="0" topLeftCell="A21" zoomScaleNormal="100" workbookViewId="0">
      <selection activeCell="B7" sqref="B7:C7"/>
    </sheetView>
  </sheetViews>
  <sheetFormatPr defaultColWidth="9.1796875" defaultRowHeight="14.5" x14ac:dyDescent="0.35"/>
  <cols>
    <col min="1" max="1" width="7.1796875" style="108" customWidth="1"/>
    <col min="2" max="2" width="10.26953125" style="108" customWidth="1"/>
    <col min="3" max="3" width="14.54296875" style="108" customWidth="1"/>
    <col min="4" max="7" width="9.1796875" style="108"/>
    <col min="8" max="8" width="20.453125" style="108" customWidth="1"/>
    <col min="9" max="10" width="9.1796875" style="108"/>
    <col min="11" max="11" width="9" style="108" customWidth="1"/>
    <col min="12" max="14" width="9.1796875" style="108" hidden="1" customWidth="1"/>
    <col min="15" max="16" width="9.1796875" style="108"/>
    <col min="17" max="18" width="9.1796875" style="108" customWidth="1"/>
    <col min="19" max="32" width="9.1796875" style="108"/>
    <col min="33" max="33" width="10.453125" style="108" bestFit="1" customWidth="1"/>
    <col min="34" max="44" width="9.1796875" style="108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08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134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136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58" t="s">
        <v>11</v>
      </c>
      <c r="I7" s="157" t="s">
        <v>12</v>
      </c>
      <c r="J7" s="157" t="s">
        <v>13</v>
      </c>
      <c r="K7" s="157" t="s">
        <v>14</v>
      </c>
      <c r="L7" s="14"/>
      <c r="M7" s="14"/>
      <c r="N7" s="14"/>
      <c r="O7" s="158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57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57" t="s">
        <v>23</v>
      </c>
      <c r="AG7" s="157" t="s">
        <v>24</v>
      </c>
      <c r="AH7" s="157" t="s">
        <v>25</v>
      </c>
      <c r="AI7" s="157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57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41888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26340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57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55" t="s">
        <v>52</v>
      </c>
      <c r="V9" s="155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54" t="s">
        <v>56</v>
      </c>
      <c r="AG9" s="154" t="s">
        <v>57</v>
      </c>
      <c r="AH9" s="287" t="s">
        <v>58</v>
      </c>
      <c r="AI9" s="301" t="s">
        <v>59</v>
      </c>
      <c r="AJ9" s="155" t="s">
        <v>60</v>
      </c>
      <c r="AK9" s="155" t="s">
        <v>61</v>
      </c>
      <c r="AL9" s="155" t="s">
        <v>62</v>
      </c>
      <c r="AM9" s="155" t="s">
        <v>63</v>
      </c>
      <c r="AN9" s="155" t="s">
        <v>64</v>
      </c>
      <c r="AO9" s="155" t="s">
        <v>65</v>
      </c>
      <c r="AP9" s="155" t="s">
        <v>66</v>
      </c>
      <c r="AQ9" s="285" t="s">
        <v>67</v>
      </c>
      <c r="AR9" s="155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55" t="s">
        <v>73</v>
      </c>
      <c r="C10" s="155" t="s">
        <v>74</v>
      </c>
      <c r="D10" s="155" t="s">
        <v>75</v>
      </c>
      <c r="E10" s="155" t="s">
        <v>76</v>
      </c>
      <c r="F10" s="155" t="s">
        <v>75</v>
      </c>
      <c r="G10" s="155" t="s">
        <v>76</v>
      </c>
      <c r="H10" s="284"/>
      <c r="I10" s="155" t="s">
        <v>76</v>
      </c>
      <c r="J10" s="155" t="s">
        <v>76</v>
      </c>
      <c r="K10" s="155" t="s">
        <v>76</v>
      </c>
      <c r="L10" s="30" t="s">
        <v>30</v>
      </c>
      <c r="M10" s="277"/>
      <c r="N10" s="30" t="s">
        <v>30</v>
      </c>
      <c r="O10" s="286"/>
      <c r="P10" s="286"/>
      <c r="Q10" s="3">
        <v>5620322</v>
      </c>
      <c r="R10" s="295"/>
      <c r="S10" s="296"/>
      <c r="T10" s="297"/>
      <c r="U10" s="155" t="s">
        <v>76</v>
      </c>
      <c r="V10" s="155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30658218</v>
      </c>
      <c r="AH10" s="287"/>
      <c r="AI10" s="302"/>
      <c r="AJ10" s="155" t="s">
        <v>85</v>
      </c>
      <c r="AK10" s="155" t="s">
        <v>85</v>
      </c>
      <c r="AL10" s="155" t="s">
        <v>85</v>
      </c>
      <c r="AM10" s="155" t="s">
        <v>85</v>
      </c>
      <c r="AN10" s="155" t="s">
        <v>85</v>
      </c>
      <c r="AO10" s="155" t="s">
        <v>85</v>
      </c>
      <c r="AP10" s="2">
        <v>6743319</v>
      </c>
      <c r="AQ10" s="286"/>
      <c r="AR10" s="156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14</v>
      </c>
      <c r="E11" s="45">
        <f>D11/1.42</f>
        <v>9.8591549295774659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119</v>
      </c>
      <c r="P11" s="50">
        <v>92</v>
      </c>
      <c r="Q11" s="50">
        <v>5624312</v>
      </c>
      <c r="R11" s="51">
        <f>Q11-Q10</f>
        <v>3990</v>
      </c>
      <c r="S11" s="52">
        <f>R11*24/1000</f>
        <v>95.76</v>
      </c>
      <c r="T11" s="52">
        <f>R11/1000</f>
        <v>3.99</v>
      </c>
      <c r="U11" s="53">
        <v>5</v>
      </c>
      <c r="V11" s="53">
        <f>U11</f>
        <v>5</v>
      </c>
      <c r="W11" s="117" t="s">
        <v>132</v>
      </c>
      <c r="X11" s="111">
        <v>0</v>
      </c>
      <c r="Y11" s="111">
        <v>0</v>
      </c>
      <c r="Z11" s="111">
        <v>971</v>
      </c>
      <c r="AA11" s="111">
        <v>1185</v>
      </c>
      <c r="AB11" s="111">
        <v>0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30658910</v>
      </c>
      <c r="AH11" s="56">
        <f>IF(ISBLANK(AG11),"-",AG11-AG10)</f>
        <v>692</v>
      </c>
      <c r="AI11" s="57">
        <f>AH11/T11</f>
        <v>173.43358395989975</v>
      </c>
      <c r="AJ11" s="58">
        <v>0</v>
      </c>
      <c r="AK11" s="58">
        <v>0</v>
      </c>
      <c r="AL11" s="58">
        <v>1</v>
      </c>
      <c r="AM11" s="58">
        <v>1</v>
      </c>
      <c r="AN11" s="58">
        <v>0</v>
      </c>
      <c r="AO11" s="58">
        <v>0.35</v>
      </c>
      <c r="AP11" s="111">
        <v>6744567</v>
      </c>
      <c r="AQ11" s="111">
        <f t="shared" ref="AQ11:AQ34" si="0">AP11-AP10</f>
        <v>1248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17</v>
      </c>
      <c r="E12" s="45">
        <f t="shared" ref="E12:E34" si="1">D12/1.42</f>
        <v>11.971830985915494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119</v>
      </c>
      <c r="P12" s="50">
        <v>89</v>
      </c>
      <c r="Q12" s="50">
        <v>5627951</v>
      </c>
      <c r="R12" s="51">
        <f t="shared" ref="R12:R34" si="4">Q12-Q11</f>
        <v>3639</v>
      </c>
      <c r="S12" s="52">
        <f t="shared" ref="S12:S34" si="5">R12*24/1000</f>
        <v>87.335999999999999</v>
      </c>
      <c r="T12" s="52">
        <f t="shared" ref="T12:T34" si="6">R12/1000</f>
        <v>3.6389999999999998</v>
      </c>
      <c r="U12" s="53">
        <v>6</v>
      </c>
      <c r="V12" s="53">
        <f t="shared" ref="V12:V34" si="7">U12</f>
        <v>6</v>
      </c>
      <c r="W12" s="117" t="s">
        <v>132</v>
      </c>
      <c r="X12" s="111">
        <v>0</v>
      </c>
      <c r="Y12" s="111">
        <v>0</v>
      </c>
      <c r="Z12" s="111">
        <v>1019</v>
      </c>
      <c r="AA12" s="111">
        <v>0</v>
      </c>
      <c r="AB12" s="111">
        <v>1049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30659515</v>
      </c>
      <c r="AH12" s="56">
        <f>IF(ISBLANK(AG12),"-",AG12-AG11)</f>
        <v>605</v>
      </c>
      <c r="AI12" s="57">
        <f t="shared" ref="AI12:AI34" si="8">AH12/T12</f>
        <v>166.25446551250346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6745862</v>
      </c>
      <c r="AQ12" s="111">
        <f t="shared" si="0"/>
        <v>1295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18</v>
      </c>
      <c r="E13" s="45">
        <f t="shared" si="1"/>
        <v>12.67605633802817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119</v>
      </c>
      <c r="P13" s="50">
        <v>90</v>
      </c>
      <c r="Q13" s="50">
        <v>5631549</v>
      </c>
      <c r="R13" s="51">
        <f t="shared" si="4"/>
        <v>3598</v>
      </c>
      <c r="S13" s="52">
        <f t="shared" si="5"/>
        <v>86.352000000000004</v>
      </c>
      <c r="T13" s="52">
        <f t="shared" si="6"/>
        <v>3.5979999999999999</v>
      </c>
      <c r="U13" s="53">
        <v>7.3</v>
      </c>
      <c r="V13" s="53">
        <f t="shared" si="7"/>
        <v>7.3</v>
      </c>
      <c r="W13" s="117" t="s">
        <v>132</v>
      </c>
      <c r="X13" s="111">
        <v>0</v>
      </c>
      <c r="Y13" s="111">
        <v>0</v>
      </c>
      <c r="Z13" s="111">
        <v>1018</v>
      </c>
      <c r="AA13" s="111">
        <v>0</v>
      </c>
      <c r="AB13" s="111">
        <v>1008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30660138</v>
      </c>
      <c r="AH13" s="56">
        <f>IF(ISBLANK(AG13),"-",AG13-AG12)</f>
        <v>623</v>
      </c>
      <c r="AI13" s="57">
        <f t="shared" si="8"/>
        <v>173.15175097276264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6747203</v>
      </c>
      <c r="AQ13" s="111">
        <f t="shared" si="0"/>
        <v>1341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19</v>
      </c>
      <c r="E14" s="45">
        <f t="shared" si="1"/>
        <v>13.380281690140846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119</v>
      </c>
      <c r="P14" s="50">
        <v>92</v>
      </c>
      <c r="Q14" s="50">
        <v>5636184</v>
      </c>
      <c r="R14" s="51">
        <f t="shared" si="4"/>
        <v>4635</v>
      </c>
      <c r="S14" s="52">
        <f t="shared" si="5"/>
        <v>111.24</v>
      </c>
      <c r="T14" s="52">
        <f t="shared" si="6"/>
        <v>4.6349999999999998</v>
      </c>
      <c r="U14" s="53">
        <v>8.5</v>
      </c>
      <c r="V14" s="53">
        <f t="shared" si="7"/>
        <v>8.5</v>
      </c>
      <c r="W14" s="117" t="s">
        <v>132</v>
      </c>
      <c r="X14" s="111">
        <v>0</v>
      </c>
      <c r="Y14" s="111">
        <v>0</v>
      </c>
      <c r="Z14" s="111">
        <v>10117</v>
      </c>
      <c r="AA14" s="111">
        <v>0</v>
      </c>
      <c r="AB14" s="111">
        <v>1009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30660770</v>
      </c>
      <c r="AH14" s="56">
        <f t="shared" ref="AH14:AH34" si="9">IF(ISBLANK(AG14),"-",AG14-AG13)</f>
        <v>632</v>
      </c>
      <c r="AI14" s="57">
        <f t="shared" si="8"/>
        <v>136.35382955771306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6748028</v>
      </c>
      <c r="AQ14" s="111">
        <f t="shared" si="0"/>
        <v>825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20</v>
      </c>
      <c r="E15" s="45">
        <f t="shared" si="1"/>
        <v>14.084507042253522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128</v>
      </c>
      <c r="P15" s="50">
        <v>99</v>
      </c>
      <c r="Q15" s="50">
        <v>5639590</v>
      </c>
      <c r="R15" s="51">
        <f t="shared" si="4"/>
        <v>3406</v>
      </c>
      <c r="S15" s="52">
        <f t="shared" si="5"/>
        <v>81.744</v>
      </c>
      <c r="T15" s="52">
        <f t="shared" si="6"/>
        <v>3.4060000000000001</v>
      </c>
      <c r="U15" s="53">
        <v>6.3</v>
      </c>
      <c r="V15" s="53">
        <f t="shared" si="7"/>
        <v>6.3</v>
      </c>
      <c r="W15" s="117" t="s">
        <v>132</v>
      </c>
      <c r="X15" s="111">
        <v>0</v>
      </c>
      <c r="Y15" s="111">
        <v>0</v>
      </c>
      <c r="Z15" s="111">
        <v>1049</v>
      </c>
      <c r="AA15" s="111">
        <v>0</v>
      </c>
      <c r="AB15" s="111">
        <v>1008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30661278</v>
      </c>
      <c r="AH15" s="56">
        <f t="shared" si="9"/>
        <v>508</v>
      </c>
      <c r="AI15" s="57">
        <f t="shared" si="8"/>
        <v>149.14856136230182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0.35</v>
      </c>
      <c r="AP15" s="111">
        <v>6748141</v>
      </c>
      <c r="AQ15" s="111">
        <f t="shared" si="0"/>
        <v>113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21</v>
      </c>
      <c r="E16" s="45">
        <f t="shared" si="1"/>
        <v>14.788732394366198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117</v>
      </c>
      <c r="P16" s="50">
        <v>124</v>
      </c>
      <c r="Q16" s="50">
        <v>5644156</v>
      </c>
      <c r="R16" s="51">
        <f t="shared" si="4"/>
        <v>4566</v>
      </c>
      <c r="S16" s="52">
        <f t="shared" si="5"/>
        <v>109.584</v>
      </c>
      <c r="T16" s="52">
        <f t="shared" si="6"/>
        <v>4.5659999999999998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1095</v>
      </c>
      <c r="AA16" s="111">
        <v>0</v>
      </c>
      <c r="AB16" s="111">
        <v>1110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30661894</v>
      </c>
      <c r="AH16" s="56">
        <f t="shared" si="9"/>
        <v>616</v>
      </c>
      <c r="AI16" s="57">
        <f t="shared" si="8"/>
        <v>134.91020586946999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6748141</v>
      </c>
      <c r="AQ16" s="111">
        <f t="shared" si="0"/>
        <v>0</v>
      </c>
      <c r="AR16" s="61">
        <v>0.98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12</v>
      </c>
      <c r="E17" s="45">
        <f t="shared" si="1"/>
        <v>8.4507042253521139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145</v>
      </c>
      <c r="P17" s="50">
        <v>146</v>
      </c>
      <c r="Q17" s="50">
        <v>5649900</v>
      </c>
      <c r="R17" s="51">
        <f t="shared" si="4"/>
        <v>5744</v>
      </c>
      <c r="S17" s="52">
        <f t="shared" si="5"/>
        <v>137.85599999999999</v>
      </c>
      <c r="T17" s="52">
        <f t="shared" si="6"/>
        <v>5.7439999999999998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30663130</v>
      </c>
      <c r="AH17" s="56">
        <f t="shared" si="9"/>
        <v>1236</v>
      </c>
      <c r="AI17" s="57">
        <f t="shared" si="8"/>
        <v>215.18105849582173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6748141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13</v>
      </c>
      <c r="E18" s="45">
        <f t="shared" si="1"/>
        <v>9.1549295774647899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137</v>
      </c>
      <c r="P18" s="50">
        <v>151</v>
      </c>
      <c r="Q18" s="50">
        <v>5655993</v>
      </c>
      <c r="R18" s="51">
        <f t="shared" si="4"/>
        <v>6093</v>
      </c>
      <c r="S18" s="52">
        <f t="shared" si="5"/>
        <v>146.232</v>
      </c>
      <c r="T18" s="52">
        <f t="shared" si="6"/>
        <v>6.093</v>
      </c>
      <c r="U18" s="53">
        <v>8.9</v>
      </c>
      <c r="V18" s="53">
        <f t="shared" si="7"/>
        <v>8.9</v>
      </c>
      <c r="W18" s="117" t="s">
        <v>147</v>
      </c>
      <c r="X18" s="111">
        <v>0</v>
      </c>
      <c r="Y18" s="111">
        <v>1062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30664458</v>
      </c>
      <c r="AH18" s="56">
        <f t="shared" si="9"/>
        <v>1328</v>
      </c>
      <c r="AI18" s="57">
        <f t="shared" si="8"/>
        <v>217.95503036271131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6748141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10</v>
      </c>
      <c r="E19" s="45">
        <f t="shared" si="1"/>
        <v>7.042253521126761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132</v>
      </c>
      <c r="P19" s="50">
        <v>149</v>
      </c>
      <c r="Q19" s="50">
        <v>5662059</v>
      </c>
      <c r="R19" s="51">
        <f t="shared" si="4"/>
        <v>6066</v>
      </c>
      <c r="S19" s="52">
        <f t="shared" si="5"/>
        <v>145.584</v>
      </c>
      <c r="T19" s="52">
        <f t="shared" si="6"/>
        <v>6.0659999999999998</v>
      </c>
      <c r="U19" s="53">
        <v>8.1999999999999993</v>
      </c>
      <c r="V19" s="53">
        <f t="shared" si="7"/>
        <v>8.1999999999999993</v>
      </c>
      <c r="W19" s="117" t="s">
        <v>147</v>
      </c>
      <c r="X19" s="111">
        <v>0</v>
      </c>
      <c r="Y19" s="111">
        <v>1131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30665830</v>
      </c>
      <c r="AH19" s="56">
        <f t="shared" si="9"/>
        <v>1372</v>
      </c>
      <c r="AI19" s="57">
        <f t="shared" si="8"/>
        <v>226.17870095614904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6748141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9</v>
      </c>
      <c r="E20" s="45">
        <f t="shared" si="1"/>
        <v>6.3380281690140849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131</v>
      </c>
      <c r="P20" s="50">
        <v>151</v>
      </c>
      <c r="Q20" s="50">
        <v>5668574</v>
      </c>
      <c r="R20" s="51">
        <f t="shared" si="4"/>
        <v>6515</v>
      </c>
      <c r="S20" s="52">
        <f t="shared" si="5"/>
        <v>156.36000000000001</v>
      </c>
      <c r="T20" s="52">
        <f t="shared" si="6"/>
        <v>6.5149999999999997</v>
      </c>
      <c r="U20" s="53">
        <v>7.2</v>
      </c>
      <c r="V20" s="53">
        <f t="shared" si="7"/>
        <v>7.2</v>
      </c>
      <c r="W20" s="117" t="s">
        <v>147</v>
      </c>
      <c r="X20" s="111">
        <v>0</v>
      </c>
      <c r="Y20" s="111">
        <v>1160</v>
      </c>
      <c r="Z20" s="111">
        <v>1196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30667308</v>
      </c>
      <c r="AH20" s="56">
        <f t="shared" si="9"/>
        <v>1478</v>
      </c>
      <c r="AI20" s="57">
        <f t="shared" si="8"/>
        <v>226.86108979278589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6748141</v>
      </c>
      <c r="AQ20" s="111">
        <f t="shared" si="0"/>
        <v>0</v>
      </c>
      <c r="AR20" s="61">
        <v>1.05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8</v>
      </c>
      <c r="E21" s="45">
        <f t="shared" si="1"/>
        <v>5.6338028169014089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129</v>
      </c>
      <c r="P21" s="50">
        <v>148</v>
      </c>
      <c r="Q21" s="50">
        <v>5674786</v>
      </c>
      <c r="R21" s="51">
        <f>Q21-Q20</f>
        <v>6212</v>
      </c>
      <c r="S21" s="52">
        <f t="shared" si="5"/>
        <v>149.08799999999999</v>
      </c>
      <c r="T21" s="52">
        <f t="shared" si="6"/>
        <v>6.2119999999999997</v>
      </c>
      <c r="U21" s="53">
        <v>6.2</v>
      </c>
      <c r="V21" s="53">
        <f t="shared" si="7"/>
        <v>6.2</v>
      </c>
      <c r="W21" s="117" t="s">
        <v>147</v>
      </c>
      <c r="X21" s="111">
        <v>0</v>
      </c>
      <c r="Y21" s="111">
        <v>1189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30668740</v>
      </c>
      <c r="AH21" s="56">
        <f t="shared" si="9"/>
        <v>1432</v>
      </c>
      <c r="AI21" s="57">
        <f t="shared" si="8"/>
        <v>230.52157115260786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6748141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6</v>
      </c>
      <c r="E22" s="45">
        <f t="shared" si="1"/>
        <v>4.2253521126760569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128</v>
      </c>
      <c r="P22" s="50">
        <v>153</v>
      </c>
      <c r="Q22" s="50">
        <v>5681029</v>
      </c>
      <c r="R22" s="51">
        <f t="shared" si="4"/>
        <v>6243</v>
      </c>
      <c r="S22" s="52">
        <f t="shared" si="5"/>
        <v>149.83199999999999</v>
      </c>
      <c r="T22" s="52">
        <f t="shared" si="6"/>
        <v>6.2430000000000003</v>
      </c>
      <c r="U22" s="53">
        <v>5.2</v>
      </c>
      <c r="V22" s="53">
        <f t="shared" si="7"/>
        <v>5.2</v>
      </c>
      <c r="W22" s="117" t="s">
        <v>147</v>
      </c>
      <c r="X22" s="111">
        <v>0</v>
      </c>
      <c r="Y22" s="111">
        <v>1189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30670190</v>
      </c>
      <c r="AH22" s="56">
        <f t="shared" si="9"/>
        <v>1450</v>
      </c>
      <c r="AI22" s="57">
        <f t="shared" si="8"/>
        <v>232.26013134710874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6748141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08" t="s">
        <v>144</v>
      </c>
      <c r="B23" s="43">
        <v>2.5</v>
      </c>
      <c r="C23" s="43">
        <v>0.54166666666666696</v>
      </c>
      <c r="D23" s="44">
        <v>5</v>
      </c>
      <c r="E23" s="45">
        <f t="shared" si="1"/>
        <v>3.5211267605633805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130</v>
      </c>
      <c r="P23" s="50">
        <v>147</v>
      </c>
      <c r="Q23" s="50">
        <v>5687122</v>
      </c>
      <c r="R23" s="51">
        <f t="shared" si="4"/>
        <v>6093</v>
      </c>
      <c r="S23" s="52">
        <f t="shared" si="5"/>
        <v>146.232</v>
      </c>
      <c r="T23" s="52">
        <f t="shared" si="6"/>
        <v>6.093</v>
      </c>
      <c r="U23" s="53">
        <v>4.4000000000000004</v>
      </c>
      <c r="V23" s="53">
        <f t="shared" si="7"/>
        <v>4.4000000000000004</v>
      </c>
      <c r="W23" s="117" t="s">
        <v>147</v>
      </c>
      <c r="X23" s="111">
        <v>0</v>
      </c>
      <c r="Y23" s="111">
        <v>1101</v>
      </c>
      <c r="Z23" s="111">
        <v>1195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30671600</v>
      </c>
      <c r="AH23" s="56">
        <f t="shared" si="9"/>
        <v>1410</v>
      </c>
      <c r="AI23" s="57">
        <f t="shared" si="8"/>
        <v>231.41309699655343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6748141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4</v>
      </c>
      <c r="E24" s="45">
        <f t="shared" si="1"/>
        <v>2.8169014084507045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131</v>
      </c>
      <c r="P24" s="50">
        <v>138</v>
      </c>
      <c r="Q24" s="50">
        <v>5692937</v>
      </c>
      <c r="R24" s="51">
        <f t="shared" si="4"/>
        <v>5815</v>
      </c>
      <c r="S24" s="52">
        <f t="shared" si="5"/>
        <v>139.56</v>
      </c>
      <c r="T24" s="52">
        <f t="shared" si="6"/>
        <v>5.8150000000000004</v>
      </c>
      <c r="U24" s="53">
        <v>3.9</v>
      </c>
      <c r="V24" s="53">
        <f t="shared" si="7"/>
        <v>3.9</v>
      </c>
      <c r="W24" s="117" t="s">
        <v>147</v>
      </c>
      <c r="X24" s="111">
        <v>0</v>
      </c>
      <c r="Y24" s="111">
        <v>1050</v>
      </c>
      <c r="Z24" s="111">
        <v>1196</v>
      </c>
      <c r="AA24" s="111">
        <v>1185</v>
      </c>
      <c r="AB24" s="111">
        <v>1198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30672970</v>
      </c>
      <c r="AH24" s="56">
        <f t="shared" si="9"/>
        <v>1370</v>
      </c>
      <c r="AI24" s="57">
        <f t="shared" si="8"/>
        <v>235.59759243336197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6748141</v>
      </c>
      <c r="AQ24" s="111">
        <f t="shared" si="0"/>
        <v>0</v>
      </c>
      <c r="AR24" s="61">
        <v>0.94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5</v>
      </c>
      <c r="E25" s="45">
        <f t="shared" si="1"/>
        <v>3.5211267605633805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129</v>
      </c>
      <c r="P25" s="50">
        <v>136</v>
      </c>
      <c r="Q25" s="50">
        <v>5698568</v>
      </c>
      <c r="R25" s="51">
        <f t="shared" si="4"/>
        <v>5631</v>
      </c>
      <c r="S25" s="52">
        <f t="shared" si="5"/>
        <v>135.14400000000001</v>
      </c>
      <c r="T25" s="52">
        <f t="shared" si="6"/>
        <v>5.6310000000000002</v>
      </c>
      <c r="U25" s="53">
        <v>3.4</v>
      </c>
      <c r="V25" s="53">
        <f t="shared" si="7"/>
        <v>3.4</v>
      </c>
      <c r="W25" s="117" t="s">
        <v>147</v>
      </c>
      <c r="X25" s="111">
        <v>0</v>
      </c>
      <c r="Y25" s="111">
        <v>1050</v>
      </c>
      <c r="Z25" s="111">
        <v>1196</v>
      </c>
      <c r="AA25" s="111">
        <v>1185</v>
      </c>
      <c r="AB25" s="111">
        <v>1198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30674312</v>
      </c>
      <c r="AH25" s="56">
        <f t="shared" si="9"/>
        <v>1342</v>
      </c>
      <c r="AI25" s="57">
        <f t="shared" si="8"/>
        <v>238.3235659740721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6748141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5</v>
      </c>
      <c r="E26" s="45">
        <f t="shared" si="1"/>
        <v>3.5211267605633805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137</v>
      </c>
      <c r="P26" s="50">
        <v>141</v>
      </c>
      <c r="Q26" s="50">
        <v>5704117</v>
      </c>
      <c r="R26" s="51">
        <f t="shared" si="4"/>
        <v>5549</v>
      </c>
      <c r="S26" s="52">
        <f t="shared" si="5"/>
        <v>133.17599999999999</v>
      </c>
      <c r="T26" s="52">
        <f t="shared" si="6"/>
        <v>5.5490000000000004</v>
      </c>
      <c r="U26" s="53">
        <v>3.2</v>
      </c>
      <c r="V26" s="53">
        <f t="shared" si="7"/>
        <v>3.2</v>
      </c>
      <c r="W26" s="117" t="s">
        <v>147</v>
      </c>
      <c r="X26" s="111">
        <v>0</v>
      </c>
      <c r="Y26" s="111">
        <v>1050</v>
      </c>
      <c r="Z26" s="111">
        <v>1196</v>
      </c>
      <c r="AA26" s="111">
        <v>1185</v>
      </c>
      <c r="AB26" s="111">
        <v>1198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30675649</v>
      </c>
      <c r="AH26" s="56">
        <f t="shared" si="9"/>
        <v>1337</v>
      </c>
      <c r="AI26" s="57">
        <f t="shared" si="8"/>
        <v>240.94431429086319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6748141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6</v>
      </c>
      <c r="E27" s="45">
        <f t="shared" si="1"/>
        <v>4.2253521126760569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128</v>
      </c>
      <c r="P27" s="50">
        <v>138</v>
      </c>
      <c r="Q27" s="50">
        <v>5710014</v>
      </c>
      <c r="R27" s="51">
        <f t="shared" si="4"/>
        <v>5897</v>
      </c>
      <c r="S27" s="52">
        <f t="shared" si="5"/>
        <v>141.52799999999999</v>
      </c>
      <c r="T27" s="52">
        <f t="shared" si="6"/>
        <v>5.8970000000000002</v>
      </c>
      <c r="U27" s="53">
        <v>2.7</v>
      </c>
      <c r="V27" s="53">
        <f t="shared" si="7"/>
        <v>2.7</v>
      </c>
      <c r="W27" s="117" t="s">
        <v>147</v>
      </c>
      <c r="X27" s="111">
        <v>0</v>
      </c>
      <c r="Y27" s="111">
        <v>1162</v>
      </c>
      <c r="Z27" s="111">
        <v>1196</v>
      </c>
      <c r="AA27" s="111">
        <v>1185</v>
      </c>
      <c r="AB27" s="111">
        <v>1198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30677002</v>
      </c>
      <c r="AH27" s="56">
        <f t="shared" si="9"/>
        <v>1353</v>
      </c>
      <c r="AI27" s="57">
        <f t="shared" si="8"/>
        <v>229.43869764286924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6748141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4</v>
      </c>
      <c r="E28" s="45">
        <f t="shared" si="1"/>
        <v>2.8169014084507045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130</v>
      </c>
      <c r="P28" s="50">
        <v>136</v>
      </c>
      <c r="Q28" s="50">
        <v>5715667</v>
      </c>
      <c r="R28" s="51">
        <f t="shared" si="4"/>
        <v>5653</v>
      </c>
      <c r="S28" s="52">
        <f t="shared" si="5"/>
        <v>135.672</v>
      </c>
      <c r="T28" s="52">
        <f t="shared" si="6"/>
        <v>5.6529999999999996</v>
      </c>
      <c r="U28" s="53">
        <v>2.6</v>
      </c>
      <c r="V28" s="53">
        <f t="shared" si="7"/>
        <v>2.6</v>
      </c>
      <c r="W28" s="117" t="s">
        <v>147</v>
      </c>
      <c r="X28" s="111">
        <v>0</v>
      </c>
      <c r="Y28" s="111">
        <v>1010</v>
      </c>
      <c r="Z28" s="111">
        <v>1196</v>
      </c>
      <c r="AA28" s="111">
        <v>1185</v>
      </c>
      <c r="AB28" s="111">
        <v>1198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30678330</v>
      </c>
      <c r="AH28" s="56">
        <f t="shared" si="9"/>
        <v>1328</v>
      </c>
      <c r="AI28" s="57">
        <f t="shared" si="8"/>
        <v>234.91951176366533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6748141</v>
      </c>
      <c r="AQ28" s="111">
        <f t="shared" si="0"/>
        <v>0</v>
      </c>
      <c r="AR28" s="61">
        <v>0.98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4</v>
      </c>
      <c r="E29" s="45">
        <f t="shared" si="1"/>
        <v>2.8169014084507045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137</v>
      </c>
      <c r="P29" s="50">
        <v>137</v>
      </c>
      <c r="Q29" s="50">
        <v>5721312</v>
      </c>
      <c r="R29" s="51">
        <f t="shared" si="4"/>
        <v>5645</v>
      </c>
      <c r="S29" s="52">
        <f t="shared" si="5"/>
        <v>135.47999999999999</v>
      </c>
      <c r="T29" s="52">
        <f t="shared" si="6"/>
        <v>5.6449999999999996</v>
      </c>
      <c r="U29" s="53">
        <v>2.4</v>
      </c>
      <c r="V29" s="53">
        <f t="shared" si="7"/>
        <v>2.4</v>
      </c>
      <c r="W29" s="117" t="s">
        <v>147</v>
      </c>
      <c r="X29" s="111">
        <v>0</v>
      </c>
      <c r="Y29" s="111">
        <v>1010</v>
      </c>
      <c r="Z29" s="111">
        <v>1196</v>
      </c>
      <c r="AA29" s="111">
        <v>1185</v>
      </c>
      <c r="AB29" s="111">
        <v>1198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30679626</v>
      </c>
      <c r="AH29" s="56">
        <f t="shared" si="9"/>
        <v>1296</v>
      </c>
      <c r="AI29" s="57">
        <f t="shared" si="8"/>
        <v>229.58370239149693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6748141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7</v>
      </c>
      <c r="E30" s="45">
        <f t="shared" si="1"/>
        <v>4.9295774647887329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131</v>
      </c>
      <c r="P30" s="50">
        <v>129</v>
      </c>
      <c r="Q30" s="50">
        <v>5726802</v>
      </c>
      <c r="R30" s="51">
        <f t="shared" si="4"/>
        <v>5490</v>
      </c>
      <c r="S30" s="52">
        <f t="shared" si="5"/>
        <v>131.76</v>
      </c>
      <c r="T30" s="52">
        <f t="shared" si="6"/>
        <v>5.49</v>
      </c>
      <c r="U30" s="53">
        <v>2.2000000000000002</v>
      </c>
      <c r="V30" s="53">
        <f t="shared" si="7"/>
        <v>2.2000000000000002</v>
      </c>
      <c r="W30" s="117" t="s">
        <v>147</v>
      </c>
      <c r="X30" s="111">
        <v>0</v>
      </c>
      <c r="Y30" s="111">
        <v>1010</v>
      </c>
      <c r="Z30" s="111">
        <v>1140</v>
      </c>
      <c r="AA30" s="111">
        <v>1185</v>
      </c>
      <c r="AB30" s="111">
        <v>1149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30680854</v>
      </c>
      <c r="AH30" s="56">
        <f t="shared" si="9"/>
        <v>1228</v>
      </c>
      <c r="AI30" s="57">
        <f t="shared" si="8"/>
        <v>223.67941712204006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6748141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9</v>
      </c>
      <c r="E31" s="45">
        <f>D31/1.42</f>
        <v>6.3380281690140849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127</v>
      </c>
      <c r="P31" s="50">
        <v>131</v>
      </c>
      <c r="Q31" s="50">
        <v>5732219</v>
      </c>
      <c r="R31" s="51">
        <f t="shared" si="4"/>
        <v>5417</v>
      </c>
      <c r="S31" s="52">
        <f t="shared" si="5"/>
        <v>130.00800000000001</v>
      </c>
      <c r="T31" s="52">
        <f t="shared" si="6"/>
        <v>5.4169999999999998</v>
      </c>
      <c r="U31" s="53">
        <v>2.1</v>
      </c>
      <c r="V31" s="53">
        <f t="shared" si="7"/>
        <v>2.1</v>
      </c>
      <c r="W31" s="117" t="s">
        <v>147</v>
      </c>
      <c r="X31" s="111">
        <v>0</v>
      </c>
      <c r="Y31" s="111">
        <v>1010</v>
      </c>
      <c r="Z31" s="111">
        <v>1110</v>
      </c>
      <c r="AA31" s="111">
        <v>1185</v>
      </c>
      <c r="AB31" s="111">
        <v>1118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30682048</v>
      </c>
      <c r="AH31" s="56">
        <f t="shared" si="9"/>
        <v>1194</v>
      </c>
      <c r="AI31" s="57">
        <f t="shared" si="8"/>
        <v>220.41720509507107</v>
      </c>
      <c r="AJ31" s="58">
        <v>0</v>
      </c>
      <c r="AK31" s="58">
        <v>1</v>
      </c>
      <c r="AL31" s="58">
        <v>1</v>
      </c>
      <c r="AM31" s="58">
        <v>1</v>
      </c>
      <c r="AN31" s="58">
        <v>1</v>
      </c>
      <c r="AO31" s="58">
        <v>0</v>
      </c>
      <c r="AP31" s="111">
        <v>6748141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13</v>
      </c>
      <c r="E32" s="45">
        <f t="shared" si="1"/>
        <v>9.1549295774647899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120</v>
      </c>
      <c r="P32" s="50">
        <v>125</v>
      </c>
      <c r="Q32" s="50">
        <v>5737359</v>
      </c>
      <c r="R32" s="51">
        <f t="shared" si="4"/>
        <v>5140</v>
      </c>
      <c r="S32" s="52">
        <f t="shared" si="5"/>
        <v>123.36</v>
      </c>
      <c r="T32" s="52">
        <f t="shared" si="6"/>
        <v>5.14</v>
      </c>
      <c r="U32" s="53">
        <v>1.7</v>
      </c>
      <c r="V32" s="53">
        <f t="shared" si="7"/>
        <v>1.7</v>
      </c>
      <c r="W32" s="117" t="s">
        <v>150</v>
      </c>
      <c r="X32" s="111">
        <v>0</v>
      </c>
      <c r="Y32" s="111">
        <v>1016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30683086</v>
      </c>
      <c r="AH32" s="56">
        <f t="shared" si="9"/>
        <v>1038</v>
      </c>
      <c r="AI32" s="57">
        <f t="shared" si="8"/>
        <v>201.9455252918288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6748141</v>
      </c>
      <c r="AQ32" s="111">
        <f t="shared" si="0"/>
        <v>0</v>
      </c>
      <c r="AR32" s="61">
        <v>0.97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11</v>
      </c>
      <c r="E33" s="45">
        <f t="shared" si="1"/>
        <v>7.746478873239437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136</v>
      </c>
      <c r="P33" s="50">
        <v>105</v>
      </c>
      <c r="Q33" s="50">
        <v>5741727</v>
      </c>
      <c r="R33" s="51">
        <f t="shared" si="4"/>
        <v>4368</v>
      </c>
      <c r="S33" s="52">
        <f t="shared" si="5"/>
        <v>104.83199999999999</v>
      </c>
      <c r="T33" s="52">
        <f t="shared" si="6"/>
        <v>4.3680000000000003</v>
      </c>
      <c r="U33" s="53">
        <v>2.6</v>
      </c>
      <c r="V33" s="53">
        <f t="shared" si="7"/>
        <v>2.6</v>
      </c>
      <c r="W33" s="117" t="s">
        <v>132</v>
      </c>
      <c r="X33" s="111">
        <v>0</v>
      </c>
      <c r="Y33" s="111">
        <v>0</v>
      </c>
      <c r="Z33" s="111">
        <v>1060</v>
      </c>
      <c r="AA33" s="111">
        <v>0</v>
      </c>
      <c r="AB33" s="111">
        <v>1140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30683850</v>
      </c>
      <c r="AH33" s="56">
        <f t="shared" si="9"/>
        <v>764</v>
      </c>
      <c r="AI33" s="57">
        <f t="shared" si="8"/>
        <v>174.90842490842491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0.35</v>
      </c>
      <c r="AP33" s="111">
        <v>6749173</v>
      </c>
      <c r="AQ33" s="111">
        <f t="shared" si="0"/>
        <v>1032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10</v>
      </c>
      <c r="E34" s="45">
        <f t="shared" si="1"/>
        <v>7.042253521126761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121</v>
      </c>
      <c r="P34" s="50">
        <v>99</v>
      </c>
      <c r="Q34" s="50">
        <v>5745934</v>
      </c>
      <c r="R34" s="51">
        <f t="shared" si="4"/>
        <v>4207</v>
      </c>
      <c r="S34" s="52">
        <f t="shared" si="5"/>
        <v>100.968</v>
      </c>
      <c r="T34" s="52">
        <f t="shared" si="6"/>
        <v>4.2069999999999999</v>
      </c>
      <c r="U34" s="53">
        <v>3.8</v>
      </c>
      <c r="V34" s="53">
        <f t="shared" si="7"/>
        <v>3.8</v>
      </c>
      <c r="W34" s="117" t="s">
        <v>132</v>
      </c>
      <c r="X34" s="111">
        <v>0</v>
      </c>
      <c r="Y34" s="111">
        <v>0</v>
      </c>
      <c r="Z34" s="111">
        <v>1106</v>
      </c>
      <c r="AA34" s="111">
        <v>0</v>
      </c>
      <c r="AB34" s="111">
        <v>1100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30684558</v>
      </c>
      <c r="AH34" s="56">
        <f t="shared" si="9"/>
        <v>708</v>
      </c>
      <c r="AI34" s="57">
        <f t="shared" si="8"/>
        <v>168.2909436653197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0.35</v>
      </c>
      <c r="AP34" s="111">
        <v>6750280</v>
      </c>
      <c r="AQ34" s="111">
        <f t="shared" si="0"/>
        <v>1107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126.91666666666667</v>
      </c>
      <c r="Q35" s="78">
        <f>Q34-Q10</f>
        <v>125612</v>
      </c>
      <c r="R35" s="79">
        <f>SUM(R11:R34)</f>
        <v>125612</v>
      </c>
      <c r="S35" s="80">
        <f>AVERAGE(S11:S34)</f>
        <v>125.61200000000001</v>
      </c>
      <c r="T35" s="80">
        <f>SUM(T11:T34)</f>
        <v>125.61199999999999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26340</v>
      </c>
      <c r="AH35" s="86">
        <f>SUM(AH11:AH34)</f>
        <v>26340</v>
      </c>
      <c r="AI35" s="87">
        <f>$AH$35/$T35</f>
        <v>209.69334140050316</v>
      </c>
      <c r="AJ35" s="84"/>
      <c r="AK35" s="88"/>
      <c r="AL35" s="88"/>
      <c r="AM35" s="88"/>
      <c r="AN35" s="89"/>
      <c r="AO35" s="90"/>
      <c r="AP35" s="91">
        <f>AP34-AP10</f>
        <v>6961</v>
      </c>
      <c r="AQ35" s="92">
        <f>SUM(AQ11:AQ34)</f>
        <v>6961</v>
      </c>
      <c r="AR35" s="93">
        <f>AVERAGE(AR11:AR34)</f>
        <v>0.96999999999999986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2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08"/>
      <c r="AX40" s="108"/>
      <c r="AY40" s="108"/>
    </row>
    <row r="41" spans="2:51" x14ac:dyDescent="0.35">
      <c r="B41" s="121" t="s">
        <v>177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08"/>
      <c r="AX41" s="108"/>
      <c r="AY41" s="108"/>
    </row>
    <row r="42" spans="2:51" x14ac:dyDescent="0.35">
      <c r="B42" s="121" t="s">
        <v>179</v>
      </c>
      <c r="C42" s="119"/>
      <c r="D42" s="119"/>
      <c r="E42" s="119"/>
      <c r="F42" s="119"/>
      <c r="G42" s="11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08"/>
      <c r="AX42" s="108"/>
      <c r="AY42" s="108"/>
    </row>
    <row r="43" spans="2:51" x14ac:dyDescent="0.35">
      <c r="B43" s="121" t="s">
        <v>178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08"/>
      <c r="AX43" s="108"/>
      <c r="AY43" s="108"/>
    </row>
    <row r="44" spans="2:51" x14ac:dyDescent="0.35">
      <c r="B44" s="121" t="s">
        <v>180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08"/>
      <c r="AX44" s="108"/>
      <c r="AY44" s="108"/>
    </row>
    <row r="45" spans="2:51" x14ac:dyDescent="0.35">
      <c r="B45" s="123" t="s">
        <v>184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08"/>
      <c r="AX45" s="108"/>
      <c r="AY45" s="108"/>
    </row>
    <row r="46" spans="2:51" x14ac:dyDescent="0.35">
      <c r="B46" s="138" t="s">
        <v>126</v>
      </c>
      <c r="C46" s="119"/>
      <c r="D46" s="119"/>
      <c r="E46" s="129"/>
      <c r="F46" s="129"/>
      <c r="G46" s="12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08"/>
      <c r="AX46" s="108"/>
      <c r="AY46" s="108"/>
    </row>
    <row r="47" spans="2:51" x14ac:dyDescent="0.35">
      <c r="B47" s="138" t="s">
        <v>127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08"/>
      <c r="AX47" s="108"/>
      <c r="AY47" s="108"/>
    </row>
    <row r="48" spans="2:51" x14ac:dyDescent="0.35">
      <c r="B48" s="122" t="s">
        <v>128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4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08"/>
      <c r="AX48" s="108"/>
      <c r="AY48" s="108"/>
    </row>
    <row r="49" spans="2:51" x14ac:dyDescent="0.35">
      <c r="B49" s="122" t="s">
        <v>182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4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08"/>
      <c r="AX49" s="108"/>
      <c r="AY49" s="108"/>
    </row>
    <row r="50" spans="2:51" x14ac:dyDescent="0.35">
      <c r="B50" s="138" t="s">
        <v>192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6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08"/>
      <c r="AX50" s="108"/>
      <c r="AY50" s="108"/>
    </row>
    <row r="51" spans="2:51" x14ac:dyDescent="0.35">
      <c r="B51" s="138" t="s">
        <v>137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6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08"/>
      <c r="AX51" s="108"/>
      <c r="AY51" s="108"/>
    </row>
    <row r="52" spans="2:51" x14ac:dyDescent="0.35">
      <c r="B52" s="125" t="s">
        <v>183</v>
      </c>
      <c r="C52" s="16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08"/>
      <c r="AX52" s="108"/>
      <c r="AY52" s="108"/>
    </row>
    <row r="53" spans="2:51" x14ac:dyDescent="0.35">
      <c r="B53" s="127" t="s">
        <v>138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08"/>
      <c r="AX53" s="108"/>
      <c r="AY53" s="108"/>
    </row>
    <row r="54" spans="2:51" x14ac:dyDescent="0.35">
      <c r="B54" s="138" t="s">
        <v>139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08"/>
      <c r="AX54" s="108"/>
      <c r="AY54" s="108"/>
    </row>
    <row r="55" spans="2:51" x14ac:dyDescent="0.35">
      <c r="B55" s="122" t="s">
        <v>174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08"/>
      <c r="AX55" s="108"/>
      <c r="AY55" s="108"/>
    </row>
    <row r="56" spans="2:51" x14ac:dyDescent="0.35">
      <c r="B56" s="138" t="s">
        <v>186</v>
      </c>
      <c r="C56" s="119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4"/>
      <c r="U56" s="124"/>
      <c r="V56" s="124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08"/>
      <c r="AX56" s="108"/>
      <c r="AY56" s="108"/>
    </row>
    <row r="57" spans="2:51" x14ac:dyDescent="0.35">
      <c r="B57" s="127" t="s">
        <v>140</v>
      </c>
      <c r="C57" s="119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26"/>
      <c r="V57" s="126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08"/>
      <c r="AX57" s="108"/>
      <c r="AY57" s="108"/>
    </row>
    <row r="58" spans="2:51" x14ac:dyDescent="0.35">
      <c r="B58" s="122" t="s">
        <v>129</v>
      </c>
      <c r="C58" s="122"/>
      <c r="D58" s="119"/>
      <c r="E58" s="119"/>
      <c r="F58" s="119"/>
      <c r="G58" s="119"/>
      <c r="H58" s="119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08"/>
      <c r="AX58" s="108"/>
      <c r="AY58" s="108"/>
    </row>
    <row r="59" spans="2:51" x14ac:dyDescent="0.35">
      <c r="B59" s="122" t="s">
        <v>185</v>
      </c>
      <c r="C59" s="122"/>
      <c r="D59" s="119"/>
      <c r="E59" s="119"/>
      <c r="F59" s="119"/>
      <c r="G59" s="119"/>
      <c r="H59" s="119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08"/>
      <c r="AX59" s="108"/>
      <c r="AY59" s="108"/>
    </row>
    <row r="60" spans="2:51" x14ac:dyDescent="0.35">
      <c r="B60" s="122" t="s">
        <v>130</v>
      </c>
      <c r="C60" s="122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08"/>
      <c r="AX60" s="108"/>
      <c r="AY60" s="108"/>
    </row>
    <row r="61" spans="2:51" x14ac:dyDescent="0.35">
      <c r="B61" s="107"/>
      <c r="C61" s="122"/>
      <c r="D61" s="119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08"/>
      <c r="AX61" s="108"/>
      <c r="AY61" s="108"/>
    </row>
    <row r="62" spans="2:51" x14ac:dyDescent="0.35">
      <c r="B62" s="107"/>
      <c r="C62" s="116"/>
      <c r="D62" s="119"/>
      <c r="E62" s="119"/>
      <c r="F62" s="119"/>
      <c r="G62" s="119"/>
      <c r="H62" s="119"/>
      <c r="I62" s="119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6"/>
      <c r="U62" s="103"/>
      <c r="V62" s="103"/>
      <c r="W62" s="113"/>
      <c r="X62" s="113"/>
      <c r="Y62" s="113"/>
      <c r="Z62" s="105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08"/>
      <c r="AX62" s="108"/>
      <c r="AY62" s="108"/>
    </row>
    <row r="63" spans="2:51" x14ac:dyDescent="0.35">
      <c r="B63" s="107"/>
      <c r="C63" s="116"/>
      <c r="D63" s="101"/>
      <c r="E63" s="119"/>
      <c r="F63" s="119"/>
      <c r="G63" s="119"/>
      <c r="H63" s="119"/>
      <c r="I63" s="119"/>
      <c r="J63" s="120"/>
      <c r="K63" s="120"/>
      <c r="L63" s="120"/>
      <c r="M63" s="120"/>
      <c r="N63" s="120"/>
      <c r="O63" s="120"/>
      <c r="P63" s="120"/>
      <c r="Q63" s="120"/>
      <c r="R63" s="120"/>
      <c r="S63" s="105"/>
      <c r="T63" s="105"/>
      <c r="U63" s="105"/>
      <c r="V63" s="105"/>
      <c r="W63" s="105"/>
      <c r="X63" s="105"/>
      <c r="Y63" s="105"/>
      <c r="Z63" s="104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12"/>
      <c r="AW63" s="108"/>
      <c r="AX63" s="108"/>
      <c r="AY63" s="108"/>
    </row>
    <row r="64" spans="2:51" x14ac:dyDescent="0.35">
      <c r="B64" s="107"/>
      <c r="C64" s="138"/>
      <c r="D64" s="101"/>
      <c r="E64" s="119"/>
      <c r="F64" s="119"/>
      <c r="G64" s="119"/>
      <c r="H64" s="119"/>
      <c r="I64" s="101"/>
      <c r="J64" s="120"/>
      <c r="K64" s="120"/>
      <c r="L64" s="120"/>
      <c r="M64" s="120"/>
      <c r="N64" s="120"/>
      <c r="O64" s="120"/>
      <c r="P64" s="120"/>
      <c r="Q64" s="120"/>
      <c r="R64" s="105"/>
      <c r="S64" s="105"/>
      <c r="T64" s="105"/>
      <c r="U64" s="105"/>
      <c r="V64" s="105"/>
      <c r="W64" s="104"/>
      <c r="X64" s="104"/>
      <c r="Y64" s="104"/>
      <c r="Z64" s="113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12"/>
      <c r="AW64" s="108"/>
      <c r="AX64" s="108"/>
      <c r="AY64" s="108"/>
    </row>
    <row r="65" spans="1:51" x14ac:dyDescent="0.35">
      <c r="B65" s="107"/>
      <c r="C65" s="138"/>
      <c r="D65" s="119"/>
      <c r="E65" s="101"/>
      <c r="F65" s="119"/>
      <c r="G65" s="101"/>
      <c r="H65" s="101"/>
      <c r="I65" s="101"/>
      <c r="J65" s="105"/>
      <c r="K65" s="105"/>
      <c r="L65" s="105"/>
      <c r="M65" s="105"/>
      <c r="N65" s="105"/>
      <c r="O65" s="105"/>
      <c r="P65" s="105"/>
      <c r="Q65" s="105"/>
      <c r="R65" s="105"/>
      <c r="S65" s="120"/>
      <c r="T65" s="126"/>
      <c r="U65" s="103"/>
      <c r="V65" s="103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08"/>
      <c r="AX65" s="108"/>
      <c r="AY65" s="108"/>
    </row>
    <row r="66" spans="1:51" x14ac:dyDescent="0.35">
      <c r="B66" s="102"/>
      <c r="C66" s="122"/>
      <c r="D66" s="119"/>
      <c r="E66" s="101"/>
      <c r="F66" s="101"/>
      <c r="G66" s="101"/>
      <c r="H66" s="101"/>
      <c r="I66" s="119"/>
      <c r="J66" s="105"/>
      <c r="K66" s="105"/>
      <c r="L66" s="105"/>
      <c r="M66" s="105"/>
      <c r="N66" s="105"/>
      <c r="O66" s="105"/>
      <c r="P66" s="105"/>
      <c r="Q66" s="105"/>
      <c r="R66" s="120"/>
      <c r="S66" s="120"/>
      <c r="T66" s="126"/>
      <c r="U66" s="103"/>
      <c r="V66" s="103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08"/>
      <c r="AX66" s="108"/>
      <c r="AY66" s="108"/>
    </row>
    <row r="67" spans="1:51" x14ac:dyDescent="0.35">
      <c r="B67" s="102"/>
      <c r="C67" s="122"/>
      <c r="D67" s="119"/>
      <c r="E67" s="119"/>
      <c r="F67" s="101"/>
      <c r="G67" s="119"/>
      <c r="H67" s="119"/>
      <c r="I67" s="119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08"/>
      <c r="AX67" s="108"/>
      <c r="AY67" s="108"/>
    </row>
    <row r="68" spans="1:51" x14ac:dyDescent="0.35">
      <c r="B68" s="102"/>
      <c r="C68" s="105"/>
      <c r="D68" s="119"/>
      <c r="E68" s="119"/>
      <c r="F68" s="119"/>
      <c r="G68" s="119"/>
      <c r="H68" s="119"/>
      <c r="I68" s="119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08"/>
      <c r="AX68" s="108"/>
      <c r="AY68" s="108"/>
    </row>
    <row r="69" spans="1:51" x14ac:dyDescent="0.35">
      <c r="B69" s="102"/>
      <c r="C69" s="138"/>
      <c r="D69" s="105"/>
      <c r="E69" s="119"/>
      <c r="F69" s="119"/>
      <c r="G69" s="119"/>
      <c r="H69" s="119"/>
      <c r="I69" s="119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V69" s="112"/>
      <c r="AW69" s="108"/>
      <c r="AX69" s="108"/>
      <c r="AY69" s="108"/>
    </row>
    <row r="70" spans="1:51" x14ac:dyDescent="0.35">
      <c r="B70" s="102"/>
      <c r="C70" s="122"/>
      <c r="D70" s="105"/>
      <c r="E70" s="119"/>
      <c r="F70" s="119"/>
      <c r="G70" s="119"/>
      <c r="H70" s="119"/>
      <c r="I70" s="105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08"/>
      <c r="AV70" s="112"/>
      <c r="AW70" s="108"/>
      <c r="AX70" s="108"/>
      <c r="AY70" s="108"/>
    </row>
    <row r="71" spans="1:51" x14ac:dyDescent="0.35">
      <c r="B71" s="105"/>
      <c r="C71" s="138"/>
      <c r="D71" s="119"/>
      <c r="E71" s="105"/>
      <c r="F71" s="119"/>
      <c r="G71" s="105"/>
      <c r="H71" s="105"/>
      <c r="I71" s="105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6"/>
      <c r="U71" s="103"/>
      <c r="V71" s="103"/>
      <c r="W71" s="113"/>
      <c r="X71" s="113"/>
      <c r="Y71" s="113"/>
      <c r="Z71" s="113"/>
      <c r="AA71" s="113"/>
      <c r="AB71" s="113"/>
      <c r="AC71" s="113"/>
      <c r="AD71" s="113"/>
      <c r="AE71" s="113"/>
      <c r="AM71" s="114"/>
      <c r="AN71" s="114"/>
      <c r="AO71" s="114"/>
      <c r="AP71" s="114"/>
      <c r="AQ71" s="114"/>
      <c r="AR71" s="114"/>
      <c r="AS71" s="115"/>
      <c r="AU71" s="108"/>
      <c r="AV71" s="112"/>
      <c r="AW71" s="108"/>
      <c r="AX71" s="108"/>
      <c r="AY71" s="108"/>
    </row>
    <row r="72" spans="1:51" x14ac:dyDescent="0.35">
      <c r="A72" s="113"/>
      <c r="B72" s="105"/>
      <c r="C72" s="125"/>
      <c r="D72" s="119"/>
      <c r="E72" s="105"/>
      <c r="F72" s="105"/>
      <c r="G72" s="105"/>
      <c r="H72" s="105"/>
      <c r="I72" s="119"/>
      <c r="J72" s="120"/>
      <c r="K72" s="120"/>
      <c r="L72" s="120"/>
      <c r="M72" s="120"/>
      <c r="N72" s="120"/>
      <c r="O72" s="120"/>
      <c r="P72" s="120"/>
      <c r="Q72" s="120"/>
      <c r="R72" s="112"/>
      <c r="AS72" s="108"/>
      <c r="AT72" s="108"/>
      <c r="AU72" s="108"/>
      <c r="AV72" s="108"/>
      <c r="AW72" s="108"/>
      <c r="AX72" s="108"/>
      <c r="AY72" s="108"/>
    </row>
    <row r="73" spans="1:51" x14ac:dyDescent="0.35">
      <c r="A73" s="113"/>
      <c r="B73" s="102"/>
      <c r="I73" s="114"/>
      <c r="J73" s="114"/>
      <c r="K73" s="114"/>
      <c r="L73" s="114"/>
      <c r="M73" s="114"/>
      <c r="N73" s="114"/>
      <c r="O73" s="115"/>
      <c r="P73" s="109"/>
      <c r="R73" s="109"/>
      <c r="AS73" s="108"/>
      <c r="AT73" s="108"/>
      <c r="AU73" s="108"/>
      <c r="AV73" s="108"/>
      <c r="AW73" s="108"/>
      <c r="AX73" s="108"/>
      <c r="AY73" s="108"/>
    </row>
    <row r="74" spans="1:51" x14ac:dyDescent="0.3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08"/>
      <c r="AT74" s="108"/>
      <c r="AU74" s="108"/>
      <c r="AV74" s="108"/>
      <c r="AW74" s="108"/>
      <c r="AX74" s="108"/>
      <c r="AY74" s="108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08"/>
      <c r="AT75" s="108"/>
      <c r="AU75" s="108"/>
      <c r="AV75" s="108"/>
      <c r="AW75" s="108"/>
      <c r="AX75" s="108"/>
      <c r="AY75" s="108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08"/>
      <c r="AT76" s="108"/>
      <c r="AU76" s="108"/>
      <c r="AV76" s="108"/>
      <c r="AW76" s="108"/>
      <c r="AX76" s="108"/>
      <c r="AY76" s="108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9"/>
      <c r="AS77" s="108"/>
      <c r="AT77" s="108"/>
      <c r="AU77" s="108"/>
      <c r="AV77" s="108"/>
      <c r="AW77" s="108"/>
      <c r="AX77" s="108"/>
      <c r="AY77" s="108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P78" s="109"/>
      <c r="R78" s="104"/>
      <c r="AS78" s="108"/>
      <c r="AT78" s="108"/>
      <c r="AU78" s="108"/>
      <c r="AV78" s="108"/>
      <c r="AW78" s="108"/>
      <c r="AX78" s="108"/>
      <c r="AY78" s="108"/>
    </row>
    <row r="79" spans="1:51" x14ac:dyDescent="0.35">
      <c r="A79" s="113"/>
      <c r="I79" s="114"/>
      <c r="J79" s="114"/>
      <c r="K79" s="114"/>
      <c r="L79" s="114"/>
      <c r="M79" s="114"/>
      <c r="N79" s="114"/>
      <c r="O79" s="115"/>
      <c r="P79" s="109"/>
      <c r="R79" s="109"/>
      <c r="AS79" s="108"/>
      <c r="AT79" s="108"/>
      <c r="AU79" s="108"/>
      <c r="AV79" s="108"/>
      <c r="AW79" s="108"/>
      <c r="AX79" s="108"/>
      <c r="AY79" s="108"/>
    </row>
    <row r="80" spans="1:51" x14ac:dyDescent="0.35">
      <c r="I80" s="114"/>
      <c r="J80" s="114"/>
      <c r="K80" s="114"/>
      <c r="L80" s="114"/>
      <c r="M80" s="114"/>
      <c r="N80" s="114"/>
      <c r="O80" s="115"/>
      <c r="R80" s="109"/>
      <c r="AS80" s="108"/>
      <c r="AT80" s="108"/>
      <c r="AU80" s="108"/>
      <c r="AV80" s="108"/>
      <c r="AW80" s="108"/>
      <c r="AX80" s="108"/>
      <c r="AY80" s="108"/>
    </row>
    <row r="81" spans="15:51" x14ac:dyDescent="0.35">
      <c r="O81" s="115"/>
      <c r="R81" s="109"/>
      <c r="AS81" s="108"/>
      <c r="AT81" s="108"/>
      <c r="AU81" s="108"/>
      <c r="AV81" s="108"/>
      <c r="AW81" s="108"/>
      <c r="AX81" s="108"/>
      <c r="AY81" s="108"/>
    </row>
    <row r="82" spans="15:51" x14ac:dyDescent="0.35">
      <c r="O82" s="115"/>
      <c r="R82" s="109"/>
      <c r="AS82" s="108"/>
      <c r="AT82" s="108"/>
      <c r="AU82" s="108"/>
      <c r="AV82" s="108"/>
      <c r="AW82" s="108"/>
      <c r="AX82" s="108"/>
      <c r="AY82" s="108"/>
    </row>
    <row r="83" spans="15:51" x14ac:dyDescent="0.35">
      <c r="O83" s="115"/>
      <c r="R83" s="109"/>
      <c r="AS83" s="108"/>
      <c r="AT83" s="108"/>
      <c r="AU83" s="108"/>
      <c r="AV83" s="108"/>
      <c r="AW83" s="108"/>
      <c r="AX83" s="108"/>
      <c r="AY83" s="108"/>
    </row>
    <row r="84" spans="15:51" x14ac:dyDescent="0.35">
      <c r="O84" s="115"/>
      <c r="AS84" s="108"/>
      <c r="AT84" s="108"/>
      <c r="AU84" s="108"/>
      <c r="AV84" s="108"/>
      <c r="AW84" s="108"/>
      <c r="AX84" s="108"/>
      <c r="AY84" s="108"/>
    </row>
    <row r="85" spans="15:51" x14ac:dyDescent="0.35">
      <c r="O85" s="115"/>
      <c r="AS85" s="108"/>
      <c r="AT85" s="108"/>
      <c r="AU85" s="108"/>
      <c r="AV85" s="108"/>
      <c r="AW85" s="108"/>
      <c r="AX85" s="108"/>
      <c r="AY85" s="108"/>
    </row>
    <row r="86" spans="15:51" x14ac:dyDescent="0.35">
      <c r="O86" s="115"/>
      <c r="AS86" s="108"/>
      <c r="AT86" s="108"/>
      <c r="AU86" s="108"/>
      <c r="AV86" s="108"/>
      <c r="AW86" s="108"/>
      <c r="AX86" s="108"/>
      <c r="AY86" s="108"/>
    </row>
    <row r="87" spans="15:51" x14ac:dyDescent="0.35">
      <c r="O87" s="115"/>
      <c r="AS87" s="108"/>
      <c r="AT87" s="108"/>
      <c r="AU87" s="108"/>
      <c r="AV87" s="108"/>
      <c r="AW87" s="108"/>
      <c r="AX87" s="108"/>
      <c r="AY87" s="108"/>
    </row>
    <row r="88" spans="15:51" x14ac:dyDescent="0.35">
      <c r="O88" s="115"/>
      <c r="AS88" s="108"/>
      <c r="AT88" s="108"/>
      <c r="AU88" s="108"/>
      <c r="AV88" s="108"/>
      <c r="AW88" s="108"/>
      <c r="AX88" s="108"/>
      <c r="AY88" s="108"/>
    </row>
    <row r="89" spans="15:51" x14ac:dyDescent="0.35">
      <c r="O89" s="115"/>
      <c r="AS89" s="108"/>
      <c r="AT89" s="108"/>
      <c r="AU89" s="108"/>
      <c r="AV89" s="108"/>
      <c r="AW89" s="108"/>
      <c r="AX89" s="108"/>
      <c r="AY89" s="108"/>
    </row>
    <row r="90" spans="15:51" x14ac:dyDescent="0.35">
      <c r="O90" s="115"/>
      <c r="AS90" s="108"/>
      <c r="AT90" s="108"/>
      <c r="AU90" s="108"/>
      <c r="AV90" s="108"/>
      <c r="AW90" s="108"/>
      <c r="AX90" s="108"/>
      <c r="AY90" s="108"/>
    </row>
    <row r="91" spans="15:51" x14ac:dyDescent="0.35">
      <c r="O91" s="115"/>
      <c r="Q91" s="109"/>
      <c r="AS91" s="108"/>
      <c r="AT91" s="108"/>
      <c r="AU91" s="108"/>
      <c r="AV91" s="108"/>
      <c r="AW91" s="108"/>
      <c r="AX91" s="108"/>
      <c r="AY91" s="108"/>
    </row>
    <row r="92" spans="15:51" x14ac:dyDescent="0.35">
      <c r="O92" s="14"/>
      <c r="P92" s="109"/>
      <c r="Q92" s="109"/>
      <c r="AS92" s="108"/>
      <c r="AT92" s="108"/>
      <c r="AU92" s="108"/>
      <c r="AV92" s="108"/>
      <c r="AW92" s="108"/>
      <c r="AX92" s="108"/>
      <c r="AY92" s="108"/>
    </row>
    <row r="93" spans="15:51" x14ac:dyDescent="0.35">
      <c r="O93" s="14"/>
      <c r="P93" s="109"/>
      <c r="Q93" s="109"/>
      <c r="AS93" s="108"/>
      <c r="AT93" s="108"/>
      <c r="AU93" s="108"/>
      <c r="AV93" s="108"/>
      <c r="AW93" s="108"/>
      <c r="AX93" s="108"/>
      <c r="AY93" s="108"/>
    </row>
    <row r="94" spans="15:51" x14ac:dyDescent="0.35">
      <c r="O94" s="14"/>
      <c r="P94" s="109"/>
      <c r="Q94" s="109"/>
      <c r="AS94" s="108"/>
      <c r="AT94" s="108"/>
      <c r="AU94" s="108"/>
      <c r="AV94" s="108"/>
      <c r="AW94" s="108"/>
      <c r="AX94" s="108"/>
      <c r="AY94" s="108"/>
    </row>
    <row r="95" spans="15:51" x14ac:dyDescent="0.35">
      <c r="O95" s="14"/>
      <c r="P95" s="109"/>
      <c r="Q95" s="109"/>
      <c r="AS95" s="108"/>
      <c r="AT95" s="108"/>
      <c r="AU95" s="108"/>
      <c r="AV95" s="108"/>
      <c r="AW95" s="108"/>
      <c r="AX95" s="108"/>
      <c r="AY95" s="108"/>
    </row>
    <row r="96" spans="15:51" x14ac:dyDescent="0.35">
      <c r="O96" s="14"/>
      <c r="P96" s="109"/>
      <c r="Q96" s="109"/>
      <c r="AS96" s="108"/>
      <c r="AT96" s="108"/>
      <c r="AU96" s="108"/>
      <c r="AV96" s="108"/>
      <c r="AW96" s="108"/>
      <c r="AX96" s="108"/>
      <c r="AY96" s="108"/>
    </row>
    <row r="97" spans="15:51" x14ac:dyDescent="0.35">
      <c r="O97" s="14"/>
      <c r="P97" s="109"/>
      <c r="Q97" s="109"/>
      <c r="AS97" s="108"/>
      <c r="AT97" s="108"/>
      <c r="AU97" s="108"/>
      <c r="AV97" s="108"/>
      <c r="AW97" s="108"/>
      <c r="AX97" s="108"/>
      <c r="AY97" s="108"/>
    </row>
    <row r="98" spans="15:51" x14ac:dyDescent="0.35">
      <c r="O98" s="14"/>
      <c r="P98" s="109"/>
      <c r="Q98" s="109"/>
      <c r="AS98" s="108"/>
      <c r="AT98" s="108"/>
      <c r="AU98" s="108"/>
      <c r="AV98" s="108"/>
      <c r="AW98" s="108"/>
      <c r="AX98" s="108"/>
      <c r="AY98" s="108"/>
    </row>
    <row r="99" spans="15:51" x14ac:dyDescent="0.35">
      <c r="O99" s="14"/>
      <c r="P99" s="109"/>
      <c r="Q99" s="109"/>
      <c r="AS99" s="108"/>
      <c r="AT99" s="108"/>
      <c r="AU99" s="108"/>
      <c r="AV99" s="108"/>
      <c r="AW99" s="108"/>
      <c r="AX99" s="108"/>
      <c r="AY99" s="108"/>
    </row>
    <row r="100" spans="15:51" x14ac:dyDescent="0.35">
      <c r="O100" s="14"/>
      <c r="P100" s="109"/>
      <c r="Q100" s="109"/>
      <c r="R100" s="109"/>
      <c r="S100" s="109"/>
      <c r="AS100" s="108"/>
      <c r="AT100" s="108"/>
      <c r="AU100" s="108"/>
      <c r="AV100" s="108"/>
      <c r="AW100" s="108"/>
      <c r="AX100" s="108"/>
      <c r="AY100" s="108"/>
    </row>
    <row r="101" spans="15:51" x14ac:dyDescent="0.35">
      <c r="O101" s="14"/>
      <c r="P101" s="109"/>
      <c r="Q101" s="109"/>
      <c r="R101" s="109"/>
      <c r="S101" s="109"/>
      <c r="T101" s="109"/>
      <c r="AS101" s="108"/>
      <c r="AT101" s="108"/>
      <c r="AU101" s="108"/>
      <c r="AV101" s="108"/>
      <c r="AW101" s="108"/>
      <c r="AX101" s="108"/>
      <c r="AY101" s="108"/>
    </row>
    <row r="102" spans="15:51" x14ac:dyDescent="0.35">
      <c r="O102" s="14"/>
      <c r="P102" s="109"/>
      <c r="Q102" s="109"/>
      <c r="R102" s="109"/>
      <c r="S102" s="109"/>
      <c r="T102" s="109"/>
      <c r="AS102" s="108"/>
      <c r="AT102" s="108"/>
      <c r="AU102" s="108"/>
      <c r="AV102" s="108"/>
      <c r="AW102" s="108"/>
      <c r="AX102" s="108"/>
      <c r="AY102" s="108"/>
    </row>
    <row r="103" spans="15:51" x14ac:dyDescent="0.35">
      <c r="O103" s="14"/>
      <c r="P103" s="109"/>
      <c r="Q103" s="109"/>
      <c r="T103" s="109"/>
      <c r="AS103" s="108"/>
      <c r="AT103" s="108"/>
      <c r="AU103" s="108"/>
      <c r="AV103" s="108"/>
      <c r="AW103" s="108"/>
      <c r="AX103" s="108"/>
      <c r="AY103" s="108"/>
    </row>
    <row r="104" spans="15:51" x14ac:dyDescent="0.35">
      <c r="O104" s="14"/>
      <c r="P104" s="109"/>
      <c r="R104" s="109"/>
      <c r="S104" s="109"/>
      <c r="AS104" s="108"/>
      <c r="AT104" s="108"/>
      <c r="AU104" s="108"/>
      <c r="AV104" s="108"/>
      <c r="AW104" s="108"/>
      <c r="AX104" s="108"/>
      <c r="AY104" s="108"/>
    </row>
    <row r="105" spans="15:51" x14ac:dyDescent="0.35">
      <c r="O105" s="109"/>
      <c r="Q105" s="109"/>
      <c r="R105" s="109"/>
      <c r="S105" s="109"/>
      <c r="T105" s="109"/>
      <c r="AS105" s="108"/>
      <c r="AT105" s="108"/>
      <c r="AU105" s="108"/>
      <c r="AV105" s="108"/>
      <c r="AW105" s="108"/>
      <c r="AX105" s="108"/>
      <c r="AY105" s="108"/>
    </row>
    <row r="106" spans="15:51" x14ac:dyDescent="0.35">
      <c r="O106" s="14"/>
      <c r="P106" s="109"/>
      <c r="Q106" s="109"/>
      <c r="R106" s="109"/>
      <c r="S106" s="109"/>
      <c r="T106" s="109"/>
      <c r="U106" s="109"/>
      <c r="AS106" s="108"/>
      <c r="AT106" s="108"/>
      <c r="AU106" s="108"/>
      <c r="AV106" s="108"/>
      <c r="AW106" s="108"/>
      <c r="AX106" s="108"/>
      <c r="AY106" s="108"/>
    </row>
    <row r="107" spans="15:51" x14ac:dyDescent="0.35">
      <c r="O107" s="14"/>
      <c r="P107" s="109"/>
      <c r="Q107" s="109"/>
      <c r="T107" s="109"/>
      <c r="U107" s="109"/>
      <c r="AS107" s="108"/>
      <c r="AT107" s="108"/>
      <c r="AU107" s="108"/>
      <c r="AV107" s="108"/>
      <c r="AW107" s="108"/>
      <c r="AX107" s="108"/>
      <c r="AY107" s="108"/>
    </row>
    <row r="108" spans="15:51" x14ac:dyDescent="0.35">
      <c r="O108" s="14"/>
      <c r="P108" s="109"/>
    </row>
    <row r="119" spans="45:51" x14ac:dyDescent="0.35">
      <c r="AS119" s="108"/>
      <c r="AT119" s="108"/>
      <c r="AU119" s="108"/>
      <c r="AV119" s="108"/>
      <c r="AW119" s="108"/>
      <c r="AX119" s="108"/>
      <c r="AY119" s="108"/>
    </row>
  </sheetData>
  <protectedRanges>
    <protectedRange sqref="N64:Q64 B73 S65:T71 B62:B70 S59:T62 T40 N67:Q72 T42 T52:T58 R66:R71 R63" name="Range2_12_5_1_1"/>
    <protectedRange sqref="L10 L6 D6 D8 AD8 AF8 O8:U8 AJ8:AR8 AF10 AR11:AR34 L24:N31 E23:E34 G23:G34 N34:T34 N32:N33 N10:N23 U12:V34 P12:T13 P11:V11 O11:O13 E11:G22 O14:T33 W11:AG34" name="Range1_16_3_1_1"/>
    <protectedRange sqref="I69 J67:M72 J64:M64 I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1:B72 J65:Q66 D69:D70 I70:I71 Z62:Z63 S63:Y64 AA63:AU64 E71:E72 G71:H72 F72 R64:R65" name="Range2_2_1_10_1_1_1_2"/>
    <protectedRange sqref="C68" name="Range2_2_1_10_2_1_1_1"/>
    <protectedRange sqref="N61:Q63 G67:H67 D65 F68 E67 R60:R62" name="Range2_12_1_6_1_1"/>
    <protectedRange sqref="D61 I66:I68 G68:H69 G61:M63 E68:E69 F69:F70 F62:F64 E61:E63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1" name="Range2_2_12_1_1_1_1_1"/>
    <protectedRange sqref="C62:C63" name="Range2_5_1_1_1"/>
    <protectedRange sqref="E65:E66 F66:F67 G65:H66 I64:I65" name="Range2_2_1_1_1_1"/>
    <protectedRange sqref="D63:D64" name="Range2_1_1_1_1_1_1_1_1"/>
    <protectedRange sqref="AS11:AS15" name="Range1_4_1_1_1_1"/>
    <protectedRange sqref="J11:J15 J26:J34" name="Range1_1_2_1_10_1_1_1_1"/>
    <protectedRange sqref="R78" name="Range2_2_1_10_1_1_1_1_1"/>
    <protectedRange sqref="T41" name="Range2_12_5_1_1_4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52:S53" name="Range2_12_2_1_1_1_2"/>
    <protectedRange sqref="T51" name="Range2_12_5_1_1_2"/>
    <protectedRange sqref="N53:Q53 R52" name="Range2_12_1_6_1_1_4_1_1_1_1_1_1"/>
    <protectedRange sqref="J53:M53" name="Range2_2_12_1_7_1_1_6_1_1_1_1_1_1"/>
    <protectedRange sqref="I53" name="Range2_2_12_1_4_3_1_1_1_5_1_1_1_1_1_1_1"/>
    <protectedRange sqref="G53:H53" name="Range2_2_12_1_3_1_2_1_1_1_2_1_1_1_1_1_1_2"/>
    <protectedRange sqref="D53:E53" name="Range2_2_12_1_3_1_2_1_1_1_2_1_1_1_1_3_1_1"/>
    <protectedRange sqref="F53" name="Range2_2_12_1_3_1_2_1_1_1_3_1_1_1_1_1_3_1_1"/>
    <protectedRange sqref="B55" name="Range2_12_5_1_1_2_2_1_3_1_1_1_1_2_1_1"/>
    <protectedRange sqref="S57:S58" name="Range2_12_5_1_1_7"/>
    <protectedRange sqref="S56" name="Range2_12_5_1_1_5_1"/>
    <protectedRange sqref="S54:S55" name="Range2_12_2_1_1_1_2_1"/>
    <protectedRange sqref="T43:T47" name="Range2_12_5_1_1_3_1_1"/>
    <protectedRange sqref="T48" name="Range2_12_5_1_1_2_1_1_1_1"/>
    <protectedRange sqref="T49:T50" name="Range2_12_5_1_1_6_1_1_1_1"/>
    <protectedRange sqref="S51" name="Range2_12_4_1_1_1_4_2"/>
    <protectedRange sqref="Q52 R51" name="Range2_12_1_6_1_1_1_2_3_2_1"/>
    <protectedRange sqref="N52:P52" name="Range2_12_1_2_3_1_1_1_2_3_2_1"/>
    <protectedRange sqref="K52:M52" name="Range2_2_12_1_4_3_1_1_1_3_3_2_1"/>
    <protectedRange sqref="J52" name="Range2_2_12_1_4_3_1_1_1_3_2_1"/>
    <protectedRange sqref="D52:E52" name="Range2_2_12_1_3_1_2_1_1_1_2_1_2_3"/>
    <protectedRange sqref="I52" name="Range2_2_12_1_4_2_1_1_1_4_1_2_1_1_1"/>
    <protectedRange sqref="F52:H52" name="Range2_2_12_1_3_1_1_1_1_1_4_1_2_1_2_1"/>
    <protectedRange sqref="B52" name="Range2_12_5_1_1_1_2_1_1_1_1"/>
    <protectedRange sqref="B53" name="Range2_12_5_1_1_2_2_2_1_1_1"/>
    <protectedRange sqref="B61" name="Range2_12_5_1_1_3"/>
    <protectedRange sqref="Q54:Q55 R53:R54" name="Range2_12_1_6_1_1_1_2_3_1_1_3_1_1_1_1"/>
    <protectedRange sqref="N54:P55" name="Range2_12_1_2_3_1_1_1_2_3_1_1_3_1_1_1_1"/>
    <protectedRange sqref="J54:M55" name="Range2_2_12_1_4_3_1_1_1_3_3_1_1_3_1_1_1_1"/>
    <protectedRange sqref="I55" name="Range2_2_12_1_7_1_1_5_2_1_1_1_1_1_1_1_1_1"/>
    <protectedRange sqref="D55:E55 G55:H55" name="Range2_2_12_1_3_3_1_1_1_2_1_1_1_1_1_1_1_1_1"/>
    <protectedRange sqref="I54" name="Range2_2_12_1_4_3_1_1_1_2_1_2_1_1_3_1_1_1_1"/>
    <protectedRange sqref="G54:H54 F54:F55" name="Range2_2_12_1_3_1_2_1_1_1_2_1_3_1_1_3_1_1_1_1"/>
    <protectedRange sqref="D54:E54" name="Range2_2_12_1_3_1_1_1_1_1_4_1_2_1_3_1_1_1_1_1_1_1"/>
    <protectedRange sqref="N60:Q60 R59" name="Range2_12_1_6_1_1_2_1"/>
    <protectedRange sqref="D60 I60:M60" name="Range2_2_12_1_7_1_1_2_1"/>
    <protectedRange sqref="E60:H60" name="Range2_2_12_1_1_1_1_1_1_1"/>
    <protectedRange sqref="C60" name="Range2_1_4_2_1_1_1_1_1"/>
    <protectedRange sqref="N58:Q59 R57:R58" name="Range2_12_1_1_1_1_1_1_1_1_1_1_1_1_1_1"/>
    <protectedRange sqref="J58:M59" name="Range2_2_12_1_1_1_1_1_1_1_1_1_1_1_1_1_1"/>
    <protectedRange sqref="N57:Q57 R56" name="Range2_12_1_6_1_1_4_1_1_1_1_1_1_1_1_1"/>
    <protectedRange sqref="J57:M57" name="Range2_2_12_1_7_1_1_6_1_1_1_1_1_1_1_1_1"/>
    <protectedRange sqref="I58:I59" name="Range2_2_12_1_7_1_1_5_1_1_1_1_1_1_1_1_1_1_1"/>
    <protectedRange sqref="G58:H59" name="Range2_2_12_1_3_3_1_1_1_1_1_1_1_1_1_1_1_1_1_1"/>
    <protectedRange sqref="I57" name="Range2_2_12_1_4_3_1_1_1_5_1_1_1_1_1_1_1_1_1_1"/>
    <protectedRange sqref="G57:H57" name="Range2_2_12_1_3_1_2_1_1_1_2_1_1_1_1_1_1_2_1_1_1"/>
    <protectedRange sqref="Q56 R55 Q50" name="Range2_12_1_4_1_1_1_1_1_1_1_1_1_1_1_1_1"/>
    <protectedRange sqref="N56:P56 N50:P50" name="Range2_12_1_2_1_1_1_1_1_1_1_1_1_1_1_1_1_1"/>
    <protectedRange sqref="J56:M56 J50:M50" name="Range2_2_12_1_4_1_1_1_1_1_1_1_1_1_1_1_1_1_1"/>
    <protectedRange sqref="I56 I50" name="Range2_2_12_1_4_3_1_1_1_3_3_1_1_3_1_1_1_1_1"/>
    <protectedRange sqref="D56:E56 G56:H56 D50:E50 G50:H50" name="Range2_2_12_1_3_1_2_1_1_1_3_1_1_1_1_1_1_1_2_1"/>
    <protectedRange sqref="B56 B50" name="Range2_12_5_1_1_2_2_1_3_1_1_1_1_1_1_1_1"/>
    <protectedRange sqref="F56 F50" name="Range2_2_12_1_3_3_1_1_1_2_1_1_1_1_1_1_1_1_1_1"/>
    <protectedRange sqref="C58:C59" name="Range2_1_1_1_2_1_1_1_1_1_1_1_1_1_1_1_1"/>
    <protectedRange sqref="D58:D59 E59" name="Range2_2_12_1_2_1_1_1_1_1_1_1_1_1_1_1_1_1_1"/>
    <protectedRange sqref="F59 E58" name="Range2_2_12_1_3_1_2_1_1_1_2_1_1_1_1_1_1_1_1_1_1_1"/>
    <protectedRange sqref="F58" name="Range2_2_12_1_3_1_2_1_1_1_3_1_1_1_1_1_1_1_1_1_1_1"/>
    <protectedRange sqref="B60" name="Range2_12_5_1_1_2_2_1_3_1_1_1_1_1_1_1_1_1_1_1"/>
    <protectedRange sqref="D57:E57" name="Range2_2_12_1_3_1_2_1_1_1_2_1_1_1_1_3_1_1_1_1_1"/>
    <protectedRange sqref="B57" name="Range2_12_5_1_1_2_1_4_1_1_1_2_1_1_1_1_1"/>
    <protectedRange sqref="F57" name="Range2_2_12_1_3_1_2_1_1_1_3_1_1_1_1_1_3_1_1_1_1_1"/>
    <protectedRange sqref="B58:B59" name="Range2_12_5_1_1_2_2_1_3_1_1_1_1_2_1_1_1_1_1"/>
    <protectedRange sqref="B45:B46 S40:S44" name="Range2_12_5_1_1_1_2"/>
    <protectedRange sqref="N40:R44" name="Range2_12_1_6_1_1_1_1"/>
    <protectedRange sqref="E45:H45 I40:M44" name="Range2_2_12_1_7_1_1_1_2"/>
    <protectedRange sqref="D45" name="Range2_3_2_1_3_1_1_2_10_1_1_1_1_1_2"/>
    <protectedRange sqref="C45" name="Range2_1_1_1_1_11_1_2_1_1_1_1"/>
    <protectedRange sqref="S45" name="Range2_12_5_1_1_4_1_1"/>
    <protectedRange sqref="Q45:R45" name="Range2_12_1_5_1_1_1_1_1_1"/>
    <protectedRange sqref="N45:P45" name="Range2_12_1_2_2_1_1_1_1_1_1"/>
    <protectedRange sqref="K45:M45" name="Range2_2_12_1_4_2_1_1_1_1_1_1"/>
    <protectedRange sqref="G46:H46" name="Range2_2_12_1_3_1_1_1_1_1_4_1_1_1"/>
    <protectedRange sqref="E46:F46" name="Range2_2_12_1_7_1_1_3_1_1_1"/>
    <protectedRange sqref="I45:J45" name="Range2_2_12_1_4_2_1_1_1_2_1_1_1"/>
    <protectedRange sqref="S46" name="Range2_12_5_1_1_2_3_1_1"/>
    <protectedRange sqref="Q46:R46" name="Range2_12_1_6_1_1_1_1_2_1_1"/>
    <protectedRange sqref="N46:P46" name="Range2_12_1_2_3_1_1_1_1_2_1_1"/>
    <protectedRange sqref="I46:M46" name="Range2_2_12_1_4_3_1_1_1_1_2_1_1"/>
    <protectedRange sqref="D46" name="Range2_2_12_1_3_1_2_1_1_1_2_1_2_1_1"/>
    <protectedRange sqref="B40:B44" name="Range2_12_5_1_1_1_1_1"/>
    <protectedRange sqref="E40:H44" name="Range2_2_12_1_7_1_1_1_1_1"/>
    <protectedRange sqref="C40:D44" name="Range2_3_2_1_3_1_1_2_10_1_1_1_1_1_1_1"/>
    <protectedRange sqref="S47:S50" name="Range2_12_5_1_1_2_3_1_1_1_1_1"/>
    <protectedRange sqref="Q51 Q47:R49 R50" name="Range2_12_1_6_1_1_1_1_2_1_1_1_1_1"/>
    <protectedRange sqref="N47:P49 N51:P51" name="Range2_12_1_2_3_1_1_1_1_2_1_1_1_1_1"/>
    <protectedRange sqref="I47:M49 I51:M51" name="Range2_2_12_1_4_3_1_1_1_1_2_1_1_1_1_1"/>
    <protectedRange sqref="E47:H48" name="Range2_2_12_1_3_1_2_1_1_1_1_2_1_1_1_1_1"/>
    <protectedRange sqref="D47:D48" name="Range2_2_12_1_3_1_2_1_1_1_2_1_2_3_1_1_1"/>
    <protectedRange sqref="D49:E49 G49:H49 D51:E51 G51:H51" name="Range2_2_12_1_3_1_2_1_1_1_2_1_3_2_1_1_1_1"/>
    <protectedRange sqref="F49 F51" name="Range2_2_12_1_3_1_2_1_1_1_1_1_2_2_1_1_1_1"/>
    <protectedRange sqref="B47:B48" name="Range2_12_5_1_1_1_2_2_1_1_1_1_1_1_1"/>
    <protectedRange sqref="B49" name="Range2_12_5_1_1_1_3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26" priority="9" operator="containsText" text="N/A">
      <formula>NOT(ISERROR(SEARCH("N/A",X11)))</formula>
    </cfRule>
    <cfRule type="cellIs" dxfId="625" priority="27" operator="equal">
      <formula>0</formula>
    </cfRule>
  </conditionalFormatting>
  <conditionalFormatting sqref="X11:AE34">
    <cfRule type="cellIs" dxfId="624" priority="26" operator="greaterThanOrEqual">
      <formula>1185</formula>
    </cfRule>
  </conditionalFormatting>
  <conditionalFormatting sqref="X11:AE34">
    <cfRule type="cellIs" dxfId="623" priority="25" operator="between">
      <formula>0.1</formula>
      <formula>1184</formula>
    </cfRule>
  </conditionalFormatting>
  <conditionalFormatting sqref="X8">
    <cfRule type="cellIs" dxfId="622" priority="24" operator="equal">
      <formula>0</formula>
    </cfRule>
  </conditionalFormatting>
  <conditionalFormatting sqref="X8">
    <cfRule type="cellIs" dxfId="621" priority="23" operator="greaterThan">
      <formula>1179</formula>
    </cfRule>
  </conditionalFormatting>
  <conditionalFormatting sqref="X8">
    <cfRule type="cellIs" dxfId="620" priority="22" operator="greaterThan">
      <formula>99</formula>
    </cfRule>
  </conditionalFormatting>
  <conditionalFormatting sqref="X8">
    <cfRule type="cellIs" dxfId="619" priority="21" operator="greaterThan">
      <formula>0.99</formula>
    </cfRule>
  </conditionalFormatting>
  <conditionalFormatting sqref="AB8">
    <cfRule type="cellIs" dxfId="618" priority="20" operator="equal">
      <formula>0</formula>
    </cfRule>
  </conditionalFormatting>
  <conditionalFormatting sqref="AB8">
    <cfRule type="cellIs" dxfId="617" priority="19" operator="greaterThan">
      <formula>1179</formula>
    </cfRule>
  </conditionalFormatting>
  <conditionalFormatting sqref="AB8">
    <cfRule type="cellIs" dxfId="616" priority="18" operator="greaterThan">
      <formula>99</formula>
    </cfRule>
  </conditionalFormatting>
  <conditionalFormatting sqref="AB8">
    <cfRule type="cellIs" dxfId="615" priority="17" operator="greaterThan">
      <formula>0.99</formula>
    </cfRule>
  </conditionalFormatting>
  <conditionalFormatting sqref="AQ11:AQ34 AJ16:AK19 AJ20:AJ34 AK20:AK33 AJ11:AO15 AL16:AO34">
    <cfRule type="cellIs" dxfId="614" priority="16" operator="equal">
      <formula>0</formula>
    </cfRule>
  </conditionalFormatting>
  <conditionalFormatting sqref="AQ11:AQ34 AJ16:AK19 AJ20:AJ34 AK20:AK33 AJ11:AO15 AL16:AO34">
    <cfRule type="cellIs" dxfId="613" priority="15" operator="greaterThan">
      <formula>1179</formula>
    </cfRule>
  </conditionalFormatting>
  <conditionalFormatting sqref="AQ11:AQ34 AJ16:AK19 AJ20:AJ34 AK20:AK33 AJ11:AO15 AL16:AO34">
    <cfRule type="cellIs" dxfId="612" priority="14" operator="greaterThan">
      <formula>99</formula>
    </cfRule>
  </conditionalFormatting>
  <conditionalFormatting sqref="AQ11:AQ34 AJ16:AK19 AJ20:AJ34 AK20:AK33 AJ11:AO15 AL16:AO34">
    <cfRule type="cellIs" dxfId="611" priority="13" operator="greaterThan">
      <formula>0.99</formula>
    </cfRule>
  </conditionalFormatting>
  <conditionalFormatting sqref="AI11:AI34">
    <cfRule type="cellIs" dxfId="610" priority="12" operator="greaterThan">
      <formula>$AI$8</formula>
    </cfRule>
  </conditionalFormatting>
  <conditionalFormatting sqref="AH11:AH34">
    <cfRule type="cellIs" dxfId="609" priority="10" operator="greaterThan">
      <formula>$AH$8</formula>
    </cfRule>
    <cfRule type="cellIs" dxfId="608" priority="11" operator="greaterThan">
      <formula>$AH$8</formula>
    </cfRule>
  </conditionalFormatting>
  <conditionalFormatting sqref="AP11:AP34">
    <cfRule type="cellIs" dxfId="607" priority="8" operator="equal">
      <formula>0</formula>
    </cfRule>
  </conditionalFormatting>
  <conditionalFormatting sqref="AP11:AP34">
    <cfRule type="cellIs" dxfId="606" priority="7" operator="greaterThan">
      <formula>1179</formula>
    </cfRule>
  </conditionalFormatting>
  <conditionalFormatting sqref="AP11:AP34">
    <cfRule type="cellIs" dxfId="605" priority="6" operator="greaterThan">
      <formula>99</formula>
    </cfRule>
  </conditionalFormatting>
  <conditionalFormatting sqref="AP11:AP34">
    <cfRule type="cellIs" dxfId="604" priority="5" operator="greaterThan">
      <formula>0.99</formula>
    </cfRule>
  </conditionalFormatting>
  <conditionalFormatting sqref="AK34">
    <cfRule type="cellIs" dxfId="603" priority="4" operator="equal">
      <formula>0</formula>
    </cfRule>
  </conditionalFormatting>
  <conditionalFormatting sqref="AK34">
    <cfRule type="cellIs" dxfId="602" priority="3" operator="greaterThan">
      <formula>1179</formula>
    </cfRule>
  </conditionalFormatting>
  <conditionalFormatting sqref="AK34">
    <cfRule type="cellIs" dxfId="601" priority="2" operator="greaterThan">
      <formula>99</formula>
    </cfRule>
  </conditionalFormatting>
  <conditionalFormatting sqref="AK34">
    <cfRule type="cellIs" dxfId="600" priority="1" operator="greaterThan">
      <formula>0.99</formula>
    </cfRule>
  </conditionalFormatting>
  <dataValidations count="4">
    <dataValidation type="list" allowBlank="1" showInputMessage="1" showErrorMessage="1" sqref="AV31:AW31" xr:uid="{00000000-0002-0000-0500-000000000000}">
      <formula1>$AV$24:$AV$28</formula1>
    </dataValidation>
    <dataValidation type="list" allowBlank="1" showInputMessage="1" showErrorMessage="1" sqref="H11:H34" xr:uid="{00000000-0002-0000-0500-000001000000}">
      <formula1>$AV$10:$AV$19</formula1>
    </dataValidation>
    <dataValidation type="list" allowBlank="1" showInputMessage="1" showErrorMessage="1" sqref="AP8:AQ8 N10 L10 D8 O8:T8" xr:uid="{00000000-0002-0000-0500-000002000000}">
      <formula1>#REF!</formula1>
    </dataValidation>
    <dataValidation type="list" allowBlank="1" showInputMessage="1" showErrorMessage="1" sqref="P3:P5" xr:uid="{00000000-0002-0000-0500-000003000000}">
      <formula1>$AY$10:$AY$39</formula1>
    </dataValidation>
  </dataValidations>
  <hyperlinks>
    <hyperlink ref="H9:H10" location="'1'!AH8" display="Plant Status" xr:uid="{00000000-0004-0000-05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2:AY118"/>
  <sheetViews>
    <sheetView showGridLines="0" topLeftCell="A34" zoomScaleNormal="100" workbookViewId="0">
      <selection activeCell="B53" sqref="B53"/>
    </sheetView>
  </sheetViews>
  <sheetFormatPr defaultColWidth="9.1796875" defaultRowHeight="14.5" x14ac:dyDescent="0.35"/>
  <cols>
    <col min="1" max="1" width="7.1796875" style="108" customWidth="1"/>
    <col min="2" max="2" width="10.26953125" style="108" customWidth="1"/>
    <col min="3" max="3" width="14.54296875" style="108" customWidth="1"/>
    <col min="4" max="7" width="9.1796875" style="108"/>
    <col min="8" max="8" width="20.453125" style="108" customWidth="1"/>
    <col min="9" max="10" width="9.1796875" style="108"/>
    <col min="11" max="11" width="9" style="108" customWidth="1"/>
    <col min="12" max="14" width="9.1796875" style="108" hidden="1" customWidth="1"/>
    <col min="15" max="16" width="9.1796875" style="108"/>
    <col min="17" max="18" width="9.1796875" style="108" customWidth="1"/>
    <col min="19" max="32" width="9.1796875" style="108"/>
    <col min="33" max="33" width="10.453125" style="108" bestFit="1" customWidth="1"/>
    <col min="34" max="44" width="9.1796875" style="108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08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134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134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63" t="s">
        <v>11</v>
      </c>
      <c r="I7" s="162" t="s">
        <v>12</v>
      </c>
      <c r="J7" s="162" t="s">
        <v>13</v>
      </c>
      <c r="K7" s="162" t="s">
        <v>14</v>
      </c>
      <c r="L7" s="14"/>
      <c r="M7" s="14"/>
      <c r="N7" s="14"/>
      <c r="O7" s="163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62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62" t="s">
        <v>23</v>
      </c>
      <c r="AG7" s="162" t="s">
        <v>24</v>
      </c>
      <c r="AH7" s="162" t="s">
        <v>25</v>
      </c>
      <c r="AI7" s="162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62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41889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26050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62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60" t="s">
        <v>52</v>
      </c>
      <c r="V9" s="160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59" t="s">
        <v>56</v>
      </c>
      <c r="AG9" s="159" t="s">
        <v>57</v>
      </c>
      <c r="AH9" s="287" t="s">
        <v>58</v>
      </c>
      <c r="AI9" s="301" t="s">
        <v>59</v>
      </c>
      <c r="AJ9" s="160" t="s">
        <v>60</v>
      </c>
      <c r="AK9" s="160" t="s">
        <v>61</v>
      </c>
      <c r="AL9" s="160" t="s">
        <v>62</v>
      </c>
      <c r="AM9" s="160" t="s">
        <v>63</v>
      </c>
      <c r="AN9" s="160" t="s">
        <v>64</v>
      </c>
      <c r="AO9" s="160" t="s">
        <v>65</v>
      </c>
      <c r="AP9" s="160" t="s">
        <v>66</v>
      </c>
      <c r="AQ9" s="285" t="s">
        <v>67</v>
      </c>
      <c r="AR9" s="160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60" t="s">
        <v>73</v>
      </c>
      <c r="C10" s="160" t="s">
        <v>74</v>
      </c>
      <c r="D10" s="160" t="s">
        <v>75</v>
      </c>
      <c r="E10" s="160" t="s">
        <v>76</v>
      </c>
      <c r="F10" s="160" t="s">
        <v>75</v>
      </c>
      <c r="G10" s="160" t="s">
        <v>76</v>
      </c>
      <c r="H10" s="284"/>
      <c r="I10" s="160" t="s">
        <v>76</v>
      </c>
      <c r="J10" s="160" t="s">
        <v>76</v>
      </c>
      <c r="K10" s="160" t="s">
        <v>76</v>
      </c>
      <c r="L10" s="30" t="s">
        <v>30</v>
      </c>
      <c r="M10" s="277"/>
      <c r="N10" s="30" t="s">
        <v>30</v>
      </c>
      <c r="O10" s="286"/>
      <c r="P10" s="286"/>
      <c r="Q10" s="3">
        <v>5745934</v>
      </c>
      <c r="R10" s="295"/>
      <c r="S10" s="296"/>
      <c r="T10" s="297"/>
      <c r="U10" s="160" t="s">
        <v>76</v>
      </c>
      <c r="V10" s="160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30684558</v>
      </c>
      <c r="AH10" s="287"/>
      <c r="AI10" s="302"/>
      <c r="AJ10" s="160" t="s">
        <v>85</v>
      </c>
      <c r="AK10" s="160" t="s">
        <v>85</v>
      </c>
      <c r="AL10" s="160" t="s">
        <v>85</v>
      </c>
      <c r="AM10" s="160" t="s">
        <v>85</v>
      </c>
      <c r="AN10" s="160" t="s">
        <v>85</v>
      </c>
      <c r="AO10" s="160" t="s">
        <v>85</v>
      </c>
      <c r="AP10" s="2">
        <v>6750280</v>
      </c>
      <c r="AQ10" s="286"/>
      <c r="AR10" s="161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12</v>
      </c>
      <c r="E11" s="45">
        <f>D11/1.42</f>
        <v>8.4507042253521139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111</v>
      </c>
      <c r="P11" s="50">
        <v>97</v>
      </c>
      <c r="Q11" s="50">
        <v>5750125</v>
      </c>
      <c r="R11" s="51">
        <f>Q11-Q10</f>
        <v>4191</v>
      </c>
      <c r="S11" s="52">
        <f>R11*24/1000</f>
        <v>100.584</v>
      </c>
      <c r="T11" s="52">
        <f>R11/1000</f>
        <v>4.1909999999999998</v>
      </c>
      <c r="U11" s="53">
        <v>4.7</v>
      </c>
      <c r="V11" s="53">
        <f>U11</f>
        <v>4.7</v>
      </c>
      <c r="W11" s="117" t="s">
        <v>132</v>
      </c>
      <c r="X11" s="111">
        <v>0</v>
      </c>
      <c r="Y11" s="111">
        <v>0</v>
      </c>
      <c r="Z11" s="111">
        <v>1038</v>
      </c>
      <c r="AA11" s="111">
        <v>0</v>
      </c>
      <c r="AB11" s="111">
        <v>1045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30685285</v>
      </c>
      <c r="AH11" s="56">
        <f>IF(ISBLANK(AG11),"-",AG11-AG10)</f>
        <v>727</v>
      </c>
      <c r="AI11" s="57">
        <f>AH11/T11</f>
        <v>173.46695299451207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6751091</v>
      </c>
      <c r="AQ11" s="111">
        <f t="shared" ref="AQ11:AQ34" si="0">AP11-AP10</f>
        <v>811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13</v>
      </c>
      <c r="E12" s="45">
        <f t="shared" ref="E12:E34" si="1">D12/1.42</f>
        <v>9.1549295774647899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112</v>
      </c>
      <c r="P12" s="50">
        <v>92</v>
      </c>
      <c r="Q12" s="50">
        <v>5754264</v>
      </c>
      <c r="R12" s="51">
        <f t="shared" ref="R12:R34" si="4">Q12-Q11</f>
        <v>4139</v>
      </c>
      <c r="S12" s="52">
        <f t="shared" ref="S12:S34" si="5">R12*24/1000</f>
        <v>99.335999999999999</v>
      </c>
      <c r="T12" s="52">
        <f t="shared" ref="T12:T34" si="6">R12/1000</f>
        <v>4.1390000000000002</v>
      </c>
      <c r="U12" s="53">
        <v>5.6</v>
      </c>
      <c r="V12" s="53">
        <f t="shared" ref="V12:V34" si="7">U12</f>
        <v>5.6</v>
      </c>
      <c r="W12" s="117" t="s">
        <v>132</v>
      </c>
      <c r="X12" s="111">
        <v>0</v>
      </c>
      <c r="Y12" s="111">
        <v>0</v>
      </c>
      <c r="Z12" s="111">
        <v>1036</v>
      </c>
      <c r="AA12" s="111">
        <v>0</v>
      </c>
      <c r="AB12" s="111">
        <v>1100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30686012</v>
      </c>
      <c r="AH12" s="56">
        <f>IF(ISBLANK(AG12),"-",AG12-AG11)</f>
        <v>727</v>
      </c>
      <c r="AI12" s="57">
        <f t="shared" ref="AI12:AI34" si="8">AH12/T12</f>
        <v>175.64629137472818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6751927</v>
      </c>
      <c r="AQ12" s="111">
        <f t="shared" si="0"/>
        <v>836</v>
      </c>
      <c r="AR12" s="61">
        <v>0.9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14</v>
      </c>
      <c r="E13" s="45">
        <f t="shared" si="1"/>
        <v>9.8591549295774659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116</v>
      </c>
      <c r="P13" s="50">
        <v>91</v>
      </c>
      <c r="Q13" s="50">
        <v>5758064</v>
      </c>
      <c r="R13" s="51">
        <f t="shared" si="4"/>
        <v>3800</v>
      </c>
      <c r="S13" s="52">
        <f t="shared" si="5"/>
        <v>91.2</v>
      </c>
      <c r="T13" s="52">
        <f t="shared" si="6"/>
        <v>3.8</v>
      </c>
      <c r="U13" s="53">
        <v>6.5</v>
      </c>
      <c r="V13" s="53">
        <f t="shared" si="7"/>
        <v>6.5</v>
      </c>
      <c r="W13" s="117" t="s">
        <v>132</v>
      </c>
      <c r="X13" s="111">
        <v>0</v>
      </c>
      <c r="Y13" s="111">
        <v>0</v>
      </c>
      <c r="Z13" s="111">
        <v>1035</v>
      </c>
      <c r="AA13" s="111">
        <v>0</v>
      </c>
      <c r="AB13" s="111">
        <v>1059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30686633</v>
      </c>
      <c r="AH13" s="56">
        <f>IF(ISBLANK(AG13),"-",AG13-AG12)</f>
        <v>621</v>
      </c>
      <c r="AI13" s="57">
        <f t="shared" si="8"/>
        <v>163.42105263157896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6752792</v>
      </c>
      <c r="AQ13" s="111">
        <f t="shared" si="0"/>
        <v>865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17</v>
      </c>
      <c r="E14" s="45">
        <f t="shared" si="1"/>
        <v>11.971830985915494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116</v>
      </c>
      <c r="P14" s="50">
        <v>89</v>
      </c>
      <c r="Q14" s="50">
        <v>5761875</v>
      </c>
      <c r="R14" s="51">
        <f t="shared" si="4"/>
        <v>3811</v>
      </c>
      <c r="S14" s="52">
        <f t="shared" si="5"/>
        <v>91.463999999999999</v>
      </c>
      <c r="T14" s="52">
        <f t="shared" si="6"/>
        <v>3.8109999999999999</v>
      </c>
      <c r="U14" s="53">
        <v>7.6</v>
      </c>
      <c r="V14" s="53">
        <f t="shared" si="7"/>
        <v>7.6</v>
      </c>
      <c r="W14" s="117" t="s">
        <v>132</v>
      </c>
      <c r="X14" s="111">
        <v>0</v>
      </c>
      <c r="Y14" s="111">
        <v>0</v>
      </c>
      <c r="Z14" s="111">
        <v>1040</v>
      </c>
      <c r="AA14" s="111">
        <v>0</v>
      </c>
      <c r="AB14" s="111">
        <v>1045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30687254</v>
      </c>
      <c r="AH14" s="56">
        <f t="shared" ref="AH14:AH34" si="9">IF(ISBLANK(AG14),"-",AG14-AG13)</f>
        <v>621</v>
      </c>
      <c r="AI14" s="57">
        <f t="shared" si="8"/>
        <v>162.94935712411441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6753620</v>
      </c>
      <c r="AQ14" s="111">
        <f t="shared" si="0"/>
        <v>828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14</v>
      </c>
      <c r="E15" s="45">
        <f t="shared" si="1"/>
        <v>9.8591549295774659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139</v>
      </c>
      <c r="P15" s="50">
        <v>93</v>
      </c>
      <c r="Q15" s="50">
        <v>5765398</v>
      </c>
      <c r="R15" s="51">
        <f t="shared" si="4"/>
        <v>3523</v>
      </c>
      <c r="S15" s="52">
        <f t="shared" si="5"/>
        <v>84.552000000000007</v>
      </c>
      <c r="T15" s="52">
        <f t="shared" si="6"/>
        <v>3.5230000000000001</v>
      </c>
      <c r="U15" s="53">
        <v>8.5</v>
      </c>
      <c r="V15" s="53">
        <f t="shared" si="7"/>
        <v>8.5</v>
      </c>
      <c r="W15" s="117" t="s">
        <v>132</v>
      </c>
      <c r="X15" s="111">
        <v>0</v>
      </c>
      <c r="Y15" s="111">
        <v>0</v>
      </c>
      <c r="Z15" s="111">
        <v>1066</v>
      </c>
      <c r="AA15" s="111">
        <v>0</v>
      </c>
      <c r="AB15" s="111">
        <v>1109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30687886</v>
      </c>
      <c r="AH15" s="56">
        <f t="shared" si="9"/>
        <v>632</v>
      </c>
      <c r="AI15" s="57">
        <f t="shared" si="8"/>
        <v>179.3925631564008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6754285</v>
      </c>
      <c r="AQ15" s="111">
        <f t="shared" si="0"/>
        <v>665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21</v>
      </c>
      <c r="E16" s="45">
        <f t="shared" si="1"/>
        <v>14.788732394366198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129</v>
      </c>
      <c r="P16" s="50">
        <v>112</v>
      </c>
      <c r="Q16" s="50">
        <v>5769950</v>
      </c>
      <c r="R16" s="51">
        <f t="shared" si="4"/>
        <v>4552</v>
      </c>
      <c r="S16" s="52">
        <f t="shared" si="5"/>
        <v>109.248</v>
      </c>
      <c r="T16" s="52">
        <f t="shared" si="6"/>
        <v>4.5519999999999996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1195</v>
      </c>
      <c r="AA16" s="111">
        <v>0</v>
      </c>
      <c r="AB16" s="111">
        <v>1030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30688636</v>
      </c>
      <c r="AH16" s="56">
        <f t="shared" si="9"/>
        <v>750</v>
      </c>
      <c r="AI16" s="57">
        <f t="shared" si="8"/>
        <v>164.76274165202111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6754285</v>
      </c>
      <c r="AQ16" s="111">
        <f t="shared" si="0"/>
        <v>0</v>
      </c>
      <c r="AR16" s="61">
        <v>0.87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16</v>
      </c>
      <c r="E17" s="45">
        <f t="shared" si="1"/>
        <v>11.267605633802818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142</v>
      </c>
      <c r="P17" s="50">
        <v>137</v>
      </c>
      <c r="Q17" s="50">
        <v>5775180</v>
      </c>
      <c r="R17" s="51">
        <f t="shared" si="4"/>
        <v>5230</v>
      </c>
      <c r="S17" s="52">
        <f t="shared" si="5"/>
        <v>125.52</v>
      </c>
      <c r="T17" s="52">
        <f t="shared" si="6"/>
        <v>5.23</v>
      </c>
      <c r="U17" s="53">
        <v>9.5</v>
      </c>
      <c r="V17" s="53">
        <f t="shared" si="7"/>
        <v>9.5</v>
      </c>
      <c r="W17" s="117" t="s">
        <v>181</v>
      </c>
      <c r="X17" s="111">
        <v>0</v>
      </c>
      <c r="Y17" s="111">
        <v>0</v>
      </c>
      <c r="Z17" s="111">
        <v>1079</v>
      </c>
      <c r="AA17" s="111">
        <v>1185</v>
      </c>
      <c r="AB17" s="111">
        <v>1199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30689652</v>
      </c>
      <c r="AH17" s="56">
        <f t="shared" si="9"/>
        <v>1016</v>
      </c>
      <c r="AI17" s="57">
        <f t="shared" si="8"/>
        <v>194.26386233269596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6754285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11</v>
      </c>
      <c r="E18" s="45">
        <f t="shared" si="1"/>
        <v>7.746478873239437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138</v>
      </c>
      <c r="P18" s="50">
        <v>143</v>
      </c>
      <c r="Q18" s="50">
        <v>5781300</v>
      </c>
      <c r="R18" s="51">
        <f t="shared" si="4"/>
        <v>6120</v>
      </c>
      <c r="S18" s="52">
        <f t="shared" si="5"/>
        <v>146.88</v>
      </c>
      <c r="T18" s="52">
        <f t="shared" si="6"/>
        <v>6.12</v>
      </c>
      <c r="U18" s="53">
        <v>8.9</v>
      </c>
      <c r="V18" s="53">
        <f t="shared" si="7"/>
        <v>8.9</v>
      </c>
      <c r="W18" s="117" t="s">
        <v>147</v>
      </c>
      <c r="X18" s="111">
        <v>0</v>
      </c>
      <c r="Y18" s="111">
        <v>1148</v>
      </c>
      <c r="Z18" s="111">
        <v>1164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30690956</v>
      </c>
      <c r="AH18" s="56">
        <f t="shared" si="9"/>
        <v>1304</v>
      </c>
      <c r="AI18" s="57">
        <f t="shared" si="8"/>
        <v>213.07189542483661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6754285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10</v>
      </c>
      <c r="E19" s="45">
        <f t="shared" si="1"/>
        <v>7.042253521126761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134</v>
      </c>
      <c r="P19" s="50">
        <v>148</v>
      </c>
      <c r="Q19" s="50">
        <v>5787589</v>
      </c>
      <c r="R19" s="51">
        <f t="shared" si="4"/>
        <v>6289</v>
      </c>
      <c r="S19" s="52">
        <f t="shared" si="5"/>
        <v>150.93600000000001</v>
      </c>
      <c r="T19" s="52">
        <f t="shared" si="6"/>
        <v>6.2889999999999997</v>
      </c>
      <c r="U19" s="53">
        <v>8.3000000000000007</v>
      </c>
      <c r="V19" s="53">
        <f t="shared" si="7"/>
        <v>8.3000000000000007</v>
      </c>
      <c r="W19" s="117" t="s">
        <v>147</v>
      </c>
      <c r="X19" s="111">
        <v>0</v>
      </c>
      <c r="Y19" s="111">
        <v>1134</v>
      </c>
      <c r="Z19" s="111">
        <v>1194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30692352</v>
      </c>
      <c r="AH19" s="56">
        <f t="shared" si="9"/>
        <v>1396</v>
      </c>
      <c r="AI19" s="57">
        <f t="shared" si="8"/>
        <v>221.97487676896168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6754285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1"/>
        <v>5.6338028169014089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132</v>
      </c>
      <c r="P20" s="50">
        <v>150</v>
      </c>
      <c r="Q20" s="50">
        <v>5793787</v>
      </c>
      <c r="R20" s="51">
        <f t="shared" si="4"/>
        <v>6198</v>
      </c>
      <c r="S20" s="52">
        <f t="shared" si="5"/>
        <v>148.75200000000001</v>
      </c>
      <c r="T20" s="52">
        <f t="shared" si="6"/>
        <v>6.1980000000000004</v>
      </c>
      <c r="U20" s="53">
        <v>7.4</v>
      </c>
      <c r="V20" s="53">
        <f t="shared" si="7"/>
        <v>7.4</v>
      </c>
      <c r="W20" s="117" t="s">
        <v>147</v>
      </c>
      <c r="X20" s="111">
        <v>0</v>
      </c>
      <c r="Y20" s="111">
        <v>1135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30693748</v>
      </c>
      <c r="AH20" s="56">
        <f t="shared" si="9"/>
        <v>1396</v>
      </c>
      <c r="AI20" s="57">
        <f t="shared" si="8"/>
        <v>225.23394643433363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6754285</v>
      </c>
      <c r="AQ20" s="111">
        <f t="shared" si="0"/>
        <v>0</v>
      </c>
      <c r="AR20" s="61">
        <v>1.1000000000000001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7</v>
      </c>
      <c r="E21" s="45">
        <f t="shared" si="1"/>
        <v>4.9295774647887329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127</v>
      </c>
      <c r="P21" s="50">
        <v>151</v>
      </c>
      <c r="Q21" s="50">
        <v>5800032</v>
      </c>
      <c r="R21" s="51">
        <f>Q21-Q20</f>
        <v>6245</v>
      </c>
      <c r="S21" s="52">
        <f t="shared" si="5"/>
        <v>149.88</v>
      </c>
      <c r="T21" s="52">
        <f t="shared" si="6"/>
        <v>6.2450000000000001</v>
      </c>
      <c r="U21" s="53">
        <v>6.6</v>
      </c>
      <c r="V21" s="53">
        <f t="shared" si="7"/>
        <v>6.6</v>
      </c>
      <c r="W21" s="117" t="s">
        <v>147</v>
      </c>
      <c r="X21" s="111">
        <v>0</v>
      </c>
      <c r="Y21" s="111">
        <v>1171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30695174</v>
      </c>
      <c r="AH21" s="56">
        <f t="shared" si="9"/>
        <v>1426</v>
      </c>
      <c r="AI21" s="57">
        <f t="shared" si="8"/>
        <v>228.34267413931144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6754285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8</v>
      </c>
      <c r="E22" s="45">
        <f t="shared" si="1"/>
        <v>5.6338028169014089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130</v>
      </c>
      <c r="P22" s="50">
        <v>149</v>
      </c>
      <c r="Q22" s="50">
        <v>5806109</v>
      </c>
      <c r="R22" s="51">
        <f t="shared" si="4"/>
        <v>6077</v>
      </c>
      <c r="S22" s="52">
        <f t="shared" si="5"/>
        <v>145.84800000000001</v>
      </c>
      <c r="T22" s="52">
        <f t="shared" si="6"/>
        <v>6.077</v>
      </c>
      <c r="U22" s="53">
        <v>5.7</v>
      </c>
      <c r="V22" s="53">
        <f t="shared" si="7"/>
        <v>5.7</v>
      </c>
      <c r="W22" s="117" t="s">
        <v>147</v>
      </c>
      <c r="X22" s="111">
        <v>0</v>
      </c>
      <c r="Y22" s="111">
        <v>1117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30696596</v>
      </c>
      <c r="AH22" s="56">
        <f t="shared" si="9"/>
        <v>1422</v>
      </c>
      <c r="AI22" s="57">
        <f t="shared" si="8"/>
        <v>233.99703801217706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6754285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08" t="s">
        <v>144</v>
      </c>
      <c r="B23" s="43">
        <v>2.5</v>
      </c>
      <c r="C23" s="43">
        <v>0.54166666666666696</v>
      </c>
      <c r="D23" s="44">
        <v>6</v>
      </c>
      <c r="E23" s="45">
        <f t="shared" si="1"/>
        <v>4.2253521126760569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136</v>
      </c>
      <c r="P23" s="50">
        <v>142</v>
      </c>
      <c r="Q23" s="50">
        <v>5812005</v>
      </c>
      <c r="R23" s="51">
        <f t="shared" si="4"/>
        <v>5896</v>
      </c>
      <c r="S23" s="52">
        <f t="shared" si="5"/>
        <v>141.50399999999999</v>
      </c>
      <c r="T23" s="52">
        <f t="shared" si="6"/>
        <v>5.8959999999999999</v>
      </c>
      <c r="U23" s="53">
        <v>5.3</v>
      </c>
      <c r="V23" s="53">
        <f t="shared" si="7"/>
        <v>5.3</v>
      </c>
      <c r="W23" s="117" t="s">
        <v>147</v>
      </c>
      <c r="X23" s="111">
        <v>0</v>
      </c>
      <c r="Y23" s="111">
        <v>1031</v>
      </c>
      <c r="Z23" s="111">
        <v>1195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30697936</v>
      </c>
      <c r="AH23" s="56">
        <f t="shared" si="9"/>
        <v>1340</v>
      </c>
      <c r="AI23" s="57">
        <f t="shared" si="8"/>
        <v>227.27272727272728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6754285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8</v>
      </c>
      <c r="E24" s="45">
        <f t="shared" si="1"/>
        <v>5.6338028169014089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134</v>
      </c>
      <c r="P24" s="50">
        <v>138</v>
      </c>
      <c r="Q24" s="50">
        <v>5817787</v>
      </c>
      <c r="R24" s="51">
        <f t="shared" si="4"/>
        <v>5782</v>
      </c>
      <c r="S24" s="52">
        <f t="shared" si="5"/>
        <v>138.768</v>
      </c>
      <c r="T24" s="52">
        <f t="shared" si="6"/>
        <v>5.782</v>
      </c>
      <c r="U24" s="53">
        <v>4.9000000000000004</v>
      </c>
      <c r="V24" s="53">
        <f t="shared" si="7"/>
        <v>4.9000000000000004</v>
      </c>
      <c r="W24" s="117" t="s">
        <v>147</v>
      </c>
      <c r="X24" s="111">
        <v>0</v>
      </c>
      <c r="Y24" s="111">
        <v>1022</v>
      </c>
      <c r="Z24" s="111">
        <v>1195</v>
      </c>
      <c r="AA24" s="111">
        <v>1185</v>
      </c>
      <c r="AB24" s="111">
        <v>1198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30699260</v>
      </c>
      <c r="AH24" s="56">
        <f t="shared" si="9"/>
        <v>1324</v>
      </c>
      <c r="AI24" s="57">
        <f t="shared" si="8"/>
        <v>228.98650985818057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6754285</v>
      </c>
      <c r="AQ24" s="111">
        <f t="shared" si="0"/>
        <v>0</v>
      </c>
      <c r="AR24" s="61">
        <v>0.94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8</v>
      </c>
      <c r="E25" s="45">
        <f t="shared" si="1"/>
        <v>5.6338028169014089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129</v>
      </c>
      <c r="P25" s="50">
        <v>139</v>
      </c>
      <c r="Q25" s="50">
        <v>5823541</v>
      </c>
      <c r="R25" s="51">
        <f t="shared" si="4"/>
        <v>5754</v>
      </c>
      <c r="S25" s="52">
        <f t="shared" si="5"/>
        <v>138.096</v>
      </c>
      <c r="T25" s="52">
        <f t="shared" si="6"/>
        <v>5.7539999999999996</v>
      </c>
      <c r="U25" s="53">
        <v>4.8</v>
      </c>
      <c r="V25" s="53">
        <f t="shared" si="7"/>
        <v>4.8</v>
      </c>
      <c r="W25" s="117" t="s">
        <v>147</v>
      </c>
      <c r="X25" s="111">
        <v>0</v>
      </c>
      <c r="Y25" s="111">
        <v>1015</v>
      </c>
      <c r="Z25" s="111">
        <v>1195</v>
      </c>
      <c r="AA25" s="111">
        <v>1185</v>
      </c>
      <c r="AB25" s="111">
        <v>1198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30700578</v>
      </c>
      <c r="AH25" s="56">
        <f t="shared" si="9"/>
        <v>1318</v>
      </c>
      <c r="AI25" s="57">
        <f t="shared" si="8"/>
        <v>229.05804657629477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6754285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7</v>
      </c>
      <c r="E26" s="45">
        <f t="shared" si="1"/>
        <v>4.9295774647887329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132</v>
      </c>
      <c r="P26" s="50">
        <v>137</v>
      </c>
      <c r="Q26" s="50">
        <v>5829277</v>
      </c>
      <c r="R26" s="51">
        <f t="shared" si="4"/>
        <v>5736</v>
      </c>
      <c r="S26" s="52">
        <f t="shared" si="5"/>
        <v>137.66399999999999</v>
      </c>
      <c r="T26" s="52">
        <f t="shared" si="6"/>
        <v>5.7359999999999998</v>
      </c>
      <c r="U26" s="53">
        <v>4.5999999999999996</v>
      </c>
      <c r="V26" s="53">
        <f t="shared" si="7"/>
        <v>4.5999999999999996</v>
      </c>
      <c r="W26" s="117" t="s">
        <v>147</v>
      </c>
      <c r="X26" s="111">
        <v>0</v>
      </c>
      <c r="Y26" s="111">
        <v>1019</v>
      </c>
      <c r="Z26" s="111">
        <v>1195</v>
      </c>
      <c r="AA26" s="111">
        <v>1185</v>
      </c>
      <c r="AB26" s="111">
        <v>1198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30701890</v>
      </c>
      <c r="AH26" s="56">
        <f t="shared" si="9"/>
        <v>1312</v>
      </c>
      <c r="AI26" s="57">
        <f t="shared" si="8"/>
        <v>228.7308228730823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6754285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6</v>
      </c>
      <c r="E27" s="45">
        <f t="shared" si="1"/>
        <v>4.2253521126760569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131</v>
      </c>
      <c r="P27" s="50">
        <v>143</v>
      </c>
      <c r="Q27" s="50">
        <v>5835012</v>
      </c>
      <c r="R27" s="51">
        <f t="shared" si="4"/>
        <v>5735</v>
      </c>
      <c r="S27" s="52">
        <f t="shared" si="5"/>
        <v>137.63999999999999</v>
      </c>
      <c r="T27" s="52">
        <f t="shared" si="6"/>
        <v>5.7350000000000003</v>
      </c>
      <c r="U27" s="53">
        <v>4.3</v>
      </c>
      <c r="V27" s="53">
        <f t="shared" si="7"/>
        <v>4.3</v>
      </c>
      <c r="W27" s="117" t="s">
        <v>147</v>
      </c>
      <c r="X27" s="111">
        <v>0</v>
      </c>
      <c r="Y27" s="111">
        <v>1049</v>
      </c>
      <c r="Z27" s="111">
        <v>1195</v>
      </c>
      <c r="AA27" s="111">
        <v>1185</v>
      </c>
      <c r="AB27" s="111">
        <v>1198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30703230</v>
      </c>
      <c r="AH27" s="56">
        <f t="shared" si="9"/>
        <v>1340</v>
      </c>
      <c r="AI27" s="57">
        <f t="shared" si="8"/>
        <v>233.65300784655622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6754285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4</v>
      </c>
      <c r="E28" s="45">
        <f t="shared" si="1"/>
        <v>2.8169014084507045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136</v>
      </c>
      <c r="P28" s="50">
        <v>141</v>
      </c>
      <c r="Q28" s="50">
        <v>5840716</v>
      </c>
      <c r="R28" s="51">
        <f t="shared" si="4"/>
        <v>5704</v>
      </c>
      <c r="S28" s="52">
        <f t="shared" si="5"/>
        <v>136.89599999999999</v>
      </c>
      <c r="T28" s="52">
        <f t="shared" si="6"/>
        <v>5.7039999999999997</v>
      </c>
      <c r="U28" s="53">
        <v>4.0999999999999996</v>
      </c>
      <c r="V28" s="53">
        <f t="shared" si="7"/>
        <v>4.0999999999999996</v>
      </c>
      <c r="W28" s="117" t="s">
        <v>147</v>
      </c>
      <c r="X28" s="111">
        <v>0</v>
      </c>
      <c r="Y28" s="111">
        <v>999</v>
      </c>
      <c r="Z28" s="111">
        <v>1195</v>
      </c>
      <c r="AA28" s="111">
        <v>1185</v>
      </c>
      <c r="AB28" s="111">
        <v>1198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30704539</v>
      </c>
      <c r="AH28" s="56">
        <f t="shared" si="9"/>
        <v>1309</v>
      </c>
      <c r="AI28" s="57">
        <f t="shared" si="8"/>
        <v>229.48807854137448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6754285</v>
      </c>
      <c r="AQ28" s="111">
        <f t="shared" si="0"/>
        <v>0</v>
      </c>
      <c r="AR28" s="61">
        <v>0.89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6</v>
      </c>
      <c r="E29" s="45">
        <f t="shared" si="1"/>
        <v>4.2253521126760569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137</v>
      </c>
      <c r="P29" s="50">
        <v>137</v>
      </c>
      <c r="Q29" s="50">
        <v>5846398</v>
      </c>
      <c r="R29" s="51">
        <f t="shared" si="4"/>
        <v>5682</v>
      </c>
      <c r="S29" s="52">
        <f t="shared" si="5"/>
        <v>136.36799999999999</v>
      </c>
      <c r="T29" s="52">
        <f t="shared" si="6"/>
        <v>5.6820000000000004</v>
      </c>
      <c r="U29" s="53">
        <v>3.9</v>
      </c>
      <c r="V29" s="53">
        <f t="shared" si="7"/>
        <v>3.9</v>
      </c>
      <c r="W29" s="117" t="s">
        <v>147</v>
      </c>
      <c r="X29" s="111">
        <v>0</v>
      </c>
      <c r="Y29" s="111">
        <v>999</v>
      </c>
      <c r="Z29" s="111">
        <v>1179</v>
      </c>
      <c r="AA29" s="111">
        <v>1185</v>
      </c>
      <c r="AB29" s="111">
        <v>1198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30705840</v>
      </c>
      <c r="AH29" s="56">
        <f t="shared" si="9"/>
        <v>1301</v>
      </c>
      <c r="AI29" s="57">
        <f t="shared" si="8"/>
        <v>228.9686730024639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6754285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8</v>
      </c>
      <c r="E30" s="45">
        <f t="shared" si="1"/>
        <v>5.6338028169014089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130</v>
      </c>
      <c r="P30" s="50">
        <v>135</v>
      </c>
      <c r="Q30" s="50">
        <v>5852101</v>
      </c>
      <c r="R30" s="51">
        <f t="shared" si="4"/>
        <v>5703</v>
      </c>
      <c r="S30" s="52">
        <f t="shared" si="5"/>
        <v>136.87200000000001</v>
      </c>
      <c r="T30" s="52">
        <f t="shared" si="6"/>
        <v>5.7030000000000003</v>
      </c>
      <c r="U30" s="53">
        <v>3.6</v>
      </c>
      <c r="V30" s="53">
        <f t="shared" si="7"/>
        <v>3.6</v>
      </c>
      <c r="W30" s="117" t="s">
        <v>147</v>
      </c>
      <c r="X30" s="111">
        <v>0</v>
      </c>
      <c r="Y30" s="111">
        <v>999</v>
      </c>
      <c r="Z30" s="111">
        <v>1119</v>
      </c>
      <c r="AA30" s="111">
        <v>1185</v>
      </c>
      <c r="AB30" s="111">
        <v>1128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30707084</v>
      </c>
      <c r="AH30" s="56">
        <f t="shared" si="9"/>
        <v>1244</v>
      </c>
      <c r="AI30" s="57">
        <f t="shared" si="8"/>
        <v>218.13080834648429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6754285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121</v>
      </c>
      <c r="P31" s="50">
        <v>128</v>
      </c>
      <c r="Q31" s="50">
        <v>5857448</v>
      </c>
      <c r="R31" s="51">
        <f t="shared" si="4"/>
        <v>5347</v>
      </c>
      <c r="S31" s="52">
        <f t="shared" si="5"/>
        <v>128.328</v>
      </c>
      <c r="T31" s="52">
        <f t="shared" si="6"/>
        <v>5.3470000000000004</v>
      </c>
      <c r="U31" s="53">
        <v>3.1</v>
      </c>
      <c r="V31" s="53">
        <f t="shared" si="7"/>
        <v>3.1</v>
      </c>
      <c r="W31" s="117" t="s">
        <v>150</v>
      </c>
      <c r="X31" s="111">
        <v>0</v>
      </c>
      <c r="Y31" s="111">
        <v>1041</v>
      </c>
      <c r="Z31" s="111">
        <v>1195</v>
      </c>
      <c r="AA31" s="111">
        <v>0</v>
      </c>
      <c r="AB31" s="111">
        <v>1198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30708132</v>
      </c>
      <c r="AH31" s="56">
        <f t="shared" si="9"/>
        <v>1048</v>
      </c>
      <c r="AI31" s="57">
        <f t="shared" si="8"/>
        <v>195.99775575088833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6754285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18</v>
      </c>
      <c r="E32" s="45">
        <f t="shared" si="1"/>
        <v>12.67605633802817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112</v>
      </c>
      <c r="P32" s="50">
        <v>124</v>
      </c>
      <c r="Q32" s="50">
        <v>5862624</v>
      </c>
      <c r="R32" s="51">
        <f t="shared" si="4"/>
        <v>5176</v>
      </c>
      <c r="S32" s="52">
        <f t="shared" si="5"/>
        <v>124.224</v>
      </c>
      <c r="T32" s="52">
        <f t="shared" si="6"/>
        <v>5.1760000000000002</v>
      </c>
      <c r="U32" s="53">
        <v>2.6</v>
      </c>
      <c r="V32" s="53">
        <f t="shared" si="7"/>
        <v>2.6</v>
      </c>
      <c r="W32" s="117" t="s">
        <v>150</v>
      </c>
      <c r="X32" s="111">
        <v>0</v>
      </c>
      <c r="Y32" s="111">
        <v>1009</v>
      </c>
      <c r="Z32" s="111">
        <v>1195</v>
      </c>
      <c r="AA32" s="111">
        <v>0</v>
      </c>
      <c r="AB32" s="111">
        <v>1198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30709152</v>
      </c>
      <c r="AH32" s="56">
        <f t="shared" si="9"/>
        <v>1020</v>
      </c>
      <c r="AI32" s="57">
        <f t="shared" si="8"/>
        <v>197.06336939721791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6754285</v>
      </c>
      <c r="AQ32" s="111">
        <f t="shared" si="0"/>
        <v>0</v>
      </c>
      <c r="AR32" s="61">
        <v>0.91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2:51" x14ac:dyDescent="0.35">
      <c r="B33" s="43">
        <v>2.9166666666666701</v>
      </c>
      <c r="C33" s="43">
        <v>0.95833333333333803</v>
      </c>
      <c r="D33" s="44">
        <v>11</v>
      </c>
      <c r="E33" s="45">
        <f t="shared" si="1"/>
        <v>7.746478873239437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118</v>
      </c>
      <c r="P33" s="50">
        <v>109</v>
      </c>
      <c r="Q33" s="50">
        <v>5866982</v>
      </c>
      <c r="R33" s="51">
        <f t="shared" si="4"/>
        <v>4358</v>
      </c>
      <c r="S33" s="52">
        <f t="shared" si="5"/>
        <v>104.592</v>
      </c>
      <c r="T33" s="52">
        <f t="shared" si="6"/>
        <v>4.3579999999999997</v>
      </c>
      <c r="U33" s="53">
        <v>2.9</v>
      </c>
      <c r="V33" s="53">
        <f t="shared" si="7"/>
        <v>2.9</v>
      </c>
      <c r="W33" s="117" t="s">
        <v>132</v>
      </c>
      <c r="X33" s="111">
        <v>0</v>
      </c>
      <c r="Y33" s="111">
        <v>0</v>
      </c>
      <c r="Z33" s="111">
        <v>1097</v>
      </c>
      <c r="AA33" s="111">
        <v>0</v>
      </c>
      <c r="AB33" s="111">
        <v>1109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30709922</v>
      </c>
      <c r="AH33" s="56">
        <f t="shared" si="9"/>
        <v>770</v>
      </c>
      <c r="AI33" s="57">
        <f t="shared" si="8"/>
        <v>176.68655346489217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6755175</v>
      </c>
      <c r="AQ33" s="111">
        <f t="shared" si="0"/>
        <v>890</v>
      </c>
      <c r="AR33" s="59"/>
      <c r="AS33" s="60" t="s">
        <v>114</v>
      </c>
      <c r="AY33" s="112"/>
    </row>
    <row r="34" spans="2:51" x14ac:dyDescent="0.35">
      <c r="B34" s="43">
        <v>2.9583333333333299</v>
      </c>
      <c r="C34" s="43">
        <v>1</v>
      </c>
      <c r="D34" s="44">
        <v>14</v>
      </c>
      <c r="E34" s="45">
        <f t="shared" si="1"/>
        <v>9.8591549295774659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114</v>
      </c>
      <c r="P34" s="50">
        <v>95</v>
      </c>
      <c r="Q34" s="50">
        <v>5871089</v>
      </c>
      <c r="R34" s="51">
        <f t="shared" si="4"/>
        <v>4107</v>
      </c>
      <c r="S34" s="52">
        <f t="shared" si="5"/>
        <v>98.567999999999998</v>
      </c>
      <c r="T34" s="52">
        <f t="shared" si="6"/>
        <v>4.1070000000000002</v>
      </c>
      <c r="U34" s="53">
        <v>3.5</v>
      </c>
      <c r="V34" s="53">
        <f t="shared" si="7"/>
        <v>3.5</v>
      </c>
      <c r="W34" s="117" t="s">
        <v>132</v>
      </c>
      <c r="X34" s="111">
        <v>0</v>
      </c>
      <c r="Y34" s="111">
        <v>0</v>
      </c>
      <c r="Z34" s="111">
        <v>1022</v>
      </c>
      <c r="AA34" s="111">
        <v>0</v>
      </c>
      <c r="AB34" s="111">
        <v>1109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30710608</v>
      </c>
      <c r="AH34" s="56">
        <f t="shared" si="9"/>
        <v>686</v>
      </c>
      <c r="AI34" s="57">
        <f t="shared" si="8"/>
        <v>167.03189676162648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6755767</v>
      </c>
      <c r="AQ34" s="111">
        <f t="shared" si="0"/>
        <v>592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2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125.83333333333333</v>
      </c>
      <c r="Q35" s="78">
        <f>Q34-Q10</f>
        <v>125155</v>
      </c>
      <c r="R35" s="79">
        <f>SUM(R11:R34)</f>
        <v>125155</v>
      </c>
      <c r="S35" s="80">
        <f>AVERAGE(S11:S34)</f>
        <v>125.15500000000002</v>
      </c>
      <c r="T35" s="80">
        <f>SUM(T11:T34)</f>
        <v>125.155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26050</v>
      </c>
      <c r="AH35" s="86">
        <f>SUM(AH11:AH34)</f>
        <v>26050</v>
      </c>
      <c r="AI35" s="87">
        <f>$AH$35/$T35</f>
        <v>208.14190403899164</v>
      </c>
      <c r="AJ35" s="84"/>
      <c r="AK35" s="88"/>
      <c r="AL35" s="88"/>
      <c r="AM35" s="88"/>
      <c r="AN35" s="89"/>
      <c r="AO35" s="90"/>
      <c r="AP35" s="91">
        <f>AP34-AP10</f>
        <v>5487</v>
      </c>
      <c r="AQ35" s="92">
        <f>SUM(AQ11:AQ34)</f>
        <v>5487</v>
      </c>
      <c r="AR35" s="93">
        <f>AVERAGE(AR11:AR34)</f>
        <v>0.93500000000000005</v>
      </c>
      <c r="AS35" s="90"/>
      <c r="AV35" s="94" t="s">
        <v>31</v>
      </c>
      <c r="AW35" s="94">
        <v>1</v>
      </c>
      <c r="AY35" s="112"/>
    </row>
    <row r="36" spans="2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2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2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2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2:51" x14ac:dyDescent="0.35">
      <c r="B40" s="123" t="s">
        <v>187</v>
      </c>
      <c r="C40" s="119"/>
      <c r="D40" s="119"/>
      <c r="E40" s="119"/>
      <c r="F40" s="119"/>
      <c r="G40" s="119"/>
      <c r="H40" s="119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08"/>
      <c r="AX40" s="108"/>
      <c r="AY40" s="108"/>
    </row>
    <row r="41" spans="2:51" x14ac:dyDescent="0.35">
      <c r="B41" s="138" t="s">
        <v>126</v>
      </c>
      <c r="C41" s="119"/>
      <c r="D41" s="119"/>
      <c r="E41" s="129"/>
      <c r="F41" s="129"/>
      <c r="G41" s="12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08"/>
      <c r="AX41" s="108"/>
      <c r="AY41" s="108"/>
    </row>
    <row r="42" spans="2:51" x14ac:dyDescent="0.35">
      <c r="B42" s="138" t="s">
        <v>127</v>
      </c>
      <c r="C42" s="119"/>
      <c r="D42" s="119"/>
      <c r="E42" s="119"/>
      <c r="F42" s="119"/>
      <c r="G42" s="11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08"/>
      <c r="AX42" s="108"/>
      <c r="AY42" s="108"/>
    </row>
    <row r="43" spans="2:51" s="170" customFormat="1" x14ac:dyDescent="0.35">
      <c r="B43" s="122" t="s">
        <v>188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T43" s="109"/>
      <c r="AU43" s="109"/>
      <c r="AV43" s="112"/>
    </row>
    <row r="44" spans="2:51" x14ac:dyDescent="0.35">
      <c r="B44" s="122" t="s">
        <v>182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08"/>
      <c r="AX44" s="108"/>
      <c r="AY44" s="108"/>
    </row>
    <row r="45" spans="2:51" x14ac:dyDescent="0.35">
      <c r="B45" s="122" t="s">
        <v>189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08"/>
      <c r="AX45" s="108"/>
      <c r="AY45" s="108"/>
    </row>
    <row r="46" spans="2:51" x14ac:dyDescent="0.35">
      <c r="B46" s="125" t="s">
        <v>190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08"/>
      <c r="AX46" s="108"/>
      <c r="AY46" s="108"/>
    </row>
    <row r="47" spans="2:51" x14ac:dyDescent="0.35">
      <c r="B47" s="138" t="s">
        <v>191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08"/>
      <c r="AX47" s="108"/>
      <c r="AY47" s="108"/>
    </row>
    <row r="48" spans="2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6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08"/>
      <c r="AX48" s="108"/>
      <c r="AY48" s="108"/>
    </row>
    <row r="49" spans="2:51" x14ac:dyDescent="0.35">
      <c r="B49" s="125" t="s">
        <v>193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08"/>
      <c r="AX49" s="108"/>
      <c r="AY49" s="108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08"/>
      <c r="AX50" s="108"/>
      <c r="AY50" s="108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08"/>
      <c r="AX51" s="108"/>
      <c r="AY51" s="108"/>
    </row>
    <row r="52" spans="2:51" x14ac:dyDescent="0.35">
      <c r="B52" s="122" t="s">
        <v>194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08"/>
      <c r="AX52" s="108"/>
      <c r="AY52" s="108"/>
    </row>
    <row r="53" spans="2:51" s="170" customFormat="1" x14ac:dyDescent="0.35">
      <c r="B53" s="116" t="s">
        <v>195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T53" s="109"/>
      <c r="AU53" s="109"/>
      <c r="AV53" s="112"/>
    </row>
    <row r="54" spans="2:51" x14ac:dyDescent="0.35">
      <c r="B54" s="122" t="s">
        <v>167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08"/>
      <c r="AX54" s="108"/>
      <c r="AY54" s="108"/>
    </row>
    <row r="55" spans="2:51" x14ac:dyDescent="0.35">
      <c r="B55" s="138" t="s">
        <v>159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08"/>
      <c r="AX55" s="108"/>
      <c r="AY55" s="108"/>
    </row>
    <row r="56" spans="2:51" x14ac:dyDescent="0.35">
      <c r="B56" s="127" t="s">
        <v>140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26"/>
      <c r="V56" s="126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08"/>
      <c r="AX56" s="108"/>
      <c r="AY56" s="108"/>
    </row>
    <row r="57" spans="2:51" x14ac:dyDescent="0.35">
      <c r="B57" s="122" t="s">
        <v>129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08"/>
      <c r="AX57" s="108"/>
      <c r="AY57" s="108"/>
    </row>
    <row r="58" spans="2:51" x14ac:dyDescent="0.35">
      <c r="B58" s="122" t="s">
        <v>153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08"/>
      <c r="AX58" s="108"/>
      <c r="AY58" s="108"/>
    </row>
    <row r="59" spans="2:51" x14ac:dyDescent="0.35">
      <c r="B59" s="122" t="s">
        <v>130</v>
      </c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08"/>
      <c r="AX59" s="108"/>
      <c r="AY59" s="108"/>
    </row>
    <row r="60" spans="2:51" x14ac:dyDescent="0.35">
      <c r="B60" s="107"/>
      <c r="C60" s="116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08"/>
      <c r="AX60" s="108"/>
      <c r="AY60" s="108"/>
    </row>
    <row r="61" spans="2:51" x14ac:dyDescent="0.35">
      <c r="B61" s="107"/>
      <c r="C61" s="116"/>
      <c r="D61" s="101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05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08"/>
      <c r="AX61" s="108"/>
      <c r="AY61" s="108"/>
    </row>
    <row r="62" spans="2:51" x14ac:dyDescent="0.35">
      <c r="B62" s="107"/>
      <c r="C62" s="138"/>
      <c r="D62" s="101"/>
      <c r="E62" s="119"/>
      <c r="F62" s="119"/>
      <c r="G62" s="119"/>
      <c r="H62" s="119"/>
      <c r="I62" s="101"/>
      <c r="J62" s="120"/>
      <c r="K62" s="120"/>
      <c r="L62" s="120"/>
      <c r="M62" s="120"/>
      <c r="N62" s="120"/>
      <c r="O62" s="120"/>
      <c r="P62" s="120"/>
      <c r="Q62" s="120"/>
      <c r="R62" s="120"/>
      <c r="S62" s="105"/>
      <c r="T62" s="105"/>
      <c r="U62" s="105"/>
      <c r="V62" s="105"/>
      <c r="W62" s="105"/>
      <c r="X62" s="105"/>
      <c r="Y62" s="105"/>
      <c r="Z62" s="104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12"/>
      <c r="AW62" s="108"/>
      <c r="AX62" s="108"/>
      <c r="AY62" s="108"/>
    </row>
    <row r="63" spans="2:51" x14ac:dyDescent="0.35">
      <c r="B63" s="107"/>
      <c r="C63" s="138"/>
      <c r="D63" s="119"/>
      <c r="E63" s="101"/>
      <c r="F63" s="119"/>
      <c r="G63" s="101"/>
      <c r="H63" s="101"/>
      <c r="I63" s="101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4"/>
      <c r="X63" s="104"/>
      <c r="Y63" s="104"/>
      <c r="Z63" s="113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12"/>
      <c r="AW63" s="108"/>
      <c r="AX63" s="108"/>
      <c r="AY63" s="108"/>
    </row>
    <row r="64" spans="2:51" x14ac:dyDescent="0.35">
      <c r="B64" s="107"/>
      <c r="C64" s="122"/>
      <c r="D64" s="119"/>
      <c r="E64" s="101"/>
      <c r="F64" s="101"/>
      <c r="G64" s="101"/>
      <c r="H64" s="101"/>
      <c r="I64" s="119"/>
      <c r="J64" s="105"/>
      <c r="K64" s="105"/>
      <c r="L64" s="105"/>
      <c r="M64" s="105"/>
      <c r="N64" s="105"/>
      <c r="O64" s="105"/>
      <c r="P64" s="105"/>
      <c r="Q64" s="105"/>
      <c r="R64" s="105"/>
      <c r="S64" s="120"/>
      <c r="T64" s="126"/>
      <c r="U64" s="103"/>
      <c r="V64" s="103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08"/>
      <c r="AX64" s="108"/>
      <c r="AY64" s="108"/>
    </row>
    <row r="65" spans="1:51" x14ac:dyDescent="0.35">
      <c r="B65" s="102"/>
      <c r="C65" s="122"/>
      <c r="D65" s="119"/>
      <c r="E65" s="119"/>
      <c r="F65" s="101"/>
      <c r="G65" s="119"/>
      <c r="H65" s="119"/>
      <c r="I65" s="119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6"/>
      <c r="U65" s="103"/>
      <c r="V65" s="103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08"/>
      <c r="AX65" s="108"/>
      <c r="AY65" s="108"/>
    </row>
    <row r="66" spans="1:51" x14ac:dyDescent="0.35">
      <c r="B66" s="102"/>
      <c r="C66" s="105"/>
      <c r="D66" s="119"/>
      <c r="E66" s="119"/>
      <c r="F66" s="119"/>
      <c r="G66" s="119"/>
      <c r="H66" s="119"/>
      <c r="I66" s="119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6"/>
      <c r="U66" s="103"/>
      <c r="V66" s="103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08"/>
      <c r="AX66" s="108"/>
      <c r="AY66" s="108"/>
    </row>
    <row r="67" spans="1:51" x14ac:dyDescent="0.35">
      <c r="B67" s="102"/>
      <c r="C67" s="138"/>
      <c r="D67" s="105"/>
      <c r="E67" s="119"/>
      <c r="F67" s="119"/>
      <c r="G67" s="119"/>
      <c r="H67" s="119"/>
      <c r="I67" s="119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08"/>
      <c r="AX67" s="108"/>
      <c r="AY67" s="108"/>
    </row>
    <row r="68" spans="1:51" x14ac:dyDescent="0.35">
      <c r="B68" s="102"/>
      <c r="C68" s="122"/>
      <c r="D68" s="105"/>
      <c r="E68" s="119"/>
      <c r="F68" s="119"/>
      <c r="G68" s="119"/>
      <c r="H68" s="119"/>
      <c r="I68" s="105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08"/>
      <c r="AX68" s="108"/>
      <c r="AY68" s="108"/>
    </row>
    <row r="69" spans="1:51" x14ac:dyDescent="0.35">
      <c r="B69" s="102"/>
      <c r="C69" s="138"/>
      <c r="D69" s="119"/>
      <c r="E69" s="105"/>
      <c r="F69" s="119"/>
      <c r="G69" s="105"/>
      <c r="H69" s="105"/>
      <c r="I69" s="105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08"/>
      <c r="AV69" s="112"/>
      <c r="AW69" s="108"/>
      <c r="AX69" s="108"/>
      <c r="AY69" s="108"/>
    </row>
    <row r="70" spans="1:51" x14ac:dyDescent="0.35">
      <c r="B70" s="105"/>
      <c r="C70" s="125"/>
      <c r="D70" s="119"/>
      <c r="E70" s="105"/>
      <c r="F70" s="105"/>
      <c r="G70" s="105"/>
      <c r="H70" s="105"/>
      <c r="I70" s="119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08"/>
      <c r="AV70" s="112"/>
      <c r="AW70" s="108"/>
      <c r="AX70" s="108"/>
      <c r="AY70" s="108"/>
    </row>
    <row r="71" spans="1:51" x14ac:dyDescent="0.35">
      <c r="A71" s="113"/>
      <c r="B71" s="105"/>
      <c r="I71" s="114"/>
      <c r="J71" s="114"/>
      <c r="K71" s="114"/>
      <c r="L71" s="114"/>
      <c r="M71" s="114"/>
      <c r="N71" s="114"/>
      <c r="O71" s="115"/>
      <c r="P71" s="109"/>
      <c r="R71" s="112"/>
      <c r="AS71" s="108"/>
      <c r="AT71" s="108"/>
      <c r="AU71" s="108"/>
      <c r="AV71" s="108"/>
      <c r="AW71" s="108"/>
      <c r="AX71" s="108"/>
      <c r="AY71" s="108"/>
    </row>
    <row r="72" spans="1:51" x14ac:dyDescent="0.35">
      <c r="A72" s="113"/>
      <c r="B72" s="102"/>
      <c r="I72" s="114"/>
      <c r="J72" s="114"/>
      <c r="K72" s="114"/>
      <c r="L72" s="114"/>
      <c r="M72" s="114"/>
      <c r="N72" s="114"/>
      <c r="O72" s="115"/>
      <c r="P72" s="109"/>
      <c r="R72" s="109"/>
      <c r="AS72" s="108"/>
      <c r="AT72" s="108"/>
      <c r="AU72" s="108"/>
      <c r="AV72" s="108"/>
      <c r="AW72" s="108"/>
      <c r="AX72" s="108"/>
      <c r="AY72" s="108"/>
    </row>
    <row r="73" spans="1:51" x14ac:dyDescent="0.3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08"/>
      <c r="AT73" s="108"/>
      <c r="AU73" s="108"/>
      <c r="AV73" s="108"/>
      <c r="AW73" s="108"/>
      <c r="AX73" s="108"/>
      <c r="AY73" s="108"/>
    </row>
    <row r="74" spans="1:51" x14ac:dyDescent="0.3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08"/>
      <c r="AT74" s="108"/>
      <c r="AU74" s="108"/>
      <c r="AV74" s="108"/>
      <c r="AW74" s="108"/>
      <c r="AX74" s="108"/>
      <c r="AY74" s="108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08"/>
      <c r="AT75" s="108"/>
      <c r="AU75" s="108"/>
      <c r="AV75" s="108"/>
      <c r="AW75" s="108"/>
      <c r="AX75" s="108"/>
      <c r="AY75" s="108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08"/>
      <c r="AT76" s="108"/>
      <c r="AU76" s="108"/>
      <c r="AV76" s="108"/>
      <c r="AW76" s="108"/>
      <c r="AX76" s="108"/>
      <c r="AY76" s="108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4"/>
      <c r="AS77" s="108"/>
      <c r="AT77" s="108"/>
      <c r="AU77" s="108"/>
      <c r="AV77" s="108"/>
      <c r="AW77" s="108"/>
      <c r="AX77" s="108"/>
      <c r="AY77" s="108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R78" s="109"/>
      <c r="AS78" s="108"/>
      <c r="AT78" s="108"/>
      <c r="AU78" s="108"/>
      <c r="AV78" s="108"/>
      <c r="AW78" s="108"/>
      <c r="AX78" s="108"/>
      <c r="AY78" s="108"/>
    </row>
    <row r="79" spans="1:51" x14ac:dyDescent="0.35">
      <c r="O79" s="115"/>
      <c r="R79" s="109"/>
      <c r="AS79" s="108"/>
      <c r="AT79" s="108"/>
      <c r="AU79" s="108"/>
      <c r="AV79" s="108"/>
      <c r="AW79" s="108"/>
      <c r="AX79" s="108"/>
      <c r="AY79" s="108"/>
    </row>
    <row r="80" spans="1:51" x14ac:dyDescent="0.35">
      <c r="O80" s="115"/>
      <c r="R80" s="109"/>
      <c r="AS80" s="108"/>
      <c r="AT80" s="108"/>
      <c r="AU80" s="108"/>
      <c r="AV80" s="108"/>
      <c r="AW80" s="108"/>
      <c r="AX80" s="108"/>
      <c r="AY80" s="108"/>
    </row>
    <row r="81" spans="15:51" x14ac:dyDescent="0.35">
      <c r="O81" s="115"/>
      <c r="R81" s="109"/>
      <c r="AS81" s="108"/>
      <c r="AT81" s="108"/>
      <c r="AU81" s="108"/>
      <c r="AV81" s="108"/>
      <c r="AW81" s="108"/>
      <c r="AX81" s="108"/>
      <c r="AY81" s="108"/>
    </row>
    <row r="82" spans="15:51" x14ac:dyDescent="0.35">
      <c r="O82" s="115"/>
      <c r="R82" s="109"/>
      <c r="AS82" s="108"/>
      <c r="AT82" s="108"/>
      <c r="AU82" s="108"/>
      <c r="AV82" s="108"/>
      <c r="AW82" s="108"/>
      <c r="AX82" s="108"/>
      <c r="AY82" s="108"/>
    </row>
    <row r="83" spans="15:51" x14ac:dyDescent="0.35">
      <c r="O83" s="115"/>
      <c r="AS83" s="108"/>
      <c r="AT83" s="108"/>
      <c r="AU83" s="108"/>
      <c r="AV83" s="108"/>
      <c r="AW83" s="108"/>
      <c r="AX83" s="108"/>
      <c r="AY83" s="108"/>
    </row>
    <row r="84" spans="15:51" x14ac:dyDescent="0.35">
      <c r="O84" s="115"/>
      <c r="AS84" s="108"/>
      <c r="AT84" s="108"/>
      <c r="AU84" s="108"/>
      <c r="AV84" s="108"/>
      <c r="AW84" s="108"/>
      <c r="AX84" s="108"/>
      <c r="AY84" s="108"/>
    </row>
    <row r="85" spans="15:51" x14ac:dyDescent="0.35">
      <c r="O85" s="115"/>
      <c r="AS85" s="108"/>
      <c r="AT85" s="108"/>
      <c r="AU85" s="108"/>
      <c r="AV85" s="108"/>
      <c r="AW85" s="108"/>
      <c r="AX85" s="108"/>
      <c r="AY85" s="108"/>
    </row>
    <row r="86" spans="15:51" x14ac:dyDescent="0.35">
      <c r="O86" s="115"/>
      <c r="AS86" s="108"/>
      <c r="AT86" s="108"/>
      <c r="AU86" s="108"/>
      <c r="AV86" s="108"/>
      <c r="AW86" s="108"/>
      <c r="AX86" s="108"/>
      <c r="AY86" s="108"/>
    </row>
    <row r="87" spans="15:51" x14ac:dyDescent="0.35">
      <c r="O87" s="115"/>
      <c r="AS87" s="108"/>
      <c r="AT87" s="108"/>
      <c r="AU87" s="108"/>
      <c r="AV87" s="108"/>
      <c r="AW87" s="108"/>
      <c r="AX87" s="108"/>
      <c r="AY87" s="108"/>
    </row>
    <row r="88" spans="15:51" x14ac:dyDescent="0.35">
      <c r="O88" s="115"/>
      <c r="AS88" s="108"/>
      <c r="AT88" s="108"/>
      <c r="AU88" s="108"/>
      <c r="AV88" s="108"/>
      <c r="AW88" s="108"/>
      <c r="AX88" s="108"/>
      <c r="AY88" s="108"/>
    </row>
    <row r="89" spans="15:51" x14ac:dyDescent="0.35">
      <c r="O89" s="115"/>
      <c r="Q89" s="109"/>
      <c r="AS89" s="108"/>
      <c r="AT89" s="108"/>
      <c r="AU89" s="108"/>
      <c r="AV89" s="108"/>
      <c r="AW89" s="108"/>
      <c r="AX89" s="108"/>
      <c r="AY89" s="108"/>
    </row>
    <row r="90" spans="15:51" x14ac:dyDescent="0.35">
      <c r="O90" s="14"/>
      <c r="P90" s="109"/>
      <c r="Q90" s="109"/>
      <c r="AS90" s="108"/>
      <c r="AT90" s="108"/>
      <c r="AU90" s="108"/>
      <c r="AV90" s="108"/>
      <c r="AW90" s="108"/>
      <c r="AX90" s="108"/>
      <c r="AY90" s="108"/>
    </row>
    <row r="91" spans="15:51" x14ac:dyDescent="0.35">
      <c r="O91" s="14"/>
      <c r="P91" s="109"/>
      <c r="Q91" s="109"/>
      <c r="AS91" s="108"/>
      <c r="AT91" s="108"/>
      <c r="AU91" s="108"/>
      <c r="AV91" s="108"/>
      <c r="AW91" s="108"/>
      <c r="AX91" s="108"/>
      <c r="AY91" s="108"/>
    </row>
    <row r="92" spans="15:51" x14ac:dyDescent="0.35">
      <c r="O92" s="14"/>
      <c r="P92" s="109"/>
      <c r="Q92" s="109"/>
      <c r="AS92" s="108"/>
      <c r="AT92" s="108"/>
      <c r="AU92" s="108"/>
      <c r="AV92" s="108"/>
      <c r="AW92" s="108"/>
      <c r="AX92" s="108"/>
      <c r="AY92" s="108"/>
    </row>
    <row r="93" spans="15:51" x14ac:dyDescent="0.35">
      <c r="O93" s="14"/>
      <c r="P93" s="109"/>
      <c r="Q93" s="109"/>
      <c r="AS93" s="108"/>
      <c r="AT93" s="108"/>
      <c r="AU93" s="108"/>
      <c r="AV93" s="108"/>
      <c r="AW93" s="108"/>
      <c r="AX93" s="108"/>
      <c r="AY93" s="108"/>
    </row>
    <row r="94" spans="15:51" x14ac:dyDescent="0.35">
      <c r="O94" s="14"/>
      <c r="P94" s="109"/>
      <c r="Q94" s="109"/>
      <c r="AS94" s="108"/>
      <c r="AT94" s="108"/>
      <c r="AU94" s="108"/>
      <c r="AV94" s="108"/>
      <c r="AW94" s="108"/>
      <c r="AX94" s="108"/>
      <c r="AY94" s="108"/>
    </row>
    <row r="95" spans="15:51" x14ac:dyDescent="0.35">
      <c r="O95" s="14"/>
      <c r="P95" s="109"/>
      <c r="Q95" s="109"/>
      <c r="AS95" s="108"/>
      <c r="AT95" s="108"/>
      <c r="AU95" s="108"/>
      <c r="AV95" s="108"/>
      <c r="AW95" s="108"/>
      <c r="AX95" s="108"/>
      <c r="AY95" s="108"/>
    </row>
    <row r="96" spans="15:51" x14ac:dyDescent="0.35">
      <c r="O96" s="14"/>
      <c r="P96" s="109"/>
      <c r="Q96" s="109"/>
      <c r="AS96" s="108"/>
      <c r="AT96" s="108"/>
      <c r="AU96" s="108"/>
      <c r="AV96" s="108"/>
      <c r="AW96" s="108"/>
      <c r="AX96" s="108"/>
      <c r="AY96" s="108"/>
    </row>
    <row r="97" spans="15:51" x14ac:dyDescent="0.35">
      <c r="O97" s="14"/>
      <c r="P97" s="109"/>
      <c r="Q97" s="109"/>
      <c r="AS97" s="108"/>
      <c r="AT97" s="108"/>
      <c r="AU97" s="108"/>
      <c r="AV97" s="108"/>
      <c r="AW97" s="108"/>
      <c r="AX97" s="108"/>
      <c r="AY97" s="108"/>
    </row>
    <row r="98" spans="15:51" x14ac:dyDescent="0.35">
      <c r="O98" s="14"/>
      <c r="P98" s="109"/>
      <c r="Q98" s="109"/>
      <c r="AS98" s="108"/>
      <c r="AT98" s="108"/>
      <c r="AU98" s="108"/>
      <c r="AV98" s="108"/>
      <c r="AW98" s="108"/>
      <c r="AX98" s="108"/>
      <c r="AY98" s="108"/>
    </row>
    <row r="99" spans="15:51" x14ac:dyDescent="0.35">
      <c r="O99" s="14"/>
      <c r="P99" s="109"/>
      <c r="Q99" s="109"/>
      <c r="R99" s="109"/>
      <c r="S99" s="109"/>
      <c r="AS99" s="108"/>
      <c r="AT99" s="108"/>
      <c r="AU99" s="108"/>
      <c r="AV99" s="108"/>
      <c r="AW99" s="108"/>
      <c r="AX99" s="108"/>
      <c r="AY99" s="108"/>
    </row>
    <row r="100" spans="15:51" x14ac:dyDescent="0.35">
      <c r="O100" s="14"/>
      <c r="P100" s="109"/>
      <c r="Q100" s="109"/>
      <c r="R100" s="109"/>
      <c r="S100" s="109"/>
      <c r="T100" s="109"/>
      <c r="AS100" s="108"/>
      <c r="AT100" s="108"/>
      <c r="AU100" s="108"/>
      <c r="AV100" s="108"/>
      <c r="AW100" s="108"/>
      <c r="AX100" s="108"/>
      <c r="AY100" s="108"/>
    </row>
    <row r="101" spans="15:51" x14ac:dyDescent="0.35">
      <c r="O101" s="14"/>
      <c r="P101" s="109"/>
      <c r="Q101" s="109"/>
      <c r="R101" s="109"/>
      <c r="S101" s="109"/>
      <c r="T101" s="109"/>
      <c r="AS101" s="108"/>
      <c r="AT101" s="108"/>
      <c r="AU101" s="108"/>
      <c r="AV101" s="108"/>
      <c r="AW101" s="108"/>
      <c r="AX101" s="108"/>
      <c r="AY101" s="108"/>
    </row>
    <row r="102" spans="15:51" x14ac:dyDescent="0.35">
      <c r="O102" s="14"/>
      <c r="P102" s="109"/>
      <c r="T102" s="109"/>
      <c r="AS102" s="108"/>
      <c r="AT102" s="108"/>
      <c r="AU102" s="108"/>
      <c r="AV102" s="108"/>
      <c r="AW102" s="108"/>
      <c r="AX102" s="108"/>
      <c r="AY102" s="108"/>
    </row>
    <row r="103" spans="15:51" x14ac:dyDescent="0.35">
      <c r="O103" s="109"/>
      <c r="Q103" s="109"/>
      <c r="R103" s="109"/>
      <c r="S103" s="109"/>
      <c r="AS103" s="108"/>
      <c r="AT103" s="108"/>
      <c r="AU103" s="108"/>
      <c r="AV103" s="108"/>
      <c r="AW103" s="108"/>
      <c r="AX103" s="108"/>
      <c r="AY103" s="108"/>
    </row>
    <row r="104" spans="15:51" x14ac:dyDescent="0.35">
      <c r="O104" s="14"/>
      <c r="P104" s="109"/>
      <c r="Q104" s="109"/>
      <c r="R104" s="109"/>
      <c r="S104" s="109"/>
      <c r="T104" s="109"/>
      <c r="AS104" s="108"/>
      <c r="AT104" s="108"/>
      <c r="AU104" s="108"/>
      <c r="AV104" s="108"/>
      <c r="AW104" s="108"/>
      <c r="AX104" s="108"/>
      <c r="AY104" s="108"/>
    </row>
    <row r="105" spans="15:51" x14ac:dyDescent="0.35">
      <c r="O105" s="14"/>
      <c r="P105" s="109"/>
      <c r="Q105" s="109"/>
      <c r="R105" s="109"/>
      <c r="S105" s="109"/>
      <c r="T105" s="109"/>
      <c r="U105" s="109"/>
      <c r="AS105" s="108"/>
      <c r="AT105" s="108"/>
      <c r="AU105" s="108"/>
      <c r="AV105" s="108"/>
      <c r="AW105" s="108"/>
      <c r="AX105" s="108"/>
      <c r="AY105" s="108"/>
    </row>
    <row r="106" spans="15:51" x14ac:dyDescent="0.35">
      <c r="O106" s="14"/>
      <c r="P106" s="109"/>
      <c r="T106" s="109"/>
      <c r="U106" s="109"/>
      <c r="AS106" s="108"/>
      <c r="AT106" s="108"/>
      <c r="AU106" s="108"/>
      <c r="AV106" s="108"/>
      <c r="AW106" s="108"/>
      <c r="AX106" s="108"/>
      <c r="AY106" s="108"/>
    </row>
    <row r="118" spans="45:51" x14ac:dyDescent="0.35">
      <c r="AS118" s="108"/>
      <c r="AT118" s="108"/>
      <c r="AU118" s="108"/>
      <c r="AV118" s="108"/>
      <c r="AW118" s="108"/>
      <c r="AX118" s="108"/>
      <c r="AY118" s="108"/>
    </row>
  </sheetData>
  <protectedRanges>
    <protectedRange sqref="N62:R62 B72 S64:T70 B61:B69 S58:T61 N65:R70 T41 T49:T57" name="Range2_12_5_1_1"/>
    <protectedRange sqref="N10 L10 L6 D6 D8 AD8 AF8 O8:U8 AJ8:AR8 AF10 AR11:AR34 L24:N31 E23:E34 G23:G34 N12:N23 N34:T34 N32:N33 N11:AG11 O12:T33 E11:G22 U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70:B71 J63:R64 D67:D68 I68:I69 Z61:Z62 S62:Y63 AA62:AU63 E69:E70 G69:H70 F70" name="Range2_2_1_10_1_1_1_2"/>
    <protectedRange sqref="C66" name="Range2_2_1_10_2_1_1_1"/>
    <protectedRange sqref="N59:R61 G65:H65 D63 F66 E65" name="Range2_12_1_6_1_1"/>
    <protectedRange sqref="D59 I64:I66 G66:H67 G59:M61 E66:E67 F67:F68 F60:F62 E59:E61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9" name="Range2_2_12_1_1_1_1_1"/>
    <protectedRange sqref="C60:C61" name="Range2_5_1_1_1"/>
    <protectedRange sqref="E63:E64 F64:F65 G63:H64 I62:I63" name="Range2_2_1_1_1_1"/>
    <protectedRange sqref="D61:D62" name="Range2_1_1_1_1_1_1_1_1"/>
    <protectedRange sqref="AS11:AS15" name="Range1_4_1_1_1_1"/>
    <protectedRange sqref="J11:J15 J26:J34" name="Range1_1_2_1_10_1_1_1_1"/>
    <protectedRange sqref="R77" name="Range2_2_1_10_1_1_1_1_1"/>
    <protectedRange sqref="T40" name="Range2_12_5_1_1_4"/>
    <protectedRange sqref="B40:B41" name="Range2_12_5_1_1_1"/>
    <protectedRange sqref="E40:H40" name="Range2_2_12_1_7_1_1_1"/>
    <protectedRange sqref="D40" name="Range2_3_2_1_3_1_1_2_10_1_1_1_1_1"/>
    <protectedRange sqref="C40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0" name="Range2_12_5_1_1_4_1"/>
    <protectedRange sqref="Q40:R40" name="Range2_12_1_5_1_1_1_1_1"/>
    <protectedRange sqref="N40:P40" name="Range2_12_1_2_2_1_1_1_1_1"/>
    <protectedRange sqref="K40:M40" name="Range2_2_12_1_4_2_1_1_1_1_1"/>
    <protectedRange sqref="G41:H41" name="Range2_2_12_1_3_1_1_1_1_1_4_1_1"/>
    <protectedRange sqref="E41:F41" name="Range2_2_12_1_7_1_1_3_1_1"/>
    <protectedRange sqref="I40:J40" name="Range2_2_12_1_4_2_1_1_1_2_1_1"/>
    <protectedRange sqref="S41" name="Range2_12_5_1_1_2_3_1"/>
    <protectedRange sqref="Q41:R41" name="Range2_12_1_6_1_1_1_1_2_1"/>
    <protectedRange sqref="N41:P41" name="Range2_12_1_2_3_1_1_1_1_2_1"/>
    <protectedRange sqref="I41:M41" name="Range2_2_12_1_4_3_1_1_1_1_2_1"/>
    <protectedRange sqref="D41" name="Range2_2_12_1_3_1_2_1_1_1_2_1_2_1"/>
    <protectedRange sqref="S49:S50" name="Range2_12_2_1_1_1_2"/>
    <protectedRange sqref="T48" name="Range2_12_5_1_1_2"/>
    <protectedRange sqref="N49:R49" name="Range2_12_1_6_1_1_4_1_1_1_1_1_1"/>
    <protectedRange sqref="J49:M49" name="Range2_2_12_1_7_1_1_6_1_1_1_1_1_1"/>
    <protectedRange sqref="I49" name="Range2_2_12_1_4_3_1_1_1_5_1_1_1_1_1_1_1"/>
    <protectedRange sqref="G49:H49" name="Range2_2_12_1_3_1_2_1_1_1_2_1_1_1_1_1_1_2"/>
    <protectedRange sqref="D49:E49" name="Range2_2_12_1_3_1_2_1_1_1_2_1_1_1_1_3_1_1"/>
    <protectedRange sqref="F49" name="Range2_2_12_1_3_1_2_1_1_1_3_1_1_1_1_1_3_1_1"/>
    <protectedRange sqref="B52:B53" name="Range2_12_5_1_1_2_2_1_3_1_1_1_1_2_1_1"/>
    <protectedRange sqref="S56:S57" name="Range2_12_5_1_1_7"/>
    <protectedRange sqref="S55" name="Range2_12_5_1_1_5_1"/>
    <protectedRange sqref="S51:S54" name="Range2_12_2_1_1_1_2_1"/>
    <protectedRange sqref="T42:T45" name="Range2_12_5_1_1_3_1_1"/>
    <protectedRange sqref="S42:S45" name="Range2_12_5_1_1_2_3_1_1_1_1"/>
    <protectedRange sqref="Q42:R45" name="Range2_12_1_6_1_1_1_1_2_1_1_1_1"/>
    <protectedRange sqref="N42:P45" name="Range2_12_1_2_3_1_1_1_1_2_1_1_1_1"/>
    <protectedRange sqref="I42:M45" name="Range2_2_12_1_4_3_1_1_1_1_2_1_1_1_1"/>
    <protectedRange sqref="E46:H46 E42:H44" name="Range2_2_12_1_3_1_2_1_1_1_1_2_1_1_1_1"/>
    <protectedRange sqref="D46 D42:D44" name="Range2_2_12_1_3_1_2_1_1_1_2_1_2_3_1_1"/>
    <protectedRange sqref="T46" name="Range2_12_5_1_1_2_1_1_1_1"/>
    <protectedRange sqref="S46" name="Range2_12_4_1_1_1_4_2_1_1_1"/>
    <protectedRange sqref="Q46:R46" name="Range2_12_1_6_1_1_1_2_3_2_1_1_1_1"/>
    <protectedRange sqref="N46:P46" name="Range2_12_1_2_3_1_1_1_2_3_2_1_1_1_1"/>
    <protectedRange sqref="J46:M46" name="Range2_2_12_1_4_3_1_1_1_3_3_2_1_1_1_1"/>
    <protectedRange sqref="I46" name="Range2_2_12_1_4_3_1_1_1_2_1_2_2_1_1_1"/>
    <protectedRange sqref="D45:E45 G45:H45" name="Range2_2_12_1_3_1_2_1_1_1_2_1_3_2_1_1_1"/>
    <protectedRange sqref="F45" name="Range2_2_12_1_3_1_2_1_1_1_1_1_2_2_1_1_1"/>
    <protectedRange sqref="T47" name="Range2_12_5_1_1_6_1_1_1_1"/>
    <protectedRange sqref="S47" name="Range2_12_5_1_1_5_3_1_1_1_1"/>
    <protectedRange sqref="Q47:R47" name="Range2_12_1_6_1_1_1_2_3_2_1_1_2_1_1_1"/>
    <protectedRange sqref="N47:P47" name="Range2_12_1_2_3_1_1_1_2_3_2_1_1_2_1_1_1"/>
    <protectedRange sqref="J47:M47" name="Range2_2_12_1_4_3_1_1_1_3_3_2_1_1_2_1_1_1"/>
    <protectedRange sqref="I47" name="Range2_2_12_1_4_3_1_1_1_2_1_2_2_1_2_1_1_1"/>
    <protectedRange sqref="G47:H47 D47:E47" name="Range2_2_12_1_3_1_2_1_1_1_2_1_3_2_1_2_1_1_1"/>
    <protectedRange sqref="F47" name="Range2_2_12_1_3_1_2_1_1_1_1_1_2_2_1_2_1_1_1"/>
    <protectedRange sqref="B46 B42:B43" name="Range2_12_5_1_1_1_2_2_1_1_1_1_1_1"/>
    <protectedRange sqref="B44:B45" name="Range2_12_5_1_1_1_3_1_1_1_1_1_1_1"/>
    <protectedRange sqref="S48" name="Range2_12_4_1_1_1_4_2"/>
    <protectedRange sqref="Q48:R48" name="Range2_12_1_6_1_1_1_2_3_2_1"/>
    <protectedRange sqref="N48:P48" name="Range2_12_1_2_3_1_1_1_2_3_2_1"/>
    <protectedRange sqref="K48:M48" name="Range2_2_12_1_4_3_1_1_1_3_3_2_1"/>
    <protectedRange sqref="J48" name="Range2_2_12_1_4_3_1_1_1_3_2_1"/>
    <protectedRange sqref="D48:E48" name="Range2_2_12_1_3_1_2_1_1_1_2_1_2_3"/>
    <protectedRange sqref="I48" name="Range2_2_12_1_4_2_1_1_1_4_1_2_1_1_1"/>
    <protectedRange sqref="F48:H48" name="Range2_2_12_1_3_1_1_1_1_1_4_1_2_1_2_1"/>
    <protectedRange sqref="B49" name="Range2_12_5_1_1_1_2_1_1_1_1"/>
    <protectedRange sqref="B50" name="Range2_12_5_1_1_2_2_2_1_1_1"/>
    <protectedRange sqref="B60" name="Range2_12_5_1_1_3"/>
    <protectedRange sqref="Q50:R51" name="Range2_12_1_6_1_1_1_2_3_1_1_3_1_1_1_1"/>
    <protectedRange sqref="N50:P51" name="Range2_12_1_2_3_1_1_1_2_3_1_1_3_1_1_1_1"/>
    <protectedRange sqref="J50:M51" name="Range2_2_12_1_4_3_1_1_1_3_3_1_1_3_1_1_1_1"/>
    <protectedRange sqref="I51" name="Range2_2_12_1_7_1_1_5_2_1_1_1_1_1_1_1_1_1"/>
    <protectedRange sqref="D51:E51 G51:H51" name="Range2_2_12_1_3_3_1_1_1_2_1_1_1_1_1_1_1_1_1"/>
    <protectedRange sqref="I50" name="Range2_2_12_1_4_3_1_1_1_2_1_2_1_1_3_1_1_1_1"/>
    <protectedRange sqref="G50:H50 F50:F51" name="Range2_2_12_1_3_1_2_1_1_1_2_1_3_1_1_3_1_1_1_1"/>
    <protectedRange sqref="D50:E50" name="Range2_2_12_1_3_1_1_1_1_1_4_1_2_1_3_1_1_1_1_1_1_1"/>
    <protectedRange sqref="N58:R58" name="Range2_12_1_6_1_1_2_1"/>
    <protectedRange sqref="D58 I58:M58" name="Range2_2_12_1_7_1_1_2_1"/>
    <protectedRange sqref="E58:H58" name="Range2_2_12_1_1_1_1_1_1_1"/>
    <protectedRange sqref="C58" name="Range2_1_4_2_1_1_1_1_1"/>
    <protectedRange sqref="N56:R57" name="Range2_12_1_1_1_1_1_1_1_1_1_1_1_1_1_1"/>
    <protectedRange sqref="J56:M57" name="Range2_2_12_1_1_1_1_1_1_1_1_1_1_1_1_1_1"/>
    <protectedRange sqref="N55:R55" name="Range2_12_1_6_1_1_4_1_1_1_1_1_1_1_1_1"/>
    <protectedRange sqref="J55:M55" name="Range2_2_12_1_7_1_1_6_1_1_1_1_1_1_1_1_1"/>
    <protectedRange sqref="I56:I57" name="Range2_2_12_1_7_1_1_5_1_1_1_1_1_1_1_1_1_1_1"/>
    <protectedRange sqref="G56:H57" name="Range2_2_12_1_3_3_1_1_1_1_1_1_1_1_1_1_1_1_1_1"/>
    <protectedRange sqref="I55" name="Range2_2_12_1_4_3_1_1_1_5_1_1_1_1_1_1_1_1_1_1"/>
    <protectedRange sqref="G55:H55" name="Range2_2_12_1_3_1_2_1_1_1_2_1_1_1_1_1_1_2_1_1_1"/>
    <protectedRange sqref="Q54:R54" name="Range2_12_1_4_1_1_1_1_1_1_1_1_1_1_1_1_1"/>
    <protectedRange sqref="N54:P54" name="Range2_12_1_2_1_1_1_1_1_1_1_1_1_1_1_1_1_1"/>
    <protectedRange sqref="J54:M54" name="Range2_2_12_1_4_1_1_1_1_1_1_1_1_1_1_1_1_1_1"/>
    <protectedRange sqref="Q52:R53" name="Range2_12_1_6_1_1_1_2_3_1_1_3_1_1_1_1_1"/>
    <protectedRange sqref="N52:P53" name="Range2_12_1_2_3_1_1_1_2_3_1_1_3_1_1_1_1_1"/>
    <protectedRange sqref="I54 J52:M53" name="Range2_2_12_1_4_3_1_1_1_3_3_1_1_3_1_1_1_1_1"/>
    <protectedRange sqref="D54:E54 G54:H54" name="Range2_2_12_1_3_1_2_1_1_1_3_1_1_1_1_1_1_1_2_1"/>
    <protectedRange sqref="B55" name="Range2_12_5_1_1_2_2_1_3_1_1_1_1_1_1_1_1"/>
    <protectedRange sqref="I52:I53" name="Range2_2_12_1_7_1_1_5_2_1_1_1_1_1_1_1_1_1_1"/>
    <protectedRange sqref="G52:H53 F54 D52:E53" name="Range2_2_12_1_3_3_1_1_1_2_1_1_1_1_1_1_1_1_1_1"/>
    <protectedRange sqref="F52:F53" name="Range2_2_12_1_3_1_2_1_1_1_2_1_3_1_1_3_1_1_1_1_1"/>
    <protectedRange sqref="C56:C57" name="Range2_1_1_1_2_1_1_1_1_1_1_1_1_1_1_1_1"/>
    <protectedRange sqref="D56:D57 E57" name="Range2_2_12_1_2_1_1_1_1_1_1_1_1_1_1_1_1_1_1"/>
    <protectedRange sqref="F57 E56" name="Range2_2_12_1_3_1_2_1_1_1_2_1_1_1_1_1_1_1_1_1_1_1"/>
    <protectedRange sqref="F56" name="Range2_2_12_1_3_1_2_1_1_1_3_1_1_1_1_1_1_1_1_1_1_1"/>
    <protectedRange sqref="B59" name="Range2_12_5_1_1_2_2_1_3_1_1_1_1_1_1_1_1_1_1_1"/>
    <protectedRange sqref="D55:E55" name="Range2_2_12_1_3_1_2_1_1_1_2_1_1_1_1_3_1_1_1_1_1"/>
    <protectedRange sqref="B56" name="Range2_12_5_1_1_2_1_4_1_1_1_2_1_1_1_1_1"/>
    <protectedRange sqref="F55" name="Range2_2_12_1_3_1_2_1_1_1_3_1_1_1_1_1_3_1_1_1_1_1"/>
    <protectedRange sqref="B57:B58" name="Range2_12_5_1_1_2_2_1_3_1_1_1_1_2_1_1_1_1_1"/>
    <protectedRange sqref="B54" name="Range2_12_5_1_1_2_2_1_3_1_1_1_1_2_1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99" priority="9" operator="containsText" text="N/A">
      <formula>NOT(ISERROR(SEARCH("N/A",X11)))</formula>
    </cfRule>
    <cfRule type="cellIs" dxfId="598" priority="27" operator="equal">
      <formula>0</formula>
    </cfRule>
  </conditionalFormatting>
  <conditionalFormatting sqref="X11:AE34">
    <cfRule type="cellIs" dxfId="597" priority="26" operator="greaterThanOrEqual">
      <formula>1185</formula>
    </cfRule>
  </conditionalFormatting>
  <conditionalFormatting sqref="X11:AE34">
    <cfRule type="cellIs" dxfId="596" priority="25" operator="between">
      <formula>0.1</formula>
      <formula>1184</formula>
    </cfRule>
  </conditionalFormatting>
  <conditionalFormatting sqref="X8">
    <cfRule type="cellIs" dxfId="595" priority="24" operator="equal">
      <formula>0</formula>
    </cfRule>
  </conditionalFormatting>
  <conditionalFormatting sqref="X8">
    <cfRule type="cellIs" dxfId="594" priority="23" operator="greaterThan">
      <formula>1179</formula>
    </cfRule>
  </conditionalFormatting>
  <conditionalFormatting sqref="X8">
    <cfRule type="cellIs" dxfId="593" priority="22" operator="greaterThan">
      <formula>99</formula>
    </cfRule>
  </conditionalFormatting>
  <conditionalFormatting sqref="X8">
    <cfRule type="cellIs" dxfId="592" priority="21" operator="greaterThan">
      <formula>0.99</formula>
    </cfRule>
  </conditionalFormatting>
  <conditionalFormatting sqref="AB8">
    <cfRule type="cellIs" dxfId="591" priority="20" operator="equal">
      <formula>0</formula>
    </cfRule>
  </conditionalFormatting>
  <conditionalFormatting sqref="AB8">
    <cfRule type="cellIs" dxfId="590" priority="19" operator="greaterThan">
      <formula>1179</formula>
    </cfRule>
  </conditionalFormatting>
  <conditionalFormatting sqref="AB8">
    <cfRule type="cellIs" dxfId="589" priority="18" operator="greaterThan">
      <formula>99</formula>
    </cfRule>
  </conditionalFormatting>
  <conditionalFormatting sqref="AB8">
    <cfRule type="cellIs" dxfId="588" priority="17" operator="greaterThan">
      <formula>0.99</formula>
    </cfRule>
  </conditionalFormatting>
  <conditionalFormatting sqref="AQ11:AQ34 AJ11:AO15 AJ16:AK19 AJ20:AJ34 AK20:AK33 AL16:AO34">
    <cfRule type="cellIs" dxfId="587" priority="16" operator="equal">
      <formula>0</formula>
    </cfRule>
  </conditionalFormatting>
  <conditionalFormatting sqref="AQ11:AQ34 AJ11:AO15 AJ16:AK19 AJ20:AJ34 AK20:AK33 AL16:AO34">
    <cfRule type="cellIs" dxfId="586" priority="15" operator="greaterThan">
      <formula>1179</formula>
    </cfRule>
  </conditionalFormatting>
  <conditionalFormatting sqref="AQ11:AQ34 AJ11:AO15 AJ16:AK19 AJ20:AJ34 AK20:AK33 AL16:AO34">
    <cfRule type="cellIs" dxfId="585" priority="14" operator="greaterThan">
      <formula>99</formula>
    </cfRule>
  </conditionalFormatting>
  <conditionalFormatting sqref="AQ11:AQ34 AJ11:AO15 AJ16:AK19 AJ20:AJ34 AK20:AK33 AL16:AO34">
    <cfRule type="cellIs" dxfId="584" priority="13" operator="greaterThan">
      <formula>0.99</formula>
    </cfRule>
  </conditionalFormatting>
  <conditionalFormatting sqref="AI11:AI34">
    <cfRule type="cellIs" dxfId="583" priority="12" operator="greaterThan">
      <formula>$AI$8</formula>
    </cfRule>
  </conditionalFormatting>
  <conditionalFormatting sqref="AH11:AH34">
    <cfRule type="cellIs" dxfId="582" priority="10" operator="greaterThan">
      <formula>$AH$8</formula>
    </cfRule>
    <cfRule type="cellIs" dxfId="581" priority="11" operator="greaterThan">
      <formula>$AH$8</formula>
    </cfRule>
  </conditionalFormatting>
  <conditionalFormatting sqref="AP11:AP34">
    <cfRule type="cellIs" dxfId="580" priority="8" operator="equal">
      <formula>0</formula>
    </cfRule>
  </conditionalFormatting>
  <conditionalFormatting sqref="AP11:AP34">
    <cfRule type="cellIs" dxfId="579" priority="7" operator="greaterThan">
      <formula>1179</formula>
    </cfRule>
  </conditionalFormatting>
  <conditionalFormatting sqref="AP11:AP34">
    <cfRule type="cellIs" dxfId="578" priority="6" operator="greaterThan">
      <formula>99</formula>
    </cfRule>
  </conditionalFormatting>
  <conditionalFormatting sqref="AP11:AP34">
    <cfRule type="cellIs" dxfId="577" priority="5" operator="greaterThan">
      <formula>0.99</formula>
    </cfRule>
  </conditionalFormatting>
  <conditionalFormatting sqref="AK34">
    <cfRule type="cellIs" dxfId="576" priority="4" operator="equal">
      <formula>0</formula>
    </cfRule>
  </conditionalFormatting>
  <conditionalFormatting sqref="AK34">
    <cfRule type="cellIs" dxfId="575" priority="3" operator="greaterThan">
      <formula>1179</formula>
    </cfRule>
  </conditionalFormatting>
  <conditionalFormatting sqref="AK34">
    <cfRule type="cellIs" dxfId="574" priority="2" operator="greaterThan">
      <formula>99</formula>
    </cfRule>
  </conditionalFormatting>
  <conditionalFormatting sqref="AK34">
    <cfRule type="cellIs" dxfId="573" priority="1" operator="greaterThan">
      <formula>0.99</formula>
    </cfRule>
  </conditionalFormatting>
  <dataValidations count="4">
    <dataValidation type="list" allowBlank="1" showInputMessage="1" showErrorMessage="1" sqref="P3:P5" xr:uid="{00000000-0002-0000-0600-000000000000}">
      <formula1>$AY$10:$AY$39</formula1>
    </dataValidation>
    <dataValidation type="list" allowBlank="1" showInputMessage="1" showErrorMessage="1" sqref="AP8:AQ8 N10 L10 D8 O8:T8" xr:uid="{00000000-0002-0000-0600-000001000000}">
      <formula1>#REF!</formula1>
    </dataValidation>
    <dataValidation type="list" allowBlank="1" showInputMessage="1" showErrorMessage="1" sqref="H11:H34" xr:uid="{00000000-0002-0000-0600-000002000000}">
      <formula1>$AV$10:$AV$19</formula1>
    </dataValidation>
    <dataValidation type="list" allowBlank="1" showInputMessage="1" showErrorMessage="1" sqref="AV31:AW31" xr:uid="{00000000-0002-0000-0600-000003000000}">
      <formula1>$AV$24:$AV$28</formula1>
    </dataValidation>
  </dataValidations>
  <hyperlinks>
    <hyperlink ref="H9:H10" location="'1'!AH8" display="Plant Status" xr:uid="{00000000-0004-0000-06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2:AY118"/>
  <sheetViews>
    <sheetView showGridLines="0" topLeftCell="A14" zoomScaleNormal="100" workbookViewId="0">
      <selection activeCell="B58" sqref="B58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134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64" t="s">
        <v>11</v>
      </c>
      <c r="I7" s="165" t="s">
        <v>12</v>
      </c>
      <c r="J7" s="165" t="s">
        <v>13</v>
      </c>
      <c r="K7" s="165" t="s">
        <v>14</v>
      </c>
      <c r="L7" s="14"/>
      <c r="M7" s="14"/>
      <c r="N7" s="14"/>
      <c r="O7" s="164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65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65" t="s">
        <v>23</v>
      </c>
      <c r="AG7" s="165" t="s">
        <v>24</v>
      </c>
      <c r="AH7" s="165" t="s">
        <v>25</v>
      </c>
      <c r="AI7" s="165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65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41890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25330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65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66" t="s">
        <v>52</v>
      </c>
      <c r="V9" s="166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68" t="s">
        <v>56</v>
      </c>
      <c r="AG9" s="168" t="s">
        <v>57</v>
      </c>
      <c r="AH9" s="287" t="s">
        <v>58</v>
      </c>
      <c r="AI9" s="301" t="s">
        <v>59</v>
      </c>
      <c r="AJ9" s="166" t="s">
        <v>60</v>
      </c>
      <c r="AK9" s="166" t="s">
        <v>61</v>
      </c>
      <c r="AL9" s="166" t="s">
        <v>62</v>
      </c>
      <c r="AM9" s="166" t="s">
        <v>63</v>
      </c>
      <c r="AN9" s="166" t="s">
        <v>64</v>
      </c>
      <c r="AO9" s="166" t="s">
        <v>65</v>
      </c>
      <c r="AP9" s="166" t="s">
        <v>66</v>
      </c>
      <c r="AQ9" s="285" t="s">
        <v>67</v>
      </c>
      <c r="AR9" s="166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66" t="s">
        <v>73</v>
      </c>
      <c r="C10" s="166" t="s">
        <v>74</v>
      </c>
      <c r="D10" s="166" t="s">
        <v>75</v>
      </c>
      <c r="E10" s="166" t="s">
        <v>76</v>
      </c>
      <c r="F10" s="166" t="s">
        <v>75</v>
      </c>
      <c r="G10" s="166" t="s">
        <v>76</v>
      </c>
      <c r="H10" s="284"/>
      <c r="I10" s="166" t="s">
        <v>76</v>
      </c>
      <c r="J10" s="166" t="s">
        <v>76</v>
      </c>
      <c r="K10" s="166" t="s">
        <v>76</v>
      </c>
      <c r="L10" s="30" t="s">
        <v>30</v>
      </c>
      <c r="M10" s="277"/>
      <c r="N10" s="30" t="s">
        <v>30</v>
      </c>
      <c r="O10" s="286"/>
      <c r="P10" s="286"/>
      <c r="Q10" s="3">
        <v>5871089</v>
      </c>
      <c r="R10" s="295"/>
      <c r="S10" s="296"/>
      <c r="T10" s="297"/>
      <c r="U10" s="166" t="s">
        <v>76</v>
      </c>
      <c r="V10" s="166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30710608</v>
      </c>
      <c r="AH10" s="287"/>
      <c r="AI10" s="302"/>
      <c r="AJ10" s="166" t="s">
        <v>85</v>
      </c>
      <c r="AK10" s="166" t="s">
        <v>85</v>
      </c>
      <c r="AL10" s="166" t="s">
        <v>85</v>
      </c>
      <c r="AM10" s="166" t="s">
        <v>85</v>
      </c>
      <c r="AN10" s="166" t="s">
        <v>85</v>
      </c>
      <c r="AO10" s="166" t="s">
        <v>85</v>
      </c>
      <c r="AP10" s="2">
        <v>6755767</v>
      </c>
      <c r="AQ10" s="286"/>
      <c r="AR10" s="167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15</v>
      </c>
      <c r="E11" s="45">
        <f>D11/1.42</f>
        <v>10.563380281690142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109</v>
      </c>
      <c r="P11" s="50">
        <v>94</v>
      </c>
      <c r="Q11" s="50">
        <v>5875001</v>
      </c>
      <c r="R11" s="51">
        <f>Q11-Q10</f>
        <v>3912</v>
      </c>
      <c r="S11" s="52">
        <f>R11*24/1000</f>
        <v>93.888000000000005</v>
      </c>
      <c r="T11" s="52">
        <f>R11/1000</f>
        <v>3.9119999999999999</v>
      </c>
      <c r="U11" s="53">
        <v>4.3</v>
      </c>
      <c r="V11" s="53">
        <f t="shared" ref="V11:V34" si="0">U11</f>
        <v>4.3</v>
      </c>
      <c r="W11" s="117" t="s">
        <v>132</v>
      </c>
      <c r="X11" s="111">
        <v>0</v>
      </c>
      <c r="Y11" s="111">
        <v>0</v>
      </c>
      <c r="Z11" s="111">
        <v>1020</v>
      </c>
      <c r="AA11" s="111">
        <v>0</v>
      </c>
      <c r="AB11" s="111">
        <v>1038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30711182</v>
      </c>
      <c r="AH11" s="56">
        <f>IF(ISBLANK(AG11),"-",AG11-AG10)</f>
        <v>574</v>
      </c>
      <c r="AI11" s="57">
        <f>AH11/T11</f>
        <v>146.7280163599182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0.25</v>
      </c>
      <c r="AP11" s="111">
        <v>6756416</v>
      </c>
      <c r="AQ11" s="111">
        <f t="shared" ref="AQ11:AQ34" si="1">AP11-AP10</f>
        <v>649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20</v>
      </c>
      <c r="E12" s="45">
        <f t="shared" ref="E12:E34" si="2">D12/1.42</f>
        <v>14.084507042253522</v>
      </c>
      <c r="F12" s="110">
        <v>66</v>
      </c>
      <c r="G12" s="45">
        <f t="shared" ref="G12:G34" si="3">F12/1.42</f>
        <v>46.478873239436624</v>
      </c>
      <c r="H12" s="46" t="s">
        <v>89</v>
      </c>
      <c r="I12" s="46">
        <f t="shared" ref="I12:I34" si="4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106</v>
      </c>
      <c r="P12" s="50">
        <v>90</v>
      </c>
      <c r="Q12" s="50">
        <v>5878759</v>
      </c>
      <c r="R12" s="51">
        <f t="shared" ref="R12:R34" si="5">Q12-Q11</f>
        <v>3758</v>
      </c>
      <c r="S12" s="52">
        <f t="shared" ref="S12:S34" si="6">R12*24/1000</f>
        <v>90.191999999999993</v>
      </c>
      <c r="T12" s="52">
        <f t="shared" ref="T12:T34" si="7">R12/1000</f>
        <v>3.758</v>
      </c>
      <c r="U12" s="53">
        <v>5.0999999999999996</v>
      </c>
      <c r="V12" s="53">
        <f t="shared" si="0"/>
        <v>5.0999999999999996</v>
      </c>
      <c r="W12" s="117" t="s">
        <v>132</v>
      </c>
      <c r="X12" s="111">
        <v>0</v>
      </c>
      <c r="Y12" s="111">
        <v>0</v>
      </c>
      <c r="Z12" s="111">
        <v>1028</v>
      </c>
      <c r="AA12" s="111">
        <v>0</v>
      </c>
      <c r="AB12" s="111">
        <v>1039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30711751</v>
      </c>
      <c r="AH12" s="56">
        <f>IF(ISBLANK(AG12),"-",AG12-AG11)</f>
        <v>569</v>
      </c>
      <c r="AI12" s="57">
        <f t="shared" ref="AI12:AI34" si="8">AH12/T12</f>
        <v>151.41032464076636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0.25</v>
      </c>
      <c r="AP12" s="111">
        <v>6757108</v>
      </c>
      <c r="AQ12" s="111">
        <f t="shared" si="1"/>
        <v>692</v>
      </c>
      <c r="AR12" s="61">
        <v>0.92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20</v>
      </c>
      <c r="E13" s="45">
        <f t="shared" si="2"/>
        <v>14.084507042253522</v>
      </c>
      <c r="F13" s="110">
        <v>66</v>
      </c>
      <c r="G13" s="45">
        <f t="shared" si="3"/>
        <v>46.478873239436624</v>
      </c>
      <c r="H13" s="46" t="s">
        <v>89</v>
      </c>
      <c r="I13" s="46">
        <f t="shared" si="4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107</v>
      </c>
      <c r="P13" s="50">
        <v>88</v>
      </c>
      <c r="Q13" s="50">
        <v>5882381</v>
      </c>
      <c r="R13" s="51">
        <f t="shared" si="5"/>
        <v>3622</v>
      </c>
      <c r="S13" s="52">
        <f t="shared" si="6"/>
        <v>86.927999999999997</v>
      </c>
      <c r="T13" s="52">
        <f t="shared" si="7"/>
        <v>3.6219999999999999</v>
      </c>
      <c r="U13" s="53">
        <v>5.9</v>
      </c>
      <c r="V13" s="53">
        <f t="shared" si="0"/>
        <v>5.9</v>
      </c>
      <c r="W13" s="117" t="s">
        <v>132</v>
      </c>
      <c r="X13" s="111">
        <v>0</v>
      </c>
      <c r="Y13" s="111">
        <v>0</v>
      </c>
      <c r="Z13" s="111">
        <v>1018</v>
      </c>
      <c r="AA13" s="111">
        <v>0</v>
      </c>
      <c r="AB13" s="111">
        <v>1039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30712304</v>
      </c>
      <c r="AH13" s="56">
        <f>IF(ISBLANK(AG13),"-",AG13-AG12)</f>
        <v>553</v>
      </c>
      <c r="AI13" s="57">
        <f t="shared" si="8"/>
        <v>152.67807840971838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0.25</v>
      </c>
      <c r="AP13" s="111">
        <v>6757929</v>
      </c>
      <c r="AQ13" s="111">
        <f t="shared" si="1"/>
        <v>821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21</v>
      </c>
      <c r="E14" s="45">
        <f t="shared" si="2"/>
        <v>14.788732394366198</v>
      </c>
      <c r="F14" s="110">
        <v>66</v>
      </c>
      <c r="G14" s="45">
        <f t="shared" si="3"/>
        <v>46.478873239436624</v>
      </c>
      <c r="H14" s="46" t="s">
        <v>89</v>
      </c>
      <c r="I14" s="46">
        <f t="shared" si="4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112</v>
      </c>
      <c r="P14" s="50">
        <v>89</v>
      </c>
      <c r="Q14" s="50">
        <v>5886096</v>
      </c>
      <c r="R14" s="51">
        <f t="shared" si="5"/>
        <v>3715</v>
      </c>
      <c r="S14" s="52">
        <f t="shared" si="6"/>
        <v>89.16</v>
      </c>
      <c r="T14" s="52">
        <f t="shared" si="7"/>
        <v>3.7149999999999999</v>
      </c>
      <c r="U14" s="53">
        <v>6.7</v>
      </c>
      <c r="V14" s="53">
        <f t="shared" si="0"/>
        <v>6.7</v>
      </c>
      <c r="W14" s="117" t="s">
        <v>132</v>
      </c>
      <c r="X14" s="111">
        <v>0</v>
      </c>
      <c r="Y14" s="111">
        <v>0</v>
      </c>
      <c r="Z14" s="111">
        <v>1008</v>
      </c>
      <c r="AA14" s="111">
        <v>0</v>
      </c>
      <c r="AB14" s="111">
        <v>1039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30712872</v>
      </c>
      <c r="AH14" s="56">
        <f t="shared" ref="AH14:AH34" si="9">IF(ISBLANK(AG14),"-",AG14-AG13)</f>
        <v>568</v>
      </c>
      <c r="AI14" s="57">
        <f t="shared" si="8"/>
        <v>152.89367429340513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0.25</v>
      </c>
      <c r="AP14" s="111">
        <v>6758647</v>
      </c>
      <c r="AQ14" s="111">
        <f t="shared" si="1"/>
        <v>718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13</v>
      </c>
      <c r="E15" s="45">
        <f t="shared" si="2"/>
        <v>9.1549295774647899</v>
      </c>
      <c r="F15" s="110">
        <v>66</v>
      </c>
      <c r="G15" s="45">
        <f t="shared" si="3"/>
        <v>46.478873239436624</v>
      </c>
      <c r="H15" s="46" t="s">
        <v>89</v>
      </c>
      <c r="I15" s="46">
        <f t="shared" si="4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131</v>
      </c>
      <c r="P15" s="50">
        <v>101</v>
      </c>
      <c r="Q15" s="50">
        <v>5890203</v>
      </c>
      <c r="R15" s="51">
        <f t="shared" si="5"/>
        <v>4107</v>
      </c>
      <c r="S15" s="52">
        <f t="shared" si="6"/>
        <v>98.567999999999998</v>
      </c>
      <c r="T15" s="52">
        <f t="shared" si="7"/>
        <v>4.1070000000000002</v>
      </c>
      <c r="U15" s="53">
        <v>7.7</v>
      </c>
      <c r="V15" s="53">
        <f t="shared" si="0"/>
        <v>7.7</v>
      </c>
      <c r="W15" s="117" t="s">
        <v>132</v>
      </c>
      <c r="X15" s="111">
        <v>0</v>
      </c>
      <c r="Y15" s="111">
        <v>0</v>
      </c>
      <c r="Z15" s="111">
        <v>1141</v>
      </c>
      <c r="AA15" s="111">
        <v>0</v>
      </c>
      <c r="AB15" s="111">
        <v>1152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30713518</v>
      </c>
      <c r="AH15" s="56">
        <f t="shared" si="9"/>
        <v>646</v>
      </c>
      <c r="AI15" s="57">
        <f t="shared" si="8"/>
        <v>157.29242756269784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0.35</v>
      </c>
      <c r="AP15" s="111">
        <v>6759400</v>
      </c>
      <c r="AQ15" s="111">
        <f t="shared" si="1"/>
        <v>753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11</v>
      </c>
      <c r="E16" s="45">
        <f t="shared" si="2"/>
        <v>7.746478873239437</v>
      </c>
      <c r="F16" s="63">
        <v>68</v>
      </c>
      <c r="G16" s="45">
        <f t="shared" si="3"/>
        <v>47.887323943661976</v>
      </c>
      <c r="H16" s="46" t="s">
        <v>89</v>
      </c>
      <c r="I16" s="46">
        <f t="shared" si="4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119</v>
      </c>
      <c r="P16" s="50">
        <v>121</v>
      </c>
      <c r="Q16" s="50">
        <v>5895495</v>
      </c>
      <c r="R16" s="51">
        <f t="shared" si="5"/>
        <v>5292</v>
      </c>
      <c r="S16" s="52">
        <f t="shared" si="6"/>
        <v>127.008</v>
      </c>
      <c r="T16" s="52">
        <f t="shared" si="7"/>
        <v>5.2919999999999998</v>
      </c>
      <c r="U16" s="53">
        <v>9</v>
      </c>
      <c r="V16" s="53">
        <f t="shared" si="0"/>
        <v>9</v>
      </c>
      <c r="W16" s="117" t="s">
        <v>132</v>
      </c>
      <c r="X16" s="111">
        <v>0</v>
      </c>
      <c r="Y16" s="111">
        <v>0</v>
      </c>
      <c r="Z16" s="111">
        <v>1153</v>
      </c>
      <c r="AA16" s="111">
        <v>0</v>
      </c>
      <c r="AB16" s="111">
        <v>1150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30714604</v>
      </c>
      <c r="AH16" s="56">
        <f t="shared" si="9"/>
        <v>1086</v>
      </c>
      <c r="AI16" s="57">
        <f t="shared" si="8"/>
        <v>205.21541950113379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0.35</v>
      </c>
      <c r="AP16" s="111">
        <v>6759400</v>
      </c>
      <c r="AQ16" s="111">
        <f t="shared" si="1"/>
        <v>0</v>
      </c>
      <c r="AR16" s="61">
        <v>0.98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9</v>
      </c>
      <c r="E17" s="45">
        <f t="shared" si="2"/>
        <v>6.3380281690140849</v>
      </c>
      <c r="F17" s="63">
        <v>80</v>
      </c>
      <c r="G17" s="45">
        <f t="shared" si="3"/>
        <v>56.338028169014088</v>
      </c>
      <c r="H17" s="46" t="s">
        <v>89</v>
      </c>
      <c r="I17" s="46">
        <f t="shared" si="4"/>
        <v>54.929577464788736</v>
      </c>
      <c r="J17" s="47">
        <f t="shared" si="10"/>
        <v>56.338028169014088</v>
      </c>
      <c r="K17" s="46">
        <f t="shared" ref="K17:K22" si="11">J17+1.42</f>
        <v>57.758028169014089</v>
      </c>
      <c r="L17" s="48">
        <v>19</v>
      </c>
      <c r="M17" s="49" t="s">
        <v>101</v>
      </c>
      <c r="N17" s="49">
        <v>16.7</v>
      </c>
      <c r="O17" s="50">
        <v>145</v>
      </c>
      <c r="P17" s="50">
        <v>145</v>
      </c>
      <c r="Q17" s="50">
        <v>5900787</v>
      </c>
      <c r="R17" s="51">
        <f t="shared" si="5"/>
        <v>5292</v>
      </c>
      <c r="S17" s="52">
        <f t="shared" si="6"/>
        <v>127.008</v>
      </c>
      <c r="T17" s="52">
        <f t="shared" si="7"/>
        <v>5.2919999999999998</v>
      </c>
      <c r="U17" s="53">
        <v>8.3000000000000007</v>
      </c>
      <c r="V17" s="53">
        <f t="shared" si="0"/>
        <v>8.3000000000000007</v>
      </c>
      <c r="W17" s="117" t="s">
        <v>181</v>
      </c>
      <c r="X17" s="111">
        <v>0</v>
      </c>
      <c r="Y17" s="111">
        <v>970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30715690</v>
      </c>
      <c r="AH17" s="56">
        <f t="shared" si="9"/>
        <v>1086</v>
      </c>
      <c r="AI17" s="57">
        <f t="shared" si="8"/>
        <v>205.21541950113379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6759400</v>
      </c>
      <c r="AQ17" s="111">
        <f t="shared" si="1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8</v>
      </c>
      <c r="E18" s="45">
        <f t="shared" si="2"/>
        <v>5.6338028169014089</v>
      </c>
      <c r="F18" s="63">
        <v>81</v>
      </c>
      <c r="G18" s="45">
        <f t="shared" si="3"/>
        <v>57.04225352112676</v>
      </c>
      <c r="H18" s="46" t="s">
        <v>89</v>
      </c>
      <c r="I18" s="46">
        <f t="shared" si="4"/>
        <v>55.633802816901408</v>
      </c>
      <c r="J18" s="47">
        <f t="shared" si="10"/>
        <v>57.04225352112676</v>
      </c>
      <c r="K18" s="46">
        <f t="shared" si="11"/>
        <v>58.462253521126762</v>
      </c>
      <c r="L18" s="48">
        <v>19</v>
      </c>
      <c r="M18" s="49" t="s">
        <v>101</v>
      </c>
      <c r="N18" s="49">
        <v>17.3</v>
      </c>
      <c r="O18" s="50">
        <v>142</v>
      </c>
      <c r="P18" s="50">
        <v>149</v>
      </c>
      <c r="Q18" s="50">
        <v>5906766</v>
      </c>
      <c r="R18" s="51">
        <f t="shared" si="5"/>
        <v>5979</v>
      </c>
      <c r="S18" s="52">
        <f t="shared" si="6"/>
        <v>143.49600000000001</v>
      </c>
      <c r="T18" s="52">
        <f t="shared" si="7"/>
        <v>5.9790000000000001</v>
      </c>
      <c r="U18" s="53">
        <v>8.1</v>
      </c>
      <c r="V18" s="53">
        <f t="shared" si="0"/>
        <v>8.1</v>
      </c>
      <c r="W18" s="117" t="s">
        <v>147</v>
      </c>
      <c r="X18" s="111">
        <v>0</v>
      </c>
      <c r="Y18" s="111">
        <v>990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30717010</v>
      </c>
      <c r="AH18" s="56">
        <f t="shared" si="9"/>
        <v>1320</v>
      </c>
      <c r="AI18" s="57">
        <f t="shared" si="8"/>
        <v>220.77270446562969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6759400</v>
      </c>
      <c r="AQ18" s="111">
        <f t="shared" si="1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7</v>
      </c>
      <c r="E19" s="45">
        <f t="shared" si="2"/>
        <v>4.9295774647887329</v>
      </c>
      <c r="F19" s="63">
        <v>81</v>
      </c>
      <c r="G19" s="45">
        <f t="shared" si="3"/>
        <v>57.04225352112676</v>
      </c>
      <c r="H19" s="46" t="s">
        <v>89</v>
      </c>
      <c r="I19" s="46">
        <f t="shared" si="4"/>
        <v>55.633802816901408</v>
      </c>
      <c r="J19" s="47">
        <f t="shared" si="10"/>
        <v>57.04225352112676</v>
      </c>
      <c r="K19" s="46">
        <f t="shared" si="11"/>
        <v>58.462253521126762</v>
      </c>
      <c r="L19" s="48">
        <v>19</v>
      </c>
      <c r="M19" s="49" t="s">
        <v>101</v>
      </c>
      <c r="N19" s="49">
        <v>18.399999999999999</v>
      </c>
      <c r="O19" s="50">
        <v>141</v>
      </c>
      <c r="P19" s="50">
        <v>143</v>
      </c>
      <c r="Q19" s="50">
        <v>5912939</v>
      </c>
      <c r="R19" s="51">
        <f t="shared" si="5"/>
        <v>6173</v>
      </c>
      <c r="S19" s="52">
        <f t="shared" si="6"/>
        <v>148.15199999999999</v>
      </c>
      <c r="T19" s="52">
        <f t="shared" si="7"/>
        <v>6.173</v>
      </c>
      <c r="U19" s="53">
        <v>7.8</v>
      </c>
      <c r="V19" s="53">
        <f t="shared" si="0"/>
        <v>7.8</v>
      </c>
      <c r="W19" s="117" t="s">
        <v>147</v>
      </c>
      <c r="X19" s="111">
        <v>0</v>
      </c>
      <c r="Y19" s="111">
        <v>1000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30718374</v>
      </c>
      <c r="AH19" s="56">
        <f t="shared" si="9"/>
        <v>1364</v>
      </c>
      <c r="AI19" s="57">
        <f t="shared" si="8"/>
        <v>220.96225498137048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6759400</v>
      </c>
      <c r="AQ19" s="111">
        <f t="shared" si="1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8</v>
      </c>
      <c r="E20" s="45">
        <f t="shared" si="2"/>
        <v>5.6338028169014089</v>
      </c>
      <c r="F20" s="63">
        <v>83</v>
      </c>
      <c r="G20" s="45">
        <f t="shared" si="3"/>
        <v>58.450704225352112</v>
      </c>
      <c r="H20" s="46" t="s">
        <v>89</v>
      </c>
      <c r="I20" s="46">
        <f t="shared" si="4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136</v>
      </c>
      <c r="P20" s="50">
        <v>147</v>
      </c>
      <c r="Q20" s="50">
        <v>5919218</v>
      </c>
      <c r="R20" s="51">
        <f t="shared" si="5"/>
        <v>6279</v>
      </c>
      <c r="S20" s="52">
        <f t="shared" si="6"/>
        <v>150.696</v>
      </c>
      <c r="T20" s="52">
        <f t="shared" si="7"/>
        <v>6.2789999999999999</v>
      </c>
      <c r="U20" s="53">
        <v>7.1</v>
      </c>
      <c r="V20" s="53">
        <f t="shared" si="0"/>
        <v>7.1</v>
      </c>
      <c r="W20" s="117" t="s">
        <v>147</v>
      </c>
      <c r="X20" s="111">
        <v>0</v>
      </c>
      <c r="Y20" s="111">
        <v>1081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30719786</v>
      </c>
      <c r="AH20" s="56">
        <f t="shared" si="9"/>
        <v>1412</v>
      </c>
      <c r="AI20" s="57">
        <f t="shared" si="8"/>
        <v>224.87657270265967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6759400</v>
      </c>
      <c r="AQ20" s="111">
        <f t="shared" si="1"/>
        <v>0</v>
      </c>
      <c r="AR20" s="61">
        <v>1.19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8</v>
      </c>
      <c r="E21" s="45">
        <f t="shared" si="2"/>
        <v>5.6338028169014089</v>
      </c>
      <c r="F21" s="63">
        <v>83</v>
      </c>
      <c r="G21" s="45">
        <f t="shared" si="3"/>
        <v>58.450704225352112</v>
      </c>
      <c r="H21" s="46" t="s">
        <v>89</v>
      </c>
      <c r="I21" s="46">
        <f t="shared" si="4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131</v>
      </c>
      <c r="P21" s="50">
        <v>144</v>
      </c>
      <c r="Q21" s="50">
        <v>5925183</v>
      </c>
      <c r="R21" s="51">
        <f>Q21-Q20</f>
        <v>5965</v>
      </c>
      <c r="S21" s="52">
        <f t="shared" si="6"/>
        <v>143.16</v>
      </c>
      <c r="T21" s="52">
        <f t="shared" si="7"/>
        <v>5.9649999999999999</v>
      </c>
      <c r="U21" s="53">
        <v>6.3</v>
      </c>
      <c r="V21" s="53">
        <f t="shared" si="0"/>
        <v>6.3</v>
      </c>
      <c r="W21" s="117" t="s">
        <v>147</v>
      </c>
      <c r="X21" s="111">
        <v>0</v>
      </c>
      <c r="Y21" s="111">
        <v>1106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30721152</v>
      </c>
      <c r="AH21" s="56">
        <f t="shared" si="9"/>
        <v>1366</v>
      </c>
      <c r="AI21" s="57">
        <f t="shared" si="8"/>
        <v>229.00251466890194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6759400</v>
      </c>
      <c r="AQ21" s="111">
        <f t="shared" si="1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8</v>
      </c>
      <c r="E22" s="45">
        <f t="shared" si="2"/>
        <v>5.6338028169014089</v>
      </c>
      <c r="F22" s="63">
        <v>83</v>
      </c>
      <c r="G22" s="45">
        <f t="shared" si="3"/>
        <v>58.450704225352112</v>
      </c>
      <c r="H22" s="46" t="s">
        <v>89</v>
      </c>
      <c r="I22" s="46">
        <f t="shared" si="4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136</v>
      </c>
      <c r="P22" s="50">
        <v>140</v>
      </c>
      <c r="Q22" s="50">
        <v>5931154</v>
      </c>
      <c r="R22" s="51">
        <f t="shared" si="5"/>
        <v>5971</v>
      </c>
      <c r="S22" s="52">
        <f t="shared" si="6"/>
        <v>143.304</v>
      </c>
      <c r="T22" s="52">
        <f t="shared" si="7"/>
        <v>5.9710000000000001</v>
      </c>
      <c r="U22" s="53">
        <v>5.8</v>
      </c>
      <c r="V22" s="53">
        <f t="shared" si="0"/>
        <v>5.8</v>
      </c>
      <c r="W22" s="117" t="s">
        <v>147</v>
      </c>
      <c r="X22" s="111">
        <v>0</v>
      </c>
      <c r="Y22" s="111">
        <v>1050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30722522</v>
      </c>
      <c r="AH22" s="56">
        <f t="shared" si="9"/>
        <v>1370</v>
      </c>
      <c r="AI22" s="57">
        <f t="shared" si="8"/>
        <v>229.4423044716128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6759400</v>
      </c>
      <c r="AQ22" s="111">
        <f t="shared" si="1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9</v>
      </c>
      <c r="E23" s="45">
        <f t="shared" si="2"/>
        <v>6.3380281690140849</v>
      </c>
      <c r="F23" s="110">
        <v>81</v>
      </c>
      <c r="G23" s="45">
        <f t="shared" si="3"/>
        <v>57.04225352112676</v>
      </c>
      <c r="H23" s="46" t="s">
        <v>89</v>
      </c>
      <c r="I23" s="46">
        <f t="shared" si="4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136</v>
      </c>
      <c r="P23" s="50">
        <v>135</v>
      </c>
      <c r="Q23" s="50">
        <v>5936941</v>
      </c>
      <c r="R23" s="51">
        <f t="shared" si="5"/>
        <v>5787</v>
      </c>
      <c r="S23" s="52">
        <f t="shared" si="6"/>
        <v>138.88800000000001</v>
      </c>
      <c r="T23" s="52">
        <f t="shared" si="7"/>
        <v>5.7869999999999999</v>
      </c>
      <c r="U23" s="53">
        <v>5.5</v>
      </c>
      <c r="V23" s="53">
        <f t="shared" si="0"/>
        <v>5.5</v>
      </c>
      <c r="W23" s="117" t="s">
        <v>147</v>
      </c>
      <c r="X23" s="111">
        <v>0</v>
      </c>
      <c r="Y23" s="111">
        <v>1007</v>
      </c>
      <c r="Z23" s="111">
        <v>1135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30723822</v>
      </c>
      <c r="AH23" s="56">
        <f t="shared" si="9"/>
        <v>1300</v>
      </c>
      <c r="AI23" s="57">
        <f t="shared" si="8"/>
        <v>224.64143770520133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6759400</v>
      </c>
      <c r="AQ23" s="111">
        <f t="shared" si="1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9</v>
      </c>
      <c r="E24" s="45">
        <f t="shared" si="2"/>
        <v>6.3380281690140849</v>
      </c>
      <c r="F24" s="110">
        <v>81</v>
      </c>
      <c r="G24" s="45">
        <f t="shared" si="3"/>
        <v>57.04225352112676</v>
      </c>
      <c r="H24" s="46" t="s">
        <v>89</v>
      </c>
      <c r="I24" s="46">
        <f t="shared" si="4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135</v>
      </c>
      <c r="P24" s="50">
        <v>140</v>
      </c>
      <c r="Q24" s="50">
        <v>5942569</v>
      </c>
      <c r="R24" s="51">
        <f t="shared" si="5"/>
        <v>5628</v>
      </c>
      <c r="S24" s="52">
        <f t="shared" si="6"/>
        <v>135.072</v>
      </c>
      <c r="T24" s="52">
        <f t="shared" si="7"/>
        <v>5.6280000000000001</v>
      </c>
      <c r="U24" s="53">
        <v>5.4</v>
      </c>
      <c r="V24" s="53">
        <f t="shared" si="0"/>
        <v>5.4</v>
      </c>
      <c r="W24" s="117" t="s">
        <v>147</v>
      </c>
      <c r="X24" s="111">
        <v>0</v>
      </c>
      <c r="Y24" s="111">
        <v>999</v>
      </c>
      <c r="Z24" s="111">
        <v>1125</v>
      </c>
      <c r="AA24" s="111">
        <v>1185</v>
      </c>
      <c r="AB24" s="111">
        <v>1199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30725090</v>
      </c>
      <c r="AH24" s="56">
        <f t="shared" si="9"/>
        <v>1268</v>
      </c>
      <c r="AI24" s="57">
        <f t="shared" si="8"/>
        <v>225.30206112295664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6759400</v>
      </c>
      <c r="AQ24" s="111">
        <f t="shared" si="1"/>
        <v>0</v>
      </c>
      <c r="AR24" s="61">
        <v>0.91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13</v>
      </c>
      <c r="E25" s="45">
        <f t="shared" si="2"/>
        <v>9.1549295774647899</v>
      </c>
      <c r="F25" s="110">
        <v>81</v>
      </c>
      <c r="G25" s="45">
        <f t="shared" si="3"/>
        <v>57.04225352112676</v>
      </c>
      <c r="H25" s="46" t="s">
        <v>89</v>
      </c>
      <c r="I25" s="46">
        <f t="shared" si="4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131</v>
      </c>
      <c r="P25" s="50">
        <v>137</v>
      </c>
      <c r="Q25" s="50">
        <v>5948054</v>
      </c>
      <c r="R25" s="51">
        <f t="shared" si="5"/>
        <v>5485</v>
      </c>
      <c r="S25" s="52">
        <f t="shared" si="6"/>
        <v>131.63999999999999</v>
      </c>
      <c r="T25" s="52">
        <f t="shared" si="7"/>
        <v>5.4850000000000003</v>
      </c>
      <c r="U25" s="53">
        <v>5.3</v>
      </c>
      <c r="V25" s="53">
        <f t="shared" si="0"/>
        <v>5.3</v>
      </c>
      <c r="W25" s="117" t="s">
        <v>147</v>
      </c>
      <c r="X25" s="111">
        <v>0</v>
      </c>
      <c r="Y25" s="111">
        <v>999</v>
      </c>
      <c r="Z25" s="111">
        <v>1125</v>
      </c>
      <c r="AA25" s="111">
        <v>1185</v>
      </c>
      <c r="AB25" s="111">
        <v>1189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30726334</v>
      </c>
      <c r="AH25" s="56">
        <f t="shared" si="9"/>
        <v>1244</v>
      </c>
      <c r="AI25" s="57">
        <f t="shared" si="8"/>
        <v>226.80036463081129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6759400</v>
      </c>
      <c r="AQ25" s="111">
        <f t="shared" si="1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10</v>
      </c>
      <c r="E26" s="45">
        <f t="shared" si="2"/>
        <v>7.042253521126761</v>
      </c>
      <c r="F26" s="110">
        <v>81</v>
      </c>
      <c r="G26" s="45">
        <f t="shared" si="3"/>
        <v>57.04225352112676</v>
      </c>
      <c r="H26" s="46" t="s">
        <v>89</v>
      </c>
      <c r="I26" s="46">
        <f t="shared" si="4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132</v>
      </c>
      <c r="P26" s="50">
        <v>139</v>
      </c>
      <c r="Q26" s="50">
        <v>5953549</v>
      </c>
      <c r="R26" s="51">
        <f t="shared" si="5"/>
        <v>5495</v>
      </c>
      <c r="S26" s="52">
        <f t="shared" si="6"/>
        <v>131.88</v>
      </c>
      <c r="T26" s="52">
        <f t="shared" si="7"/>
        <v>5.4950000000000001</v>
      </c>
      <c r="U26" s="53">
        <v>5.2</v>
      </c>
      <c r="V26" s="53">
        <f t="shared" si="0"/>
        <v>5.2</v>
      </c>
      <c r="W26" s="117" t="s">
        <v>147</v>
      </c>
      <c r="X26" s="111">
        <v>0</v>
      </c>
      <c r="Y26" s="111">
        <v>999</v>
      </c>
      <c r="Z26" s="111">
        <v>1125</v>
      </c>
      <c r="AA26" s="111">
        <v>1185</v>
      </c>
      <c r="AB26" s="111">
        <v>1189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30727554</v>
      </c>
      <c r="AH26" s="56">
        <f t="shared" si="9"/>
        <v>1220</v>
      </c>
      <c r="AI26" s="57">
        <f t="shared" si="8"/>
        <v>222.02001819836215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6759400</v>
      </c>
      <c r="AQ26" s="111">
        <f t="shared" si="1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10</v>
      </c>
      <c r="E27" s="45">
        <f t="shared" si="2"/>
        <v>7.042253521126761</v>
      </c>
      <c r="F27" s="110">
        <v>81</v>
      </c>
      <c r="G27" s="45">
        <f t="shared" si="3"/>
        <v>57.04225352112676</v>
      </c>
      <c r="H27" s="46" t="s">
        <v>89</v>
      </c>
      <c r="I27" s="46">
        <f t="shared" si="4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134</v>
      </c>
      <c r="P27" s="50">
        <v>140</v>
      </c>
      <c r="Q27" s="50">
        <v>5959047</v>
      </c>
      <c r="R27" s="51">
        <f t="shared" si="5"/>
        <v>5498</v>
      </c>
      <c r="S27" s="52">
        <f t="shared" si="6"/>
        <v>131.952</v>
      </c>
      <c r="T27" s="52">
        <f t="shared" si="7"/>
        <v>5.4980000000000002</v>
      </c>
      <c r="U27" s="53">
        <v>5.0999999999999996</v>
      </c>
      <c r="V27" s="53">
        <f t="shared" si="0"/>
        <v>5.0999999999999996</v>
      </c>
      <c r="W27" s="117" t="s">
        <v>147</v>
      </c>
      <c r="X27" s="111">
        <v>0</v>
      </c>
      <c r="Y27" s="111">
        <v>999</v>
      </c>
      <c r="Z27" s="111">
        <v>1125</v>
      </c>
      <c r="AA27" s="111">
        <v>1185</v>
      </c>
      <c r="AB27" s="111">
        <v>1168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30728800</v>
      </c>
      <c r="AH27" s="56">
        <f t="shared" si="9"/>
        <v>1246</v>
      </c>
      <c r="AI27" s="57">
        <f t="shared" si="8"/>
        <v>226.62786467806475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6759400</v>
      </c>
      <c r="AQ27" s="111">
        <f t="shared" si="1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12</v>
      </c>
      <c r="E28" s="45">
        <f t="shared" si="2"/>
        <v>8.4507042253521139</v>
      </c>
      <c r="F28" s="110">
        <v>78</v>
      </c>
      <c r="G28" s="45">
        <f t="shared" si="3"/>
        <v>54.929577464788736</v>
      </c>
      <c r="H28" s="46" t="s">
        <v>89</v>
      </c>
      <c r="I28" s="46">
        <f t="shared" si="4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130</v>
      </c>
      <c r="P28" s="50">
        <v>137</v>
      </c>
      <c r="Q28" s="50">
        <v>5964532</v>
      </c>
      <c r="R28" s="51">
        <f t="shared" si="5"/>
        <v>5485</v>
      </c>
      <c r="S28" s="52">
        <f t="shared" si="6"/>
        <v>131.63999999999999</v>
      </c>
      <c r="T28" s="52">
        <f t="shared" si="7"/>
        <v>5.4850000000000003</v>
      </c>
      <c r="U28" s="53">
        <v>5</v>
      </c>
      <c r="V28" s="53">
        <f t="shared" si="0"/>
        <v>5</v>
      </c>
      <c r="W28" s="117" t="s">
        <v>147</v>
      </c>
      <c r="X28" s="111">
        <v>0</v>
      </c>
      <c r="Y28" s="111">
        <v>999</v>
      </c>
      <c r="Z28" s="111">
        <v>1125</v>
      </c>
      <c r="AA28" s="111">
        <v>1185</v>
      </c>
      <c r="AB28" s="111">
        <v>1168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30730020</v>
      </c>
      <c r="AH28" s="56">
        <f t="shared" si="9"/>
        <v>1220</v>
      </c>
      <c r="AI28" s="57">
        <f t="shared" si="8"/>
        <v>222.42479489516862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6759400</v>
      </c>
      <c r="AQ28" s="111">
        <f t="shared" si="1"/>
        <v>0</v>
      </c>
      <c r="AR28" s="61">
        <v>0.95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8</v>
      </c>
      <c r="E29" s="45">
        <f t="shared" si="2"/>
        <v>5.6338028169014089</v>
      </c>
      <c r="F29" s="110">
        <v>78</v>
      </c>
      <c r="G29" s="45">
        <f t="shared" si="3"/>
        <v>54.929577464788736</v>
      </c>
      <c r="H29" s="46" t="s">
        <v>89</v>
      </c>
      <c r="I29" s="46">
        <f t="shared" si="4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131</v>
      </c>
      <c r="P29" s="50">
        <v>136</v>
      </c>
      <c r="Q29" s="50">
        <v>5970007</v>
      </c>
      <c r="R29" s="51">
        <f t="shared" si="5"/>
        <v>5475</v>
      </c>
      <c r="S29" s="52">
        <f t="shared" si="6"/>
        <v>131.4</v>
      </c>
      <c r="T29" s="52">
        <f t="shared" si="7"/>
        <v>5.4749999999999996</v>
      </c>
      <c r="U29" s="53">
        <v>4.8</v>
      </c>
      <c r="V29" s="53">
        <f t="shared" si="0"/>
        <v>4.8</v>
      </c>
      <c r="W29" s="117" t="s">
        <v>147</v>
      </c>
      <c r="X29" s="111">
        <v>0</v>
      </c>
      <c r="Y29" s="111">
        <v>999</v>
      </c>
      <c r="Z29" s="111">
        <v>1125</v>
      </c>
      <c r="AA29" s="111">
        <v>1185</v>
      </c>
      <c r="AB29" s="111">
        <v>1168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30731198</v>
      </c>
      <c r="AH29" s="56">
        <f t="shared" si="9"/>
        <v>1178</v>
      </c>
      <c r="AI29" s="57">
        <f t="shared" si="8"/>
        <v>215.15981735159818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6759400</v>
      </c>
      <c r="AQ29" s="111">
        <f t="shared" si="1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8</v>
      </c>
      <c r="E30" s="45">
        <f t="shared" si="2"/>
        <v>5.6338028169014089</v>
      </c>
      <c r="F30" s="110">
        <v>76</v>
      </c>
      <c r="G30" s="45">
        <f t="shared" si="3"/>
        <v>53.521126760563384</v>
      </c>
      <c r="H30" s="46" t="s">
        <v>89</v>
      </c>
      <c r="I30" s="46">
        <f t="shared" si="4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127</v>
      </c>
      <c r="P30" s="50">
        <v>134</v>
      </c>
      <c r="Q30" s="50">
        <v>5975458</v>
      </c>
      <c r="R30" s="51">
        <f t="shared" si="5"/>
        <v>5451</v>
      </c>
      <c r="S30" s="52">
        <f t="shared" si="6"/>
        <v>130.82400000000001</v>
      </c>
      <c r="T30" s="52">
        <f t="shared" si="7"/>
        <v>5.4509999999999996</v>
      </c>
      <c r="U30" s="53">
        <v>4.5</v>
      </c>
      <c r="V30" s="53">
        <f t="shared" si="0"/>
        <v>4.5</v>
      </c>
      <c r="W30" s="117" t="s">
        <v>147</v>
      </c>
      <c r="X30" s="111">
        <v>0</v>
      </c>
      <c r="Y30" s="111">
        <v>999</v>
      </c>
      <c r="Z30" s="111">
        <v>1105</v>
      </c>
      <c r="AA30" s="111">
        <v>1185</v>
      </c>
      <c r="AB30" s="111">
        <v>1130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30732374</v>
      </c>
      <c r="AH30" s="56">
        <f t="shared" si="9"/>
        <v>1176</v>
      </c>
      <c r="AI30" s="57">
        <f t="shared" si="8"/>
        <v>215.74023115024767</v>
      </c>
      <c r="AJ30" s="58">
        <v>0</v>
      </c>
      <c r="AK30" s="58">
        <v>1</v>
      </c>
      <c r="AL30" s="58">
        <v>1</v>
      </c>
      <c r="AM30" s="58">
        <v>1</v>
      </c>
      <c r="AN30" s="58">
        <v>1</v>
      </c>
      <c r="AO30" s="58">
        <v>0</v>
      </c>
      <c r="AP30" s="111">
        <v>6759400</v>
      </c>
      <c r="AQ30" s="111">
        <f t="shared" si="1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13</v>
      </c>
      <c r="E31" s="45">
        <f>D31/1.42</f>
        <v>9.1549295774647899</v>
      </c>
      <c r="F31" s="110">
        <v>76</v>
      </c>
      <c r="G31" s="45">
        <f t="shared" si="3"/>
        <v>53.521126760563384</v>
      </c>
      <c r="H31" s="46" t="s">
        <v>89</v>
      </c>
      <c r="I31" s="46">
        <f t="shared" si="4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124</v>
      </c>
      <c r="P31" s="50">
        <v>131</v>
      </c>
      <c r="Q31" s="50">
        <v>5980795</v>
      </c>
      <c r="R31" s="51">
        <f t="shared" si="5"/>
        <v>5337</v>
      </c>
      <c r="S31" s="52">
        <f t="shared" si="6"/>
        <v>128.08799999999999</v>
      </c>
      <c r="T31" s="52">
        <f t="shared" si="7"/>
        <v>5.3369999999999997</v>
      </c>
      <c r="U31" s="53">
        <v>4.2</v>
      </c>
      <c r="V31" s="53">
        <f t="shared" si="0"/>
        <v>4.2</v>
      </c>
      <c r="W31" s="117" t="s">
        <v>147</v>
      </c>
      <c r="X31" s="111">
        <v>0</v>
      </c>
      <c r="Y31" s="111">
        <v>999</v>
      </c>
      <c r="Z31" s="111">
        <v>1105</v>
      </c>
      <c r="AA31" s="111">
        <v>1185</v>
      </c>
      <c r="AB31" s="111">
        <v>1110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30733522</v>
      </c>
      <c r="AH31" s="56">
        <f t="shared" si="9"/>
        <v>1148</v>
      </c>
      <c r="AI31" s="57">
        <f t="shared" si="8"/>
        <v>215.10211729436014</v>
      </c>
      <c r="AJ31" s="58">
        <v>0</v>
      </c>
      <c r="AK31" s="58">
        <v>1</v>
      </c>
      <c r="AL31" s="58">
        <v>1</v>
      </c>
      <c r="AM31" s="58">
        <v>1</v>
      </c>
      <c r="AN31" s="58">
        <v>1</v>
      </c>
      <c r="AO31" s="58">
        <v>0</v>
      </c>
      <c r="AP31" s="111">
        <v>6759400</v>
      </c>
      <c r="AQ31" s="111">
        <f t="shared" si="1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17</v>
      </c>
      <c r="E32" s="45">
        <f t="shared" si="2"/>
        <v>11.971830985915494</v>
      </c>
      <c r="F32" s="110">
        <v>76</v>
      </c>
      <c r="G32" s="45">
        <f t="shared" si="3"/>
        <v>53.521126760563384</v>
      </c>
      <c r="H32" s="46" t="s">
        <v>89</v>
      </c>
      <c r="I32" s="46">
        <f t="shared" si="4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130</v>
      </c>
      <c r="P32" s="50">
        <v>124</v>
      </c>
      <c r="Q32" s="50">
        <v>5985942</v>
      </c>
      <c r="R32" s="51">
        <f t="shared" si="5"/>
        <v>5147</v>
      </c>
      <c r="S32" s="52">
        <f t="shared" si="6"/>
        <v>123.52800000000001</v>
      </c>
      <c r="T32" s="52">
        <f t="shared" si="7"/>
        <v>5.1470000000000002</v>
      </c>
      <c r="U32" s="53">
        <v>3.8</v>
      </c>
      <c r="V32" s="53">
        <f t="shared" si="0"/>
        <v>3.8</v>
      </c>
      <c r="W32" s="117" t="s">
        <v>150</v>
      </c>
      <c r="X32" s="111">
        <v>0</v>
      </c>
      <c r="Y32" s="111">
        <v>1009</v>
      </c>
      <c r="Z32" s="111">
        <v>1196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30734550</v>
      </c>
      <c r="AH32" s="56">
        <f t="shared" si="9"/>
        <v>1028</v>
      </c>
      <c r="AI32" s="57">
        <f t="shared" si="8"/>
        <v>199.72799689139305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6759400</v>
      </c>
      <c r="AQ32" s="111">
        <f t="shared" si="1"/>
        <v>0</v>
      </c>
      <c r="AR32" s="61">
        <v>0.97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11</v>
      </c>
      <c r="E33" s="45">
        <f t="shared" si="2"/>
        <v>7.746478873239437</v>
      </c>
      <c r="F33" s="110">
        <v>66</v>
      </c>
      <c r="G33" s="45">
        <f t="shared" si="3"/>
        <v>46.478873239436624</v>
      </c>
      <c r="H33" s="46" t="s">
        <v>89</v>
      </c>
      <c r="I33" s="46">
        <f t="shared" si="4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116</v>
      </c>
      <c r="P33" s="50">
        <v>101</v>
      </c>
      <c r="Q33" s="50">
        <v>5990245</v>
      </c>
      <c r="R33" s="51">
        <f t="shared" si="5"/>
        <v>4303</v>
      </c>
      <c r="S33" s="52">
        <f t="shared" si="6"/>
        <v>103.27200000000001</v>
      </c>
      <c r="T33" s="52">
        <f t="shared" si="7"/>
        <v>4.3029999999999999</v>
      </c>
      <c r="U33" s="53">
        <v>4.3</v>
      </c>
      <c r="V33" s="53">
        <f t="shared" si="0"/>
        <v>4.3</v>
      </c>
      <c r="W33" s="117" t="s">
        <v>132</v>
      </c>
      <c r="X33" s="111">
        <v>0</v>
      </c>
      <c r="Y33" s="111">
        <v>0</v>
      </c>
      <c r="Z33" s="111">
        <v>1061</v>
      </c>
      <c r="AA33" s="111">
        <v>0</v>
      </c>
      <c r="AB33" s="111">
        <v>1110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30735292</v>
      </c>
      <c r="AH33" s="56">
        <f t="shared" si="9"/>
        <v>742</v>
      </c>
      <c r="AI33" s="57">
        <f t="shared" si="8"/>
        <v>172.43783406925402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6760082</v>
      </c>
      <c r="AQ33" s="111">
        <f t="shared" si="1"/>
        <v>682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15</v>
      </c>
      <c r="E34" s="45">
        <f t="shared" si="2"/>
        <v>10.563380281690142</v>
      </c>
      <c r="F34" s="110">
        <v>66</v>
      </c>
      <c r="G34" s="45">
        <f t="shared" si="3"/>
        <v>46.478873239436624</v>
      </c>
      <c r="H34" s="46" t="s">
        <v>89</v>
      </c>
      <c r="I34" s="46">
        <f t="shared" si="4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119</v>
      </c>
      <c r="P34" s="50">
        <v>92</v>
      </c>
      <c r="Q34" s="50">
        <v>5994226</v>
      </c>
      <c r="R34" s="51">
        <f t="shared" si="5"/>
        <v>3981</v>
      </c>
      <c r="S34" s="52">
        <f t="shared" si="6"/>
        <v>95.543999999999997</v>
      </c>
      <c r="T34" s="52">
        <f t="shared" si="7"/>
        <v>3.9809999999999999</v>
      </c>
      <c r="U34" s="53">
        <v>4.9000000000000004</v>
      </c>
      <c r="V34" s="53">
        <f t="shared" si="0"/>
        <v>4.9000000000000004</v>
      </c>
      <c r="W34" s="117" t="s">
        <v>132</v>
      </c>
      <c r="X34" s="111">
        <v>0</v>
      </c>
      <c r="Y34" s="111">
        <v>0</v>
      </c>
      <c r="Z34" s="111">
        <v>1027</v>
      </c>
      <c r="AA34" s="111">
        <v>0</v>
      </c>
      <c r="AB34" s="111">
        <v>1059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30735938</v>
      </c>
      <c r="AH34" s="56">
        <f t="shared" si="9"/>
        <v>646</v>
      </c>
      <c r="AI34" s="57">
        <f t="shared" si="8"/>
        <v>162.27078623461443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6760679</v>
      </c>
      <c r="AQ34" s="111">
        <f t="shared" si="1"/>
        <v>597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124.875</v>
      </c>
      <c r="Q35" s="78">
        <f>Q34-Q10</f>
        <v>123137</v>
      </c>
      <c r="R35" s="79">
        <f>SUM(R11:R34)</f>
        <v>123137</v>
      </c>
      <c r="S35" s="80">
        <f>AVERAGE(S11:S34)</f>
        <v>123.137</v>
      </c>
      <c r="T35" s="80">
        <f>SUM(T11:T34)</f>
        <v>123.13700000000001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25330</v>
      </c>
      <c r="AH35" s="86">
        <f>SUM(AH11:AH34)</f>
        <v>25330</v>
      </c>
      <c r="AI35" s="87">
        <f>$AH$35/$T35</f>
        <v>205.70583983692958</v>
      </c>
      <c r="AJ35" s="84"/>
      <c r="AK35" s="88"/>
      <c r="AL35" s="88"/>
      <c r="AM35" s="88"/>
      <c r="AN35" s="89"/>
      <c r="AO35" s="90"/>
      <c r="AP35" s="91">
        <f>AP34-AP10</f>
        <v>4912</v>
      </c>
      <c r="AQ35" s="92">
        <f>SUM(AQ11:AQ34)</f>
        <v>4912</v>
      </c>
      <c r="AR35" s="93">
        <f>AVERAGE(AR11:AR34)</f>
        <v>0.98666666666666669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1:51" x14ac:dyDescent="0.35">
      <c r="B40" s="121" t="s">
        <v>196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197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198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2" t="s">
        <v>201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25" t="s">
        <v>199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203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38" t="s">
        <v>137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6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5" t="s">
        <v>202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27" t="s">
        <v>138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38" t="s">
        <v>139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22" t="s">
        <v>204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205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38" t="s">
        <v>140</v>
      </c>
      <c r="C55" s="119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4"/>
      <c r="U55" s="124"/>
      <c r="V55" s="124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5" t="s">
        <v>129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26"/>
      <c r="V56" s="126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153</v>
      </c>
      <c r="C57" s="122"/>
      <c r="D57" s="119"/>
      <c r="E57" s="119"/>
      <c r="F57" s="119"/>
      <c r="G57" s="119"/>
      <c r="H57" s="119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2" t="s">
        <v>130</v>
      </c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22"/>
      <c r="C59" s="122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70"/>
      <c r="AX59" s="170"/>
      <c r="AY59" s="170"/>
    </row>
    <row r="60" spans="2:51" x14ac:dyDescent="0.35">
      <c r="B60" s="107"/>
      <c r="C60" s="116"/>
      <c r="D60" s="119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B61" s="107"/>
      <c r="C61" s="116"/>
      <c r="D61" s="101"/>
      <c r="E61" s="119"/>
      <c r="F61" s="119"/>
      <c r="G61" s="119"/>
      <c r="H61" s="119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6"/>
      <c r="U61" s="103"/>
      <c r="V61" s="103"/>
      <c r="W61" s="113"/>
      <c r="X61" s="113"/>
      <c r="Y61" s="113"/>
      <c r="Z61" s="105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B62" s="107"/>
      <c r="C62" s="138"/>
      <c r="D62" s="101"/>
      <c r="E62" s="119"/>
      <c r="F62" s="119"/>
      <c r="G62" s="119"/>
      <c r="H62" s="119"/>
      <c r="I62" s="101"/>
      <c r="J62" s="120"/>
      <c r="K62" s="120"/>
      <c r="L62" s="120"/>
      <c r="M62" s="120"/>
      <c r="N62" s="120"/>
      <c r="O62" s="120"/>
      <c r="P62" s="120"/>
      <c r="Q62" s="120"/>
      <c r="R62" s="120"/>
      <c r="S62" s="105"/>
      <c r="T62" s="105"/>
      <c r="U62" s="105"/>
      <c r="V62" s="105"/>
      <c r="W62" s="105"/>
      <c r="X62" s="105"/>
      <c r="Y62" s="105"/>
      <c r="Z62" s="104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12"/>
      <c r="AW62" s="170"/>
      <c r="AX62" s="170"/>
      <c r="AY62" s="170"/>
    </row>
    <row r="63" spans="2:51" x14ac:dyDescent="0.35">
      <c r="B63" s="107"/>
      <c r="C63" s="138"/>
      <c r="D63" s="119"/>
      <c r="E63" s="101"/>
      <c r="F63" s="119"/>
      <c r="G63" s="101"/>
      <c r="H63" s="101"/>
      <c r="I63" s="101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4"/>
      <c r="X63" s="104"/>
      <c r="Y63" s="104"/>
      <c r="Z63" s="113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12"/>
      <c r="AW63" s="170"/>
      <c r="AX63" s="170"/>
      <c r="AY63" s="170"/>
    </row>
    <row r="64" spans="2:51" x14ac:dyDescent="0.35">
      <c r="B64" s="107"/>
      <c r="C64" s="122"/>
      <c r="D64" s="119"/>
      <c r="E64" s="101"/>
      <c r="F64" s="101"/>
      <c r="G64" s="101"/>
      <c r="H64" s="101"/>
      <c r="I64" s="119"/>
      <c r="J64" s="105"/>
      <c r="K64" s="105"/>
      <c r="L64" s="105"/>
      <c r="M64" s="105"/>
      <c r="N64" s="105"/>
      <c r="O64" s="105"/>
      <c r="P64" s="105"/>
      <c r="Q64" s="105"/>
      <c r="R64" s="105"/>
      <c r="S64" s="120"/>
      <c r="T64" s="126"/>
      <c r="U64" s="103"/>
      <c r="V64" s="103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70"/>
      <c r="AX64" s="170"/>
      <c r="AY64" s="170"/>
    </row>
    <row r="65" spans="1:51" x14ac:dyDescent="0.35">
      <c r="B65" s="102"/>
      <c r="C65" s="122"/>
      <c r="D65" s="119"/>
      <c r="E65" s="119"/>
      <c r="F65" s="101"/>
      <c r="G65" s="119"/>
      <c r="H65" s="119"/>
      <c r="I65" s="119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6"/>
      <c r="U65" s="103"/>
      <c r="V65" s="103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70"/>
      <c r="AX65" s="170"/>
      <c r="AY65" s="170"/>
    </row>
    <row r="66" spans="1:51" x14ac:dyDescent="0.35">
      <c r="B66" s="102"/>
      <c r="C66" s="105"/>
      <c r="D66" s="119"/>
      <c r="E66" s="119"/>
      <c r="F66" s="119"/>
      <c r="G66" s="119"/>
      <c r="H66" s="119"/>
      <c r="I66" s="119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6"/>
      <c r="U66" s="103"/>
      <c r="V66" s="103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70"/>
      <c r="AX66" s="170"/>
      <c r="AY66" s="170"/>
    </row>
    <row r="67" spans="1:51" x14ac:dyDescent="0.35">
      <c r="B67" s="102"/>
      <c r="C67" s="138"/>
      <c r="D67" s="105"/>
      <c r="E67" s="119"/>
      <c r="F67" s="119"/>
      <c r="G67" s="119"/>
      <c r="H67" s="119"/>
      <c r="I67" s="119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6"/>
      <c r="U67" s="103"/>
      <c r="V67" s="103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70"/>
      <c r="AX67" s="170"/>
      <c r="AY67" s="170"/>
    </row>
    <row r="68" spans="1:51" x14ac:dyDescent="0.35">
      <c r="B68" s="102"/>
      <c r="C68" s="122"/>
      <c r="D68" s="105"/>
      <c r="E68" s="119"/>
      <c r="F68" s="119"/>
      <c r="G68" s="119"/>
      <c r="H68" s="119"/>
      <c r="I68" s="105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6"/>
      <c r="U68" s="103"/>
      <c r="V68" s="103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70"/>
      <c r="AX68" s="170"/>
      <c r="AY68" s="170"/>
    </row>
    <row r="69" spans="1:51" x14ac:dyDescent="0.35">
      <c r="B69" s="102"/>
      <c r="C69" s="138"/>
      <c r="D69" s="119"/>
      <c r="E69" s="105"/>
      <c r="F69" s="119"/>
      <c r="G69" s="105"/>
      <c r="H69" s="105"/>
      <c r="I69" s="105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6"/>
      <c r="U69" s="103"/>
      <c r="V69" s="103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70"/>
      <c r="AV69" s="112"/>
      <c r="AW69" s="170"/>
      <c r="AX69" s="170"/>
      <c r="AY69" s="170"/>
    </row>
    <row r="70" spans="1:51" x14ac:dyDescent="0.35">
      <c r="B70" s="105"/>
      <c r="C70" s="125"/>
      <c r="D70" s="119"/>
      <c r="E70" s="105"/>
      <c r="F70" s="105"/>
      <c r="G70" s="105"/>
      <c r="H70" s="105"/>
      <c r="I70" s="119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6"/>
      <c r="U70" s="103"/>
      <c r="V70" s="103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70"/>
      <c r="AV70" s="112"/>
      <c r="AW70" s="170"/>
      <c r="AX70" s="170"/>
      <c r="AY70" s="170"/>
    </row>
    <row r="71" spans="1:51" x14ac:dyDescent="0.35">
      <c r="A71" s="113"/>
      <c r="B71" s="105"/>
      <c r="I71" s="114"/>
      <c r="J71" s="114"/>
      <c r="K71" s="114"/>
      <c r="L71" s="114"/>
      <c r="M71" s="114"/>
      <c r="N71" s="114"/>
      <c r="O71" s="115"/>
      <c r="P71" s="109"/>
      <c r="R71" s="112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B72" s="102"/>
      <c r="I72" s="114"/>
      <c r="J72" s="114"/>
      <c r="K72" s="114"/>
      <c r="L72" s="114"/>
      <c r="M72" s="114"/>
      <c r="N72" s="114"/>
      <c r="O72" s="115"/>
      <c r="P72" s="109"/>
      <c r="R72" s="109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70"/>
      <c r="AT74" s="170"/>
      <c r="AU74" s="170"/>
      <c r="AV74" s="170"/>
      <c r="AW74" s="170"/>
      <c r="AX74" s="170"/>
      <c r="AY74" s="170"/>
    </row>
    <row r="75" spans="1:51" x14ac:dyDescent="0.3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70"/>
      <c r="AT75" s="170"/>
      <c r="AU75" s="170"/>
      <c r="AV75" s="170"/>
      <c r="AW75" s="170"/>
      <c r="AX75" s="170"/>
      <c r="AY75" s="170"/>
    </row>
    <row r="76" spans="1:51" x14ac:dyDescent="0.3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70"/>
      <c r="AT76" s="170"/>
      <c r="AU76" s="170"/>
      <c r="AV76" s="170"/>
      <c r="AW76" s="170"/>
      <c r="AX76" s="170"/>
      <c r="AY76" s="170"/>
    </row>
    <row r="77" spans="1:51" x14ac:dyDescent="0.35">
      <c r="A77" s="113"/>
      <c r="I77" s="114"/>
      <c r="J77" s="114"/>
      <c r="K77" s="114"/>
      <c r="L77" s="114"/>
      <c r="M77" s="114"/>
      <c r="N77" s="114"/>
      <c r="O77" s="115"/>
      <c r="P77" s="109"/>
      <c r="R77" s="104"/>
      <c r="AS77" s="170"/>
      <c r="AT77" s="170"/>
      <c r="AU77" s="170"/>
      <c r="AV77" s="170"/>
      <c r="AW77" s="170"/>
      <c r="AX77" s="170"/>
      <c r="AY77" s="170"/>
    </row>
    <row r="78" spans="1:51" x14ac:dyDescent="0.35">
      <c r="A78" s="113"/>
      <c r="I78" s="114"/>
      <c r="J78" s="114"/>
      <c r="K78" s="114"/>
      <c r="L78" s="114"/>
      <c r="M78" s="114"/>
      <c r="N78" s="114"/>
      <c r="O78" s="115"/>
      <c r="R78" s="109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15"/>
      <c r="R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15"/>
      <c r="R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15"/>
      <c r="R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15"/>
      <c r="R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15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15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15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15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15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15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15"/>
      <c r="Q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Q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4"/>
      <c r="P93" s="109"/>
      <c r="Q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O94" s="14"/>
      <c r="P94" s="109"/>
      <c r="Q94" s="109"/>
      <c r="AS94" s="170"/>
      <c r="AT94" s="170"/>
      <c r="AU94" s="170"/>
      <c r="AV94" s="170"/>
      <c r="AW94" s="170"/>
      <c r="AX94" s="170"/>
      <c r="AY94" s="170"/>
    </row>
    <row r="95" spans="15:51" x14ac:dyDescent="0.35">
      <c r="O95" s="14"/>
      <c r="P95" s="109"/>
      <c r="Q95" s="109"/>
      <c r="AS95" s="170"/>
      <c r="AT95" s="170"/>
      <c r="AU95" s="170"/>
      <c r="AV95" s="170"/>
      <c r="AW95" s="170"/>
      <c r="AX95" s="170"/>
      <c r="AY95" s="170"/>
    </row>
    <row r="96" spans="15:51" x14ac:dyDescent="0.35">
      <c r="O96" s="14"/>
      <c r="P96" s="109"/>
      <c r="Q96" s="109"/>
      <c r="AS96" s="170"/>
      <c r="AT96" s="170"/>
      <c r="AU96" s="170"/>
      <c r="AV96" s="170"/>
      <c r="AW96" s="170"/>
      <c r="AX96" s="170"/>
      <c r="AY96" s="170"/>
    </row>
    <row r="97" spans="15:51" x14ac:dyDescent="0.35">
      <c r="O97" s="14"/>
      <c r="P97" s="109"/>
      <c r="Q97" s="109"/>
      <c r="AS97" s="170"/>
      <c r="AT97" s="170"/>
      <c r="AU97" s="170"/>
      <c r="AV97" s="170"/>
      <c r="AW97" s="170"/>
      <c r="AX97" s="170"/>
      <c r="AY97" s="170"/>
    </row>
    <row r="98" spans="15:51" x14ac:dyDescent="0.35">
      <c r="O98" s="14"/>
      <c r="P98" s="109"/>
      <c r="Q98" s="109"/>
      <c r="AS98" s="170"/>
      <c r="AT98" s="170"/>
      <c r="AU98" s="170"/>
      <c r="AV98" s="170"/>
      <c r="AW98" s="170"/>
      <c r="AX98" s="170"/>
      <c r="AY98" s="170"/>
    </row>
    <row r="99" spans="15:51" x14ac:dyDescent="0.35">
      <c r="O99" s="14"/>
      <c r="P99" s="109"/>
      <c r="Q99" s="109"/>
      <c r="R99" s="109"/>
      <c r="S99" s="109"/>
      <c r="AS99" s="170"/>
      <c r="AT99" s="170"/>
      <c r="AU99" s="170"/>
      <c r="AV99" s="170"/>
      <c r="AW99" s="170"/>
      <c r="AX99" s="170"/>
      <c r="AY99" s="170"/>
    </row>
    <row r="100" spans="15:51" x14ac:dyDescent="0.35">
      <c r="O100" s="14"/>
      <c r="P100" s="109"/>
      <c r="Q100" s="109"/>
      <c r="R100" s="109"/>
      <c r="S100" s="109"/>
      <c r="T100" s="109"/>
      <c r="AS100" s="170"/>
      <c r="AT100" s="170"/>
      <c r="AU100" s="170"/>
      <c r="AV100" s="170"/>
      <c r="AW100" s="170"/>
      <c r="AX100" s="170"/>
      <c r="AY100" s="170"/>
    </row>
    <row r="101" spans="15:51" x14ac:dyDescent="0.35">
      <c r="O101" s="14"/>
      <c r="P101" s="109"/>
      <c r="Q101" s="109"/>
      <c r="R101" s="109"/>
      <c r="S101" s="109"/>
      <c r="T101" s="109"/>
      <c r="AS101" s="170"/>
      <c r="AT101" s="170"/>
      <c r="AU101" s="170"/>
      <c r="AV101" s="170"/>
      <c r="AW101" s="170"/>
      <c r="AX101" s="170"/>
      <c r="AY101" s="170"/>
    </row>
    <row r="102" spans="15:51" x14ac:dyDescent="0.35">
      <c r="O102" s="14"/>
      <c r="P102" s="109"/>
      <c r="T102" s="109"/>
      <c r="AS102" s="170"/>
      <c r="AT102" s="170"/>
      <c r="AU102" s="170"/>
      <c r="AV102" s="170"/>
      <c r="AW102" s="170"/>
      <c r="AX102" s="170"/>
      <c r="AY102" s="170"/>
    </row>
    <row r="103" spans="15:51" x14ac:dyDescent="0.35">
      <c r="O103" s="109"/>
      <c r="Q103" s="109"/>
      <c r="R103" s="109"/>
      <c r="S103" s="109"/>
      <c r="AS103" s="170"/>
      <c r="AT103" s="170"/>
      <c r="AU103" s="170"/>
      <c r="AV103" s="170"/>
      <c r="AW103" s="170"/>
      <c r="AX103" s="170"/>
      <c r="AY103" s="170"/>
    </row>
    <row r="104" spans="15:51" x14ac:dyDescent="0.35">
      <c r="O104" s="14"/>
      <c r="P104" s="109"/>
      <c r="Q104" s="109"/>
      <c r="R104" s="109"/>
      <c r="S104" s="109"/>
      <c r="T104" s="109"/>
      <c r="AS104" s="170"/>
      <c r="AT104" s="170"/>
      <c r="AU104" s="170"/>
      <c r="AV104" s="170"/>
      <c r="AW104" s="170"/>
      <c r="AX104" s="170"/>
      <c r="AY104" s="170"/>
    </row>
    <row r="105" spans="15:51" x14ac:dyDescent="0.35">
      <c r="O105" s="14"/>
      <c r="P105" s="109"/>
      <c r="Q105" s="109"/>
      <c r="R105" s="109"/>
      <c r="S105" s="109"/>
      <c r="T105" s="109"/>
      <c r="U105" s="109"/>
      <c r="AS105" s="170"/>
      <c r="AT105" s="170"/>
      <c r="AU105" s="170"/>
      <c r="AV105" s="170"/>
      <c r="AW105" s="170"/>
      <c r="AX105" s="170"/>
      <c r="AY105" s="170"/>
    </row>
    <row r="106" spans="15:51" x14ac:dyDescent="0.35">
      <c r="O106" s="14"/>
      <c r="P106" s="109"/>
      <c r="T106" s="109"/>
      <c r="U106" s="109"/>
      <c r="AS106" s="170"/>
      <c r="AT106" s="170"/>
      <c r="AU106" s="170"/>
      <c r="AV106" s="170"/>
      <c r="AW106" s="170"/>
      <c r="AX106" s="170"/>
      <c r="AY106" s="170"/>
    </row>
    <row r="118" spans="45:51" x14ac:dyDescent="0.35">
      <c r="AS118" s="170"/>
      <c r="AT118" s="170"/>
      <c r="AU118" s="170"/>
      <c r="AV118" s="170"/>
      <c r="AW118" s="170"/>
      <c r="AX118" s="170"/>
      <c r="AY118" s="170"/>
    </row>
  </sheetData>
  <protectedRanges>
    <protectedRange sqref="N62:R62 B72 S64:T70 B61:B69 T50:T57 S58:T61 T40 T42 N65:R70" name="Range2_12_5_1_1"/>
    <protectedRange sqref="N10 L10 L6 D6 D8 AD8 AF8 O8:U8 AJ8:AR8 AF10 AR11:AR34 L24:N31 E23:E34 G23:G34 N12:N23 N34:T34 E11:G22 N32:N33 O12:T33 U12:V34 W11:AG34 N11:V11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70:B71 J63:R64 D67:D68 I68:I69 Z61:Z62 S62:Y63 AA62:AU63 E69:E70 G69:H70 F70" name="Range2_2_1_10_1_1_1_2"/>
    <protectedRange sqref="C66" name="Range2_2_1_10_2_1_1_1"/>
    <protectedRange sqref="N59:R61 G65:H65 D63 F66 E65" name="Range2_12_1_6_1_1"/>
    <protectedRange sqref="D59 I64:I66 G66:H67 G59:M61 E66:E67 F67:F68 F60:F62 E59:E61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9" name="Range2_2_12_1_1_1_1_1"/>
    <protectedRange sqref="C60:C61" name="Range2_5_1_1_1"/>
    <protectedRange sqref="E63:E64 F64:F65 G63:H64 I62:I63" name="Range2_2_1_1_1_1"/>
    <protectedRange sqref="D61:D62" name="Range2_1_1_1_1_1_1_1_1"/>
    <protectedRange sqref="AS11:AS15" name="Range1_4_1_1_1_1"/>
    <protectedRange sqref="J11:J15 J26:J34" name="Range1_1_2_1_10_1_1_1_1"/>
    <protectedRange sqref="R77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0:S51" name="Range2_12_2_1_1_1_2"/>
    <protectedRange sqref="T49" name="Range2_12_5_1_1_2"/>
    <protectedRange sqref="B40" name="Range2_12_5_1_1_1_1"/>
    <protectedRange sqref="E40:H40" name="Range2_2_12_1_7_1_1_1_1"/>
    <protectedRange sqref="C40:D40" name="Range2_3_2_1_3_1_1_2_10_1_1_1_1_1_1"/>
    <protectedRange sqref="N50:R50" name="Range2_12_1_6_1_1_4_1_1_1_1_1_1"/>
    <protectedRange sqref="J50:M50" name="Range2_2_12_1_7_1_1_6_1_1_1_1_1_1"/>
    <protectedRange sqref="I50" name="Range2_2_12_1_4_3_1_1_1_5_1_1_1_1_1_1_1"/>
    <protectedRange sqref="G50:H50" name="Range2_2_12_1_3_1_2_1_1_1_2_1_1_1_1_1_1_2"/>
    <protectedRange sqref="D50:E50" name="Range2_2_12_1_3_1_2_1_1_1_2_1_1_1_1_3_1_1"/>
    <protectedRange sqref="F50" name="Range2_2_12_1_3_1_2_1_1_1_3_1_1_1_1_1_3_1_1"/>
    <protectedRange sqref="B53" name="Range2_12_5_1_1_2_2_1_3_1_1_1_1_2_1_1"/>
    <protectedRange sqref="S56:S57" name="Range2_12_5_1_1_7"/>
    <protectedRange sqref="S55" name="Range2_12_5_1_1_5_1"/>
    <protectedRange sqref="S52:S54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G45:H46 D45:E46" name="Range2_2_12_1_3_1_2_1_1_1_2_1_3_2_1_1_1"/>
    <protectedRange sqref="F45:F46" name="Range2_2_12_1_3_1_2_1_1_1_1_1_2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G48:H48 D48:E48" name="Range2_2_12_1_3_1_2_1_1_1_2_1_3_2_1_2_1_1_1"/>
    <protectedRange sqref="F48" name="Range2_2_12_1_3_1_2_1_1_1_1_1_2_2_1_2_1_1_1"/>
    <protectedRange sqref="B47 B43:B44" name="Range2_12_5_1_1_1_2_2_1_1_1_1_1_1"/>
    <protectedRange sqref="B45:B46" name="Range2_12_5_1_1_1_3_1_1_1_1_1_1_1"/>
    <protectedRange sqref="S49" name="Range2_12_4_1_1_1_4_2"/>
    <protectedRange sqref="Q49:R49" name="Range2_12_1_6_1_1_1_2_3_2_1"/>
    <protectedRange sqref="N49:P49" name="Range2_12_1_2_3_1_1_1_2_3_2_1"/>
    <protectedRange sqref="K49:M49" name="Range2_2_12_1_4_3_1_1_1_3_3_2_1"/>
    <protectedRange sqref="J49" name="Range2_2_12_1_4_3_1_1_1_3_2_1"/>
    <protectedRange sqref="D49:E49" name="Range2_2_12_1_3_1_2_1_1_1_2_1_2_3"/>
    <protectedRange sqref="I49" name="Range2_2_12_1_4_2_1_1_1_4_1_2_1_1_1"/>
    <protectedRange sqref="F49:H49" name="Range2_2_12_1_3_1_1_1_1_1_4_1_2_1_2_1"/>
    <protectedRange sqref="B50" name="Range2_12_5_1_1_1_2_1_1_1_1"/>
    <protectedRange sqref="B51" name="Range2_12_5_1_1_2_2_2_1_1_1"/>
    <protectedRange sqref="B60" name="Range2_12_5_1_1_3"/>
    <protectedRange sqref="Q51:R52" name="Range2_12_1_6_1_1_1_2_3_1_1_3_1_1_1_1"/>
    <protectedRange sqref="N51:P52" name="Range2_12_1_2_3_1_1_1_2_3_1_1_3_1_1_1_1"/>
    <protectedRange sqref="J51:M52" name="Range2_2_12_1_4_3_1_1_1_3_3_1_1_3_1_1_1_1"/>
    <protectedRange sqref="I52" name="Range2_2_12_1_7_1_1_5_2_1_1_1_1_1_1_1_1_1"/>
    <protectedRange sqref="D52:E52 G52:H52" name="Range2_2_12_1_3_3_1_1_1_2_1_1_1_1_1_1_1_1_1"/>
    <protectedRange sqref="I51" name="Range2_2_12_1_4_3_1_1_1_2_1_2_1_1_3_1_1_1_1"/>
    <protectedRange sqref="G51:H51 F51:F52" name="Range2_2_12_1_3_1_2_1_1_1_2_1_3_1_1_3_1_1_1_1"/>
    <protectedRange sqref="D51:E51" name="Range2_2_12_1_3_1_1_1_1_1_4_1_2_1_3_1_1_1_1_1_1_1"/>
    <protectedRange sqref="N58:R58" name="Range2_12_1_6_1_1_2_1"/>
    <protectedRange sqref="D58 I58:M58" name="Range2_2_12_1_7_1_1_2_1"/>
    <protectedRange sqref="E58:H58" name="Range2_2_12_1_1_1_1_1_1_1"/>
    <protectedRange sqref="C58" name="Range2_1_4_2_1_1_1_1_1"/>
    <protectedRange sqref="N56:R57" name="Range2_12_1_1_1_1_1_1_1_1_1_1_1_1_1_1"/>
    <protectedRange sqref="J56:M57" name="Range2_2_12_1_1_1_1_1_1_1_1_1_1_1_1_1_1"/>
    <protectedRange sqref="N55:R55" name="Range2_12_1_6_1_1_4_1_1_1_1_1_1_1_1_1"/>
    <protectedRange sqref="J55:M55" name="Range2_2_12_1_7_1_1_6_1_1_1_1_1_1_1_1_1"/>
    <protectedRange sqref="I56:I57" name="Range2_2_12_1_7_1_1_5_1_1_1_1_1_1_1_1_1_1_1"/>
    <protectedRange sqref="G56:H57" name="Range2_2_12_1_3_3_1_1_1_1_1_1_1_1_1_1_1_1_1_1"/>
    <protectedRange sqref="I55" name="Range2_2_12_1_4_3_1_1_1_5_1_1_1_1_1_1_1_1_1_1"/>
    <protectedRange sqref="G55:H55" name="Range2_2_12_1_3_1_2_1_1_1_2_1_1_1_1_1_1_2_1_1_1"/>
    <protectedRange sqref="Q54:R54" name="Range2_12_1_4_1_1_1_1_1_1_1_1_1_1_1_1_1"/>
    <protectedRange sqref="N54:P54" name="Range2_12_1_2_1_1_1_1_1_1_1_1_1_1_1_1_1_1"/>
    <protectedRange sqref="J54:M54" name="Range2_2_12_1_4_1_1_1_1_1_1_1_1_1_1_1_1_1_1"/>
    <protectedRange sqref="Q53:R53" name="Range2_12_1_6_1_1_1_2_3_1_1_3_1_1_1_1_1"/>
    <protectedRange sqref="N53:P53" name="Range2_12_1_2_3_1_1_1_2_3_1_1_3_1_1_1_1_1"/>
    <protectedRange sqref="I54 J53:M53" name="Range2_2_12_1_4_3_1_1_1_3_3_1_1_3_1_1_1_1_1"/>
    <protectedRange sqref="D54:E54 G54:H54" name="Range2_2_12_1_3_1_2_1_1_1_3_1_1_1_1_1_1_1_2_1"/>
    <protectedRange sqref="B55" name="Range2_12_5_1_1_2_2_1_3_1_1_1_1_1_1_1_1"/>
    <protectedRange sqref="I53" name="Range2_2_12_1_7_1_1_5_2_1_1_1_1_1_1_1_1_1_1"/>
    <protectedRange sqref="D53:E53 G53:H53 F54" name="Range2_2_12_1_3_3_1_1_1_2_1_1_1_1_1_1_1_1_1_1"/>
    <protectedRange sqref="F53" name="Range2_2_12_1_3_1_2_1_1_1_2_1_3_1_1_3_1_1_1_1_1"/>
    <protectedRange sqref="C56:C57" name="Range2_1_1_1_2_1_1_1_1_1_1_1_1_1_1_1_1"/>
    <protectedRange sqref="D56:D57 E57" name="Range2_2_12_1_2_1_1_1_1_1_1_1_1_1_1_1_1_1_1"/>
    <protectedRange sqref="F57 E56" name="Range2_2_12_1_3_1_2_1_1_1_2_1_1_1_1_1_1_1_1_1_1_1"/>
    <protectedRange sqref="F56" name="Range2_2_12_1_3_1_2_1_1_1_3_1_1_1_1_1_1_1_1_1_1_1"/>
    <protectedRange sqref="B59" name="Range2_12_5_1_1_2_2_1_3_1_1_1_1_1_1_1_1_1_1_1"/>
    <protectedRange sqref="D55:E55" name="Range2_2_12_1_3_1_2_1_1_1_2_1_1_1_1_3_1_1_1_1_1"/>
    <protectedRange sqref="B56" name="Range2_12_5_1_1_2_1_4_1_1_1_2_1_1_1_1_1"/>
    <protectedRange sqref="F55" name="Range2_2_12_1_3_1_2_1_1_1_3_1_1_1_1_1_3_1_1_1_1_1"/>
    <protectedRange sqref="B57:B58" name="Range2_12_5_1_1_2_2_1_3_1_1_1_1_2_1_1_1_1_1"/>
    <protectedRange sqref="B54" name="Range2_12_5_1_1_2_2_1_3_1_1_1_1_2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72" priority="9" operator="containsText" text="N/A">
      <formula>NOT(ISERROR(SEARCH("N/A",X11)))</formula>
    </cfRule>
    <cfRule type="cellIs" dxfId="571" priority="27" operator="equal">
      <formula>0</formula>
    </cfRule>
  </conditionalFormatting>
  <conditionalFormatting sqref="X11:AE34">
    <cfRule type="cellIs" dxfId="570" priority="26" operator="greaterThanOrEqual">
      <formula>1185</formula>
    </cfRule>
  </conditionalFormatting>
  <conditionalFormatting sqref="X11:AE34">
    <cfRule type="cellIs" dxfId="569" priority="25" operator="between">
      <formula>0.1</formula>
      <formula>1184</formula>
    </cfRule>
  </conditionalFormatting>
  <conditionalFormatting sqref="X8">
    <cfRule type="cellIs" dxfId="568" priority="24" operator="equal">
      <formula>0</formula>
    </cfRule>
  </conditionalFormatting>
  <conditionalFormatting sqref="X8">
    <cfRule type="cellIs" dxfId="567" priority="23" operator="greaterThan">
      <formula>1179</formula>
    </cfRule>
  </conditionalFormatting>
  <conditionalFormatting sqref="X8">
    <cfRule type="cellIs" dxfId="566" priority="22" operator="greaterThan">
      <formula>99</formula>
    </cfRule>
  </conditionalFormatting>
  <conditionalFormatting sqref="X8">
    <cfRule type="cellIs" dxfId="565" priority="21" operator="greaterThan">
      <formula>0.99</formula>
    </cfRule>
  </conditionalFormatting>
  <conditionalFormatting sqref="AB8">
    <cfRule type="cellIs" dxfId="564" priority="20" operator="equal">
      <formula>0</formula>
    </cfRule>
  </conditionalFormatting>
  <conditionalFormatting sqref="AB8">
    <cfRule type="cellIs" dxfId="563" priority="19" operator="greaterThan">
      <formula>1179</formula>
    </cfRule>
  </conditionalFormatting>
  <conditionalFormatting sqref="AB8">
    <cfRule type="cellIs" dxfId="562" priority="18" operator="greaterThan">
      <formula>99</formula>
    </cfRule>
  </conditionalFormatting>
  <conditionalFormatting sqref="AB8">
    <cfRule type="cellIs" dxfId="561" priority="17" operator="greaterThan">
      <formula>0.99</formula>
    </cfRule>
  </conditionalFormatting>
  <conditionalFormatting sqref="AQ11:AQ34 AJ16:AK19 AJ20:AJ34 AJ11:AO15 AK20:AK33 AL16:AO34">
    <cfRule type="cellIs" dxfId="560" priority="16" operator="equal">
      <formula>0</formula>
    </cfRule>
  </conditionalFormatting>
  <conditionalFormatting sqref="AQ11:AQ34 AJ16:AK19 AJ20:AJ34 AJ11:AO15 AK20:AK33 AL16:AO34">
    <cfRule type="cellIs" dxfId="559" priority="15" operator="greaterThan">
      <formula>1179</formula>
    </cfRule>
  </conditionalFormatting>
  <conditionalFormatting sqref="AQ11:AQ34 AJ16:AK19 AJ20:AJ34 AJ11:AO15 AK20:AK33 AL16:AO34">
    <cfRule type="cellIs" dxfId="558" priority="14" operator="greaterThan">
      <formula>99</formula>
    </cfRule>
  </conditionalFormatting>
  <conditionalFormatting sqref="AQ11:AQ34 AJ16:AK19 AJ20:AJ34 AJ11:AO15 AK20:AK33 AL16:AO34">
    <cfRule type="cellIs" dxfId="557" priority="13" operator="greaterThan">
      <formula>0.99</formula>
    </cfRule>
  </conditionalFormatting>
  <conditionalFormatting sqref="AI11:AI34">
    <cfRule type="cellIs" dxfId="556" priority="12" operator="greaterThan">
      <formula>$AI$8</formula>
    </cfRule>
  </conditionalFormatting>
  <conditionalFormatting sqref="AH11:AH34">
    <cfRule type="cellIs" dxfId="555" priority="10" operator="greaterThan">
      <formula>$AH$8</formula>
    </cfRule>
    <cfRule type="cellIs" dxfId="554" priority="11" operator="greaterThan">
      <formula>$AH$8</formula>
    </cfRule>
  </conditionalFormatting>
  <conditionalFormatting sqref="AP11:AP34">
    <cfRule type="cellIs" dxfId="553" priority="8" operator="equal">
      <formula>0</formula>
    </cfRule>
  </conditionalFormatting>
  <conditionalFormatting sqref="AP11:AP34">
    <cfRule type="cellIs" dxfId="552" priority="7" operator="greaterThan">
      <formula>1179</formula>
    </cfRule>
  </conditionalFormatting>
  <conditionalFormatting sqref="AP11:AP34">
    <cfRule type="cellIs" dxfId="551" priority="6" operator="greaterThan">
      <formula>99</formula>
    </cfRule>
  </conditionalFormatting>
  <conditionalFormatting sqref="AP11:AP34">
    <cfRule type="cellIs" dxfId="550" priority="5" operator="greaterThan">
      <formula>0.99</formula>
    </cfRule>
  </conditionalFormatting>
  <conditionalFormatting sqref="AK34">
    <cfRule type="cellIs" dxfId="549" priority="4" operator="equal">
      <formula>0</formula>
    </cfRule>
  </conditionalFormatting>
  <conditionalFormatting sqref="AK34">
    <cfRule type="cellIs" dxfId="548" priority="3" operator="greaterThan">
      <formula>1179</formula>
    </cfRule>
  </conditionalFormatting>
  <conditionalFormatting sqref="AK34">
    <cfRule type="cellIs" dxfId="547" priority="2" operator="greaterThan">
      <formula>99</formula>
    </cfRule>
  </conditionalFormatting>
  <conditionalFormatting sqref="AK34">
    <cfRule type="cellIs" dxfId="546" priority="1" operator="greaterThan">
      <formula>0.99</formula>
    </cfRule>
  </conditionalFormatting>
  <dataValidations count="4">
    <dataValidation type="list" allowBlank="1" showInputMessage="1" showErrorMessage="1" sqref="AV31:AW31" xr:uid="{00000000-0002-0000-0700-000000000000}">
      <formula1>$AV$24:$AV$28</formula1>
    </dataValidation>
    <dataValidation type="list" allowBlank="1" showInputMessage="1" showErrorMessage="1" sqref="H11:H34" xr:uid="{00000000-0002-0000-0700-000001000000}">
      <formula1>$AV$10:$AV$19</formula1>
    </dataValidation>
    <dataValidation type="list" allowBlank="1" showInputMessage="1" showErrorMessage="1" sqref="AP8:AQ8 N10 L10 D8 O8:T8" xr:uid="{00000000-0002-0000-0700-000002000000}">
      <formula1>#REF!</formula1>
    </dataValidation>
    <dataValidation type="list" allowBlank="1" showInputMessage="1" showErrorMessage="1" sqref="P3:P5" xr:uid="{00000000-0002-0000-0700-000003000000}">
      <formula1>$AY$10:$AY$39</formula1>
    </dataValidation>
  </dataValidations>
  <hyperlinks>
    <hyperlink ref="H9:H10" location="'1'!AH8" display="Plant Status" xr:uid="{00000000-0004-0000-07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AY117"/>
  <sheetViews>
    <sheetView showGridLines="0" topLeftCell="A21" zoomScaleNormal="100" workbookViewId="0">
      <selection activeCell="Q57" sqref="B52:Q57"/>
    </sheetView>
  </sheetViews>
  <sheetFormatPr defaultColWidth="9.1796875" defaultRowHeight="14.5" x14ac:dyDescent="0.35"/>
  <cols>
    <col min="1" max="1" width="7.1796875" style="170" customWidth="1"/>
    <col min="2" max="2" width="10.26953125" style="170" customWidth="1"/>
    <col min="3" max="3" width="14.54296875" style="170" customWidth="1"/>
    <col min="4" max="7" width="9.1796875" style="170"/>
    <col min="8" max="8" width="20.453125" style="170" customWidth="1"/>
    <col min="9" max="10" width="9.1796875" style="170"/>
    <col min="11" max="11" width="9" style="170" customWidth="1"/>
    <col min="12" max="14" width="9.1796875" style="170" hidden="1" customWidth="1"/>
    <col min="15" max="16" width="9.1796875" style="170"/>
    <col min="17" max="18" width="9.1796875" style="170" customWidth="1"/>
    <col min="19" max="32" width="9.1796875" style="170"/>
    <col min="33" max="33" width="10.453125" style="170" bestFit="1" customWidth="1"/>
    <col min="34" max="44" width="9.1796875" style="170"/>
    <col min="45" max="45" width="83.81640625" style="14" customWidth="1"/>
    <col min="46" max="47" width="9.1796875" style="109"/>
    <col min="48" max="48" width="29.7265625" style="109" customWidth="1"/>
    <col min="49" max="49" width="22" style="109" customWidth="1"/>
    <col min="50" max="50" width="9.1796875" style="109"/>
    <col min="51" max="51" width="38.54296875" style="109" bestFit="1" customWidth="1"/>
    <col min="52" max="16384" width="9.1796875" style="170"/>
  </cols>
  <sheetData>
    <row r="2" spans="2:51" ht="21" x14ac:dyDescent="0.3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3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257" t="s">
        <v>135</v>
      </c>
      <c r="Q3" s="258"/>
      <c r="R3" s="258"/>
      <c r="S3" s="258"/>
      <c r="T3" s="258"/>
      <c r="U3" s="259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35">
      <c r="B4" s="20" t="s">
        <v>4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5</v>
      </c>
      <c r="P4" s="257" t="s">
        <v>133</v>
      </c>
      <c r="Q4" s="258"/>
      <c r="R4" s="258"/>
      <c r="S4" s="258"/>
      <c r="T4" s="258"/>
      <c r="U4" s="259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3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6</v>
      </c>
      <c r="P5" s="257" t="s">
        <v>134</v>
      </c>
      <c r="Q5" s="258"/>
      <c r="R5" s="258"/>
      <c r="S5" s="258"/>
      <c r="T5" s="258"/>
      <c r="U5" s="259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35">
      <c r="B6" s="257" t="s">
        <v>7</v>
      </c>
      <c r="C6" s="259"/>
      <c r="D6" s="260" t="s">
        <v>8</v>
      </c>
      <c r="E6" s="261"/>
      <c r="F6" s="261"/>
      <c r="G6" s="261"/>
      <c r="H6" s="262"/>
      <c r="I6" s="109"/>
      <c r="J6" s="109"/>
      <c r="K6" s="18"/>
      <c r="L6" s="263">
        <v>41686</v>
      </c>
      <c r="M6" s="263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24" x14ac:dyDescent="0.35">
      <c r="B7" s="264" t="s">
        <v>9</v>
      </c>
      <c r="C7" s="265"/>
      <c r="D7" s="264" t="s">
        <v>10</v>
      </c>
      <c r="E7" s="266"/>
      <c r="F7" s="266"/>
      <c r="G7" s="265"/>
      <c r="H7" s="171" t="s">
        <v>11</v>
      </c>
      <c r="I7" s="172" t="s">
        <v>12</v>
      </c>
      <c r="J7" s="172" t="s">
        <v>13</v>
      </c>
      <c r="K7" s="172" t="s">
        <v>14</v>
      </c>
      <c r="L7" s="14"/>
      <c r="M7" s="14"/>
      <c r="N7" s="14"/>
      <c r="O7" s="171" t="s">
        <v>15</v>
      </c>
      <c r="P7" s="264" t="s">
        <v>16</v>
      </c>
      <c r="Q7" s="266"/>
      <c r="R7" s="266"/>
      <c r="S7" s="266"/>
      <c r="T7" s="265"/>
      <c r="U7" s="277" t="s">
        <v>17</v>
      </c>
      <c r="V7" s="277"/>
      <c r="W7" s="172" t="s">
        <v>18</v>
      </c>
      <c r="X7" s="264" t="s">
        <v>19</v>
      </c>
      <c r="Y7" s="265"/>
      <c r="Z7" s="264" t="s">
        <v>20</v>
      </c>
      <c r="AA7" s="265"/>
      <c r="AB7" s="264" t="s">
        <v>21</v>
      </c>
      <c r="AC7" s="265"/>
      <c r="AD7" s="264" t="s">
        <v>22</v>
      </c>
      <c r="AE7" s="265"/>
      <c r="AF7" s="172" t="s">
        <v>23</v>
      </c>
      <c r="AG7" s="172" t="s">
        <v>24</v>
      </c>
      <c r="AH7" s="172" t="s">
        <v>25</v>
      </c>
      <c r="AI7" s="172" t="s">
        <v>26</v>
      </c>
      <c r="AJ7" s="264" t="s">
        <v>27</v>
      </c>
      <c r="AK7" s="266"/>
      <c r="AL7" s="266"/>
      <c r="AM7" s="266"/>
      <c r="AN7" s="265"/>
      <c r="AO7" s="264" t="s">
        <v>28</v>
      </c>
      <c r="AP7" s="266"/>
      <c r="AQ7" s="265"/>
      <c r="AR7" s="172" t="s">
        <v>29</v>
      </c>
      <c r="AS7" s="29"/>
      <c r="AT7" s="14"/>
      <c r="AU7" s="14"/>
      <c r="AV7" s="14"/>
      <c r="AW7" s="14"/>
      <c r="AX7" s="14"/>
      <c r="AY7" s="14"/>
    </row>
    <row r="8" spans="2:51" x14ac:dyDescent="0.35">
      <c r="B8" s="267">
        <v>41891</v>
      </c>
      <c r="C8" s="268"/>
      <c r="D8" s="269" t="s">
        <v>30</v>
      </c>
      <c r="E8" s="270"/>
      <c r="F8" s="270"/>
      <c r="G8" s="271"/>
      <c r="H8" s="30"/>
      <c r="I8" s="269" t="s">
        <v>30</v>
      </c>
      <c r="J8" s="270"/>
      <c r="K8" s="271"/>
      <c r="L8" s="31"/>
      <c r="M8" s="31"/>
      <c r="N8" s="31"/>
      <c r="O8" s="30" t="s">
        <v>31</v>
      </c>
      <c r="P8" s="30" t="s">
        <v>31</v>
      </c>
      <c r="Q8" s="30" t="s">
        <v>32</v>
      </c>
      <c r="R8" s="30" t="s">
        <v>32</v>
      </c>
      <c r="S8" s="30" t="s">
        <v>31</v>
      </c>
      <c r="T8" s="30" t="s">
        <v>33</v>
      </c>
      <c r="U8" s="272" t="s">
        <v>34</v>
      </c>
      <c r="V8" s="272"/>
      <c r="W8" s="32" t="s">
        <v>35</v>
      </c>
      <c r="X8" s="273">
        <v>0</v>
      </c>
      <c r="Y8" s="274"/>
      <c r="Z8" s="275" t="s">
        <v>36</v>
      </c>
      <c r="AA8" s="276"/>
      <c r="AB8" s="273">
        <v>1185</v>
      </c>
      <c r="AC8" s="274"/>
      <c r="AD8" s="278">
        <v>800</v>
      </c>
      <c r="AE8" s="279"/>
      <c r="AF8" s="30"/>
      <c r="AG8" s="32">
        <f>AG34-AG10</f>
        <v>24916</v>
      </c>
      <c r="AH8" s="33"/>
      <c r="AI8" s="33"/>
      <c r="AJ8" s="30" t="s">
        <v>37</v>
      </c>
      <c r="AK8" s="30" t="s">
        <v>37</v>
      </c>
      <c r="AL8" s="30" t="s">
        <v>37</v>
      </c>
      <c r="AM8" s="30" t="s">
        <v>37</v>
      </c>
      <c r="AN8" s="30" t="s">
        <v>37</v>
      </c>
      <c r="AO8" s="30" t="s">
        <v>37</v>
      </c>
      <c r="AP8" s="30" t="s">
        <v>32</v>
      </c>
      <c r="AQ8" s="30" t="s">
        <v>32</v>
      </c>
      <c r="AR8" s="30" t="s">
        <v>38</v>
      </c>
      <c r="AS8" s="29"/>
      <c r="AV8" s="34" t="s">
        <v>39</v>
      </c>
    </row>
    <row r="9" spans="2:51" ht="60" x14ac:dyDescent="0.35">
      <c r="B9" s="280" t="s">
        <v>40</v>
      </c>
      <c r="C9" s="280"/>
      <c r="D9" s="281" t="s">
        <v>41</v>
      </c>
      <c r="E9" s="282"/>
      <c r="F9" s="283" t="s">
        <v>42</v>
      </c>
      <c r="G9" s="282"/>
      <c r="H9" s="284" t="s">
        <v>43</v>
      </c>
      <c r="I9" s="280" t="s">
        <v>44</v>
      </c>
      <c r="J9" s="280"/>
      <c r="K9" s="280"/>
      <c r="L9" s="172" t="s">
        <v>45</v>
      </c>
      <c r="M9" s="277" t="s">
        <v>46</v>
      </c>
      <c r="N9" s="35" t="s">
        <v>47</v>
      </c>
      <c r="O9" s="285" t="s">
        <v>48</v>
      </c>
      <c r="P9" s="285" t="s">
        <v>49</v>
      </c>
      <c r="Q9" s="36" t="s">
        <v>50</v>
      </c>
      <c r="R9" s="292" t="s">
        <v>51</v>
      </c>
      <c r="S9" s="293"/>
      <c r="T9" s="294"/>
      <c r="U9" s="173" t="s">
        <v>52</v>
      </c>
      <c r="V9" s="173" t="s">
        <v>53</v>
      </c>
      <c r="W9" s="280" t="s">
        <v>54</v>
      </c>
      <c r="X9" s="298" t="s">
        <v>55</v>
      </c>
      <c r="Y9" s="299"/>
      <c r="Z9" s="299"/>
      <c r="AA9" s="299"/>
      <c r="AB9" s="299"/>
      <c r="AC9" s="299"/>
      <c r="AD9" s="299"/>
      <c r="AE9" s="300"/>
      <c r="AF9" s="175" t="s">
        <v>56</v>
      </c>
      <c r="AG9" s="175" t="s">
        <v>57</v>
      </c>
      <c r="AH9" s="287" t="s">
        <v>58</v>
      </c>
      <c r="AI9" s="301" t="s">
        <v>59</v>
      </c>
      <c r="AJ9" s="173" t="s">
        <v>60</v>
      </c>
      <c r="AK9" s="173" t="s">
        <v>61</v>
      </c>
      <c r="AL9" s="173" t="s">
        <v>62</v>
      </c>
      <c r="AM9" s="173" t="s">
        <v>63</v>
      </c>
      <c r="AN9" s="173" t="s">
        <v>64</v>
      </c>
      <c r="AO9" s="173" t="s">
        <v>65</v>
      </c>
      <c r="AP9" s="173" t="s">
        <v>66</v>
      </c>
      <c r="AQ9" s="285" t="s">
        <v>67</v>
      </c>
      <c r="AR9" s="173" t="s">
        <v>68</v>
      </c>
      <c r="AS9" s="287" t="s">
        <v>69</v>
      </c>
      <c r="AV9" s="37" t="s">
        <v>70</v>
      </c>
      <c r="AW9" s="37" t="s">
        <v>71</v>
      </c>
      <c r="AY9" s="38" t="s">
        <v>72</v>
      </c>
    </row>
    <row r="10" spans="2:51" x14ac:dyDescent="0.35">
      <c r="B10" s="173" t="s">
        <v>73</v>
      </c>
      <c r="C10" s="173" t="s">
        <v>74</v>
      </c>
      <c r="D10" s="173" t="s">
        <v>75</v>
      </c>
      <c r="E10" s="173" t="s">
        <v>76</v>
      </c>
      <c r="F10" s="173" t="s">
        <v>75</v>
      </c>
      <c r="G10" s="173" t="s">
        <v>76</v>
      </c>
      <c r="H10" s="284"/>
      <c r="I10" s="173" t="s">
        <v>76</v>
      </c>
      <c r="J10" s="173" t="s">
        <v>76</v>
      </c>
      <c r="K10" s="173" t="s">
        <v>76</v>
      </c>
      <c r="L10" s="30" t="s">
        <v>30</v>
      </c>
      <c r="M10" s="277"/>
      <c r="N10" s="30" t="s">
        <v>30</v>
      </c>
      <c r="O10" s="286"/>
      <c r="P10" s="286"/>
      <c r="Q10" s="3">
        <v>5994226</v>
      </c>
      <c r="R10" s="295"/>
      <c r="S10" s="296"/>
      <c r="T10" s="297"/>
      <c r="U10" s="173" t="s">
        <v>76</v>
      </c>
      <c r="V10" s="173" t="s">
        <v>76</v>
      </c>
      <c r="W10" s="280"/>
      <c r="X10" s="39" t="s">
        <v>77</v>
      </c>
      <c r="Y10" s="39" t="s">
        <v>78</v>
      </c>
      <c r="Z10" s="39" t="s">
        <v>79</v>
      </c>
      <c r="AA10" s="39" t="s">
        <v>80</v>
      </c>
      <c r="AB10" s="39" t="s">
        <v>81</v>
      </c>
      <c r="AC10" s="39" t="s">
        <v>82</v>
      </c>
      <c r="AD10" s="39" t="s">
        <v>83</v>
      </c>
      <c r="AE10" s="39" t="s">
        <v>84</v>
      </c>
      <c r="AF10" s="40"/>
      <c r="AG10" s="1">
        <v>30735938</v>
      </c>
      <c r="AH10" s="287"/>
      <c r="AI10" s="302"/>
      <c r="AJ10" s="173" t="s">
        <v>85</v>
      </c>
      <c r="AK10" s="173" t="s">
        <v>85</v>
      </c>
      <c r="AL10" s="173" t="s">
        <v>85</v>
      </c>
      <c r="AM10" s="173" t="s">
        <v>85</v>
      </c>
      <c r="AN10" s="173" t="s">
        <v>85</v>
      </c>
      <c r="AO10" s="173" t="s">
        <v>85</v>
      </c>
      <c r="AP10" s="2">
        <v>6760679</v>
      </c>
      <c r="AQ10" s="286"/>
      <c r="AR10" s="174" t="s">
        <v>86</v>
      </c>
      <c r="AS10" s="287"/>
      <c r="AV10" s="41" t="s">
        <v>87</v>
      </c>
      <c r="AW10" s="41" t="s">
        <v>88</v>
      </c>
      <c r="AY10" s="42"/>
    </row>
    <row r="11" spans="2:51" x14ac:dyDescent="0.35">
      <c r="B11" s="43">
        <v>2</v>
      </c>
      <c r="C11" s="43">
        <v>4.1666666666666664E-2</v>
      </c>
      <c r="D11" s="44">
        <v>15</v>
      </c>
      <c r="E11" s="45">
        <f>D11/1.42</f>
        <v>10.563380281690142</v>
      </c>
      <c r="F11" s="110">
        <v>66</v>
      </c>
      <c r="G11" s="45">
        <f>F11/1.42</f>
        <v>46.478873239436624</v>
      </c>
      <c r="H11" s="46" t="s">
        <v>89</v>
      </c>
      <c r="I11" s="46">
        <f>J11-(2/1.42)</f>
        <v>41.549295774647888</v>
      </c>
      <c r="J11" s="47">
        <f>(F11-5)/1.42</f>
        <v>42.95774647887324</v>
      </c>
      <c r="K11" s="46">
        <f>J11+(6/1.42)</f>
        <v>47.183098591549296</v>
      </c>
      <c r="L11" s="48">
        <v>14</v>
      </c>
      <c r="M11" s="49" t="s">
        <v>90</v>
      </c>
      <c r="N11" s="49">
        <v>11.4</v>
      </c>
      <c r="O11" s="50">
        <v>107</v>
      </c>
      <c r="P11" s="50">
        <v>97</v>
      </c>
      <c r="Q11" s="50">
        <v>5998030</v>
      </c>
      <c r="R11" s="51">
        <f>Q11-Q10</f>
        <v>3804</v>
      </c>
      <c r="S11" s="52">
        <f>R11*24/1000</f>
        <v>91.296000000000006</v>
      </c>
      <c r="T11" s="52">
        <f>R11/1000</f>
        <v>3.8039999999999998</v>
      </c>
      <c r="U11" s="53">
        <v>6.1</v>
      </c>
      <c r="V11" s="53">
        <f>U11</f>
        <v>6.1</v>
      </c>
      <c r="W11" s="117" t="s">
        <v>132</v>
      </c>
      <c r="X11" s="111">
        <v>0</v>
      </c>
      <c r="Y11" s="111">
        <v>0</v>
      </c>
      <c r="Z11" s="111">
        <v>1012</v>
      </c>
      <c r="AA11" s="111">
        <v>0</v>
      </c>
      <c r="AB11" s="111">
        <v>1059</v>
      </c>
      <c r="AC11" s="54" t="s">
        <v>91</v>
      </c>
      <c r="AD11" s="54" t="s">
        <v>91</v>
      </c>
      <c r="AE11" s="54" t="s">
        <v>91</v>
      </c>
      <c r="AF11" s="55" t="s">
        <v>91</v>
      </c>
      <c r="AG11" s="55">
        <v>30736510</v>
      </c>
      <c r="AH11" s="56">
        <f>IF(ISBLANK(AG11),"-",AG11-AG10)</f>
        <v>572</v>
      </c>
      <c r="AI11" s="57">
        <f>AH11/T11</f>
        <v>150.36803364879074</v>
      </c>
      <c r="AJ11" s="58">
        <v>0</v>
      </c>
      <c r="AK11" s="58">
        <v>0</v>
      </c>
      <c r="AL11" s="58">
        <v>1</v>
      </c>
      <c r="AM11" s="58">
        <v>0</v>
      </c>
      <c r="AN11" s="58">
        <v>1</v>
      </c>
      <c r="AO11" s="58">
        <v>0.35</v>
      </c>
      <c r="AP11" s="111">
        <v>6761422</v>
      </c>
      <c r="AQ11" s="111">
        <f t="shared" ref="AQ11:AQ34" si="0">AP11-AP10</f>
        <v>743</v>
      </c>
      <c r="AR11" s="59"/>
      <c r="AS11" s="60" t="s">
        <v>114</v>
      </c>
      <c r="AV11" s="41" t="s">
        <v>89</v>
      </c>
      <c r="AW11" s="41" t="s">
        <v>92</v>
      </c>
      <c r="AY11" s="106" t="s">
        <v>134</v>
      </c>
    </row>
    <row r="12" spans="2:51" x14ac:dyDescent="0.35">
      <c r="B12" s="43">
        <v>2.0416666666666701</v>
      </c>
      <c r="C12" s="43">
        <v>8.3333333333333329E-2</v>
      </c>
      <c r="D12" s="44">
        <v>18</v>
      </c>
      <c r="E12" s="45">
        <f t="shared" ref="E12:E34" si="1">D12/1.42</f>
        <v>12.67605633802817</v>
      </c>
      <c r="F12" s="110">
        <v>66</v>
      </c>
      <c r="G12" s="45">
        <f t="shared" ref="G12:G34" si="2">F12/1.42</f>
        <v>46.478873239436624</v>
      </c>
      <c r="H12" s="46" t="s">
        <v>89</v>
      </c>
      <c r="I12" s="46">
        <f t="shared" ref="I12:I34" si="3">J12-(2/1.42)</f>
        <v>41.549295774647888</v>
      </c>
      <c r="J12" s="47">
        <f>(F12-5)/1.42</f>
        <v>42.95774647887324</v>
      </c>
      <c r="K12" s="46">
        <f>J12+(6/1.42)</f>
        <v>47.183098591549296</v>
      </c>
      <c r="L12" s="48">
        <v>14</v>
      </c>
      <c r="M12" s="49" t="s">
        <v>90</v>
      </c>
      <c r="N12" s="49">
        <v>11.2</v>
      </c>
      <c r="O12" s="50">
        <v>102</v>
      </c>
      <c r="P12" s="50">
        <v>84</v>
      </c>
      <c r="Q12" s="50">
        <v>6001722</v>
      </c>
      <c r="R12" s="51">
        <f t="shared" ref="R12:R34" si="4">Q12-Q11</f>
        <v>3692</v>
      </c>
      <c r="S12" s="52">
        <f t="shared" ref="S12:S34" si="5">R12*24/1000</f>
        <v>88.608000000000004</v>
      </c>
      <c r="T12" s="52">
        <f t="shared" ref="T12:T34" si="6">R12/1000</f>
        <v>3.6920000000000002</v>
      </c>
      <c r="U12" s="53">
        <v>7.5</v>
      </c>
      <c r="V12" s="53">
        <f t="shared" ref="V12:V34" si="7">U12</f>
        <v>7.5</v>
      </c>
      <c r="W12" s="117" t="s">
        <v>132</v>
      </c>
      <c r="X12" s="111">
        <v>0</v>
      </c>
      <c r="Y12" s="111">
        <v>0</v>
      </c>
      <c r="Z12" s="111">
        <v>932</v>
      </c>
      <c r="AA12" s="111">
        <v>0</v>
      </c>
      <c r="AB12" s="111">
        <v>1059</v>
      </c>
      <c r="AC12" s="54" t="s">
        <v>91</v>
      </c>
      <c r="AD12" s="54" t="s">
        <v>91</v>
      </c>
      <c r="AE12" s="54" t="s">
        <v>91</v>
      </c>
      <c r="AF12" s="55" t="s">
        <v>91</v>
      </c>
      <c r="AG12" s="55">
        <v>30737075</v>
      </c>
      <c r="AH12" s="56">
        <f>IF(ISBLANK(AG12),"-",AG12-AG11)</f>
        <v>565</v>
      </c>
      <c r="AI12" s="57">
        <f t="shared" ref="AI12:AI34" si="8">AH12/T12</f>
        <v>153.03358613217767</v>
      </c>
      <c r="AJ12" s="58">
        <v>0</v>
      </c>
      <c r="AK12" s="58">
        <v>0</v>
      </c>
      <c r="AL12" s="58">
        <v>1</v>
      </c>
      <c r="AM12" s="58">
        <v>0</v>
      </c>
      <c r="AN12" s="58">
        <v>1</v>
      </c>
      <c r="AO12" s="58">
        <v>0.35</v>
      </c>
      <c r="AP12" s="111">
        <v>6762373</v>
      </c>
      <c r="AQ12" s="111">
        <f t="shared" si="0"/>
        <v>951</v>
      </c>
      <c r="AR12" s="61">
        <v>0.86</v>
      </c>
      <c r="AS12" s="60" t="s">
        <v>114</v>
      </c>
      <c r="AV12" s="41" t="s">
        <v>93</v>
      </c>
      <c r="AW12" s="41" t="s">
        <v>94</v>
      </c>
      <c r="AY12" s="106" t="s">
        <v>3</v>
      </c>
    </row>
    <row r="13" spans="2:51" x14ac:dyDescent="0.35">
      <c r="B13" s="43">
        <v>2.0833333333333299</v>
      </c>
      <c r="C13" s="43">
        <v>0.125</v>
      </c>
      <c r="D13" s="44">
        <v>18</v>
      </c>
      <c r="E13" s="45">
        <f t="shared" si="1"/>
        <v>12.67605633802817</v>
      </c>
      <c r="F13" s="110">
        <v>66</v>
      </c>
      <c r="G13" s="45">
        <f t="shared" si="2"/>
        <v>46.478873239436624</v>
      </c>
      <c r="H13" s="46" t="s">
        <v>89</v>
      </c>
      <c r="I13" s="46">
        <f t="shared" si="3"/>
        <v>41.549295774647888</v>
      </c>
      <c r="J13" s="47">
        <f>(F13-5)/1.42</f>
        <v>42.95774647887324</v>
      </c>
      <c r="K13" s="46">
        <f>J13+(6/1.42)</f>
        <v>47.183098591549296</v>
      </c>
      <c r="L13" s="48">
        <v>14</v>
      </c>
      <c r="M13" s="49" t="s">
        <v>90</v>
      </c>
      <c r="N13" s="49">
        <v>11.2</v>
      </c>
      <c r="O13" s="50">
        <v>109</v>
      </c>
      <c r="P13" s="50">
        <v>87</v>
      </c>
      <c r="Q13" s="50">
        <v>6005339</v>
      </c>
      <c r="R13" s="51">
        <f t="shared" si="4"/>
        <v>3617</v>
      </c>
      <c r="S13" s="52">
        <f t="shared" si="5"/>
        <v>86.808000000000007</v>
      </c>
      <c r="T13" s="52">
        <f t="shared" si="6"/>
        <v>3.617</v>
      </c>
      <c r="U13" s="53">
        <v>8.4</v>
      </c>
      <c r="V13" s="53">
        <f t="shared" si="7"/>
        <v>8.4</v>
      </c>
      <c r="W13" s="117" t="s">
        <v>132</v>
      </c>
      <c r="X13" s="111">
        <v>0</v>
      </c>
      <c r="Y13" s="111">
        <v>0</v>
      </c>
      <c r="Z13" s="111">
        <v>936</v>
      </c>
      <c r="AA13" s="111">
        <v>0</v>
      </c>
      <c r="AB13" s="111">
        <v>1059</v>
      </c>
      <c r="AC13" s="54" t="s">
        <v>91</v>
      </c>
      <c r="AD13" s="54" t="s">
        <v>91</v>
      </c>
      <c r="AE13" s="54" t="s">
        <v>91</v>
      </c>
      <c r="AF13" s="55" t="s">
        <v>91</v>
      </c>
      <c r="AG13" s="55">
        <v>30737633</v>
      </c>
      <c r="AH13" s="56">
        <f>IF(ISBLANK(AG13),"-",AG13-AG12)</f>
        <v>558</v>
      </c>
      <c r="AI13" s="57">
        <f t="shared" si="8"/>
        <v>154.27149571468067</v>
      </c>
      <c r="AJ13" s="58">
        <v>0</v>
      </c>
      <c r="AK13" s="58">
        <v>0</v>
      </c>
      <c r="AL13" s="58">
        <v>1</v>
      </c>
      <c r="AM13" s="58">
        <v>0</v>
      </c>
      <c r="AN13" s="58">
        <v>1</v>
      </c>
      <c r="AO13" s="58">
        <v>0.35</v>
      </c>
      <c r="AP13" s="111">
        <v>6763792</v>
      </c>
      <c r="AQ13" s="111">
        <f t="shared" si="0"/>
        <v>1419</v>
      </c>
      <c r="AR13" s="59"/>
      <c r="AS13" s="60" t="s">
        <v>114</v>
      </c>
      <c r="AV13" s="41" t="s">
        <v>95</v>
      </c>
      <c r="AW13" s="41" t="s">
        <v>96</v>
      </c>
      <c r="AY13" s="106" t="s">
        <v>136</v>
      </c>
    </row>
    <row r="14" spans="2:51" x14ac:dyDescent="0.35">
      <c r="B14" s="43">
        <v>2.125</v>
      </c>
      <c r="C14" s="43">
        <v>0.16666666666666699</v>
      </c>
      <c r="D14" s="44">
        <v>23</v>
      </c>
      <c r="E14" s="45">
        <f t="shared" si="1"/>
        <v>16.197183098591552</v>
      </c>
      <c r="F14" s="110">
        <v>66</v>
      </c>
      <c r="G14" s="45">
        <f t="shared" si="2"/>
        <v>46.478873239436624</v>
      </c>
      <c r="H14" s="46" t="s">
        <v>89</v>
      </c>
      <c r="I14" s="46">
        <f t="shared" si="3"/>
        <v>41.549295774647888</v>
      </c>
      <c r="J14" s="47">
        <f>(F14-5)/1.42</f>
        <v>42.95774647887324</v>
      </c>
      <c r="K14" s="46">
        <f>J14+(6/1.42)</f>
        <v>47.183098591549296</v>
      </c>
      <c r="L14" s="48">
        <v>14</v>
      </c>
      <c r="M14" s="49" t="s">
        <v>90</v>
      </c>
      <c r="N14" s="49">
        <v>12.8</v>
      </c>
      <c r="O14" s="50">
        <v>93</v>
      </c>
      <c r="P14" s="50">
        <v>92</v>
      </c>
      <c r="Q14" s="50">
        <v>6009021</v>
      </c>
      <c r="R14" s="51">
        <f t="shared" si="4"/>
        <v>3682</v>
      </c>
      <c r="S14" s="52">
        <f t="shared" si="5"/>
        <v>88.367999999999995</v>
      </c>
      <c r="T14" s="52">
        <f t="shared" si="6"/>
        <v>3.6819999999999999</v>
      </c>
      <c r="U14" s="53">
        <v>9.5</v>
      </c>
      <c r="V14" s="53">
        <f t="shared" si="7"/>
        <v>9.5</v>
      </c>
      <c r="W14" s="117" t="s">
        <v>132</v>
      </c>
      <c r="X14" s="111">
        <v>0</v>
      </c>
      <c r="Y14" s="111">
        <v>0</v>
      </c>
      <c r="Z14" s="111">
        <v>933</v>
      </c>
      <c r="AA14" s="111">
        <v>0</v>
      </c>
      <c r="AB14" s="111">
        <v>999</v>
      </c>
      <c r="AC14" s="54" t="s">
        <v>91</v>
      </c>
      <c r="AD14" s="54" t="s">
        <v>91</v>
      </c>
      <c r="AE14" s="54" t="s">
        <v>91</v>
      </c>
      <c r="AF14" s="55" t="s">
        <v>91</v>
      </c>
      <c r="AG14" s="55">
        <v>30738208</v>
      </c>
      <c r="AH14" s="56">
        <f t="shared" ref="AH14:AH34" si="9">IF(ISBLANK(AG14),"-",AG14-AG13)</f>
        <v>575</v>
      </c>
      <c r="AI14" s="57">
        <f t="shared" si="8"/>
        <v>156.16512764801737</v>
      </c>
      <c r="AJ14" s="58">
        <v>0</v>
      </c>
      <c r="AK14" s="58">
        <v>0</v>
      </c>
      <c r="AL14" s="58">
        <v>1</v>
      </c>
      <c r="AM14" s="58">
        <v>0</v>
      </c>
      <c r="AN14" s="58">
        <v>1</v>
      </c>
      <c r="AO14" s="58">
        <v>0.35</v>
      </c>
      <c r="AP14" s="111">
        <v>6765056</v>
      </c>
      <c r="AQ14" s="111">
        <f t="shared" si="0"/>
        <v>1264</v>
      </c>
      <c r="AR14" s="59"/>
      <c r="AS14" s="60" t="s">
        <v>114</v>
      </c>
      <c r="AT14" s="62"/>
      <c r="AV14" s="41" t="s">
        <v>97</v>
      </c>
      <c r="AW14" s="41" t="s">
        <v>98</v>
      </c>
      <c r="AY14" s="106" t="s">
        <v>135</v>
      </c>
    </row>
    <row r="15" spans="2:51" x14ac:dyDescent="0.35">
      <c r="B15" s="43">
        <v>2.1666666666666701</v>
      </c>
      <c r="C15" s="43">
        <v>0.20833333333333301</v>
      </c>
      <c r="D15" s="44">
        <v>25</v>
      </c>
      <c r="E15" s="45">
        <f t="shared" si="1"/>
        <v>17.605633802816904</v>
      </c>
      <c r="F15" s="110">
        <v>66</v>
      </c>
      <c r="G15" s="45">
        <f t="shared" si="2"/>
        <v>46.478873239436624</v>
      </c>
      <c r="H15" s="46" t="s">
        <v>89</v>
      </c>
      <c r="I15" s="46">
        <f t="shared" si="3"/>
        <v>41.549295774647888</v>
      </c>
      <c r="J15" s="47">
        <f>(F15-5)/1.42</f>
        <v>42.95774647887324</v>
      </c>
      <c r="K15" s="46">
        <f>J15+(6/1.42)</f>
        <v>47.183098591549296</v>
      </c>
      <c r="L15" s="48">
        <v>18</v>
      </c>
      <c r="M15" s="49" t="s">
        <v>90</v>
      </c>
      <c r="N15" s="49">
        <v>13.1</v>
      </c>
      <c r="O15" s="50">
        <v>108</v>
      </c>
      <c r="P15" s="50">
        <v>106</v>
      </c>
      <c r="Q15" s="50">
        <v>6013033</v>
      </c>
      <c r="R15" s="51">
        <f t="shared" si="4"/>
        <v>4012</v>
      </c>
      <c r="S15" s="52">
        <f t="shared" si="5"/>
        <v>96.287999999999997</v>
      </c>
      <c r="T15" s="52">
        <f t="shared" si="6"/>
        <v>4.0119999999999996</v>
      </c>
      <c r="U15" s="53">
        <v>9.5</v>
      </c>
      <c r="V15" s="53">
        <f t="shared" si="7"/>
        <v>9.5</v>
      </c>
      <c r="W15" s="117" t="s">
        <v>132</v>
      </c>
      <c r="X15" s="111">
        <v>0</v>
      </c>
      <c r="Y15" s="111">
        <v>0</v>
      </c>
      <c r="Z15" s="111">
        <v>1019</v>
      </c>
      <c r="AA15" s="111">
        <v>0</v>
      </c>
      <c r="AB15" s="111">
        <v>1009</v>
      </c>
      <c r="AC15" s="54" t="s">
        <v>91</v>
      </c>
      <c r="AD15" s="54" t="s">
        <v>91</v>
      </c>
      <c r="AE15" s="54" t="s">
        <v>91</v>
      </c>
      <c r="AF15" s="55" t="s">
        <v>91</v>
      </c>
      <c r="AG15" s="55">
        <v>30738732</v>
      </c>
      <c r="AH15" s="56">
        <f t="shared" si="9"/>
        <v>524</v>
      </c>
      <c r="AI15" s="57">
        <f t="shared" si="8"/>
        <v>130.60817547357928</v>
      </c>
      <c r="AJ15" s="58">
        <v>0</v>
      </c>
      <c r="AK15" s="58">
        <v>0</v>
      </c>
      <c r="AL15" s="58">
        <v>1</v>
      </c>
      <c r="AM15" s="58">
        <v>0</v>
      </c>
      <c r="AN15" s="58">
        <v>1</v>
      </c>
      <c r="AO15" s="58">
        <v>0</v>
      </c>
      <c r="AP15" s="111">
        <v>6765056</v>
      </c>
      <c r="AQ15" s="111">
        <f t="shared" si="0"/>
        <v>0</v>
      </c>
      <c r="AR15" s="59"/>
      <c r="AS15" s="60" t="s">
        <v>114</v>
      </c>
      <c r="AV15" s="41" t="s">
        <v>99</v>
      </c>
      <c r="AW15" s="41" t="s">
        <v>100</v>
      </c>
      <c r="AY15" s="106" t="s">
        <v>143</v>
      </c>
    </row>
    <row r="16" spans="2:51" x14ac:dyDescent="0.35">
      <c r="B16" s="43">
        <v>2.2083333333333299</v>
      </c>
      <c r="C16" s="43">
        <v>0.25</v>
      </c>
      <c r="D16" s="44">
        <v>10</v>
      </c>
      <c r="E16" s="45">
        <f t="shared" si="1"/>
        <v>7.042253521126761</v>
      </c>
      <c r="F16" s="63">
        <v>68</v>
      </c>
      <c r="G16" s="45">
        <f t="shared" si="2"/>
        <v>47.887323943661976</v>
      </c>
      <c r="H16" s="46" t="s">
        <v>89</v>
      </c>
      <c r="I16" s="46">
        <f t="shared" si="3"/>
        <v>46.478873239436624</v>
      </c>
      <c r="J16" s="47">
        <f t="shared" ref="J16:J25" si="10">F16/1.42</f>
        <v>47.887323943661976</v>
      </c>
      <c r="K16" s="46">
        <f>J16+1.42</f>
        <v>49.307323943661977</v>
      </c>
      <c r="L16" s="48">
        <v>19</v>
      </c>
      <c r="M16" s="49" t="s">
        <v>101</v>
      </c>
      <c r="N16" s="49">
        <v>13.1</v>
      </c>
      <c r="O16" s="50">
        <v>124</v>
      </c>
      <c r="P16" s="50">
        <v>120</v>
      </c>
      <c r="Q16" s="50">
        <v>6017883</v>
      </c>
      <c r="R16" s="51">
        <f t="shared" si="4"/>
        <v>4850</v>
      </c>
      <c r="S16" s="52">
        <f t="shared" si="5"/>
        <v>116.4</v>
      </c>
      <c r="T16" s="52">
        <f t="shared" si="6"/>
        <v>4.8499999999999996</v>
      </c>
      <c r="U16" s="53">
        <v>9.5</v>
      </c>
      <c r="V16" s="53">
        <f t="shared" si="7"/>
        <v>9.5</v>
      </c>
      <c r="W16" s="117" t="s">
        <v>132</v>
      </c>
      <c r="X16" s="111">
        <v>0</v>
      </c>
      <c r="Y16" s="111">
        <v>0</v>
      </c>
      <c r="Z16" s="111">
        <v>1191</v>
      </c>
      <c r="AA16" s="111">
        <v>0</v>
      </c>
      <c r="AB16" s="111">
        <v>1170</v>
      </c>
      <c r="AC16" s="54" t="s">
        <v>91</v>
      </c>
      <c r="AD16" s="54" t="s">
        <v>91</v>
      </c>
      <c r="AE16" s="54" t="s">
        <v>91</v>
      </c>
      <c r="AF16" s="55" t="s">
        <v>91</v>
      </c>
      <c r="AG16" s="55">
        <v>30739522</v>
      </c>
      <c r="AH16" s="56">
        <f t="shared" si="9"/>
        <v>790</v>
      </c>
      <c r="AI16" s="57">
        <f t="shared" si="8"/>
        <v>162.88659793814435</v>
      </c>
      <c r="AJ16" s="58">
        <v>0</v>
      </c>
      <c r="AK16" s="58">
        <v>0</v>
      </c>
      <c r="AL16" s="58">
        <v>1</v>
      </c>
      <c r="AM16" s="58">
        <v>0</v>
      </c>
      <c r="AN16" s="58">
        <v>1</v>
      </c>
      <c r="AO16" s="58">
        <v>0</v>
      </c>
      <c r="AP16" s="111">
        <v>6765056</v>
      </c>
      <c r="AQ16" s="111">
        <f t="shared" si="0"/>
        <v>0</v>
      </c>
      <c r="AR16" s="61">
        <v>0.92</v>
      </c>
      <c r="AS16" s="60" t="s">
        <v>102</v>
      </c>
      <c r="AV16" s="41" t="s">
        <v>103</v>
      </c>
      <c r="AW16" s="41" t="s">
        <v>104</v>
      </c>
      <c r="AY16" s="106" t="s">
        <v>133</v>
      </c>
    </row>
    <row r="17" spans="1:51" x14ac:dyDescent="0.35">
      <c r="B17" s="43">
        <v>2.25</v>
      </c>
      <c r="C17" s="43">
        <v>0.29166666666666702</v>
      </c>
      <c r="D17" s="44">
        <v>9</v>
      </c>
      <c r="E17" s="45">
        <f t="shared" si="1"/>
        <v>6.3380281690140849</v>
      </c>
      <c r="F17" s="63">
        <v>83</v>
      </c>
      <c r="G17" s="45">
        <f t="shared" si="2"/>
        <v>58.450704225352112</v>
      </c>
      <c r="H17" s="46" t="s">
        <v>89</v>
      </c>
      <c r="I17" s="46">
        <f t="shared" si="3"/>
        <v>57.04225352112676</v>
      </c>
      <c r="J17" s="47">
        <f t="shared" si="10"/>
        <v>58.450704225352112</v>
      </c>
      <c r="K17" s="46">
        <f t="shared" ref="K17:K22" si="11">J17+1.42</f>
        <v>59.870704225352114</v>
      </c>
      <c r="L17" s="48">
        <v>19</v>
      </c>
      <c r="M17" s="49" t="s">
        <v>101</v>
      </c>
      <c r="N17" s="49">
        <v>16.7</v>
      </c>
      <c r="O17" s="50">
        <v>137</v>
      </c>
      <c r="P17" s="50">
        <v>143</v>
      </c>
      <c r="Q17" s="50">
        <v>6023917</v>
      </c>
      <c r="R17" s="51">
        <f t="shared" si="4"/>
        <v>6034</v>
      </c>
      <c r="S17" s="52">
        <f t="shared" si="5"/>
        <v>144.816</v>
      </c>
      <c r="T17" s="52">
        <f t="shared" si="6"/>
        <v>6.0339999999999998</v>
      </c>
      <c r="U17" s="53">
        <v>9.1</v>
      </c>
      <c r="V17" s="53">
        <f t="shared" si="7"/>
        <v>9.1</v>
      </c>
      <c r="W17" s="117" t="s">
        <v>147</v>
      </c>
      <c r="X17" s="111">
        <v>0</v>
      </c>
      <c r="Y17" s="111">
        <v>1028</v>
      </c>
      <c r="Z17" s="111">
        <v>1195</v>
      </c>
      <c r="AA17" s="111">
        <v>1185</v>
      </c>
      <c r="AB17" s="111">
        <v>1198</v>
      </c>
      <c r="AC17" s="54" t="s">
        <v>91</v>
      </c>
      <c r="AD17" s="54" t="s">
        <v>91</v>
      </c>
      <c r="AE17" s="54" t="s">
        <v>91</v>
      </c>
      <c r="AF17" s="55" t="s">
        <v>91</v>
      </c>
      <c r="AG17" s="55">
        <v>30740866</v>
      </c>
      <c r="AH17" s="56">
        <f t="shared" si="9"/>
        <v>1344</v>
      </c>
      <c r="AI17" s="57">
        <f t="shared" si="8"/>
        <v>222.73781902552204</v>
      </c>
      <c r="AJ17" s="58">
        <v>0</v>
      </c>
      <c r="AK17" s="58">
        <v>0</v>
      </c>
      <c r="AL17" s="58">
        <v>1</v>
      </c>
      <c r="AM17" s="58">
        <v>1</v>
      </c>
      <c r="AN17" s="58">
        <v>1</v>
      </c>
      <c r="AO17" s="58">
        <v>0</v>
      </c>
      <c r="AP17" s="111">
        <v>6765056</v>
      </c>
      <c r="AQ17" s="111">
        <f t="shared" si="0"/>
        <v>0</v>
      </c>
      <c r="AR17" s="59"/>
      <c r="AS17" s="60" t="s">
        <v>102</v>
      </c>
      <c r="AT17" s="62"/>
      <c r="AV17" s="41" t="s">
        <v>105</v>
      </c>
      <c r="AW17" s="41" t="s">
        <v>106</v>
      </c>
      <c r="AY17" s="112"/>
    </row>
    <row r="18" spans="1:51" x14ac:dyDescent="0.35">
      <c r="B18" s="43">
        <v>2.2916666666666701</v>
      </c>
      <c r="C18" s="43">
        <v>0.33333333333333298</v>
      </c>
      <c r="D18" s="44">
        <v>9</v>
      </c>
      <c r="E18" s="45">
        <f t="shared" si="1"/>
        <v>6.3380281690140849</v>
      </c>
      <c r="F18" s="63">
        <v>83</v>
      </c>
      <c r="G18" s="45">
        <f t="shared" si="2"/>
        <v>58.450704225352112</v>
      </c>
      <c r="H18" s="46" t="s">
        <v>89</v>
      </c>
      <c r="I18" s="46">
        <f t="shared" si="3"/>
        <v>57.04225352112676</v>
      </c>
      <c r="J18" s="47">
        <f t="shared" si="10"/>
        <v>58.450704225352112</v>
      </c>
      <c r="K18" s="46">
        <f t="shared" si="11"/>
        <v>59.870704225352114</v>
      </c>
      <c r="L18" s="48">
        <v>19</v>
      </c>
      <c r="M18" s="49" t="s">
        <v>101</v>
      </c>
      <c r="N18" s="49">
        <v>17.3</v>
      </c>
      <c r="O18" s="50">
        <v>136</v>
      </c>
      <c r="P18" s="50">
        <v>149</v>
      </c>
      <c r="Q18" s="50">
        <v>6029920</v>
      </c>
      <c r="R18" s="51">
        <f t="shared" si="4"/>
        <v>6003</v>
      </c>
      <c r="S18" s="52">
        <f t="shared" si="5"/>
        <v>144.072</v>
      </c>
      <c r="T18" s="52">
        <f t="shared" si="6"/>
        <v>6.0030000000000001</v>
      </c>
      <c r="U18" s="53">
        <v>8.4</v>
      </c>
      <c r="V18" s="53">
        <f t="shared" si="7"/>
        <v>8.4</v>
      </c>
      <c r="W18" s="117" t="s">
        <v>147</v>
      </c>
      <c r="X18" s="111">
        <v>0</v>
      </c>
      <c r="Y18" s="111">
        <v>1060</v>
      </c>
      <c r="Z18" s="111">
        <v>1195</v>
      </c>
      <c r="AA18" s="111">
        <v>1185</v>
      </c>
      <c r="AB18" s="111">
        <v>1198</v>
      </c>
      <c r="AC18" s="54" t="s">
        <v>91</v>
      </c>
      <c r="AD18" s="54" t="s">
        <v>91</v>
      </c>
      <c r="AE18" s="54" t="s">
        <v>91</v>
      </c>
      <c r="AF18" s="55" t="s">
        <v>91</v>
      </c>
      <c r="AG18" s="55">
        <v>30742232</v>
      </c>
      <c r="AH18" s="56">
        <f t="shared" si="9"/>
        <v>1366</v>
      </c>
      <c r="AI18" s="57">
        <f t="shared" si="8"/>
        <v>227.55289022155588</v>
      </c>
      <c r="AJ18" s="58">
        <v>0</v>
      </c>
      <c r="AK18" s="58">
        <v>0</v>
      </c>
      <c r="AL18" s="58">
        <v>1</v>
      </c>
      <c r="AM18" s="58">
        <v>1</v>
      </c>
      <c r="AN18" s="58">
        <v>1</v>
      </c>
      <c r="AO18" s="58">
        <v>0</v>
      </c>
      <c r="AP18" s="111">
        <v>6765056</v>
      </c>
      <c r="AQ18" s="111">
        <f t="shared" si="0"/>
        <v>0</v>
      </c>
      <c r="AR18" s="59"/>
      <c r="AS18" s="60" t="s">
        <v>102</v>
      </c>
      <c r="AV18" s="41" t="s">
        <v>107</v>
      </c>
      <c r="AW18" s="41" t="s">
        <v>108</v>
      </c>
      <c r="AY18" s="112"/>
    </row>
    <row r="19" spans="1:51" x14ac:dyDescent="0.35">
      <c r="B19" s="43">
        <v>2.3333333333333299</v>
      </c>
      <c r="C19" s="43">
        <v>0.375</v>
      </c>
      <c r="D19" s="44">
        <v>9</v>
      </c>
      <c r="E19" s="45">
        <f t="shared" si="1"/>
        <v>6.3380281690140849</v>
      </c>
      <c r="F19" s="63">
        <v>83</v>
      </c>
      <c r="G19" s="45">
        <f t="shared" si="2"/>
        <v>58.450704225352112</v>
      </c>
      <c r="H19" s="46" t="s">
        <v>89</v>
      </c>
      <c r="I19" s="46">
        <f t="shared" si="3"/>
        <v>57.04225352112676</v>
      </c>
      <c r="J19" s="47">
        <f t="shared" si="10"/>
        <v>58.450704225352112</v>
      </c>
      <c r="K19" s="46">
        <f t="shared" si="11"/>
        <v>59.870704225352114</v>
      </c>
      <c r="L19" s="48">
        <v>19</v>
      </c>
      <c r="M19" s="49" t="s">
        <v>101</v>
      </c>
      <c r="N19" s="49">
        <v>18.399999999999999</v>
      </c>
      <c r="O19" s="50">
        <v>134</v>
      </c>
      <c r="P19" s="50">
        <v>148</v>
      </c>
      <c r="Q19" s="50">
        <v>6036157</v>
      </c>
      <c r="R19" s="51">
        <f t="shared" si="4"/>
        <v>6237</v>
      </c>
      <c r="S19" s="52">
        <f t="shared" si="5"/>
        <v>149.68799999999999</v>
      </c>
      <c r="T19" s="52">
        <f t="shared" si="6"/>
        <v>6.2370000000000001</v>
      </c>
      <c r="U19" s="53">
        <v>7.7</v>
      </c>
      <c r="V19" s="53">
        <f t="shared" si="7"/>
        <v>7.7</v>
      </c>
      <c r="W19" s="117" t="s">
        <v>147</v>
      </c>
      <c r="X19" s="111">
        <v>0</v>
      </c>
      <c r="Y19" s="111">
        <v>1095</v>
      </c>
      <c r="Z19" s="111">
        <v>1195</v>
      </c>
      <c r="AA19" s="111">
        <v>1185</v>
      </c>
      <c r="AB19" s="111">
        <v>1198</v>
      </c>
      <c r="AC19" s="54" t="s">
        <v>91</v>
      </c>
      <c r="AD19" s="54" t="s">
        <v>91</v>
      </c>
      <c r="AE19" s="54" t="s">
        <v>91</v>
      </c>
      <c r="AF19" s="55" t="s">
        <v>91</v>
      </c>
      <c r="AG19" s="55">
        <v>30743634</v>
      </c>
      <c r="AH19" s="56">
        <f t="shared" si="9"/>
        <v>1402</v>
      </c>
      <c r="AI19" s="57">
        <f t="shared" si="8"/>
        <v>224.78755812089145</v>
      </c>
      <c r="AJ19" s="58">
        <v>0</v>
      </c>
      <c r="AK19" s="58">
        <v>1</v>
      </c>
      <c r="AL19" s="58">
        <v>1</v>
      </c>
      <c r="AM19" s="58">
        <v>1</v>
      </c>
      <c r="AN19" s="58">
        <v>1</v>
      </c>
      <c r="AO19" s="58">
        <v>0</v>
      </c>
      <c r="AP19" s="111">
        <v>6765056</v>
      </c>
      <c r="AQ19" s="111">
        <f t="shared" si="0"/>
        <v>0</v>
      </c>
      <c r="AR19" s="59"/>
      <c r="AS19" s="60" t="s">
        <v>102</v>
      </c>
      <c r="AV19" s="41" t="s">
        <v>109</v>
      </c>
      <c r="AW19" s="41" t="s">
        <v>110</v>
      </c>
      <c r="AY19" s="112"/>
    </row>
    <row r="20" spans="1:51" x14ac:dyDescent="0.35">
      <c r="B20" s="43">
        <v>2.375</v>
      </c>
      <c r="C20" s="43">
        <v>0.41666666666666669</v>
      </c>
      <c r="D20" s="44">
        <v>10</v>
      </c>
      <c r="E20" s="45">
        <f t="shared" si="1"/>
        <v>7.042253521126761</v>
      </c>
      <c r="F20" s="63">
        <v>83</v>
      </c>
      <c r="G20" s="45">
        <f t="shared" si="2"/>
        <v>58.450704225352112</v>
      </c>
      <c r="H20" s="46" t="s">
        <v>89</v>
      </c>
      <c r="I20" s="46">
        <f t="shared" si="3"/>
        <v>57.04225352112676</v>
      </c>
      <c r="J20" s="47">
        <f t="shared" si="10"/>
        <v>58.450704225352112</v>
      </c>
      <c r="K20" s="46">
        <f t="shared" si="11"/>
        <v>59.870704225352114</v>
      </c>
      <c r="L20" s="48">
        <v>19</v>
      </c>
      <c r="M20" s="49" t="s">
        <v>101</v>
      </c>
      <c r="N20" s="49">
        <v>17.7</v>
      </c>
      <c r="O20" s="50">
        <v>135</v>
      </c>
      <c r="P20" s="50">
        <v>152</v>
      </c>
      <c r="Q20" s="50">
        <v>6042242</v>
      </c>
      <c r="R20" s="51">
        <f t="shared" si="4"/>
        <v>6085</v>
      </c>
      <c r="S20" s="52">
        <f t="shared" si="5"/>
        <v>146.04</v>
      </c>
      <c r="T20" s="52">
        <f t="shared" si="6"/>
        <v>6.085</v>
      </c>
      <c r="U20" s="53">
        <v>7</v>
      </c>
      <c r="V20" s="53">
        <f t="shared" si="7"/>
        <v>7</v>
      </c>
      <c r="W20" s="117" t="s">
        <v>147</v>
      </c>
      <c r="X20" s="111">
        <v>0</v>
      </c>
      <c r="Y20" s="111">
        <v>1064</v>
      </c>
      <c r="Z20" s="111">
        <v>1195</v>
      </c>
      <c r="AA20" s="111">
        <v>1185</v>
      </c>
      <c r="AB20" s="111">
        <v>1198</v>
      </c>
      <c r="AC20" s="54" t="s">
        <v>91</v>
      </c>
      <c r="AD20" s="54" t="s">
        <v>91</v>
      </c>
      <c r="AE20" s="54" t="s">
        <v>91</v>
      </c>
      <c r="AF20" s="55" t="s">
        <v>91</v>
      </c>
      <c r="AG20" s="55">
        <v>30745007</v>
      </c>
      <c r="AH20" s="56">
        <f t="shared" si="9"/>
        <v>1373</v>
      </c>
      <c r="AI20" s="57">
        <f t="shared" si="8"/>
        <v>225.63681183237469</v>
      </c>
      <c r="AJ20" s="58">
        <v>0</v>
      </c>
      <c r="AK20" s="58">
        <v>1</v>
      </c>
      <c r="AL20" s="58">
        <v>1</v>
      </c>
      <c r="AM20" s="58">
        <v>1</v>
      </c>
      <c r="AN20" s="58">
        <v>1</v>
      </c>
      <c r="AO20" s="58">
        <v>0</v>
      </c>
      <c r="AP20" s="111">
        <v>6765056</v>
      </c>
      <c r="AQ20" s="111">
        <f t="shared" si="0"/>
        <v>0</v>
      </c>
      <c r="AR20" s="61">
        <v>0.99</v>
      </c>
      <c r="AS20" s="60" t="s">
        <v>102</v>
      </c>
      <c r="AY20" s="112"/>
    </row>
    <row r="21" spans="1:51" x14ac:dyDescent="0.35">
      <c r="B21" s="43">
        <v>2.4166666666666701</v>
      </c>
      <c r="C21" s="43">
        <v>0.45833333333333298</v>
      </c>
      <c r="D21" s="44">
        <v>9</v>
      </c>
      <c r="E21" s="45">
        <f t="shared" si="1"/>
        <v>6.3380281690140849</v>
      </c>
      <c r="F21" s="63">
        <v>83</v>
      </c>
      <c r="G21" s="45">
        <f t="shared" si="2"/>
        <v>58.450704225352112</v>
      </c>
      <c r="H21" s="46" t="s">
        <v>89</v>
      </c>
      <c r="I21" s="46">
        <f t="shared" si="3"/>
        <v>57.04225352112676</v>
      </c>
      <c r="J21" s="47">
        <f t="shared" si="10"/>
        <v>58.450704225352112</v>
      </c>
      <c r="K21" s="46">
        <v>0</v>
      </c>
      <c r="L21" s="48">
        <v>19</v>
      </c>
      <c r="M21" s="49" t="s">
        <v>101</v>
      </c>
      <c r="N21" s="49">
        <v>17.7</v>
      </c>
      <c r="O21" s="50">
        <v>136</v>
      </c>
      <c r="P21" s="50">
        <v>145</v>
      </c>
      <c r="Q21" s="50">
        <v>6048328</v>
      </c>
      <c r="R21" s="51">
        <f>Q21-Q20</f>
        <v>6086</v>
      </c>
      <c r="S21" s="52">
        <f t="shared" si="5"/>
        <v>146.06399999999999</v>
      </c>
      <c r="T21" s="52">
        <f t="shared" si="6"/>
        <v>6.0860000000000003</v>
      </c>
      <c r="U21" s="53">
        <v>6.5</v>
      </c>
      <c r="V21" s="53">
        <f t="shared" si="7"/>
        <v>6.5</v>
      </c>
      <c r="W21" s="117" t="s">
        <v>147</v>
      </c>
      <c r="X21" s="111">
        <v>0</v>
      </c>
      <c r="Y21" s="111">
        <v>1057</v>
      </c>
      <c r="Z21" s="111">
        <v>1195</v>
      </c>
      <c r="AA21" s="111">
        <v>1185</v>
      </c>
      <c r="AB21" s="111">
        <v>1198</v>
      </c>
      <c r="AC21" s="54" t="s">
        <v>91</v>
      </c>
      <c r="AD21" s="54" t="s">
        <v>91</v>
      </c>
      <c r="AE21" s="54" t="s">
        <v>91</v>
      </c>
      <c r="AF21" s="55" t="s">
        <v>91</v>
      </c>
      <c r="AG21" s="55">
        <v>30746380</v>
      </c>
      <c r="AH21" s="56">
        <f t="shared" si="9"/>
        <v>1373</v>
      </c>
      <c r="AI21" s="57">
        <f t="shared" si="8"/>
        <v>225.59973710154452</v>
      </c>
      <c r="AJ21" s="58">
        <v>0</v>
      </c>
      <c r="AK21" s="58">
        <v>1</v>
      </c>
      <c r="AL21" s="58">
        <v>1</v>
      </c>
      <c r="AM21" s="58">
        <v>1</v>
      </c>
      <c r="AN21" s="58">
        <v>1</v>
      </c>
      <c r="AO21" s="58">
        <v>0</v>
      </c>
      <c r="AP21" s="111">
        <v>6765056</v>
      </c>
      <c r="AQ21" s="111">
        <f t="shared" si="0"/>
        <v>0</v>
      </c>
      <c r="AR21" s="59"/>
      <c r="AS21" s="60" t="s">
        <v>102</v>
      </c>
      <c r="AY21" s="112"/>
    </row>
    <row r="22" spans="1:51" x14ac:dyDescent="0.35">
      <c r="B22" s="43">
        <v>2.4583333333333299</v>
      </c>
      <c r="C22" s="43">
        <v>0.5</v>
      </c>
      <c r="D22" s="44">
        <v>9</v>
      </c>
      <c r="E22" s="45">
        <f t="shared" si="1"/>
        <v>6.3380281690140849</v>
      </c>
      <c r="F22" s="63">
        <v>83</v>
      </c>
      <c r="G22" s="45">
        <f t="shared" si="2"/>
        <v>58.450704225352112</v>
      </c>
      <c r="H22" s="46" t="s">
        <v>89</v>
      </c>
      <c r="I22" s="46">
        <f t="shared" si="3"/>
        <v>57.04225352112676</v>
      </c>
      <c r="J22" s="47">
        <f t="shared" si="10"/>
        <v>58.450704225352112</v>
      </c>
      <c r="K22" s="46">
        <f t="shared" si="11"/>
        <v>59.870704225352114</v>
      </c>
      <c r="L22" s="48">
        <v>19</v>
      </c>
      <c r="M22" s="49" t="s">
        <v>101</v>
      </c>
      <c r="N22" s="49">
        <v>17.3</v>
      </c>
      <c r="O22" s="50">
        <v>138</v>
      </c>
      <c r="P22" s="50">
        <v>142</v>
      </c>
      <c r="Q22" s="50">
        <v>6054392</v>
      </c>
      <c r="R22" s="51">
        <f t="shared" si="4"/>
        <v>6064</v>
      </c>
      <c r="S22" s="52">
        <f t="shared" si="5"/>
        <v>145.536</v>
      </c>
      <c r="T22" s="52">
        <f t="shared" si="6"/>
        <v>6.0640000000000001</v>
      </c>
      <c r="U22" s="53">
        <v>6</v>
      </c>
      <c r="V22" s="53">
        <f t="shared" si="7"/>
        <v>6</v>
      </c>
      <c r="W22" s="117" t="s">
        <v>147</v>
      </c>
      <c r="X22" s="111">
        <v>0</v>
      </c>
      <c r="Y22" s="111">
        <v>1057</v>
      </c>
      <c r="Z22" s="111">
        <v>1195</v>
      </c>
      <c r="AA22" s="111">
        <v>1185</v>
      </c>
      <c r="AB22" s="111">
        <v>1198</v>
      </c>
      <c r="AC22" s="54" t="s">
        <v>91</v>
      </c>
      <c r="AD22" s="54" t="s">
        <v>91</v>
      </c>
      <c r="AE22" s="54" t="s">
        <v>91</v>
      </c>
      <c r="AF22" s="55" t="s">
        <v>91</v>
      </c>
      <c r="AG22" s="55">
        <v>30747756</v>
      </c>
      <c r="AH22" s="56">
        <f t="shared" si="9"/>
        <v>1376</v>
      </c>
      <c r="AI22" s="57">
        <f t="shared" si="8"/>
        <v>226.91292875989447</v>
      </c>
      <c r="AJ22" s="58">
        <v>0</v>
      </c>
      <c r="AK22" s="58">
        <v>1</v>
      </c>
      <c r="AL22" s="58">
        <v>1</v>
      </c>
      <c r="AM22" s="58">
        <v>1</v>
      </c>
      <c r="AN22" s="58">
        <v>1</v>
      </c>
      <c r="AO22" s="58">
        <v>0</v>
      </c>
      <c r="AP22" s="111">
        <v>6765056</v>
      </c>
      <c r="AQ22" s="111">
        <f t="shared" si="0"/>
        <v>0</v>
      </c>
      <c r="AR22" s="59"/>
      <c r="AS22" s="60" t="s">
        <v>102</v>
      </c>
      <c r="AV22" s="64" t="s">
        <v>111</v>
      </c>
      <c r="AY22" s="112"/>
    </row>
    <row r="23" spans="1:51" x14ac:dyDescent="0.35">
      <c r="A23" s="170" t="s">
        <v>144</v>
      </c>
      <c r="B23" s="43">
        <v>2.5</v>
      </c>
      <c r="C23" s="43">
        <v>0.54166666666666696</v>
      </c>
      <c r="D23" s="44">
        <v>10</v>
      </c>
      <c r="E23" s="45">
        <f t="shared" si="1"/>
        <v>7.042253521126761</v>
      </c>
      <c r="F23" s="110">
        <v>81</v>
      </c>
      <c r="G23" s="45">
        <f t="shared" si="2"/>
        <v>57.04225352112676</v>
      </c>
      <c r="H23" s="46" t="s">
        <v>89</v>
      </c>
      <c r="I23" s="46">
        <f t="shared" si="3"/>
        <v>55.633802816901408</v>
      </c>
      <c r="J23" s="47">
        <f t="shared" si="10"/>
        <v>57.04225352112676</v>
      </c>
      <c r="K23" s="46">
        <f>J23+(6/1.42)</f>
        <v>61.267605633802816</v>
      </c>
      <c r="L23" s="48">
        <v>19</v>
      </c>
      <c r="M23" s="49" t="s">
        <v>101</v>
      </c>
      <c r="N23" s="49">
        <v>17.5</v>
      </c>
      <c r="O23" s="50">
        <v>138</v>
      </c>
      <c r="P23" s="50">
        <v>141</v>
      </c>
      <c r="Q23" s="50">
        <v>6060153</v>
      </c>
      <c r="R23" s="51">
        <f t="shared" si="4"/>
        <v>5761</v>
      </c>
      <c r="S23" s="52">
        <f t="shared" si="5"/>
        <v>138.26400000000001</v>
      </c>
      <c r="T23" s="52">
        <f t="shared" si="6"/>
        <v>5.7610000000000001</v>
      </c>
      <c r="U23" s="53">
        <v>5.9</v>
      </c>
      <c r="V23" s="53">
        <f t="shared" si="7"/>
        <v>5.9</v>
      </c>
      <c r="W23" s="117" t="s">
        <v>147</v>
      </c>
      <c r="X23" s="111">
        <v>0</v>
      </c>
      <c r="Y23" s="111">
        <v>989</v>
      </c>
      <c r="Z23" s="111">
        <v>1195</v>
      </c>
      <c r="AA23" s="111">
        <v>1185</v>
      </c>
      <c r="AB23" s="111">
        <v>1198</v>
      </c>
      <c r="AC23" s="54" t="s">
        <v>91</v>
      </c>
      <c r="AD23" s="54" t="s">
        <v>91</v>
      </c>
      <c r="AE23" s="54" t="s">
        <v>91</v>
      </c>
      <c r="AF23" s="55" t="s">
        <v>91</v>
      </c>
      <c r="AG23" s="55">
        <v>30749078</v>
      </c>
      <c r="AH23" s="56">
        <f t="shared" si="9"/>
        <v>1322</v>
      </c>
      <c r="AI23" s="57">
        <f t="shared" si="8"/>
        <v>229.47404964415898</v>
      </c>
      <c r="AJ23" s="58">
        <v>0</v>
      </c>
      <c r="AK23" s="58">
        <v>1</v>
      </c>
      <c r="AL23" s="58">
        <v>1</v>
      </c>
      <c r="AM23" s="58">
        <v>1</v>
      </c>
      <c r="AN23" s="58">
        <v>1</v>
      </c>
      <c r="AO23" s="58">
        <v>0</v>
      </c>
      <c r="AP23" s="111">
        <v>6765056</v>
      </c>
      <c r="AQ23" s="111">
        <f t="shared" si="0"/>
        <v>0</v>
      </c>
      <c r="AR23" s="59"/>
      <c r="AS23" s="60" t="s">
        <v>114</v>
      </c>
      <c r="AT23" s="62"/>
      <c r="AV23" s="65" t="s">
        <v>112</v>
      </c>
      <c r="AW23" s="66" t="s">
        <v>113</v>
      </c>
      <c r="AY23" s="112"/>
    </row>
    <row r="24" spans="1:51" x14ac:dyDescent="0.35">
      <c r="B24" s="43">
        <v>2.5416666666666701</v>
      </c>
      <c r="C24" s="43">
        <v>0.58333333333333404</v>
      </c>
      <c r="D24" s="44">
        <v>11</v>
      </c>
      <c r="E24" s="45">
        <f t="shared" si="1"/>
        <v>7.746478873239437</v>
      </c>
      <c r="F24" s="110">
        <v>81</v>
      </c>
      <c r="G24" s="45">
        <f t="shared" si="2"/>
        <v>57.04225352112676</v>
      </c>
      <c r="H24" s="46" t="s">
        <v>89</v>
      </c>
      <c r="I24" s="46">
        <f t="shared" si="3"/>
        <v>55.633802816901408</v>
      </c>
      <c r="J24" s="47">
        <f t="shared" si="10"/>
        <v>57.04225352112676</v>
      </c>
      <c r="K24" s="46">
        <f t="shared" ref="K24:K34" si="12">J24+(6/1.42)</f>
        <v>61.267605633802816</v>
      </c>
      <c r="L24" s="48">
        <v>18</v>
      </c>
      <c r="M24" s="49" t="s">
        <v>101</v>
      </c>
      <c r="N24" s="49">
        <v>17.3</v>
      </c>
      <c r="O24" s="50">
        <v>134</v>
      </c>
      <c r="P24" s="50">
        <v>138</v>
      </c>
      <c r="Q24" s="50">
        <v>6065718</v>
      </c>
      <c r="R24" s="51">
        <f t="shared" si="4"/>
        <v>5565</v>
      </c>
      <c r="S24" s="52">
        <f t="shared" si="5"/>
        <v>133.56</v>
      </c>
      <c r="T24" s="52">
        <f t="shared" si="6"/>
        <v>5.5650000000000004</v>
      </c>
      <c r="U24" s="53">
        <v>5.8</v>
      </c>
      <c r="V24" s="53">
        <f t="shared" si="7"/>
        <v>5.8</v>
      </c>
      <c r="W24" s="117" t="s">
        <v>147</v>
      </c>
      <c r="X24" s="111">
        <v>0</v>
      </c>
      <c r="Y24" s="111">
        <v>1005</v>
      </c>
      <c r="Z24" s="111">
        <v>1125</v>
      </c>
      <c r="AA24" s="111">
        <v>1185</v>
      </c>
      <c r="AB24" s="111">
        <v>1169</v>
      </c>
      <c r="AC24" s="54" t="s">
        <v>91</v>
      </c>
      <c r="AD24" s="54" t="s">
        <v>91</v>
      </c>
      <c r="AE24" s="54" t="s">
        <v>91</v>
      </c>
      <c r="AF24" s="55" t="s">
        <v>91</v>
      </c>
      <c r="AG24" s="55">
        <v>30750332</v>
      </c>
      <c r="AH24" s="56">
        <f t="shared" si="9"/>
        <v>1254</v>
      </c>
      <c r="AI24" s="57">
        <f t="shared" si="8"/>
        <v>225.33692722371967</v>
      </c>
      <c r="AJ24" s="58">
        <v>0</v>
      </c>
      <c r="AK24" s="58">
        <v>1</v>
      </c>
      <c r="AL24" s="58">
        <v>1</v>
      </c>
      <c r="AM24" s="58">
        <v>1</v>
      </c>
      <c r="AN24" s="58">
        <v>1</v>
      </c>
      <c r="AO24" s="58">
        <v>0</v>
      </c>
      <c r="AP24" s="111">
        <v>6765056</v>
      </c>
      <c r="AQ24" s="111">
        <f t="shared" si="0"/>
        <v>0</v>
      </c>
      <c r="AR24" s="61">
        <v>1.07</v>
      </c>
      <c r="AS24" s="60" t="s">
        <v>114</v>
      </c>
      <c r="AV24" s="67" t="s">
        <v>30</v>
      </c>
      <c r="AW24" s="67">
        <v>14.7</v>
      </c>
      <c r="AY24" s="112"/>
    </row>
    <row r="25" spans="1:51" x14ac:dyDescent="0.35">
      <c r="B25" s="43">
        <v>2.5833333333333299</v>
      </c>
      <c r="C25" s="43">
        <v>0.625</v>
      </c>
      <c r="D25" s="44">
        <v>11</v>
      </c>
      <c r="E25" s="45">
        <f t="shared" si="1"/>
        <v>7.746478873239437</v>
      </c>
      <c r="F25" s="110">
        <v>81</v>
      </c>
      <c r="G25" s="45">
        <f t="shared" si="2"/>
        <v>57.04225352112676</v>
      </c>
      <c r="H25" s="46" t="s">
        <v>89</v>
      </c>
      <c r="I25" s="46">
        <f t="shared" si="3"/>
        <v>55.633802816901408</v>
      </c>
      <c r="J25" s="47">
        <f t="shared" si="10"/>
        <v>57.04225352112676</v>
      </c>
      <c r="K25" s="46">
        <f t="shared" si="12"/>
        <v>61.267605633802816</v>
      </c>
      <c r="L25" s="48">
        <v>18</v>
      </c>
      <c r="M25" s="49" t="s">
        <v>101</v>
      </c>
      <c r="N25" s="49">
        <v>16.899999999999999</v>
      </c>
      <c r="O25" s="50">
        <v>130</v>
      </c>
      <c r="P25" s="50">
        <v>136</v>
      </c>
      <c r="Q25" s="50">
        <v>6071280</v>
      </c>
      <c r="R25" s="51">
        <f t="shared" si="4"/>
        <v>5562</v>
      </c>
      <c r="S25" s="52">
        <f t="shared" si="5"/>
        <v>133.488</v>
      </c>
      <c r="T25" s="52">
        <f t="shared" si="6"/>
        <v>5.5620000000000003</v>
      </c>
      <c r="U25" s="53">
        <v>5.7</v>
      </c>
      <c r="V25" s="53">
        <f t="shared" si="7"/>
        <v>5.7</v>
      </c>
      <c r="W25" s="117" t="s">
        <v>147</v>
      </c>
      <c r="X25" s="111">
        <v>0</v>
      </c>
      <c r="Y25" s="111">
        <v>999</v>
      </c>
      <c r="Z25" s="111">
        <v>1125</v>
      </c>
      <c r="AA25" s="111">
        <v>1185</v>
      </c>
      <c r="AB25" s="111">
        <v>1169</v>
      </c>
      <c r="AC25" s="54" t="s">
        <v>91</v>
      </c>
      <c r="AD25" s="54" t="s">
        <v>91</v>
      </c>
      <c r="AE25" s="54" t="s">
        <v>91</v>
      </c>
      <c r="AF25" s="55" t="s">
        <v>91</v>
      </c>
      <c r="AG25" s="55">
        <v>30751562</v>
      </c>
      <c r="AH25" s="56">
        <f t="shared" si="9"/>
        <v>1230</v>
      </c>
      <c r="AI25" s="57">
        <f t="shared" si="8"/>
        <v>221.14347357065802</v>
      </c>
      <c r="AJ25" s="58">
        <v>0</v>
      </c>
      <c r="AK25" s="58">
        <v>1</v>
      </c>
      <c r="AL25" s="58">
        <v>1</v>
      </c>
      <c r="AM25" s="58">
        <v>1</v>
      </c>
      <c r="AN25" s="58">
        <v>1</v>
      </c>
      <c r="AO25" s="58">
        <v>0</v>
      </c>
      <c r="AP25" s="111">
        <v>6765056</v>
      </c>
      <c r="AQ25" s="111">
        <f t="shared" si="0"/>
        <v>0</v>
      </c>
      <c r="AR25" s="59"/>
      <c r="AS25" s="60" t="s">
        <v>114</v>
      </c>
      <c r="AV25" s="67" t="s">
        <v>75</v>
      </c>
      <c r="AW25" s="67">
        <v>10.36</v>
      </c>
      <c r="AY25" s="112"/>
    </row>
    <row r="26" spans="1:51" x14ac:dyDescent="0.35">
      <c r="B26" s="43">
        <v>2.625</v>
      </c>
      <c r="C26" s="43">
        <v>0.66666666666666696</v>
      </c>
      <c r="D26" s="44">
        <v>13</v>
      </c>
      <c r="E26" s="45">
        <f t="shared" si="1"/>
        <v>9.1549295774647899</v>
      </c>
      <c r="F26" s="110">
        <v>81</v>
      </c>
      <c r="G26" s="45">
        <f t="shared" si="2"/>
        <v>57.04225352112676</v>
      </c>
      <c r="H26" s="46" t="s">
        <v>89</v>
      </c>
      <c r="I26" s="46">
        <f t="shared" si="3"/>
        <v>53.521126760563384</v>
      </c>
      <c r="J26" s="47">
        <f>(F26-3)/1.42</f>
        <v>54.929577464788736</v>
      </c>
      <c r="K26" s="46">
        <f t="shared" si="12"/>
        <v>59.154929577464792</v>
      </c>
      <c r="L26" s="48">
        <v>18</v>
      </c>
      <c r="M26" s="49" t="s">
        <v>101</v>
      </c>
      <c r="N26" s="49">
        <v>16.7</v>
      </c>
      <c r="O26" s="50">
        <v>132</v>
      </c>
      <c r="P26" s="50">
        <v>135</v>
      </c>
      <c r="Q26" s="50">
        <v>6076602</v>
      </c>
      <c r="R26" s="51">
        <f t="shared" si="4"/>
        <v>5322</v>
      </c>
      <c r="S26" s="52">
        <f t="shared" si="5"/>
        <v>127.72799999999999</v>
      </c>
      <c r="T26" s="52">
        <f t="shared" si="6"/>
        <v>5.3220000000000001</v>
      </c>
      <c r="U26" s="53">
        <v>5.6</v>
      </c>
      <c r="V26" s="53">
        <f t="shared" si="7"/>
        <v>5.6</v>
      </c>
      <c r="W26" s="117" t="s">
        <v>147</v>
      </c>
      <c r="X26" s="111">
        <v>0</v>
      </c>
      <c r="Y26" s="111">
        <v>990</v>
      </c>
      <c r="Z26" s="111">
        <v>1105</v>
      </c>
      <c r="AA26" s="111">
        <v>1185</v>
      </c>
      <c r="AB26" s="111">
        <v>1129</v>
      </c>
      <c r="AC26" s="54" t="s">
        <v>91</v>
      </c>
      <c r="AD26" s="54" t="s">
        <v>91</v>
      </c>
      <c r="AE26" s="54" t="s">
        <v>91</v>
      </c>
      <c r="AF26" s="55" t="s">
        <v>91</v>
      </c>
      <c r="AG26" s="55">
        <v>30752710</v>
      </c>
      <c r="AH26" s="56">
        <f t="shared" si="9"/>
        <v>1148</v>
      </c>
      <c r="AI26" s="57">
        <f t="shared" si="8"/>
        <v>215.70838030815483</v>
      </c>
      <c r="AJ26" s="58">
        <v>0</v>
      </c>
      <c r="AK26" s="58">
        <v>1</v>
      </c>
      <c r="AL26" s="58">
        <v>1</v>
      </c>
      <c r="AM26" s="58">
        <v>1</v>
      </c>
      <c r="AN26" s="58">
        <v>1</v>
      </c>
      <c r="AO26" s="58">
        <v>0</v>
      </c>
      <c r="AP26" s="111">
        <v>6765056</v>
      </c>
      <c r="AQ26" s="111">
        <f t="shared" si="0"/>
        <v>0</v>
      </c>
      <c r="AR26" s="59"/>
      <c r="AS26" s="60" t="s">
        <v>114</v>
      </c>
      <c r="AV26" s="67" t="s">
        <v>115</v>
      </c>
      <c r="AW26" s="67">
        <v>1.01325</v>
      </c>
      <c r="AY26" s="112"/>
    </row>
    <row r="27" spans="1:51" x14ac:dyDescent="0.35">
      <c r="B27" s="43">
        <v>2.6666666666666701</v>
      </c>
      <c r="C27" s="43">
        <v>0.70833333333333404</v>
      </c>
      <c r="D27" s="44">
        <v>10</v>
      </c>
      <c r="E27" s="45">
        <f t="shared" si="1"/>
        <v>7.042253521126761</v>
      </c>
      <c r="F27" s="110">
        <v>81</v>
      </c>
      <c r="G27" s="45">
        <f t="shared" si="2"/>
        <v>57.04225352112676</v>
      </c>
      <c r="H27" s="46" t="s">
        <v>89</v>
      </c>
      <c r="I27" s="46">
        <f t="shared" si="3"/>
        <v>53.521126760563384</v>
      </c>
      <c r="J27" s="47">
        <f t="shared" ref="J27:J32" si="13">(F27-3)/1.42</f>
        <v>54.929577464788736</v>
      </c>
      <c r="K27" s="46">
        <f t="shared" si="12"/>
        <v>59.154929577464792</v>
      </c>
      <c r="L27" s="48">
        <v>18</v>
      </c>
      <c r="M27" s="49" t="s">
        <v>101</v>
      </c>
      <c r="N27" s="49">
        <v>16.7</v>
      </c>
      <c r="O27" s="50">
        <v>129</v>
      </c>
      <c r="P27" s="50">
        <v>134</v>
      </c>
      <c r="Q27" s="50">
        <v>6082040</v>
      </c>
      <c r="R27" s="51">
        <f t="shared" si="4"/>
        <v>5438</v>
      </c>
      <c r="S27" s="52">
        <f t="shared" si="5"/>
        <v>130.512</v>
      </c>
      <c r="T27" s="52">
        <f t="shared" si="6"/>
        <v>5.4379999999999997</v>
      </c>
      <c r="U27" s="53">
        <v>5.5</v>
      </c>
      <c r="V27" s="53">
        <f t="shared" si="7"/>
        <v>5.5</v>
      </c>
      <c r="W27" s="117" t="s">
        <v>147</v>
      </c>
      <c r="X27" s="111">
        <v>0</v>
      </c>
      <c r="Y27" s="111">
        <v>1010</v>
      </c>
      <c r="Z27" s="111">
        <v>1125</v>
      </c>
      <c r="AA27" s="111">
        <v>1185</v>
      </c>
      <c r="AB27" s="111">
        <v>1169</v>
      </c>
      <c r="AC27" s="54" t="s">
        <v>91</v>
      </c>
      <c r="AD27" s="54" t="s">
        <v>91</v>
      </c>
      <c r="AE27" s="54" t="s">
        <v>91</v>
      </c>
      <c r="AF27" s="55" t="s">
        <v>91</v>
      </c>
      <c r="AG27" s="55">
        <v>30753922</v>
      </c>
      <c r="AH27" s="56">
        <f t="shared" si="9"/>
        <v>1212</v>
      </c>
      <c r="AI27" s="57">
        <f t="shared" si="8"/>
        <v>222.87605737403459</v>
      </c>
      <c r="AJ27" s="58">
        <v>0</v>
      </c>
      <c r="AK27" s="58">
        <v>1</v>
      </c>
      <c r="AL27" s="58">
        <v>1</v>
      </c>
      <c r="AM27" s="58">
        <v>1</v>
      </c>
      <c r="AN27" s="58">
        <v>1</v>
      </c>
      <c r="AO27" s="58">
        <v>0</v>
      </c>
      <c r="AP27" s="111">
        <v>6765056</v>
      </c>
      <c r="AQ27" s="111">
        <f t="shared" si="0"/>
        <v>0</v>
      </c>
      <c r="AR27" s="59"/>
      <c r="AS27" s="60" t="s">
        <v>114</v>
      </c>
      <c r="AV27" s="67" t="s">
        <v>116</v>
      </c>
      <c r="AW27" s="67">
        <v>1</v>
      </c>
      <c r="AY27" s="112"/>
    </row>
    <row r="28" spans="1:51" x14ac:dyDescent="0.35">
      <c r="B28" s="43">
        <v>2.7083333333333299</v>
      </c>
      <c r="C28" s="43">
        <v>0.750000000000002</v>
      </c>
      <c r="D28" s="44">
        <v>9</v>
      </c>
      <c r="E28" s="45">
        <f t="shared" si="1"/>
        <v>6.3380281690140849</v>
      </c>
      <c r="F28" s="110">
        <v>78</v>
      </c>
      <c r="G28" s="45">
        <f t="shared" si="2"/>
        <v>54.929577464788736</v>
      </c>
      <c r="H28" s="46" t="s">
        <v>89</v>
      </c>
      <c r="I28" s="46">
        <f t="shared" si="3"/>
        <v>51.408450704225352</v>
      </c>
      <c r="J28" s="47">
        <f t="shared" si="13"/>
        <v>52.816901408450704</v>
      </c>
      <c r="K28" s="46">
        <f t="shared" si="12"/>
        <v>57.04225352112676</v>
      </c>
      <c r="L28" s="48">
        <v>18</v>
      </c>
      <c r="M28" s="49" t="s">
        <v>101</v>
      </c>
      <c r="N28" s="49">
        <v>16.7</v>
      </c>
      <c r="O28" s="50">
        <v>133</v>
      </c>
      <c r="P28" s="50">
        <v>135</v>
      </c>
      <c r="Q28" s="50">
        <v>6087569</v>
      </c>
      <c r="R28" s="51">
        <f t="shared" si="4"/>
        <v>5529</v>
      </c>
      <c r="S28" s="52">
        <f t="shared" si="5"/>
        <v>132.696</v>
      </c>
      <c r="T28" s="52">
        <f t="shared" si="6"/>
        <v>5.5289999999999999</v>
      </c>
      <c r="U28" s="53">
        <v>5.4</v>
      </c>
      <c r="V28" s="53">
        <f t="shared" si="7"/>
        <v>5.4</v>
      </c>
      <c r="W28" s="117" t="s">
        <v>147</v>
      </c>
      <c r="X28" s="111">
        <v>0</v>
      </c>
      <c r="Y28" s="111">
        <v>982</v>
      </c>
      <c r="Z28" s="111">
        <v>1125</v>
      </c>
      <c r="AA28" s="111">
        <v>1185</v>
      </c>
      <c r="AB28" s="111">
        <v>1169</v>
      </c>
      <c r="AC28" s="54" t="s">
        <v>91</v>
      </c>
      <c r="AD28" s="54" t="s">
        <v>91</v>
      </c>
      <c r="AE28" s="54" t="s">
        <v>91</v>
      </c>
      <c r="AF28" s="55" t="s">
        <v>91</v>
      </c>
      <c r="AG28" s="55">
        <v>30755136</v>
      </c>
      <c r="AH28" s="56">
        <f t="shared" si="9"/>
        <v>1214</v>
      </c>
      <c r="AI28" s="57">
        <f t="shared" si="8"/>
        <v>219.56954241273286</v>
      </c>
      <c r="AJ28" s="58">
        <v>0</v>
      </c>
      <c r="AK28" s="58">
        <v>1</v>
      </c>
      <c r="AL28" s="58">
        <v>1</v>
      </c>
      <c r="AM28" s="58">
        <v>1</v>
      </c>
      <c r="AN28" s="58">
        <v>1</v>
      </c>
      <c r="AO28" s="58">
        <v>0</v>
      </c>
      <c r="AP28" s="111">
        <v>6765056</v>
      </c>
      <c r="AQ28" s="111">
        <f t="shared" si="0"/>
        <v>0</v>
      </c>
      <c r="AR28" s="61">
        <v>0.93</v>
      </c>
      <c r="AS28" s="60" t="s">
        <v>114</v>
      </c>
      <c r="AV28" s="67" t="s">
        <v>117</v>
      </c>
      <c r="AW28" s="67">
        <v>101.325</v>
      </c>
      <c r="AY28" s="112"/>
    </row>
    <row r="29" spans="1:51" x14ac:dyDescent="0.35">
      <c r="B29" s="43">
        <v>2.75</v>
      </c>
      <c r="C29" s="43">
        <v>0.79166666666666896</v>
      </c>
      <c r="D29" s="44">
        <v>8</v>
      </c>
      <c r="E29" s="45">
        <f t="shared" si="1"/>
        <v>5.6338028169014089</v>
      </c>
      <c r="F29" s="110">
        <v>78</v>
      </c>
      <c r="G29" s="45">
        <f t="shared" si="2"/>
        <v>54.929577464788736</v>
      </c>
      <c r="H29" s="46" t="s">
        <v>89</v>
      </c>
      <c r="I29" s="46">
        <f t="shared" si="3"/>
        <v>51.408450704225352</v>
      </c>
      <c r="J29" s="47">
        <f t="shared" si="13"/>
        <v>52.816901408450704</v>
      </c>
      <c r="K29" s="46">
        <f t="shared" si="12"/>
        <v>57.04225352112676</v>
      </c>
      <c r="L29" s="48">
        <v>18</v>
      </c>
      <c r="M29" s="49" t="s">
        <v>101</v>
      </c>
      <c r="N29" s="49">
        <v>16.600000000000001</v>
      </c>
      <c r="O29" s="50">
        <v>130</v>
      </c>
      <c r="P29" s="50">
        <v>133</v>
      </c>
      <c r="Q29" s="50">
        <v>6093068</v>
      </c>
      <c r="R29" s="51">
        <f t="shared" si="4"/>
        <v>5499</v>
      </c>
      <c r="S29" s="52">
        <f t="shared" si="5"/>
        <v>131.976</v>
      </c>
      <c r="T29" s="52">
        <f t="shared" si="6"/>
        <v>5.4989999999999997</v>
      </c>
      <c r="U29" s="53">
        <v>5.3</v>
      </c>
      <c r="V29" s="53">
        <f t="shared" si="7"/>
        <v>5.3</v>
      </c>
      <c r="W29" s="117" t="s">
        <v>147</v>
      </c>
      <c r="X29" s="111">
        <v>0</v>
      </c>
      <c r="Y29" s="111">
        <v>99</v>
      </c>
      <c r="Z29" s="111">
        <v>1125</v>
      </c>
      <c r="AA29" s="111">
        <v>1185</v>
      </c>
      <c r="AB29" s="111">
        <v>1169</v>
      </c>
      <c r="AC29" s="54" t="s">
        <v>91</v>
      </c>
      <c r="AD29" s="54" t="s">
        <v>91</v>
      </c>
      <c r="AE29" s="54" t="s">
        <v>91</v>
      </c>
      <c r="AF29" s="55" t="s">
        <v>91</v>
      </c>
      <c r="AG29" s="55">
        <v>30756358</v>
      </c>
      <c r="AH29" s="56">
        <f t="shared" si="9"/>
        <v>1222</v>
      </c>
      <c r="AI29" s="57">
        <f t="shared" si="8"/>
        <v>222.22222222222223</v>
      </c>
      <c r="AJ29" s="58">
        <v>0</v>
      </c>
      <c r="AK29" s="58">
        <v>1</v>
      </c>
      <c r="AL29" s="58">
        <v>1</v>
      </c>
      <c r="AM29" s="58">
        <v>1</v>
      </c>
      <c r="AN29" s="58">
        <v>1</v>
      </c>
      <c r="AO29" s="58">
        <v>0</v>
      </c>
      <c r="AP29" s="111">
        <v>6765056</v>
      </c>
      <c r="AQ29" s="111">
        <f t="shared" si="0"/>
        <v>0</v>
      </c>
      <c r="AR29" s="59"/>
      <c r="AS29" s="60" t="s">
        <v>114</v>
      </c>
      <c r="AY29" s="112"/>
    </row>
    <row r="30" spans="1:51" x14ac:dyDescent="0.35">
      <c r="B30" s="43">
        <v>2.7916666666666701</v>
      </c>
      <c r="C30" s="43">
        <v>0.83333333333333703</v>
      </c>
      <c r="D30" s="44">
        <v>11</v>
      </c>
      <c r="E30" s="45">
        <f t="shared" si="1"/>
        <v>7.746478873239437</v>
      </c>
      <c r="F30" s="110">
        <v>76</v>
      </c>
      <c r="G30" s="45">
        <f t="shared" si="2"/>
        <v>53.521126760563384</v>
      </c>
      <c r="H30" s="46" t="s">
        <v>89</v>
      </c>
      <c r="I30" s="46">
        <f t="shared" si="3"/>
        <v>50</v>
      </c>
      <c r="J30" s="47">
        <f t="shared" si="13"/>
        <v>51.408450704225352</v>
      </c>
      <c r="K30" s="46">
        <f t="shared" si="12"/>
        <v>55.633802816901408</v>
      </c>
      <c r="L30" s="48">
        <v>18</v>
      </c>
      <c r="M30" s="49" t="s">
        <v>101</v>
      </c>
      <c r="N30" s="49">
        <v>16.600000000000001</v>
      </c>
      <c r="O30" s="50">
        <v>115</v>
      </c>
      <c r="P30" s="50">
        <v>131</v>
      </c>
      <c r="Q30" s="50">
        <v>6098535</v>
      </c>
      <c r="R30" s="51">
        <f t="shared" si="4"/>
        <v>5467</v>
      </c>
      <c r="S30" s="52">
        <f t="shared" si="5"/>
        <v>131.208</v>
      </c>
      <c r="T30" s="52">
        <f t="shared" si="6"/>
        <v>5.4669999999999996</v>
      </c>
      <c r="U30" s="53">
        <v>4.5999999999999996</v>
      </c>
      <c r="V30" s="53">
        <f t="shared" si="7"/>
        <v>4.5999999999999996</v>
      </c>
      <c r="W30" s="117" t="s">
        <v>150</v>
      </c>
      <c r="X30" s="111">
        <v>0</v>
      </c>
      <c r="Y30" s="111">
        <v>1080</v>
      </c>
      <c r="Z30" s="111">
        <v>1196</v>
      </c>
      <c r="AA30" s="111">
        <v>0</v>
      </c>
      <c r="AB30" s="111">
        <v>1199</v>
      </c>
      <c r="AC30" s="54" t="s">
        <v>91</v>
      </c>
      <c r="AD30" s="54" t="s">
        <v>91</v>
      </c>
      <c r="AE30" s="54" t="s">
        <v>91</v>
      </c>
      <c r="AF30" s="55" t="s">
        <v>91</v>
      </c>
      <c r="AG30" s="55">
        <v>30757446</v>
      </c>
      <c r="AH30" s="56">
        <f t="shared" si="9"/>
        <v>1088</v>
      </c>
      <c r="AI30" s="57">
        <f t="shared" si="8"/>
        <v>199.01225535028354</v>
      </c>
      <c r="AJ30" s="58">
        <v>0</v>
      </c>
      <c r="AK30" s="58">
        <v>1</v>
      </c>
      <c r="AL30" s="58">
        <v>1</v>
      </c>
      <c r="AM30" s="58">
        <v>0</v>
      </c>
      <c r="AN30" s="58">
        <v>1</v>
      </c>
      <c r="AO30" s="58">
        <v>0</v>
      </c>
      <c r="AP30" s="111">
        <v>6765056</v>
      </c>
      <c r="AQ30" s="111">
        <f t="shared" si="0"/>
        <v>0</v>
      </c>
      <c r="AR30" s="59"/>
      <c r="AS30" s="60" t="s">
        <v>114</v>
      </c>
      <c r="AV30" s="288" t="s">
        <v>118</v>
      </c>
      <c r="AW30" s="288"/>
      <c r="AY30" s="112"/>
    </row>
    <row r="31" spans="1:51" x14ac:dyDescent="0.35">
      <c r="B31" s="43">
        <v>2.8333333333333299</v>
      </c>
      <c r="C31" s="43">
        <v>0.875000000000004</v>
      </c>
      <c r="D31" s="44">
        <v>12</v>
      </c>
      <c r="E31" s="45">
        <f>D31/1.42</f>
        <v>8.4507042253521139</v>
      </c>
      <c r="F31" s="110">
        <v>76</v>
      </c>
      <c r="G31" s="45">
        <f t="shared" si="2"/>
        <v>53.521126760563384</v>
      </c>
      <c r="H31" s="46" t="s">
        <v>89</v>
      </c>
      <c r="I31" s="46">
        <f t="shared" si="3"/>
        <v>50</v>
      </c>
      <c r="J31" s="47">
        <f t="shared" si="13"/>
        <v>51.408450704225352</v>
      </c>
      <c r="K31" s="46">
        <f t="shared" si="12"/>
        <v>55.633802816901408</v>
      </c>
      <c r="L31" s="48">
        <v>18</v>
      </c>
      <c r="M31" s="49" t="s">
        <v>101</v>
      </c>
      <c r="N31" s="49">
        <v>16.100000000000001</v>
      </c>
      <c r="O31" s="50">
        <v>118</v>
      </c>
      <c r="P31" s="50">
        <v>129</v>
      </c>
      <c r="Q31" s="50">
        <v>6103874</v>
      </c>
      <c r="R31" s="51">
        <f t="shared" si="4"/>
        <v>5339</v>
      </c>
      <c r="S31" s="52">
        <f t="shared" si="5"/>
        <v>128.136</v>
      </c>
      <c r="T31" s="52">
        <f t="shared" si="6"/>
        <v>5.3390000000000004</v>
      </c>
      <c r="U31" s="53">
        <v>3.9</v>
      </c>
      <c r="V31" s="53">
        <f t="shared" si="7"/>
        <v>3.9</v>
      </c>
      <c r="W31" s="117" t="s">
        <v>150</v>
      </c>
      <c r="X31" s="111">
        <v>0</v>
      </c>
      <c r="Y31" s="111">
        <v>1030</v>
      </c>
      <c r="Z31" s="111">
        <v>1196</v>
      </c>
      <c r="AA31" s="111">
        <v>0</v>
      </c>
      <c r="AB31" s="111">
        <v>1199</v>
      </c>
      <c r="AC31" s="54" t="s">
        <v>91</v>
      </c>
      <c r="AD31" s="54" t="s">
        <v>91</v>
      </c>
      <c r="AE31" s="54" t="s">
        <v>91</v>
      </c>
      <c r="AF31" s="55" t="s">
        <v>91</v>
      </c>
      <c r="AG31" s="55">
        <v>30758504</v>
      </c>
      <c r="AH31" s="56">
        <f t="shared" si="9"/>
        <v>1058</v>
      </c>
      <c r="AI31" s="57">
        <f t="shared" si="8"/>
        <v>198.16445027158642</v>
      </c>
      <c r="AJ31" s="58">
        <v>0</v>
      </c>
      <c r="AK31" s="58">
        <v>1</v>
      </c>
      <c r="AL31" s="58">
        <v>1</v>
      </c>
      <c r="AM31" s="58">
        <v>0</v>
      </c>
      <c r="AN31" s="58">
        <v>1</v>
      </c>
      <c r="AO31" s="58">
        <v>0</v>
      </c>
      <c r="AP31" s="111">
        <v>6765056</v>
      </c>
      <c r="AQ31" s="111">
        <f t="shared" si="0"/>
        <v>0</v>
      </c>
      <c r="AR31" s="59"/>
      <c r="AS31" s="60" t="s">
        <v>114</v>
      </c>
      <c r="AV31" s="68" t="s">
        <v>30</v>
      </c>
      <c r="AW31" s="68" t="s">
        <v>75</v>
      </c>
      <c r="AY31" s="112"/>
    </row>
    <row r="32" spans="1:51" x14ac:dyDescent="0.35">
      <c r="B32" s="43">
        <v>2.875</v>
      </c>
      <c r="C32" s="43">
        <v>0.91666666666667096</v>
      </c>
      <c r="D32" s="44">
        <v>15</v>
      </c>
      <c r="E32" s="45">
        <f t="shared" si="1"/>
        <v>10.563380281690142</v>
      </c>
      <c r="F32" s="110">
        <v>76</v>
      </c>
      <c r="G32" s="45">
        <f t="shared" si="2"/>
        <v>53.521126760563384</v>
      </c>
      <c r="H32" s="46" t="s">
        <v>89</v>
      </c>
      <c r="I32" s="46">
        <f t="shared" si="3"/>
        <v>50</v>
      </c>
      <c r="J32" s="47">
        <f t="shared" si="13"/>
        <v>51.408450704225352</v>
      </c>
      <c r="K32" s="46">
        <f t="shared" si="12"/>
        <v>55.633802816901408</v>
      </c>
      <c r="L32" s="48">
        <v>14</v>
      </c>
      <c r="M32" s="49" t="s">
        <v>119</v>
      </c>
      <c r="N32" s="49">
        <v>12.6</v>
      </c>
      <c r="O32" s="50">
        <v>132</v>
      </c>
      <c r="P32" s="50">
        <v>135</v>
      </c>
      <c r="Q32" s="50">
        <v>6108976</v>
      </c>
      <c r="R32" s="51">
        <f t="shared" si="4"/>
        <v>5102</v>
      </c>
      <c r="S32" s="52">
        <f t="shared" si="5"/>
        <v>122.44799999999999</v>
      </c>
      <c r="T32" s="52">
        <f t="shared" si="6"/>
        <v>5.1020000000000003</v>
      </c>
      <c r="U32" s="53">
        <v>3.7</v>
      </c>
      <c r="V32" s="53">
        <f t="shared" si="7"/>
        <v>3.7</v>
      </c>
      <c r="W32" s="117" t="s">
        <v>150</v>
      </c>
      <c r="X32" s="111">
        <v>0</v>
      </c>
      <c r="Y32" s="111">
        <v>999</v>
      </c>
      <c r="Z32" s="111">
        <v>1165</v>
      </c>
      <c r="AA32" s="111">
        <v>0</v>
      </c>
      <c r="AB32" s="111">
        <v>1199</v>
      </c>
      <c r="AC32" s="54" t="s">
        <v>91</v>
      </c>
      <c r="AD32" s="54" t="s">
        <v>91</v>
      </c>
      <c r="AE32" s="54" t="s">
        <v>91</v>
      </c>
      <c r="AF32" s="55" t="s">
        <v>91</v>
      </c>
      <c r="AG32" s="55">
        <v>30759508</v>
      </c>
      <c r="AH32" s="56">
        <f t="shared" si="9"/>
        <v>1004</v>
      </c>
      <c r="AI32" s="57">
        <f t="shared" si="8"/>
        <v>196.78557428459428</v>
      </c>
      <c r="AJ32" s="58">
        <v>0</v>
      </c>
      <c r="AK32" s="58">
        <v>1</v>
      </c>
      <c r="AL32" s="58">
        <v>1</v>
      </c>
      <c r="AM32" s="58">
        <v>0</v>
      </c>
      <c r="AN32" s="58">
        <v>1</v>
      </c>
      <c r="AO32" s="58">
        <v>0</v>
      </c>
      <c r="AP32" s="111">
        <v>6765056</v>
      </c>
      <c r="AQ32" s="111">
        <f t="shared" si="0"/>
        <v>0</v>
      </c>
      <c r="AR32" s="61">
        <v>0.9</v>
      </c>
      <c r="AS32" s="60" t="s">
        <v>114</v>
      </c>
      <c r="AV32" s="69">
        <v>1</v>
      </c>
      <c r="AW32" s="69">
        <f>IFERROR(AV32*VLOOKUP(AV31,AV24:AW28,2,FALSE)/VLOOKUP(AW31,AV24:AW28,2,FALSE),"Enter Unit and Value")</f>
        <v>1.4189189189189189</v>
      </c>
      <c r="AY32" s="112"/>
    </row>
    <row r="33" spans="1:51" x14ac:dyDescent="0.35">
      <c r="B33" s="43">
        <v>2.9166666666666701</v>
      </c>
      <c r="C33" s="43">
        <v>0.95833333333333803</v>
      </c>
      <c r="D33" s="44">
        <v>14</v>
      </c>
      <c r="E33" s="45">
        <f t="shared" si="1"/>
        <v>9.8591549295774659</v>
      </c>
      <c r="F33" s="110">
        <v>66</v>
      </c>
      <c r="G33" s="45">
        <f t="shared" si="2"/>
        <v>46.478873239436624</v>
      </c>
      <c r="H33" s="46" t="s">
        <v>89</v>
      </c>
      <c r="I33" s="46">
        <f t="shared" si="3"/>
        <v>41.549295774647888</v>
      </c>
      <c r="J33" s="47">
        <f t="shared" ref="J33:J34" si="14">(F33-5)/1.42</f>
        <v>42.95774647887324</v>
      </c>
      <c r="K33" s="46">
        <f t="shared" si="12"/>
        <v>47.183098591549296</v>
      </c>
      <c r="L33" s="48">
        <v>14</v>
      </c>
      <c r="M33" s="49" t="s">
        <v>119</v>
      </c>
      <c r="N33" s="49">
        <v>11.9</v>
      </c>
      <c r="O33" s="50">
        <v>114</v>
      </c>
      <c r="P33" s="50">
        <v>99</v>
      </c>
      <c r="Q33" s="50">
        <v>6113119</v>
      </c>
      <c r="R33" s="51">
        <f t="shared" si="4"/>
        <v>4143</v>
      </c>
      <c r="S33" s="52">
        <f t="shared" si="5"/>
        <v>99.432000000000002</v>
      </c>
      <c r="T33" s="52">
        <f t="shared" si="6"/>
        <v>4.1429999999999998</v>
      </c>
      <c r="U33" s="53">
        <v>4.3</v>
      </c>
      <c r="V33" s="53">
        <f t="shared" si="7"/>
        <v>4.3</v>
      </c>
      <c r="W33" s="117" t="s">
        <v>132</v>
      </c>
      <c r="X33" s="111">
        <v>0</v>
      </c>
      <c r="Y33" s="111">
        <v>0</v>
      </c>
      <c r="Z33" s="111">
        <v>1056</v>
      </c>
      <c r="AA33" s="111">
        <v>0</v>
      </c>
      <c r="AB33" s="111">
        <v>1099</v>
      </c>
      <c r="AC33" s="54" t="s">
        <v>91</v>
      </c>
      <c r="AD33" s="54" t="s">
        <v>91</v>
      </c>
      <c r="AE33" s="54" t="s">
        <v>91</v>
      </c>
      <c r="AF33" s="55" t="s">
        <v>91</v>
      </c>
      <c r="AG33" s="55">
        <v>30760212</v>
      </c>
      <c r="AH33" s="56">
        <f t="shared" si="9"/>
        <v>704</v>
      </c>
      <c r="AI33" s="57">
        <f t="shared" si="8"/>
        <v>169.92517499396573</v>
      </c>
      <c r="AJ33" s="58">
        <v>0</v>
      </c>
      <c r="AK33" s="58">
        <v>0</v>
      </c>
      <c r="AL33" s="58">
        <v>1</v>
      </c>
      <c r="AM33" s="58">
        <v>0</v>
      </c>
      <c r="AN33" s="58">
        <v>1</v>
      </c>
      <c r="AO33" s="58">
        <v>0.25</v>
      </c>
      <c r="AP33" s="111">
        <v>6765560</v>
      </c>
      <c r="AQ33" s="111">
        <f t="shared" si="0"/>
        <v>504</v>
      </c>
      <c r="AR33" s="59"/>
      <c r="AS33" s="60" t="s">
        <v>114</v>
      </c>
      <c r="AY33" s="112"/>
    </row>
    <row r="34" spans="1:51" x14ac:dyDescent="0.35">
      <c r="B34" s="43">
        <v>2.9583333333333299</v>
      </c>
      <c r="C34" s="43">
        <v>1</v>
      </c>
      <c r="D34" s="44">
        <v>17</v>
      </c>
      <c r="E34" s="45">
        <f t="shared" si="1"/>
        <v>11.971830985915494</v>
      </c>
      <c r="F34" s="110">
        <v>66</v>
      </c>
      <c r="G34" s="45">
        <f t="shared" si="2"/>
        <v>46.478873239436624</v>
      </c>
      <c r="H34" s="46" t="s">
        <v>89</v>
      </c>
      <c r="I34" s="46">
        <f t="shared" si="3"/>
        <v>41.549295774647888</v>
      </c>
      <c r="J34" s="47">
        <f t="shared" si="14"/>
        <v>42.95774647887324</v>
      </c>
      <c r="K34" s="46">
        <f t="shared" si="12"/>
        <v>47.183098591549296</v>
      </c>
      <c r="L34" s="48">
        <v>14</v>
      </c>
      <c r="M34" s="49" t="s">
        <v>119</v>
      </c>
      <c r="N34" s="70">
        <v>11.5</v>
      </c>
      <c r="O34" s="50">
        <v>110</v>
      </c>
      <c r="P34" s="50">
        <v>90</v>
      </c>
      <c r="Q34" s="50">
        <v>6117088</v>
      </c>
      <c r="R34" s="51">
        <f t="shared" si="4"/>
        <v>3969</v>
      </c>
      <c r="S34" s="52">
        <f t="shared" si="5"/>
        <v>95.256</v>
      </c>
      <c r="T34" s="52">
        <f t="shared" si="6"/>
        <v>3.9689999999999999</v>
      </c>
      <c r="U34" s="53">
        <v>4.9000000000000004</v>
      </c>
      <c r="V34" s="53">
        <f t="shared" si="7"/>
        <v>4.9000000000000004</v>
      </c>
      <c r="W34" s="117" t="s">
        <v>132</v>
      </c>
      <c r="X34" s="111">
        <v>0</v>
      </c>
      <c r="Y34" s="111">
        <v>0</v>
      </c>
      <c r="Z34" s="111">
        <v>1029</v>
      </c>
      <c r="AA34" s="111">
        <v>0</v>
      </c>
      <c r="AB34" s="111">
        <v>1038</v>
      </c>
      <c r="AC34" s="54" t="s">
        <v>91</v>
      </c>
      <c r="AD34" s="54" t="s">
        <v>91</v>
      </c>
      <c r="AE34" s="54" t="s">
        <v>91</v>
      </c>
      <c r="AF34" s="55" t="s">
        <v>91</v>
      </c>
      <c r="AG34" s="55">
        <v>30760854</v>
      </c>
      <c r="AH34" s="56">
        <f t="shared" si="9"/>
        <v>642</v>
      </c>
      <c r="AI34" s="57">
        <f t="shared" si="8"/>
        <v>161.75359032501891</v>
      </c>
      <c r="AJ34" s="58">
        <v>0</v>
      </c>
      <c r="AK34" s="58">
        <v>0</v>
      </c>
      <c r="AL34" s="58">
        <v>1</v>
      </c>
      <c r="AM34" s="58">
        <v>0</v>
      </c>
      <c r="AN34" s="58">
        <v>1</v>
      </c>
      <c r="AO34" s="58">
        <v>0.25</v>
      </c>
      <c r="AP34" s="111">
        <v>6766175</v>
      </c>
      <c r="AQ34" s="111">
        <f t="shared" si="0"/>
        <v>615</v>
      </c>
      <c r="AR34" s="59"/>
      <c r="AS34" s="60" t="s">
        <v>114</v>
      </c>
      <c r="AV34" s="65" t="s">
        <v>120</v>
      </c>
      <c r="AW34" s="71" t="s">
        <v>31</v>
      </c>
      <c r="AY34" s="112"/>
    </row>
    <row r="35" spans="1:51" x14ac:dyDescent="0.35">
      <c r="B35" s="72"/>
      <c r="C35" s="73"/>
      <c r="D35" s="72"/>
      <c r="E35" s="74"/>
      <c r="F35" s="74"/>
      <c r="G35" s="75"/>
      <c r="H35" s="76"/>
      <c r="I35" s="74"/>
      <c r="J35" s="74"/>
      <c r="K35" s="75"/>
      <c r="L35" s="289" t="s">
        <v>121</v>
      </c>
      <c r="M35" s="290"/>
      <c r="N35" s="291"/>
      <c r="O35" s="77"/>
      <c r="P35" s="77">
        <f>AVERAGE(P11:P34)</f>
        <v>125.04166666666667</v>
      </c>
      <c r="Q35" s="78">
        <f>Q34-Q10</f>
        <v>122862</v>
      </c>
      <c r="R35" s="79">
        <f>SUM(R11:R34)</f>
        <v>122862</v>
      </c>
      <c r="S35" s="80">
        <f>AVERAGE(S11:S34)</f>
        <v>122.86199999999998</v>
      </c>
      <c r="T35" s="80">
        <f>SUM(T11:T34)</f>
        <v>122.86199999999998</v>
      </c>
      <c r="U35" s="76"/>
      <c r="V35" s="76"/>
      <c r="W35" s="66"/>
      <c r="X35" s="81"/>
      <c r="Y35" s="82"/>
      <c r="Z35" s="82"/>
      <c r="AA35" s="82"/>
      <c r="AB35" s="83"/>
      <c r="AC35" s="81"/>
      <c r="AD35" s="82"/>
      <c r="AE35" s="83"/>
      <c r="AF35" s="84"/>
      <c r="AG35" s="85">
        <f>AG34-AG10</f>
        <v>24916</v>
      </c>
      <c r="AH35" s="86">
        <f>SUM(AH11:AH34)</f>
        <v>24916</v>
      </c>
      <c r="AI35" s="87">
        <f>$AH$35/$T35</f>
        <v>202.7966336214615</v>
      </c>
      <c r="AJ35" s="84"/>
      <c r="AK35" s="88"/>
      <c r="AL35" s="88"/>
      <c r="AM35" s="88"/>
      <c r="AN35" s="89"/>
      <c r="AO35" s="90"/>
      <c r="AP35" s="91">
        <f>AP34-AP10</f>
        <v>5496</v>
      </c>
      <c r="AQ35" s="92">
        <f>SUM(AQ11:AQ34)</f>
        <v>5496</v>
      </c>
      <c r="AR35" s="93">
        <f>AVERAGE(AR11:AR34)</f>
        <v>0.94499999999999995</v>
      </c>
      <c r="AS35" s="90"/>
      <c r="AV35" s="94" t="s">
        <v>31</v>
      </c>
      <c r="AW35" s="94">
        <v>1</v>
      </c>
      <c r="AY35" s="112"/>
    </row>
    <row r="36" spans="1:51" x14ac:dyDescent="0.35">
      <c r="B36" s="95"/>
      <c r="C36" s="95"/>
      <c r="D36" s="95"/>
      <c r="E36" s="96"/>
      <c r="F36" s="96"/>
      <c r="G36" s="96"/>
      <c r="H36" s="96"/>
      <c r="I36" s="97"/>
      <c r="J36" s="97"/>
      <c r="K36" s="97"/>
      <c r="L36" s="109"/>
      <c r="M36" s="109"/>
      <c r="N36" s="109"/>
      <c r="O36" s="109"/>
      <c r="P36" s="109"/>
      <c r="Q36" s="109"/>
      <c r="R36" s="109"/>
      <c r="S36" s="109"/>
      <c r="T36" s="109"/>
      <c r="U36" s="98"/>
      <c r="V36" s="98"/>
      <c r="W36" s="109"/>
      <c r="X36" s="109"/>
      <c r="Y36" s="109"/>
      <c r="Z36" s="113"/>
      <c r="AA36" s="109"/>
      <c r="AB36" s="109"/>
      <c r="AC36" s="109"/>
      <c r="AD36" s="109"/>
      <c r="AE36" s="109"/>
      <c r="AH36" s="99"/>
      <c r="AM36" s="109"/>
      <c r="AN36" s="109"/>
      <c r="AO36" s="109"/>
      <c r="AP36" s="109"/>
      <c r="AQ36" s="109"/>
      <c r="AR36" s="109"/>
      <c r="AV36" s="94" t="s">
        <v>122</v>
      </c>
      <c r="AW36" s="94">
        <v>41.67</v>
      </c>
      <c r="AY36" s="112"/>
    </row>
    <row r="37" spans="1:51" x14ac:dyDescent="0.35">
      <c r="B37" s="130" t="s">
        <v>123</v>
      </c>
      <c r="C37" s="130"/>
      <c r="D37" s="130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2"/>
      <c r="AN37" s="109"/>
      <c r="AO37" s="109"/>
      <c r="AP37" s="109"/>
      <c r="AQ37" s="109"/>
      <c r="AR37" s="113"/>
      <c r="AV37" s="94" t="s">
        <v>124</v>
      </c>
      <c r="AW37" s="94">
        <v>11.574999999999999</v>
      </c>
      <c r="AY37" s="112"/>
    </row>
    <row r="38" spans="1:51" x14ac:dyDescent="0.35">
      <c r="B38" s="128" t="s">
        <v>131</v>
      </c>
      <c r="C38" s="119"/>
      <c r="D38" s="11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2"/>
      <c r="AN38" s="109"/>
      <c r="AO38" s="109"/>
      <c r="AP38" s="109"/>
      <c r="AQ38" s="109"/>
      <c r="AR38" s="113"/>
      <c r="AV38" s="100"/>
      <c r="AW38" s="100"/>
      <c r="AY38" s="112"/>
    </row>
    <row r="39" spans="1:51" x14ac:dyDescent="0.35">
      <c r="B39" s="138" t="s">
        <v>141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2"/>
      <c r="AN39" s="109"/>
      <c r="AO39" s="109"/>
      <c r="AP39" s="109"/>
      <c r="AQ39" s="109"/>
      <c r="AR39" s="113"/>
      <c r="AV39" s="100"/>
      <c r="AW39" s="100"/>
      <c r="AY39" s="112"/>
    </row>
    <row r="40" spans="1:51" x14ac:dyDescent="0.35">
      <c r="B40" s="121" t="s">
        <v>125</v>
      </c>
      <c r="C40" s="122"/>
      <c r="D40" s="122"/>
      <c r="E40" s="122"/>
      <c r="F40" s="122"/>
      <c r="G40" s="122"/>
      <c r="H40" s="122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4"/>
      <c r="T40" s="124"/>
      <c r="U40" s="124"/>
      <c r="V40" s="124"/>
      <c r="W40" s="113"/>
      <c r="X40" s="113"/>
      <c r="Y40" s="113"/>
      <c r="Z40" s="113"/>
      <c r="AA40" s="113"/>
      <c r="AB40" s="113"/>
      <c r="AC40" s="113"/>
      <c r="AD40" s="113"/>
      <c r="AE40" s="113"/>
      <c r="AM40" s="114"/>
      <c r="AN40" s="114"/>
      <c r="AO40" s="114"/>
      <c r="AP40" s="114"/>
      <c r="AQ40" s="114"/>
      <c r="AR40" s="114"/>
      <c r="AS40" s="115"/>
      <c r="AV40" s="112"/>
      <c r="AW40" s="170"/>
      <c r="AX40" s="170"/>
      <c r="AY40" s="170"/>
    </row>
    <row r="41" spans="1:51" x14ac:dyDescent="0.35">
      <c r="B41" s="123" t="s">
        <v>206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4"/>
      <c r="T41" s="124"/>
      <c r="U41" s="124"/>
      <c r="V41" s="124"/>
      <c r="W41" s="113"/>
      <c r="X41" s="113"/>
      <c r="Y41" s="113"/>
      <c r="Z41" s="113"/>
      <c r="AA41" s="113"/>
      <c r="AB41" s="113"/>
      <c r="AC41" s="113"/>
      <c r="AD41" s="113"/>
      <c r="AE41" s="113"/>
      <c r="AM41" s="114"/>
      <c r="AN41" s="114"/>
      <c r="AO41" s="114"/>
      <c r="AP41" s="114"/>
      <c r="AQ41" s="114"/>
      <c r="AR41" s="114"/>
      <c r="AS41" s="115"/>
      <c r="AV41" s="112"/>
      <c r="AW41" s="170"/>
      <c r="AX41" s="170"/>
      <c r="AY41" s="170"/>
    </row>
    <row r="42" spans="1:51" x14ac:dyDescent="0.35">
      <c r="B42" s="138" t="s">
        <v>126</v>
      </c>
      <c r="C42" s="119"/>
      <c r="D42" s="119"/>
      <c r="E42" s="129"/>
      <c r="F42" s="129"/>
      <c r="G42" s="12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4"/>
      <c r="T42" s="124"/>
      <c r="U42" s="124"/>
      <c r="V42" s="124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70"/>
      <c r="AX42" s="170"/>
      <c r="AY42" s="170"/>
    </row>
    <row r="43" spans="1:51" x14ac:dyDescent="0.35">
      <c r="B43" s="138" t="s">
        <v>127</v>
      </c>
      <c r="C43" s="119"/>
      <c r="D43" s="11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4"/>
      <c r="T43" s="124"/>
      <c r="U43" s="124"/>
      <c r="V43" s="124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70"/>
      <c r="AX43" s="170"/>
      <c r="AY43" s="170"/>
    </row>
    <row r="44" spans="1:51" x14ac:dyDescent="0.35">
      <c r="B44" s="122" t="s">
        <v>128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4"/>
      <c r="T44" s="124"/>
      <c r="U44" s="124"/>
      <c r="V44" s="124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70"/>
      <c r="AX44" s="170"/>
      <c r="AY44" s="170"/>
    </row>
    <row r="45" spans="1:51" x14ac:dyDescent="0.35">
      <c r="B45" s="122" t="s">
        <v>149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4"/>
      <c r="T45" s="124"/>
      <c r="U45" s="124"/>
      <c r="V45" s="124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70"/>
      <c r="AX45" s="170"/>
      <c r="AY45" s="170"/>
    </row>
    <row r="46" spans="1:51" x14ac:dyDescent="0.35">
      <c r="A46" s="170" t="s">
        <v>200</v>
      </c>
      <c r="B46" s="125" t="s">
        <v>199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4"/>
      <c r="T46" s="124"/>
      <c r="U46" s="124"/>
      <c r="V46" s="124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70"/>
      <c r="AX46" s="170"/>
      <c r="AY46" s="170"/>
    </row>
    <row r="47" spans="1:51" x14ac:dyDescent="0.35">
      <c r="B47" s="138" t="s">
        <v>203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4"/>
      <c r="T47" s="124"/>
      <c r="U47" s="124"/>
      <c r="V47" s="124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70"/>
      <c r="AX47" s="170"/>
      <c r="AY47" s="170"/>
    </row>
    <row r="48" spans="1:51" x14ac:dyDescent="0.35">
      <c r="B48" s="138" t="s">
        <v>137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4"/>
      <c r="U48" s="124"/>
      <c r="V48" s="124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70"/>
      <c r="AX48" s="170"/>
      <c r="AY48" s="170"/>
    </row>
    <row r="49" spans="2:51" x14ac:dyDescent="0.35">
      <c r="B49" s="125" t="s">
        <v>193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4"/>
      <c r="U49" s="124"/>
      <c r="V49" s="124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70"/>
      <c r="AX49" s="170"/>
      <c r="AY49" s="170"/>
    </row>
    <row r="50" spans="2:51" x14ac:dyDescent="0.35">
      <c r="B50" s="127" t="s">
        <v>138</v>
      </c>
      <c r="C50" s="119"/>
      <c r="D50" s="119"/>
      <c r="E50" s="119"/>
      <c r="F50" s="119"/>
      <c r="G50" s="119"/>
      <c r="H50" s="11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4"/>
      <c r="U50" s="124"/>
      <c r="V50" s="124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70"/>
      <c r="AX50" s="170"/>
      <c r="AY50" s="170"/>
    </row>
    <row r="51" spans="2:51" x14ac:dyDescent="0.35">
      <c r="B51" s="138" t="s">
        <v>139</v>
      </c>
      <c r="C51" s="119"/>
      <c r="D51" s="119"/>
      <c r="E51" s="119"/>
      <c r="F51" s="119"/>
      <c r="G51" s="119"/>
      <c r="H51" s="11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4"/>
      <c r="U51" s="124"/>
      <c r="V51" s="124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70"/>
      <c r="AX51" s="170"/>
      <c r="AY51" s="170"/>
    </row>
    <row r="52" spans="2:51" x14ac:dyDescent="0.35">
      <c r="B52" s="122" t="s">
        <v>154</v>
      </c>
      <c r="C52" s="119"/>
      <c r="D52" s="119"/>
      <c r="E52" s="119"/>
      <c r="F52" s="119"/>
      <c r="G52" s="119"/>
      <c r="H52" s="119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4"/>
      <c r="U52" s="124"/>
      <c r="V52" s="124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70"/>
      <c r="AX52" s="170"/>
      <c r="AY52" s="170"/>
    </row>
    <row r="53" spans="2:51" x14ac:dyDescent="0.35">
      <c r="B53" s="138" t="s">
        <v>205</v>
      </c>
      <c r="C53" s="119"/>
      <c r="D53" s="119"/>
      <c r="E53" s="119"/>
      <c r="F53" s="119"/>
      <c r="G53" s="119"/>
      <c r="H53" s="119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4"/>
      <c r="U53" s="124"/>
      <c r="V53" s="124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70"/>
      <c r="AX53" s="170"/>
      <c r="AY53" s="170"/>
    </row>
    <row r="54" spans="2:51" x14ac:dyDescent="0.35">
      <c r="B54" s="138" t="s">
        <v>140</v>
      </c>
      <c r="C54" s="119"/>
      <c r="D54" s="119"/>
      <c r="E54" s="119"/>
      <c r="F54" s="119"/>
      <c r="G54" s="119"/>
      <c r="H54" s="119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4"/>
      <c r="U54" s="124"/>
      <c r="V54" s="124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70"/>
      <c r="AX54" s="170"/>
      <c r="AY54" s="170"/>
    </row>
    <row r="55" spans="2:51" x14ac:dyDescent="0.35">
      <c r="B55" s="125" t="s">
        <v>129</v>
      </c>
      <c r="C55" s="122"/>
      <c r="D55" s="119"/>
      <c r="E55" s="119"/>
      <c r="F55" s="119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6"/>
      <c r="U55" s="126"/>
      <c r="V55" s="126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70"/>
      <c r="AX55" s="170"/>
      <c r="AY55" s="170"/>
    </row>
    <row r="56" spans="2:51" x14ac:dyDescent="0.35">
      <c r="B56" s="122" t="s">
        <v>153</v>
      </c>
      <c r="C56" s="122"/>
      <c r="D56" s="119"/>
      <c r="E56" s="119"/>
      <c r="F56" s="119"/>
      <c r="G56" s="119"/>
      <c r="H56" s="11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6"/>
      <c r="U56" s="103"/>
      <c r="V56" s="10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70"/>
      <c r="AX56" s="170"/>
      <c r="AY56" s="170"/>
    </row>
    <row r="57" spans="2:51" x14ac:dyDescent="0.35">
      <c r="B57" s="122" t="s">
        <v>130</v>
      </c>
      <c r="C57" s="122"/>
      <c r="D57" s="119"/>
      <c r="E57" s="119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6"/>
      <c r="U57" s="103"/>
      <c r="V57" s="10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70"/>
      <c r="AX57" s="170"/>
      <c r="AY57" s="170"/>
    </row>
    <row r="58" spans="2:51" x14ac:dyDescent="0.35">
      <c r="B58" s="122"/>
      <c r="C58" s="122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6"/>
      <c r="U58" s="103"/>
      <c r="V58" s="103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70"/>
      <c r="AX58" s="170"/>
      <c r="AY58" s="170"/>
    </row>
    <row r="59" spans="2:51" x14ac:dyDescent="0.35">
      <c r="B59" s="107"/>
      <c r="C59" s="116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6"/>
      <c r="U59" s="103"/>
      <c r="V59" s="103"/>
      <c r="W59" s="104"/>
      <c r="X59" s="104"/>
      <c r="Y59" s="104"/>
      <c r="Z59" s="113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12"/>
      <c r="AW59" s="170"/>
      <c r="AX59" s="170"/>
      <c r="AY59" s="170"/>
    </row>
    <row r="60" spans="2:51" x14ac:dyDescent="0.35">
      <c r="B60" s="107"/>
      <c r="C60" s="116"/>
      <c r="D60" s="101"/>
      <c r="E60" s="119"/>
      <c r="F60" s="119"/>
      <c r="G60" s="119"/>
      <c r="H60" s="119"/>
      <c r="I60" s="119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6"/>
      <c r="U60" s="103"/>
      <c r="V60" s="10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70"/>
      <c r="AX60" s="170"/>
      <c r="AY60" s="170"/>
    </row>
    <row r="61" spans="2:51" x14ac:dyDescent="0.35">
      <c r="B61" s="107"/>
      <c r="C61" s="138"/>
      <c r="D61" s="101"/>
      <c r="E61" s="119"/>
      <c r="F61" s="119"/>
      <c r="G61" s="119"/>
      <c r="H61" s="119"/>
      <c r="I61" s="101"/>
      <c r="J61" s="120"/>
      <c r="K61" s="120"/>
      <c r="L61" s="120"/>
      <c r="M61" s="120"/>
      <c r="N61" s="120"/>
      <c r="O61" s="120"/>
      <c r="P61" s="120"/>
      <c r="Q61" s="120"/>
      <c r="R61" s="120"/>
      <c r="S61" s="105"/>
      <c r="T61" s="10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70"/>
      <c r="AX61" s="170"/>
      <c r="AY61" s="170"/>
    </row>
    <row r="62" spans="2:51" x14ac:dyDescent="0.35">
      <c r="G62" s="114"/>
      <c r="H62" s="114"/>
      <c r="I62" s="114"/>
      <c r="J62" s="114"/>
      <c r="K62" s="114"/>
      <c r="L62" s="114"/>
      <c r="M62" s="115"/>
      <c r="N62" s="109"/>
      <c r="P62" s="109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70"/>
      <c r="AX62" s="170"/>
      <c r="AY62" s="170"/>
    </row>
    <row r="63" spans="2:51" x14ac:dyDescent="0.35">
      <c r="I63" s="114"/>
      <c r="J63" s="114"/>
      <c r="K63" s="114"/>
      <c r="L63" s="114"/>
      <c r="M63" s="114"/>
      <c r="N63" s="114"/>
      <c r="O63" s="115"/>
      <c r="P63" s="109"/>
      <c r="R63" s="109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70"/>
      <c r="AX63" s="170"/>
      <c r="AY63" s="170"/>
    </row>
    <row r="64" spans="2:51" x14ac:dyDescent="0.35">
      <c r="I64" s="114"/>
      <c r="J64" s="114"/>
      <c r="K64" s="114"/>
      <c r="L64" s="114"/>
      <c r="M64" s="114"/>
      <c r="N64" s="114"/>
      <c r="O64" s="115"/>
      <c r="P64" s="109"/>
      <c r="R64" s="109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70"/>
      <c r="AX64" s="170"/>
      <c r="AY64" s="170"/>
    </row>
    <row r="65" spans="1:51" x14ac:dyDescent="0.35">
      <c r="I65" s="114"/>
      <c r="J65" s="114"/>
      <c r="K65" s="114"/>
      <c r="L65" s="114"/>
      <c r="M65" s="114"/>
      <c r="N65" s="114"/>
      <c r="O65" s="115"/>
      <c r="P65" s="109"/>
      <c r="R65" s="109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U65" s="170"/>
      <c r="AV65" s="112"/>
      <c r="AW65" s="170"/>
      <c r="AX65" s="170"/>
      <c r="AY65" s="170"/>
    </row>
    <row r="66" spans="1:51" x14ac:dyDescent="0.35">
      <c r="I66" s="114"/>
      <c r="J66" s="114"/>
      <c r="K66" s="114"/>
      <c r="L66" s="114"/>
      <c r="M66" s="114"/>
      <c r="N66" s="114"/>
      <c r="O66" s="115"/>
      <c r="P66" s="109"/>
      <c r="R66" s="109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70"/>
      <c r="AV66" s="112"/>
      <c r="AW66" s="170"/>
      <c r="AX66" s="170"/>
      <c r="AY66" s="170"/>
    </row>
    <row r="67" spans="1:51" x14ac:dyDescent="0.35">
      <c r="I67" s="114"/>
      <c r="J67" s="114"/>
      <c r="K67" s="114"/>
      <c r="L67" s="114"/>
      <c r="M67" s="114"/>
      <c r="N67" s="114"/>
      <c r="O67" s="115"/>
      <c r="P67" s="109"/>
      <c r="R67" s="104"/>
      <c r="AS67" s="170"/>
      <c r="AT67" s="170"/>
      <c r="AU67" s="170"/>
      <c r="AV67" s="112"/>
      <c r="AW67" s="170"/>
      <c r="AX67" s="170"/>
      <c r="AY67" s="170"/>
    </row>
    <row r="68" spans="1:51" x14ac:dyDescent="0.35">
      <c r="I68" s="114"/>
      <c r="J68" s="114"/>
      <c r="K68" s="114"/>
      <c r="L68" s="114"/>
      <c r="M68" s="114"/>
      <c r="N68" s="114"/>
      <c r="O68" s="115"/>
      <c r="R68" s="109"/>
      <c r="AS68" s="170"/>
      <c r="AT68" s="170"/>
      <c r="AU68" s="170"/>
      <c r="AV68" s="112"/>
      <c r="AW68" s="170"/>
      <c r="AX68" s="170"/>
      <c r="AY68" s="170"/>
    </row>
    <row r="69" spans="1:51" x14ac:dyDescent="0.35">
      <c r="O69" s="115"/>
      <c r="R69" s="109"/>
      <c r="AS69" s="170"/>
      <c r="AT69" s="170"/>
      <c r="AU69" s="170"/>
      <c r="AV69" s="112"/>
      <c r="AW69" s="170"/>
      <c r="AX69" s="170"/>
      <c r="AY69" s="170"/>
    </row>
    <row r="70" spans="1:51" x14ac:dyDescent="0.35">
      <c r="A70" s="113"/>
      <c r="O70" s="115"/>
      <c r="R70" s="109"/>
      <c r="AS70" s="170"/>
      <c r="AT70" s="170"/>
      <c r="AU70" s="170"/>
      <c r="AV70" s="170"/>
      <c r="AW70" s="170"/>
      <c r="AX70" s="170"/>
      <c r="AY70" s="170"/>
    </row>
    <row r="71" spans="1:51" x14ac:dyDescent="0.35">
      <c r="A71" s="113"/>
      <c r="O71" s="115"/>
      <c r="R71" s="109"/>
      <c r="AS71" s="170"/>
      <c r="AT71" s="170"/>
      <c r="AU71" s="170"/>
      <c r="AV71" s="170"/>
      <c r="AW71" s="170"/>
      <c r="AX71" s="170"/>
      <c r="AY71" s="170"/>
    </row>
    <row r="72" spans="1:51" x14ac:dyDescent="0.35">
      <c r="A72" s="113"/>
      <c r="O72" s="115"/>
      <c r="R72" s="109"/>
      <c r="AS72" s="170"/>
      <c r="AT72" s="170"/>
      <c r="AU72" s="170"/>
      <c r="AV72" s="170"/>
      <c r="AW72" s="170"/>
      <c r="AX72" s="170"/>
      <c r="AY72" s="170"/>
    </row>
    <row r="73" spans="1:51" x14ac:dyDescent="0.35">
      <c r="A73" s="113"/>
      <c r="O73" s="115"/>
      <c r="AS73" s="170"/>
      <c r="AT73" s="170"/>
      <c r="AU73" s="170"/>
      <c r="AV73" s="170"/>
      <c r="AW73" s="170"/>
      <c r="AX73" s="170"/>
      <c r="AY73" s="170"/>
    </row>
    <row r="74" spans="1:51" x14ac:dyDescent="0.35">
      <c r="A74" s="113"/>
      <c r="O74" s="115"/>
      <c r="AS74" s="170"/>
      <c r="AT74" s="170"/>
      <c r="AU74" s="170"/>
      <c r="AV74" s="170"/>
      <c r="AW74" s="170"/>
      <c r="AX74" s="170"/>
      <c r="AY74" s="170"/>
    </row>
    <row r="75" spans="1:51" x14ac:dyDescent="0.35">
      <c r="A75" s="113"/>
      <c r="O75" s="115"/>
      <c r="AS75" s="170"/>
      <c r="AT75" s="170"/>
      <c r="AU75" s="170"/>
      <c r="AV75" s="170"/>
      <c r="AW75" s="170"/>
      <c r="AX75" s="170"/>
      <c r="AY75" s="170"/>
    </row>
    <row r="76" spans="1:51" x14ac:dyDescent="0.35">
      <c r="A76" s="113"/>
      <c r="O76" s="115"/>
      <c r="AS76" s="170"/>
      <c r="AT76" s="170"/>
      <c r="AU76" s="170"/>
      <c r="AV76" s="170"/>
      <c r="AW76" s="170"/>
      <c r="AX76" s="170"/>
      <c r="AY76" s="170"/>
    </row>
    <row r="77" spans="1:51" x14ac:dyDescent="0.35">
      <c r="A77" s="113"/>
      <c r="O77" s="115"/>
      <c r="AS77" s="170"/>
      <c r="AT77" s="170"/>
      <c r="AU77" s="170"/>
      <c r="AV77" s="170"/>
      <c r="AW77" s="170"/>
      <c r="AX77" s="170"/>
      <c r="AY77" s="170"/>
    </row>
    <row r="78" spans="1:51" x14ac:dyDescent="0.35">
      <c r="O78" s="115"/>
      <c r="AS78" s="170"/>
      <c r="AT78" s="170"/>
      <c r="AU78" s="170"/>
      <c r="AV78" s="170"/>
      <c r="AW78" s="170"/>
      <c r="AX78" s="170"/>
      <c r="AY78" s="170"/>
    </row>
    <row r="79" spans="1:51" x14ac:dyDescent="0.35">
      <c r="O79" s="115"/>
      <c r="Q79" s="109"/>
      <c r="AS79" s="170"/>
      <c r="AT79" s="170"/>
      <c r="AU79" s="170"/>
      <c r="AV79" s="170"/>
      <c r="AW79" s="170"/>
      <c r="AX79" s="170"/>
      <c r="AY79" s="170"/>
    </row>
    <row r="80" spans="1:51" x14ac:dyDescent="0.35">
      <c r="O80" s="14"/>
      <c r="P80" s="109"/>
      <c r="Q80" s="109"/>
      <c r="AS80" s="170"/>
      <c r="AT80" s="170"/>
      <c r="AU80" s="170"/>
      <c r="AV80" s="170"/>
      <c r="AW80" s="170"/>
      <c r="AX80" s="170"/>
      <c r="AY80" s="170"/>
    </row>
    <row r="81" spans="15:51" x14ac:dyDescent="0.35">
      <c r="O81" s="14"/>
      <c r="P81" s="109"/>
      <c r="Q81" s="109"/>
      <c r="AS81" s="170"/>
      <c r="AT81" s="170"/>
      <c r="AU81" s="170"/>
      <c r="AV81" s="170"/>
      <c r="AW81" s="170"/>
      <c r="AX81" s="170"/>
      <c r="AY81" s="170"/>
    </row>
    <row r="82" spans="15:51" x14ac:dyDescent="0.35">
      <c r="O82" s="14"/>
      <c r="P82" s="109"/>
      <c r="Q82" s="109"/>
      <c r="AS82" s="170"/>
      <c r="AT82" s="170"/>
      <c r="AU82" s="170"/>
      <c r="AV82" s="170"/>
      <c r="AW82" s="170"/>
      <c r="AX82" s="170"/>
      <c r="AY82" s="170"/>
    </row>
    <row r="83" spans="15:51" x14ac:dyDescent="0.35">
      <c r="O83" s="14"/>
      <c r="P83" s="109"/>
      <c r="Q83" s="109"/>
      <c r="AS83" s="170"/>
      <c r="AT83" s="170"/>
      <c r="AU83" s="170"/>
      <c r="AV83" s="170"/>
      <c r="AW83" s="170"/>
      <c r="AX83" s="170"/>
      <c r="AY83" s="170"/>
    </row>
    <row r="84" spans="15:51" x14ac:dyDescent="0.35">
      <c r="O84" s="14"/>
      <c r="P84" s="109"/>
      <c r="Q84" s="109"/>
      <c r="AS84" s="170"/>
      <c r="AT84" s="170"/>
      <c r="AU84" s="170"/>
      <c r="AV84" s="170"/>
      <c r="AW84" s="170"/>
      <c r="AX84" s="170"/>
      <c r="AY84" s="170"/>
    </row>
    <row r="85" spans="15:51" x14ac:dyDescent="0.35">
      <c r="O85" s="14"/>
      <c r="P85" s="109"/>
      <c r="Q85" s="109"/>
      <c r="AS85" s="170"/>
      <c r="AT85" s="170"/>
      <c r="AU85" s="170"/>
      <c r="AV85" s="170"/>
      <c r="AW85" s="170"/>
      <c r="AX85" s="170"/>
      <c r="AY85" s="170"/>
    </row>
    <row r="86" spans="15:51" x14ac:dyDescent="0.35">
      <c r="O86" s="14"/>
      <c r="P86" s="109"/>
      <c r="Q86" s="109"/>
      <c r="AS86" s="170"/>
      <c r="AT86" s="170"/>
      <c r="AU86" s="170"/>
      <c r="AV86" s="170"/>
      <c r="AW86" s="170"/>
      <c r="AX86" s="170"/>
      <c r="AY86" s="170"/>
    </row>
    <row r="87" spans="15:51" x14ac:dyDescent="0.35">
      <c r="O87" s="14"/>
      <c r="P87" s="109"/>
      <c r="Q87" s="109"/>
      <c r="AS87" s="170"/>
      <c r="AT87" s="170"/>
      <c r="AU87" s="170"/>
      <c r="AV87" s="170"/>
      <c r="AW87" s="170"/>
      <c r="AX87" s="170"/>
      <c r="AY87" s="170"/>
    </row>
    <row r="88" spans="15:51" x14ac:dyDescent="0.35">
      <c r="O88" s="14"/>
      <c r="P88" s="109"/>
      <c r="Q88" s="109"/>
      <c r="AS88" s="170"/>
      <c r="AT88" s="170"/>
      <c r="AU88" s="170"/>
      <c r="AV88" s="170"/>
      <c r="AW88" s="170"/>
      <c r="AX88" s="170"/>
      <c r="AY88" s="170"/>
    </row>
    <row r="89" spans="15:51" x14ac:dyDescent="0.35">
      <c r="O89" s="14"/>
      <c r="P89" s="109"/>
      <c r="Q89" s="109"/>
      <c r="R89" s="109"/>
      <c r="S89" s="109"/>
      <c r="AS89" s="170"/>
      <c r="AT89" s="170"/>
      <c r="AU89" s="170"/>
      <c r="AV89" s="170"/>
      <c r="AW89" s="170"/>
      <c r="AX89" s="170"/>
      <c r="AY89" s="170"/>
    </row>
    <row r="90" spans="15:51" x14ac:dyDescent="0.35">
      <c r="O90" s="14"/>
      <c r="P90" s="109"/>
      <c r="Q90" s="109"/>
      <c r="R90" s="109"/>
      <c r="S90" s="109"/>
      <c r="T90" s="109"/>
      <c r="AS90" s="170"/>
      <c r="AT90" s="170"/>
      <c r="AU90" s="170"/>
      <c r="AV90" s="170"/>
      <c r="AW90" s="170"/>
      <c r="AX90" s="170"/>
      <c r="AY90" s="170"/>
    </row>
    <row r="91" spans="15:51" x14ac:dyDescent="0.35">
      <c r="O91" s="14"/>
      <c r="P91" s="109"/>
      <c r="Q91" s="109"/>
      <c r="R91" s="109"/>
      <c r="S91" s="109"/>
      <c r="T91" s="109"/>
      <c r="AS91" s="170"/>
      <c r="AT91" s="170"/>
      <c r="AU91" s="170"/>
      <c r="AV91" s="170"/>
      <c r="AW91" s="170"/>
      <c r="AX91" s="170"/>
      <c r="AY91" s="170"/>
    </row>
    <row r="92" spans="15:51" x14ac:dyDescent="0.35">
      <c r="O92" s="14"/>
      <c r="P92" s="109"/>
      <c r="T92" s="109"/>
      <c r="AS92" s="170"/>
      <c r="AT92" s="170"/>
      <c r="AU92" s="170"/>
      <c r="AV92" s="170"/>
      <c r="AW92" s="170"/>
      <c r="AX92" s="170"/>
      <c r="AY92" s="170"/>
    </row>
    <row r="93" spans="15:51" x14ac:dyDescent="0.35">
      <c r="O93" s="109"/>
      <c r="Q93" s="109"/>
      <c r="R93" s="109"/>
      <c r="S93" s="109"/>
      <c r="AS93" s="170"/>
      <c r="AT93" s="170"/>
      <c r="AU93" s="170"/>
      <c r="AV93" s="170"/>
      <c r="AW93" s="170"/>
      <c r="AX93" s="170"/>
      <c r="AY93" s="170"/>
    </row>
    <row r="94" spans="15:51" x14ac:dyDescent="0.35">
      <c r="O94" s="14"/>
      <c r="P94" s="109"/>
      <c r="Q94" s="109"/>
      <c r="R94" s="109"/>
      <c r="S94" s="109"/>
      <c r="T94" s="109"/>
      <c r="AS94" s="170"/>
      <c r="AT94" s="170"/>
      <c r="AU94" s="170"/>
      <c r="AV94" s="170"/>
      <c r="AW94" s="170"/>
      <c r="AX94" s="170"/>
      <c r="AY94" s="170"/>
    </row>
    <row r="95" spans="15:51" x14ac:dyDescent="0.35">
      <c r="O95" s="14"/>
      <c r="P95" s="109"/>
      <c r="Q95" s="109"/>
      <c r="R95" s="109"/>
      <c r="S95" s="109"/>
      <c r="T95" s="109"/>
      <c r="U95" s="109"/>
      <c r="AS95" s="170"/>
      <c r="AT95" s="170"/>
      <c r="AU95" s="170"/>
      <c r="AV95" s="170"/>
      <c r="AW95" s="170"/>
      <c r="AX95" s="170"/>
      <c r="AY95" s="170"/>
    </row>
    <row r="96" spans="15:51" x14ac:dyDescent="0.35">
      <c r="O96" s="14"/>
      <c r="P96" s="109"/>
      <c r="T96" s="109"/>
      <c r="U96" s="109"/>
      <c r="AS96" s="170"/>
      <c r="AT96" s="170"/>
      <c r="AU96" s="170"/>
      <c r="AV96" s="170"/>
      <c r="AW96" s="170"/>
      <c r="AX96" s="170"/>
      <c r="AY96" s="170"/>
    </row>
    <row r="97" spans="45:51" x14ac:dyDescent="0.35">
      <c r="AS97" s="170"/>
      <c r="AT97" s="170"/>
      <c r="AU97" s="170"/>
      <c r="AV97" s="170"/>
      <c r="AW97" s="170"/>
      <c r="AX97" s="170"/>
      <c r="AY97" s="170"/>
    </row>
    <row r="98" spans="45:51" x14ac:dyDescent="0.35">
      <c r="AS98" s="170"/>
      <c r="AT98" s="170"/>
      <c r="AU98" s="170"/>
      <c r="AV98" s="170"/>
      <c r="AW98" s="170"/>
      <c r="AX98" s="170"/>
      <c r="AY98" s="170"/>
    </row>
    <row r="99" spans="45:51" x14ac:dyDescent="0.35">
      <c r="AS99" s="170"/>
      <c r="AT99" s="170"/>
      <c r="AU99" s="170"/>
      <c r="AV99" s="170"/>
      <c r="AW99" s="170"/>
      <c r="AX99" s="170"/>
      <c r="AY99" s="170"/>
    </row>
    <row r="100" spans="45:51" x14ac:dyDescent="0.35">
      <c r="AS100" s="170"/>
      <c r="AT100" s="170"/>
      <c r="AU100" s="170"/>
      <c r="AV100" s="170"/>
      <c r="AW100" s="170"/>
      <c r="AX100" s="170"/>
      <c r="AY100" s="170"/>
    </row>
    <row r="101" spans="45:51" x14ac:dyDescent="0.35">
      <c r="AS101" s="170"/>
      <c r="AT101" s="170"/>
      <c r="AU101" s="170"/>
      <c r="AV101" s="170"/>
      <c r="AW101" s="170"/>
      <c r="AX101" s="170"/>
      <c r="AY101" s="170"/>
    </row>
    <row r="102" spans="45:51" x14ac:dyDescent="0.35">
      <c r="AS102" s="170"/>
      <c r="AT102" s="170"/>
      <c r="AU102" s="170"/>
      <c r="AV102" s="170"/>
      <c r="AW102" s="170"/>
      <c r="AX102" s="170"/>
      <c r="AY102" s="170"/>
    </row>
    <row r="103" spans="45:51" x14ac:dyDescent="0.35">
      <c r="AV103" s="170"/>
      <c r="AW103" s="170"/>
      <c r="AX103" s="170"/>
      <c r="AY103" s="170"/>
    </row>
    <row r="104" spans="45:51" x14ac:dyDescent="0.35">
      <c r="AV104" s="170"/>
      <c r="AW104" s="170"/>
      <c r="AX104" s="170"/>
      <c r="AY104" s="170"/>
    </row>
    <row r="105" spans="45:51" x14ac:dyDescent="0.35">
      <c r="AV105" s="170"/>
      <c r="AW105" s="170"/>
      <c r="AX105" s="170"/>
      <c r="AY105" s="170"/>
    </row>
    <row r="114" spans="45:51" x14ac:dyDescent="0.35">
      <c r="AS114" s="170"/>
      <c r="AT114" s="170"/>
      <c r="AU114" s="170"/>
    </row>
    <row r="117" spans="45:51" x14ac:dyDescent="0.35">
      <c r="AV117" s="170"/>
      <c r="AW117" s="170"/>
      <c r="AX117" s="170"/>
      <c r="AY117" s="170"/>
    </row>
  </sheetData>
  <protectedRanges>
    <protectedRange sqref="N61:R61 T40 B60:B61 T42 T49:T56 S57:T60" name="Range2_12_5_1_1"/>
    <protectedRange sqref="N10 L10 L6 D6 D8 AD8 AF8 O8:U8 AJ8:AR8 AF10 AR11:AR34 L24:N31 E23:E34 G23:G34 N12:N23 N34:T34 E11:G22 N32:N33 O12:T33 N11:AG11 U12:AG34" name="Range1_16_3_1_1"/>
    <protectedRange sqref="J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Q10" name="Range1_17_1_1_1"/>
    <protectedRange sqref="AG10" name="Range1_18_1_1_1"/>
    <protectedRange sqref="AS16:AS34" name="Range1_1_1_1"/>
    <protectedRange sqref="P3:U5" name="Range1_16_1_1_1_1"/>
    <protectedRange sqref="H11:H34" name="Range1_1_1_1_1_1_1"/>
    <protectedRange sqref="S61:V61 AA59:AU59 W59:Y59" name="Range2_2_1_10_1_1_1_2"/>
    <protectedRange sqref="N58:R60" name="Range2_12_1_6_1_1"/>
    <protectedRange sqref="D58 F59:F61 E58:E60 G58:M60" name="Range2_2_12_1_7_1_1"/>
    <protectedRange sqref="E61 G61:H61" name="Range2_2_2_9_1_1_1_1"/>
    <protectedRange sqref="D59" name="Range2_1_1_1_1_1_9_1_1_1_1"/>
    <protectedRange sqref="C58" name="Range2_1_1_2_1_1"/>
    <protectedRange sqref="C61" name="Range2_3_2_1_1"/>
    <protectedRange sqref="F58" name="Range2_2_12_1_1_1_1_1"/>
    <protectedRange sqref="C59:C60" name="Range2_5_1_1_1"/>
    <protectedRange sqref="I61" name="Range2_2_1_1_1_1"/>
    <protectedRange sqref="D60:D61" name="Range2_1_1_1_1_1_1_1_1"/>
    <protectedRange sqref="AS11:AS15" name="Range1_4_1_1_1_1"/>
    <protectedRange sqref="J11:J15 J26:J34" name="Range1_1_2_1_10_1_1_1_1"/>
    <protectedRange sqref="R67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49:S50" name="Range2_12_2_1_1_1_2"/>
    <protectedRange sqref="B40" name="Range2_12_5_1_1_1_1"/>
    <protectedRange sqref="E40:H40" name="Range2_2_12_1_7_1_1_1_1"/>
    <protectedRange sqref="C40:D40" name="Range2_3_2_1_3_1_1_2_10_1_1_1_1_1_1"/>
    <protectedRange sqref="N49:R49" name="Range2_12_1_6_1_1_4_1_1_1_1_1_1"/>
    <protectedRange sqref="J49:M49" name="Range2_2_12_1_7_1_1_6_1_1_1_1_1_1"/>
    <protectedRange sqref="I49" name="Range2_2_12_1_4_3_1_1_1_5_1_1_1_1_1_1_1"/>
    <protectedRange sqref="G49:H49" name="Range2_2_12_1_3_1_2_1_1_1_2_1_1_1_1_1_1_2"/>
    <protectedRange sqref="D49:E49" name="Range2_2_12_1_3_1_2_1_1_1_2_1_1_1_1_3_1_1"/>
    <protectedRange sqref="F49" name="Range2_2_12_1_3_1_2_1_1_1_3_1_1_1_1_1_3_1_1"/>
    <protectedRange sqref="B52" name="Range2_12_5_1_1_2_2_1_3_1_1_1_1_2_1_1"/>
    <protectedRange sqref="S55:S56" name="Range2_12_5_1_1_7"/>
    <protectedRange sqref="S54" name="Range2_12_5_1_1_5_1"/>
    <protectedRange sqref="S51:S53" name="Range2_12_2_1_1_1_2_1"/>
    <protectedRange sqref="T43:T46" name="Range2_12_5_1_1_3_1_1"/>
    <protectedRange sqref="S43:S46" name="Range2_12_5_1_1_2_3_1_1_1_1"/>
    <protectedRange sqref="Q43:R46" name="Range2_12_1_6_1_1_1_1_2_1_1_1_1"/>
    <protectedRange sqref="N43:P46" name="Range2_12_1_2_3_1_1_1_1_2_1_1_1_1"/>
    <protectedRange sqref="I43:M46" name="Range2_2_12_1_4_3_1_1_1_1_2_1_1_1_1"/>
    <protectedRange sqref="E47:H47 E43:H44" name="Range2_2_12_1_3_1_2_1_1_1_1_2_1_1_1_1"/>
    <protectedRange sqref="D47 D43:D44" name="Range2_2_12_1_3_1_2_1_1_1_2_1_2_3_1_1"/>
    <protectedRange sqref="T47" name="Range2_12_5_1_1_2_1_1_1_1"/>
    <protectedRange sqref="S47" name="Range2_12_4_1_1_1_4_2_1_1_1"/>
    <protectedRange sqref="Q47:R47" name="Range2_12_1_6_1_1_1_2_3_2_1_1_1_1"/>
    <protectedRange sqref="N47:P47" name="Range2_12_1_2_3_1_1_1_2_3_2_1_1_1_1"/>
    <protectedRange sqref="J47:M47" name="Range2_2_12_1_4_3_1_1_1_3_3_2_1_1_1_1"/>
    <protectedRange sqref="I47" name="Range2_2_12_1_4_3_1_1_1_2_1_2_2_1_1_1"/>
    <protectedRange sqref="G45:H46 D45:E46" name="Range2_2_12_1_3_1_2_1_1_1_2_1_3_2_1_1_1"/>
    <protectedRange sqref="F45:F46" name="Range2_2_12_1_3_1_2_1_1_1_1_1_2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G48:H48 D48:E48" name="Range2_2_12_1_3_1_2_1_1_1_2_1_3_2_1_2_1_1_1"/>
    <protectedRange sqref="F48" name="Range2_2_12_1_3_1_2_1_1_1_1_1_2_2_1_2_1_1_1"/>
    <protectedRange sqref="B46 B43:B44" name="Range2_12_5_1_1_1_2_2_1_1_1_1_1_1"/>
    <protectedRange sqref="B45" name="Range2_12_5_1_1_1_3_1_1_1_1_1_1_1"/>
    <protectedRange sqref="B49" name="Range2_12_5_1_1_1_2_1_1_1_1"/>
    <protectedRange sqref="B50" name="Range2_12_5_1_1_2_2_2_1_1_1"/>
    <protectedRange sqref="B59" name="Range2_12_5_1_1_3"/>
    <protectedRange sqref="Q50:R51" name="Range2_12_1_6_1_1_1_2_3_1_1_3_1_1_1_1"/>
    <protectedRange sqref="N50:P51" name="Range2_12_1_2_3_1_1_1_2_3_1_1_3_1_1_1_1"/>
    <protectedRange sqref="J50:M51" name="Range2_2_12_1_4_3_1_1_1_3_3_1_1_3_1_1_1_1"/>
    <protectedRange sqref="I51" name="Range2_2_12_1_7_1_1_5_2_1_1_1_1_1_1_1_1_1"/>
    <protectedRange sqref="D51:E51 G51:H51" name="Range2_2_12_1_3_3_1_1_1_2_1_1_1_1_1_1_1_1_1"/>
    <protectedRange sqref="I50" name="Range2_2_12_1_4_3_1_1_1_2_1_2_1_1_3_1_1_1_1"/>
    <protectedRange sqref="G50:H50 F50:F51" name="Range2_2_12_1_3_1_2_1_1_1_2_1_3_1_1_3_1_1_1_1"/>
    <protectedRange sqref="D50:E50" name="Range2_2_12_1_3_1_1_1_1_1_4_1_2_1_3_1_1_1_1_1_1_1"/>
    <protectedRange sqref="N57:R57" name="Range2_12_1_6_1_1_2_1"/>
    <protectedRange sqref="D57 I57:M57" name="Range2_2_12_1_7_1_1_2_1"/>
    <protectedRange sqref="E57:H57" name="Range2_2_12_1_1_1_1_1_1_1"/>
    <protectedRange sqref="C57" name="Range2_1_4_2_1_1_1_1_1"/>
    <protectedRange sqref="N55:R56" name="Range2_12_1_1_1_1_1_1_1_1_1_1_1_1_1_1"/>
    <protectedRange sqref="J55:M56" name="Range2_2_12_1_1_1_1_1_1_1_1_1_1_1_1_1_1"/>
    <protectedRange sqref="N54:R54" name="Range2_12_1_6_1_1_4_1_1_1_1_1_1_1_1_1"/>
    <protectedRange sqref="J54:M54" name="Range2_2_12_1_7_1_1_6_1_1_1_1_1_1_1_1_1"/>
    <protectedRange sqref="I55:I56" name="Range2_2_12_1_7_1_1_5_1_1_1_1_1_1_1_1_1_1_1"/>
    <protectedRange sqref="G55:H56" name="Range2_2_12_1_3_3_1_1_1_1_1_1_1_1_1_1_1_1_1_1"/>
    <protectedRange sqref="I54" name="Range2_2_12_1_4_3_1_1_1_5_1_1_1_1_1_1_1_1_1_1"/>
    <protectedRange sqref="G54:H54" name="Range2_2_12_1_3_1_2_1_1_1_2_1_1_1_1_1_1_2_1_1_1"/>
    <protectedRange sqref="Q53:R53" name="Range2_12_1_4_1_1_1_1_1_1_1_1_1_1_1_1_1"/>
    <protectedRange sqref="N53:P53" name="Range2_12_1_2_1_1_1_1_1_1_1_1_1_1_1_1_1_1"/>
    <protectedRange sqref="J53:M53" name="Range2_2_12_1_4_1_1_1_1_1_1_1_1_1_1_1_1_1_1"/>
    <protectedRange sqref="Q52:R52" name="Range2_12_1_6_1_1_1_2_3_1_1_3_1_1_1_1_1"/>
    <protectedRange sqref="N52:P52" name="Range2_12_1_2_3_1_1_1_2_3_1_1_3_1_1_1_1_1"/>
    <protectedRange sqref="I53 J52:M52" name="Range2_2_12_1_4_3_1_1_1_3_3_1_1_3_1_1_1_1_1"/>
    <protectedRange sqref="D53:E53 G53:H53" name="Range2_2_12_1_3_1_2_1_1_1_3_1_1_1_1_1_1_1_2_1"/>
    <protectedRange sqref="B54" name="Range2_12_5_1_1_2_2_1_3_1_1_1_1_1_1_1_1"/>
    <protectedRange sqref="I52" name="Range2_2_12_1_7_1_1_5_2_1_1_1_1_1_1_1_1_1_1"/>
    <protectedRange sqref="D52:E52 G52:H52 F53" name="Range2_2_12_1_3_3_1_1_1_2_1_1_1_1_1_1_1_1_1_1"/>
    <protectedRange sqref="F52" name="Range2_2_12_1_3_1_2_1_1_1_2_1_3_1_1_3_1_1_1_1_1"/>
    <protectedRange sqref="C55:C56" name="Range2_1_1_1_2_1_1_1_1_1_1_1_1_1_1_1_1"/>
    <protectedRange sqref="D55:D56 E56" name="Range2_2_12_1_2_1_1_1_1_1_1_1_1_1_1_1_1_1_1"/>
    <protectedRange sqref="F56 E55" name="Range2_2_12_1_3_1_2_1_1_1_2_1_1_1_1_1_1_1_1_1_1_1"/>
    <protectedRange sqref="F55" name="Range2_2_12_1_3_1_2_1_1_1_3_1_1_1_1_1_1_1_1_1_1_1"/>
    <protectedRange sqref="B58" name="Range2_12_5_1_1_2_2_1_3_1_1_1_1_1_1_1_1_1_1_1"/>
    <protectedRange sqref="D54:E54" name="Range2_2_12_1_3_1_2_1_1_1_2_1_1_1_1_3_1_1_1_1_1"/>
    <protectedRange sqref="B55" name="Range2_12_5_1_1_2_1_4_1_1_1_2_1_1_1_1_1"/>
    <protectedRange sqref="F54" name="Range2_2_12_1_3_1_2_1_1_1_3_1_1_1_1_1_3_1_1_1_1_1"/>
    <protectedRange sqref="B56:B57" name="Range2_12_5_1_1_2_2_1_3_1_1_1_1_2_1_1_1_1_1"/>
    <protectedRange sqref="B53" name="Range2_12_5_1_1_2_2_1_3_1_1_1_1_2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45" priority="9" operator="containsText" text="N/A">
      <formula>NOT(ISERROR(SEARCH("N/A",X11)))</formula>
    </cfRule>
    <cfRule type="cellIs" dxfId="544" priority="27" operator="equal">
      <formula>0</formula>
    </cfRule>
  </conditionalFormatting>
  <conditionalFormatting sqref="X11:AE34">
    <cfRule type="cellIs" dxfId="543" priority="26" operator="greaterThanOrEqual">
      <formula>1185</formula>
    </cfRule>
  </conditionalFormatting>
  <conditionalFormatting sqref="X11:AE34">
    <cfRule type="cellIs" dxfId="542" priority="25" operator="between">
      <formula>0.1</formula>
      <formula>1184</formula>
    </cfRule>
  </conditionalFormatting>
  <conditionalFormatting sqref="X8">
    <cfRule type="cellIs" dxfId="541" priority="24" operator="equal">
      <formula>0</formula>
    </cfRule>
  </conditionalFormatting>
  <conditionalFormatting sqref="X8">
    <cfRule type="cellIs" dxfId="540" priority="23" operator="greaterThan">
      <formula>1179</formula>
    </cfRule>
  </conditionalFormatting>
  <conditionalFormatting sqref="X8">
    <cfRule type="cellIs" dxfId="539" priority="22" operator="greaterThan">
      <formula>99</formula>
    </cfRule>
  </conditionalFormatting>
  <conditionalFormatting sqref="X8">
    <cfRule type="cellIs" dxfId="538" priority="21" operator="greaterThan">
      <formula>0.99</formula>
    </cfRule>
  </conditionalFormatting>
  <conditionalFormatting sqref="AB8">
    <cfRule type="cellIs" dxfId="537" priority="20" operator="equal">
      <formula>0</formula>
    </cfRule>
  </conditionalFormatting>
  <conditionalFormatting sqref="AB8">
    <cfRule type="cellIs" dxfId="536" priority="19" operator="greaterThan">
      <formula>1179</formula>
    </cfRule>
  </conditionalFormatting>
  <conditionalFormatting sqref="AB8">
    <cfRule type="cellIs" dxfId="535" priority="18" operator="greaterThan">
      <formula>99</formula>
    </cfRule>
  </conditionalFormatting>
  <conditionalFormatting sqref="AB8">
    <cfRule type="cellIs" dxfId="534" priority="17" operator="greaterThan">
      <formula>0.99</formula>
    </cfRule>
  </conditionalFormatting>
  <conditionalFormatting sqref="AQ11:AQ34 AJ16:AK19 AJ20:AJ34 AJ11:AO15 AK20:AK33 AL16:AO34">
    <cfRule type="cellIs" dxfId="533" priority="16" operator="equal">
      <formula>0</formula>
    </cfRule>
  </conditionalFormatting>
  <conditionalFormatting sqref="AQ11:AQ34 AJ16:AK19 AJ20:AJ34 AJ11:AO15 AK20:AK33 AL16:AO34">
    <cfRule type="cellIs" dxfId="532" priority="15" operator="greaterThan">
      <formula>1179</formula>
    </cfRule>
  </conditionalFormatting>
  <conditionalFormatting sqref="AQ11:AQ34 AJ16:AK19 AJ20:AJ34 AJ11:AO15 AK20:AK33 AL16:AO34">
    <cfRule type="cellIs" dxfId="531" priority="14" operator="greaterThan">
      <formula>99</formula>
    </cfRule>
  </conditionalFormatting>
  <conditionalFormatting sqref="AQ11:AQ34 AJ16:AK19 AJ20:AJ34 AJ11:AO15 AK20:AK33 AL16:AO34">
    <cfRule type="cellIs" dxfId="530" priority="13" operator="greaterThan">
      <formula>0.99</formula>
    </cfRule>
  </conditionalFormatting>
  <conditionalFormatting sqref="AI11:AI34">
    <cfRule type="cellIs" dxfId="529" priority="12" operator="greaterThan">
      <formula>$AI$8</formula>
    </cfRule>
  </conditionalFormatting>
  <conditionalFormatting sqref="AH11:AH34">
    <cfRule type="cellIs" dxfId="528" priority="10" operator="greaterThan">
      <formula>$AH$8</formula>
    </cfRule>
    <cfRule type="cellIs" dxfId="527" priority="11" operator="greaterThan">
      <formula>$AH$8</formula>
    </cfRule>
  </conditionalFormatting>
  <conditionalFormatting sqref="AP11:AP34">
    <cfRule type="cellIs" dxfId="526" priority="8" operator="equal">
      <formula>0</formula>
    </cfRule>
  </conditionalFormatting>
  <conditionalFormatting sqref="AP11:AP34">
    <cfRule type="cellIs" dxfId="525" priority="7" operator="greaterThan">
      <formula>1179</formula>
    </cfRule>
  </conditionalFormatting>
  <conditionalFormatting sqref="AP11:AP34">
    <cfRule type="cellIs" dxfId="524" priority="6" operator="greaterThan">
      <formula>99</formula>
    </cfRule>
  </conditionalFormatting>
  <conditionalFormatting sqref="AP11:AP34">
    <cfRule type="cellIs" dxfId="523" priority="5" operator="greaterThan">
      <formula>0.99</formula>
    </cfRule>
  </conditionalFormatting>
  <conditionalFormatting sqref="AK34">
    <cfRule type="cellIs" dxfId="522" priority="4" operator="equal">
      <formula>0</formula>
    </cfRule>
  </conditionalFormatting>
  <conditionalFormatting sqref="AK34">
    <cfRule type="cellIs" dxfId="521" priority="3" operator="greaterThan">
      <formula>1179</formula>
    </cfRule>
  </conditionalFormatting>
  <conditionalFormatting sqref="AK34">
    <cfRule type="cellIs" dxfId="520" priority="2" operator="greaterThan">
      <formula>99</formula>
    </cfRule>
  </conditionalFormatting>
  <conditionalFormatting sqref="AK34">
    <cfRule type="cellIs" dxfId="519" priority="1" operator="greaterThan">
      <formula>0.99</formula>
    </cfRule>
  </conditionalFormatting>
  <dataValidations count="4">
    <dataValidation type="list" allowBlank="1" showInputMessage="1" showErrorMessage="1" sqref="P3:P5" xr:uid="{00000000-0002-0000-0800-000000000000}">
      <formula1>$AY$10:$AY$39</formula1>
    </dataValidation>
    <dataValidation type="list" allowBlank="1" showInputMessage="1" showErrorMessage="1" sqref="AP8:AQ8 N10 L10 D8 O8:T8" xr:uid="{00000000-0002-0000-0800-000001000000}">
      <formula1>#REF!</formula1>
    </dataValidation>
    <dataValidation type="list" allowBlank="1" showInputMessage="1" showErrorMessage="1" sqref="H11:H34" xr:uid="{00000000-0002-0000-0800-000002000000}">
      <formula1>$AV$10:$AV$19</formula1>
    </dataValidation>
    <dataValidation type="list" allowBlank="1" showInputMessage="1" showErrorMessage="1" sqref="AV31:AW31" xr:uid="{00000000-0002-0000-0800-000003000000}">
      <formula1>$AV$24:$AV$28</formula1>
    </dataValidation>
  </dataValidations>
  <hyperlinks>
    <hyperlink ref="H9:H10" location="'1'!AH8" display="Plant Status" xr:uid="{00000000-0004-0000-0800-000000000000}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SEPT 1</vt:lpstr>
      <vt:lpstr>SEPT 2</vt:lpstr>
      <vt:lpstr>SEPT 3</vt:lpstr>
      <vt:lpstr>SEPT 4</vt:lpstr>
      <vt:lpstr>SEPT 5</vt:lpstr>
      <vt:lpstr>SEPT 6</vt:lpstr>
      <vt:lpstr>SEPT 7</vt:lpstr>
      <vt:lpstr>SEPT 8</vt:lpstr>
      <vt:lpstr>SEPT 9</vt:lpstr>
      <vt:lpstr>SEPT 10</vt:lpstr>
      <vt:lpstr>SEPT 11</vt:lpstr>
      <vt:lpstr>SEPT 12</vt:lpstr>
      <vt:lpstr>SEPT 13</vt:lpstr>
      <vt:lpstr>SEPT 14</vt:lpstr>
      <vt:lpstr>SEPT 15</vt:lpstr>
      <vt:lpstr>SEPT 16</vt:lpstr>
      <vt:lpstr>SEPT 17</vt:lpstr>
      <vt:lpstr>SEPT 18</vt:lpstr>
      <vt:lpstr>SEPT 19</vt:lpstr>
      <vt:lpstr>SEPT 20</vt:lpstr>
      <vt:lpstr>SEPT 21</vt:lpstr>
      <vt:lpstr>SEPT 22</vt:lpstr>
      <vt:lpstr>SEPT 23</vt:lpstr>
      <vt:lpstr>SEPT 24</vt:lpstr>
      <vt:lpstr>SEPT 25</vt:lpstr>
      <vt:lpstr>SEPT 26</vt:lpstr>
      <vt:lpstr>SEPT 27</vt:lpstr>
      <vt:lpstr>SEPT 28</vt:lpstr>
      <vt:lpstr>SEPT 29</vt:lpstr>
      <vt:lpstr>SEPT 30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Nam Le</cp:lastModifiedBy>
  <dcterms:created xsi:type="dcterms:W3CDTF">2014-06-30T06:13:27Z</dcterms:created>
  <dcterms:modified xsi:type="dcterms:W3CDTF">2019-02-26T06:16:35Z</dcterms:modified>
</cp:coreProperties>
</file>