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15600" windowHeight="7395" firstSheet="21" activeTab="30"/>
  </bookViews>
  <sheets>
    <sheet name="MAR 1" sheetId="571" r:id="rId1"/>
    <sheet name="MAR 2" sheetId="572" r:id="rId2"/>
    <sheet name="MAR 3" sheetId="573" r:id="rId3"/>
    <sheet name="MAR 4" sheetId="574" r:id="rId4"/>
    <sheet name="MAR 5" sheetId="575" r:id="rId5"/>
    <sheet name="MAR 6" sheetId="576" r:id="rId6"/>
    <sheet name="MAR 7" sheetId="577" r:id="rId7"/>
    <sheet name="MAR 8" sheetId="578" r:id="rId8"/>
    <sheet name="MAR 9" sheetId="579" r:id="rId9"/>
    <sheet name="MAR 10" sheetId="580" r:id="rId10"/>
    <sheet name="MAR 11" sheetId="581" r:id="rId11"/>
    <sheet name="MAR 12" sheetId="582" r:id="rId12"/>
    <sheet name="MAR 13" sheetId="583" r:id="rId13"/>
    <sheet name="MAR 14" sheetId="584" r:id="rId14"/>
    <sheet name="MAR 15" sheetId="585" r:id="rId15"/>
    <sheet name="MAR 16" sheetId="586" r:id="rId16"/>
    <sheet name="MAR 17" sheetId="587" r:id="rId17"/>
    <sheet name="MAR 18" sheetId="588" r:id="rId18"/>
    <sheet name="MAR 19" sheetId="589" r:id="rId19"/>
    <sheet name="MAR 20" sheetId="590" r:id="rId20"/>
    <sheet name="MAR 21" sheetId="591" r:id="rId21"/>
    <sheet name="MAR 22" sheetId="592" r:id="rId22"/>
    <sheet name="MAR 23" sheetId="593" r:id="rId23"/>
    <sheet name="MAR 24" sheetId="594" r:id="rId24"/>
    <sheet name="MAR 25" sheetId="595" r:id="rId25"/>
    <sheet name="MAR 26" sheetId="596" r:id="rId26"/>
    <sheet name="MAR 27" sheetId="597" r:id="rId27"/>
    <sheet name="MAR 28" sheetId="598" r:id="rId28"/>
    <sheet name="MAR 29" sheetId="599" r:id="rId29"/>
    <sheet name="MAR 30" sheetId="600" r:id="rId30"/>
    <sheet name="MAR 31" sheetId="601" r:id="rId31"/>
  </sheets>
  <externalReferences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B54" i="601" l="1"/>
  <c r="AI11" i="601" l="1"/>
  <c r="AI8" i="601" s="1"/>
  <c r="S11" i="601"/>
  <c r="AU36" i="601"/>
  <c r="AS36" i="601"/>
  <c r="AT35" i="601"/>
  <c r="AJ35" i="601"/>
  <c r="X35" i="601"/>
  <c r="T35" i="601"/>
  <c r="V35" i="601" s="1"/>
  <c r="L35" i="601"/>
  <c r="M35" i="601" s="1"/>
  <c r="H35" i="601"/>
  <c r="E35" i="601"/>
  <c r="AT34" i="601"/>
  <c r="AJ34" i="601"/>
  <c r="X34" i="601"/>
  <c r="T34" i="601"/>
  <c r="V34" i="601" s="1"/>
  <c r="L34" i="601"/>
  <c r="M34" i="601" s="1"/>
  <c r="H34" i="601"/>
  <c r="E34" i="601"/>
  <c r="AZ33" i="601"/>
  <c r="AT33" i="601"/>
  <c r="AJ33" i="601"/>
  <c r="X33" i="601"/>
  <c r="T33" i="601"/>
  <c r="V33" i="601" s="1"/>
  <c r="L33" i="601"/>
  <c r="K33" i="601" s="1"/>
  <c r="H33" i="601"/>
  <c r="E33" i="601"/>
  <c r="AJ32" i="601"/>
  <c r="X32" i="601"/>
  <c r="T32" i="601"/>
  <c r="V32" i="601" s="1"/>
  <c r="L32" i="601"/>
  <c r="M32" i="601" s="1"/>
  <c r="H32" i="601"/>
  <c r="E32" i="601"/>
  <c r="AJ31" i="601"/>
  <c r="X31" i="601"/>
  <c r="T31" i="601"/>
  <c r="V31" i="601" s="1"/>
  <c r="L31" i="601"/>
  <c r="M31" i="601" s="1"/>
  <c r="H31" i="601"/>
  <c r="E31" i="601"/>
  <c r="AT30" i="601"/>
  <c r="AJ30" i="601"/>
  <c r="X30" i="601"/>
  <c r="T30" i="601"/>
  <c r="V30" i="601" s="1"/>
  <c r="L30" i="601"/>
  <c r="K30" i="601" s="1"/>
  <c r="H30" i="601"/>
  <c r="E30" i="601"/>
  <c r="AT29" i="601"/>
  <c r="AJ29" i="601"/>
  <c r="X29" i="601"/>
  <c r="T29" i="601"/>
  <c r="V29" i="601" s="1"/>
  <c r="L29" i="601"/>
  <c r="M29" i="601" s="1"/>
  <c r="H29" i="601"/>
  <c r="E29" i="601"/>
  <c r="AT28" i="601"/>
  <c r="AJ28" i="601"/>
  <c r="X28" i="601"/>
  <c r="T28" i="601"/>
  <c r="V28" i="601" s="1"/>
  <c r="L28" i="601"/>
  <c r="M28" i="601" s="1"/>
  <c r="H28" i="601"/>
  <c r="E28" i="601"/>
  <c r="AT27" i="601"/>
  <c r="AJ27" i="601"/>
  <c r="X27" i="601"/>
  <c r="T27" i="601"/>
  <c r="V27" i="601" s="1"/>
  <c r="L27" i="601"/>
  <c r="M27" i="601" s="1"/>
  <c r="H27" i="601"/>
  <c r="E27" i="601"/>
  <c r="AT26" i="601"/>
  <c r="AJ26" i="601"/>
  <c r="X26" i="601"/>
  <c r="T26" i="601"/>
  <c r="V26" i="601" s="1"/>
  <c r="M26" i="601"/>
  <c r="L26" i="601"/>
  <c r="K26" i="601"/>
  <c r="H26" i="601"/>
  <c r="E26" i="601"/>
  <c r="AT25" i="601"/>
  <c r="AJ25" i="601"/>
  <c r="X25" i="601"/>
  <c r="T25" i="601"/>
  <c r="V25" i="601" s="1"/>
  <c r="L25" i="601"/>
  <c r="M25" i="601" s="1"/>
  <c r="H25" i="601"/>
  <c r="E25" i="601"/>
  <c r="AT24" i="601"/>
  <c r="AJ24" i="601"/>
  <c r="X24" i="601"/>
  <c r="T24" i="601"/>
  <c r="V24" i="601" s="1"/>
  <c r="L24" i="601"/>
  <c r="K24" i="601" s="1"/>
  <c r="H24" i="601"/>
  <c r="E24" i="601"/>
  <c r="AT23" i="601"/>
  <c r="AJ23" i="601"/>
  <c r="X23" i="601"/>
  <c r="T23" i="601"/>
  <c r="V23" i="601" s="1"/>
  <c r="L23" i="601"/>
  <c r="M23" i="601" s="1"/>
  <c r="H23" i="601"/>
  <c r="E23" i="601"/>
  <c r="AT22" i="601"/>
  <c r="AJ22" i="601"/>
  <c r="X22" i="601"/>
  <c r="T22" i="601"/>
  <c r="V22" i="601" s="1"/>
  <c r="L22" i="601"/>
  <c r="M22" i="601" s="1"/>
  <c r="H22" i="601"/>
  <c r="E22" i="601"/>
  <c r="AT21" i="601"/>
  <c r="AJ21" i="601"/>
  <c r="X21" i="601"/>
  <c r="T21" i="601"/>
  <c r="V21" i="601" s="1"/>
  <c r="L21" i="601"/>
  <c r="K21" i="601" s="1"/>
  <c r="H21" i="601"/>
  <c r="E21" i="601"/>
  <c r="AT20" i="601"/>
  <c r="AJ20" i="601"/>
  <c r="X20" i="601"/>
  <c r="T20" i="601"/>
  <c r="V20" i="601" s="1"/>
  <c r="L20" i="601"/>
  <c r="M20" i="601" s="1"/>
  <c r="H20" i="601"/>
  <c r="E20" i="601"/>
  <c r="AT19" i="601"/>
  <c r="AJ19" i="601"/>
  <c r="X19" i="601"/>
  <c r="T19" i="601"/>
  <c r="V19" i="601" s="1"/>
  <c r="L19" i="601"/>
  <c r="M19" i="601" s="1"/>
  <c r="H19" i="601"/>
  <c r="E19" i="601"/>
  <c r="AT18" i="601"/>
  <c r="AJ18" i="601"/>
  <c r="X18" i="601"/>
  <c r="T18" i="601"/>
  <c r="V18" i="601" s="1"/>
  <c r="L18" i="601"/>
  <c r="K18" i="601" s="1"/>
  <c r="H18" i="601"/>
  <c r="E18" i="601"/>
  <c r="AT17" i="601"/>
  <c r="AJ17" i="601"/>
  <c r="X17" i="601"/>
  <c r="T17" i="601"/>
  <c r="V17" i="601" s="1"/>
  <c r="L17" i="601"/>
  <c r="K17" i="601" s="1"/>
  <c r="H17" i="601"/>
  <c r="E17" i="601"/>
  <c r="AT16" i="601"/>
  <c r="AJ16" i="601"/>
  <c r="X16" i="601"/>
  <c r="T16" i="601"/>
  <c r="V16" i="601" s="1"/>
  <c r="L16" i="601"/>
  <c r="M16" i="601" s="1"/>
  <c r="H16" i="601"/>
  <c r="E16" i="601"/>
  <c r="AT15" i="601"/>
  <c r="AJ15" i="601"/>
  <c r="X15" i="601"/>
  <c r="T15" i="601"/>
  <c r="V15" i="601" s="1"/>
  <c r="L15" i="601"/>
  <c r="M15" i="601" s="1"/>
  <c r="H15" i="601"/>
  <c r="E15" i="601"/>
  <c r="AT14" i="601"/>
  <c r="AJ14" i="601"/>
  <c r="X14" i="601"/>
  <c r="T14" i="601"/>
  <c r="V14" i="601" s="1"/>
  <c r="L14" i="601"/>
  <c r="K14" i="601" s="1"/>
  <c r="H14" i="601"/>
  <c r="E14" i="601"/>
  <c r="AT13" i="601"/>
  <c r="AJ13" i="601"/>
  <c r="X13" i="601"/>
  <c r="T13" i="601"/>
  <c r="V13" i="601" s="1"/>
  <c r="L13" i="601"/>
  <c r="M13" i="601" s="1"/>
  <c r="H13" i="601"/>
  <c r="E13" i="601"/>
  <c r="AT12" i="601"/>
  <c r="AT36" i="601" s="1"/>
  <c r="AJ12" i="601"/>
  <c r="X12" i="601"/>
  <c r="T12" i="601"/>
  <c r="M12" i="601"/>
  <c r="L12" i="601"/>
  <c r="K12" i="601" s="1"/>
  <c r="H12" i="601"/>
  <c r="E12" i="601"/>
  <c r="B54" i="600"/>
  <c r="AI11" i="600"/>
  <c r="AJ12" i="600" s="1"/>
  <c r="S11" i="600"/>
  <c r="T12" i="600" s="1"/>
  <c r="AU36" i="600"/>
  <c r="AS36" i="600"/>
  <c r="AT35" i="600"/>
  <c r="AJ35" i="600"/>
  <c r="X35" i="600"/>
  <c r="T35" i="600"/>
  <c r="U35" i="600" s="1"/>
  <c r="L35" i="600"/>
  <c r="M35" i="600" s="1"/>
  <c r="H35" i="600"/>
  <c r="E35" i="600"/>
  <c r="AT34" i="600"/>
  <c r="AJ34" i="600"/>
  <c r="X34" i="600"/>
  <c r="T34" i="600"/>
  <c r="U34" i="600" s="1"/>
  <c r="L34" i="600"/>
  <c r="M34" i="600" s="1"/>
  <c r="H34" i="600"/>
  <c r="E34" i="600"/>
  <c r="AZ33" i="600"/>
  <c r="AT33" i="600"/>
  <c r="AJ33" i="600"/>
  <c r="X33" i="600"/>
  <c r="T33" i="600"/>
  <c r="V33" i="600" s="1"/>
  <c r="L33" i="600"/>
  <c r="M33" i="600" s="1"/>
  <c r="H33" i="600"/>
  <c r="E33" i="600"/>
  <c r="AJ32" i="600"/>
  <c r="X32" i="600"/>
  <c r="T32" i="600"/>
  <c r="U32" i="600" s="1"/>
  <c r="L32" i="600"/>
  <c r="M32" i="600" s="1"/>
  <c r="H32" i="600"/>
  <c r="E32" i="600"/>
  <c r="AJ31" i="600"/>
  <c r="X31" i="600"/>
  <c r="T31" i="600"/>
  <c r="V31" i="600" s="1"/>
  <c r="L31" i="600"/>
  <c r="M31" i="600" s="1"/>
  <c r="H31" i="600"/>
  <c r="E31" i="600"/>
  <c r="AT30" i="600"/>
  <c r="AJ30" i="600"/>
  <c r="X30" i="600"/>
  <c r="T30" i="600"/>
  <c r="V30" i="600" s="1"/>
  <c r="L30" i="600"/>
  <c r="M30" i="600" s="1"/>
  <c r="H30" i="600"/>
  <c r="E30" i="600"/>
  <c r="AT29" i="600"/>
  <c r="AJ29" i="600"/>
  <c r="X29" i="600"/>
  <c r="T29" i="600"/>
  <c r="V29" i="600" s="1"/>
  <c r="L29" i="600"/>
  <c r="M29" i="600" s="1"/>
  <c r="H29" i="600"/>
  <c r="E29" i="600"/>
  <c r="AT28" i="600"/>
  <c r="AJ28" i="600"/>
  <c r="X28" i="600"/>
  <c r="T28" i="600"/>
  <c r="V28" i="600" s="1"/>
  <c r="L28" i="600"/>
  <c r="K28" i="600" s="1"/>
  <c r="H28" i="600"/>
  <c r="E28" i="600"/>
  <c r="AT27" i="600"/>
  <c r="AJ27" i="600"/>
  <c r="X27" i="600"/>
  <c r="T27" i="600"/>
  <c r="V27" i="600" s="1"/>
  <c r="L27" i="600"/>
  <c r="M27" i="600" s="1"/>
  <c r="H27" i="600"/>
  <c r="E27" i="600"/>
  <c r="AT26" i="600"/>
  <c r="AJ26" i="600"/>
  <c r="X26" i="600"/>
  <c r="T26" i="600"/>
  <c r="V26" i="600" s="1"/>
  <c r="L26" i="600"/>
  <c r="M26" i="600" s="1"/>
  <c r="H26" i="600"/>
  <c r="E26" i="600"/>
  <c r="AT25" i="600"/>
  <c r="AJ25" i="600"/>
  <c r="X25" i="600"/>
  <c r="T25" i="600"/>
  <c r="V25" i="600" s="1"/>
  <c r="L25" i="600"/>
  <c r="M25" i="600" s="1"/>
  <c r="H25" i="600"/>
  <c r="E25" i="600"/>
  <c r="AT24" i="600"/>
  <c r="AJ24" i="600"/>
  <c r="X24" i="600"/>
  <c r="T24" i="600"/>
  <c r="V24" i="600" s="1"/>
  <c r="L24" i="600"/>
  <c r="K24" i="600" s="1"/>
  <c r="H24" i="600"/>
  <c r="E24" i="600"/>
  <c r="AT23" i="600"/>
  <c r="AJ23" i="600"/>
  <c r="X23" i="600"/>
  <c r="T23" i="600"/>
  <c r="V23" i="600" s="1"/>
  <c r="L23" i="600"/>
  <c r="M23" i="600" s="1"/>
  <c r="H23" i="600"/>
  <c r="E23" i="600"/>
  <c r="AT22" i="600"/>
  <c r="AJ22" i="600"/>
  <c r="X22" i="600"/>
  <c r="T22" i="600"/>
  <c r="V22" i="600" s="1"/>
  <c r="L22" i="600"/>
  <c r="M22" i="600" s="1"/>
  <c r="K22" i="600"/>
  <c r="H22" i="600"/>
  <c r="E22" i="600"/>
  <c r="AT21" i="600"/>
  <c r="AJ21" i="600"/>
  <c r="X21" i="600"/>
  <c r="T21" i="600"/>
  <c r="V21" i="600" s="1"/>
  <c r="L21" i="600"/>
  <c r="K21" i="600" s="1"/>
  <c r="H21" i="600"/>
  <c r="E21" i="600"/>
  <c r="AT20" i="600"/>
  <c r="AJ20" i="600"/>
  <c r="X20" i="600"/>
  <c r="T20" i="600"/>
  <c r="V20" i="600" s="1"/>
  <c r="L20" i="600"/>
  <c r="K20" i="600" s="1"/>
  <c r="H20" i="600"/>
  <c r="E20" i="600"/>
  <c r="AT19" i="600"/>
  <c r="AJ19" i="600"/>
  <c r="X19" i="600"/>
  <c r="T19" i="600"/>
  <c r="V19" i="600" s="1"/>
  <c r="L19" i="600"/>
  <c r="M19" i="600" s="1"/>
  <c r="H19" i="600"/>
  <c r="E19" i="600"/>
  <c r="AT18" i="600"/>
  <c r="AJ18" i="600"/>
  <c r="X18" i="600"/>
  <c r="T18" i="600"/>
  <c r="V18" i="600" s="1"/>
  <c r="L18" i="600"/>
  <c r="M18" i="600" s="1"/>
  <c r="H18" i="600"/>
  <c r="E18" i="600"/>
  <c r="AT17" i="600"/>
  <c r="AJ17" i="600"/>
  <c r="X17" i="600"/>
  <c r="T17" i="600"/>
  <c r="V17" i="600" s="1"/>
  <c r="L17" i="600"/>
  <c r="M17" i="600" s="1"/>
  <c r="H17" i="600"/>
  <c r="E17" i="600"/>
  <c r="AT16" i="600"/>
  <c r="AJ16" i="600"/>
  <c r="X16" i="600"/>
  <c r="T16" i="600"/>
  <c r="V16" i="600" s="1"/>
  <c r="L16" i="600"/>
  <c r="M16" i="600" s="1"/>
  <c r="H16" i="600"/>
  <c r="E16" i="600"/>
  <c r="AT15" i="600"/>
  <c r="AJ15" i="600"/>
  <c r="X15" i="600"/>
  <c r="T15" i="600"/>
  <c r="V15" i="600" s="1"/>
  <c r="L15" i="600"/>
  <c r="M15" i="600" s="1"/>
  <c r="H15" i="600"/>
  <c r="E15" i="600"/>
  <c r="AT14" i="600"/>
  <c r="AJ14" i="600"/>
  <c r="X14" i="600"/>
  <c r="T14" i="600"/>
  <c r="V14" i="600" s="1"/>
  <c r="L14" i="600"/>
  <c r="M14" i="600" s="1"/>
  <c r="H14" i="600"/>
  <c r="E14" i="600"/>
  <c r="AT13" i="600"/>
  <c r="AJ13" i="600"/>
  <c r="X13" i="600"/>
  <c r="T13" i="600"/>
  <c r="V13" i="600" s="1"/>
  <c r="L13" i="600"/>
  <c r="M13" i="600" s="1"/>
  <c r="H13" i="600"/>
  <c r="E13" i="600"/>
  <c r="AT12" i="600"/>
  <c r="X12" i="600"/>
  <c r="L12" i="600"/>
  <c r="M12" i="600" s="1"/>
  <c r="H12" i="600"/>
  <c r="E12" i="600"/>
  <c r="B55" i="599"/>
  <c r="AK32" i="601" l="1"/>
  <c r="M30" i="601"/>
  <c r="K27" i="601"/>
  <c r="AK28" i="601"/>
  <c r="AK27" i="601"/>
  <c r="AK26" i="601"/>
  <c r="AK24" i="601"/>
  <c r="K23" i="601"/>
  <c r="M21" i="601"/>
  <c r="K20" i="601"/>
  <c r="M17" i="601"/>
  <c r="AJ36" i="601"/>
  <c r="AK29" i="601"/>
  <c r="AK31" i="601"/>
  <c r="AK33" i="601"/>
  <c r="AK34" i="601"/>
  <c r="AK25" i="601"/>
  <c r="AK30" i="601"/>
  <c r="AK22" i="601"/>
  <c r="AK23" i="601"/>
  <c r="AK35" i="601"/>
  <c r="AK16" i="601"/>
  <c r="AK15" i="601"/>
  <c r="U27" i="601"/>
  <c r="U28" i="601"/>
  <c r="U29" i="601"/>
  <c r="U25" i="601"/>
  <c r="U26" i="601"/>
  <c r="U34" i="601"/>
  <c r="U23" i="601"/>
  <c r="U24" i="601"/>
  <c r="U32" i="601"/>
  <c r="U33" i="601"/>
  <c r="U35" i="601"/>
  <c r="T36" i="601"/>
  <c r="AK19" i="601"/>
  <c r="AK20" i="601"/>
  <c r="U30" i="601"/>
  <c r="U31" i="601"/>
  <c r="M24" i="601"/>
  <c r="K25" i="601"/>
  <c r="K28" i="601"/>
  <c r="K13" i="601"/>
  <c r="K16" i="601"/>
  <c r="K29" i="601"/>
  <c r="K34" i="601"/>
  <c r="M14" i="601"/>
  <c r="M18" i="601"/>
  <c r="K22" i="601"/>
  <c r="K35" i="601"/>
  <c r="K15" i="601"/>
  <c r="K19" i="601"/>
  <c r="K31" i="601"/>
  <c r="M33" i="601"/>
  <c r="AK13" i="601"/>
  <c r="AK17" i="601"/>
  <c r="AK21" i="601"/>
  <c r="AK14" i="601"/>
  <c r="AK18" i="601"/>
  <c r="AT36" i="600"/>
  <c r="K16" i="600"/>
  <c r="K30" i="600"/>
  <c r="K32" i="601"/>
  <c r="U12" i="601"/>
  <c r="U13" i="601"/>
  <c r="U14" i="601"/>
  <c r="U15" i="601"/>
  <c r="U16" i="601"/>
  <c r="U17" i="601"/>
  <c r="U18" i="601"/>
  <c r="U19" i="601"/>
  <c r="U20" i="601"/>
  <c r="U21" i="601"/>
  <c r="U22" i="601"/>
  <c r="V12" i="601"/>
  <c r="AK12" i="601" s="1"/>
  <c r="M28" i="600"/>
  <c r="K26" i="600"/>
  <c r="K19" i="600"/>
  <c r="K15" i="600"/>
  <c r="AK13" i="600"/>
  <c r="K12" i="600"/>
  <c r="AK24" i="600"/>
  <c r="U19" i="600"/>
  <c r="U20" i="600"/>
  <c r="U21" i="600"/>
  <c r="U30" i="600"/>
  <c r="U31" i="600"/>
  <c r="AK14" i="600"/>
  <c r="AK15" i="600"/>
  <c r="AK16" i="600"/>
  <c r="AK25" i="600"/>
  <c r="AK26" i="600"/>
  <c r="AK18" i="600"/>
  <c r="AK19" i="600"/>
  <c r="AK20" i="600"/>
  <c r="AK21" i="600"/>
  <c r="AK23" i="600"/>
  <c r="AK29" i="600"/>
  <c r="AK30" i="600"/>
  <c r="AK31" i="600"/>
  <c r="AK17" i="600"/>
  <c r="AK22" i="600"/>
  <c r="AK27" i="600"/>
  <c r="AK28" i="600"/>
  <c r="AK33" i="600"/>
  <c r="U22" i="600"/>
  <c r="U23" i="600"/>
  <c r="U24" i="600"/>
  <c r="U25" i="600"/>
  <c r="U15" i="600"/>
  <c r="U26" i="600"/>
  <c r="U27" i="600"/>
  <c r="U33" i="600"/>
  <c r="U16" i="600"/>
  <c r="U17" i="600"/>
  <c r="U18" i="600"/>
  <c r="U28" i="600"/>
  <c r="U29" i="600"/>
  <c r="V32" i="600"/>
  <c r="V34" i="600"/>
  <c r="AK34" i="600" s="1"/>
  <c r="V35" i="600"/>
  <c r="AK35" i="600" s="1"/>
  <c r="U13" i="600"/>
  <c r="AK32" i="600"/>
  <c r="U14" i="600"/>
  <c r="M20" i="600"/>
  <c r="M24" i="600"/>
  <c r="M21" i="600"/>
  <c r="K14" i="600"/>
  <c r="K18" i="600"/>
  <c r="K23" i="600"/>
  <c r="K25" i="600"/>
  <c r="K27" i="600"/>
  <c r="K29" i="600"/>
  <c r="K31" i="600"/>
  <c r="K33" i="600"/>
  <c r="K13" i="600"/>
  <c r="K17" i="600"/>
  <c r="T36" i="600"/>
  <c r="V12" i="600"/>
  <c r="AK12" i="600" s="1"/>
  <c r="U12" i="600"/>
  <c r="AJ36" i="600"/>
  <c r="AI8" i="600"/>
  <c r="K32" i="600"/>
  <c r="K34" i="600"/>
  <c r="K35" i="600"/>
  <c r="V36" i="601" l="1"/>
  <c r="U36" i="601"/>
  <c r="AK36" i="601"/>
  <c r="V36" i="600"/>
  <c r="AK36" i="600" s="1"/>
  <c r="U36" i="600"/>
  <c r="AI11" i="599" l="1"/>
  <c r="S11" i="599"/>
  <c r="AU36" i="599"/>
  <c r="AS36" i="599"/>
  <c r="AT35" i="599"/>
  <c r="AJ35" i="599"/>
  <c r="X35" i="599"/>
  <c r="T35" i="599"/>
  <c r="V35" i="599" s="1"/>
  <c r="L35" i="599"/>
  <c r="M35" i="599" s="1"/>
  <c r="H35" i="599"/>
  <c r="E35" i="599"/>
  <c r="AT34" i="599"/>
  <c r="AJ34" i="599"/>
  <c r="X34" i="599"/>
  <c r="T34" i="599"/>
  <c r="U34" i="599" s="1"/>
  <c r="L34" i="599"/>
  <c r="M34" i="599" s="1"/>
  <c r="H34" i="599"/>
  <c r="E34" i="599"/>
  <c r="AZ33" i="599"/>
  <c r="AT33" i="599"/>
  <c r="AJ33" i="599"/>
  <c r="X33" i="599"/>
  <c r="T33" i="599"/>
  <c r="V33" i="599" s="1"/>
  <c r="L33" i="599"/>
  <c r="K33" i="599" s="1"/>
  <c r="H33" i="599"/>
  <c r="E33" i="599"/>
  <c r="AJ32" i="599"/>
  <c r="X32" i="599"/>
  <c r="T32" i="599"/>
  <c r="V32" i="599" s="1"/>
  <c r="L32" i="599"/>
  <c r="M32" i="599" s="1"/>
  <c r="H32" i="599"/>
  <c r="E32" i="599"/>
  <c r="AJ31" i="599"/>
  <c r="X31" i="599"/>
  <c r="T31" i="599"/>
  <c r="V31" i="599" s="1"/>
  <c r="L31" i="599"/>
  <c r="M31" i="599" s="1"/>
  <c r="H31" i="599"/>
  <c r="E31" i="599"/>
  <c r="AT30" i="599"/>
  <c r="AJ30" i="599"/>
  <c r="X30" i="599"/>
  <c r="T30" i="599"/>
  <c r="V30" i="599" s="1"/>
  <c r="L30" i="599"/>
  <c r="M30" i="599" s="1"/>
  <c r="H30" i="599"/>
  <c r="E30" i="599"/>
  <c r="AT29" i="599"/>
  <c r="AJ29" i="599"/>
  <c r="X29" i="599"/>
  <c r="T29" i="599"/>
  <c r="V29" i="599" s="1"/>
  <c r="L29" i="599"/>
  <c r="M29" i="599" s="1"/>
  <c r="H29" i="599"/>
  <c r="E29" i="599"/>
  <c r="AT28" i="599"/>
  <c r="AJ28" i="599"/>
  <c r="X28" i="599"/>
  <c r="T28" i="599"/>
  <c r="V28" i="599" s="1"/>
  <c r="L28" i="599"/>
  <c r="M28" i="599" s="1"/>
  <c r="H28" i="599"/>
  <c r="E28" i="599"/>
  <c r="AT27" i="599"/>
  <c r="AJ27" i="599"/>
  <c r="X27" i="599"/>
  <c r="T27" i="599"/>
  <c r="V27" i="599" s="1"/>
  <c r="L27" i="599"/>
  <c r="M27" i="599" s="1"/>
  <c r="H27" i="599"/>
  <c r="E27" i="599"/>
  <c r="AT26" i="599"/>
  <c r="AJ26" i="599"/>
  <c r="X26" i="599"/>
  <c r="T26" i="599"/>
  <c r="V26" i="599" s="1"/>
  <c r="L26" i="599"/>
  <c r="M26" i="599" s="1"/>
  <c r="H26" i="599"/>
  <c r="E26" i="599"/>
  <c r="AT25" i="599"/>
  <c r="AJ25" i="599"/>
  <c r="X25" i="599"/>
  <c r="T25" i="599"/>
  <c r="V25" i="599" s="1"/>
  <c r="L25" i="599"/>
  <c r="M25" i="599" s="1"/>
  <c r="H25" i="599"/>
  <c r="E25" i="599"/>
  <c r="AT24" i="599"/>
  <c r="AJ24" i="599"/>
  <c r="X24" i="599"/>
  <c r="T24" i="599"/>
  <c r="V24" i="599" s="1"/>
  <c r="L24" i="599"/>
  <c r="M24" i="599" s="1"/>
  <c r="H24" i="599"/>
  <c r="E24" i="599"/>
  <c r="AT23" i="599"/>
  <c r="AJ23" i="599"/>
  <c r="X23" i="599"/>
  <c r="T23" i="599"/>
  <c r="V23" i="599" s="1"/>
  <c r="L23" i="599"/>
  <c r="M23" i="599" s="1"/>
  <c r="H23" i="599"/>
  <c r="E23" i="599"/>
  <c r="AT22" i="599"/>
  <c r="AJ22" i="599"/>
  <c r="X22" i="599"/>
  <c r="T22" i="599"/>
  <c r="V22" i="599" s="1"/>
  <c r="L22" i="599"/>
  <c r="M22" i="599" s="1"/>
  <c r="H22" i="599"/>
  <c r="E22" i="599"/>
  <c r="AT21" i="599"/>
  <c r="AJ21" i="599"/>
  <c r="X21" i="599"/>
  <c r="T21" i="599"/>
  <c r="V21" i="599" s="1"/>
  <c r="L21" i="599"/>
  <c r="M21" i="599" s="1"/>
  <c r="H21" i="599"/>
  <c r="E21" i="599"/>
  <c r="AT20" i="599"/>
  <c r="AJ20" i="599"/>
  <c r="X20" i="599"/>
  <c r="T20" i="599"/>
  <c r="V20" i="599" s="1"/>
  <c r="L20" i="599"/>
  <c r="M20" i="599" s="1"/>
  <c r="H20" i="599"/>
  <c r="E20" i="599"/>
  <c r="AT19" i="599"/>
  <c r="AJ19" i="599"/>
  <c r="X19" i="599"/>
  <c r="T19" i="599"/>
  <c r="V19" i="599" s="1"/>
  <c r="L19" i="599"/>
  <c r="M19" i="599" s="1"/>
  <c r="H19" i="599"/>
  <c r="E19" i="599"/>
  <c r="AT18" i="599"/>
  <c r="AJ18" i="599"/>
  <c r="X18" i="599"/>
  <c r="T18" i="599"/>
  <c r="V18" i="599" s="1"/>
  <c r="L18" i="599"/>
  <c r="M18" i="599" s="1"/>
  <c r="K18" i="599"/>
  <c r="H18" i="599"/>
  <c r="E18" i="599"/>
  <c r="AT17" i="599"/>
  <c r="AJ17" i="599"/>
  <c r="X17" i="599"/>
  <c r="T17" i="599"/>
  <c r="V17" i="599" s="1"/>
  <c r="L17" i="599"/>
  <c r="M17" i="599" s="1"/>
  <c r="K17" i="599"/>
  <c r="H17" i="599"/>
  <c r="E17" i="599"/>
  <c r="AT16" i="599"/>
  <c r="AJ16" i="599"/>
  <c r="X16" i="599"/>
  <c r="T16" i="599"/>
  <c r="V16" i="599" s="1"/>
  <c r="L16" i="599"/>
  <c r="M16" i="599" s="1"/>
  <c r="H16" i="599"/>
  <c r="E16" i="599"/>
  <c r="AT15" i="599"/>
  <c r="AJ15" i="599"/>
  <c r="X15" i="599"/>
  <c r="T15" i="599"/>
  <c r="V15" i="599" s="1"/>
  <c r="L15" i="599"/>
  <c r="M15" i="599" s="1"/>
  <c r="H15" i="599"/>
  <c r="E15" i="599"/>
  <c r="AT14" i="599"/>
  <c r="AJ14" i="599"/>
  <c r="X14" i="599"/>
  <c r="T14" i="599"/>
  <c r="V14" i="599" s="1"/>
  <c r="L14" i="599"/>
  <c r="M14" i="599" s="1"/>
  <c r="H14" i="599"/>
  <c r="E14" i="599"/>
  <c r="AT13" i="599"/>
  <c r="AJ13" i="599"/>
  <c r="X13" i="599"/>
  <c r="T13" i="599"/>
  <c r="V13" i="599" s="1"/>
  <c r="L13" i="599"/>
  <c r="M13" i="599" s="1"/>
  <c r="H13" i="599"/>
  <c r="E13" i="599"/>
  <c r="AT12" i="599"/>
  <c r="AJ12" i="599"/>
  <c r="X12" i="599"/>
  <c r="T12" i="599"/>
  <c r="L12" i="599"/>
  <c r="M12" i="599" s="1"/>
  <c r="H12" i="599"/>
  <c r="E12" i="599"/>
  <c r="AI8" i="599"/>
  <c r="M33" i="599" l="1"/>
  <c r="AK32" i="599"/>
  <c r="K26" i="599"/>
  <c r="U32" i="599"/>
  <c r="AK31" i="599"/>
  <c r="AT36" i="599"/>
  <c r="K28" i="599"/>
  <c r="K29" i="599"/>
  <c r="AK30" i="599"/>
  <c r="K24" i="599"/>
  <c r="AK24" i="599"/>
  <c r="AK23" i="599"/>
  <c r="K22" i="599"/>
  <c r="AK22" i="599"/>
  <c r="K21" i="599"/>
  <c r="AK20" i="599"/>
  <c r="AK21" i="599"/>
  <c r="K16" i="599"/>
  <c r="AK14" i="599"/>
  <c r="AK19" i="599"/>
  <c r="AK27" i="599"/>
  <c r="AK28" i="599"/>
  <c r="AK29" i="599"/>
  <c r="AK35" i="599"/>
  <c r="AK15" i="599"/>
  <c r="AK16" i="599"/>
  <c r="AK17" i="599"/>
  <c r="AK18" i="599"/>
  <c r="AK25" i="599"/>
  <c r="AK26" i="599"/>
  <c r="U21" i="599"/>
  <c r="U14" i="599"/>
  <c r="U15" i="599"/>
  <c r="U28" i="599"/>
  <c r="U22" i="599"/>
  <c r="U23" i="599"/>
  <c r="U29" i="599"/>
  <c r="U30" i="599"/>
  <c r="U31" i="599"/>
  <c r="U17" i="599"/>
  <c r="U24" i="599"/>
  <c r="U25" i="599"/>
  <c r="V34" i="599"/>
  <c r="AK34" i="599" s="1"/>
  <c r="U35" i="599"/>
  <c r="U18" i="599"/>
  <c r="U19" i="599"/>
  <c r="U20" i="599"/>
  <c r="U26" i="599"/>
  <c r="U27" i="599"/>
  <c r="U16" i="599"/>
  <c r="T36" i="599"/>
  <c r="K12" i="599"/>
  <c r="K13" i="599"/>
  <c r="K14" i="599"/>
  <c r="K20" i="599"/>
  <c r="K25" i="599"/>
  <c r="K30" i="599"/>
  <c r="K15" i="599"/>
  <c r="K19" i="599"/>
  <c r="K23" i="599"/>
  <c r="K27" i="599"/>
  <c r="K31" i="599"/>
  <c r="AK13" i="599"/>
  <c r="AK33" i="599"/>
  <c r="U12" i="599"/>
  <c r="V12" i="599"/>
  <c r="AK12" i="599" s="1"/>
  <c r="U33" i="599"/>
  <c r="K32" i="599"/>
  <c r="K34" i="599"/>
  <c r="K35" i="599"/>
  <c r="U13" i="599"/>
  <c r="AJ36" i="599"/>
  <c r="U36" i="599" l="1"/>
  <c r="V36" i="599"/>
  <c r="AK36" i="599" s="1"/>
  <c r="B57" i="598" l="1"/>
  <c r="AI11" i="598" l="1"/>
  <c r="S11" i="598"/>
  <c r="T12" i="598" s="1"/>
  <c r="AU36" i="598"/>
  <c r="AS36" i="598"/>
  <c r="AT35" i="598"/>
  <c r="AJ35" i="598"/>
  <c r="X35" i="598"/>
  <c r="T35" i="598"/>
  <c r="U35" i="598" s="1"/>
  <c r="L35" i="598"/>
  <c r="K35" i="598" s="1"/>
  <c r="H35" i="598"/>
  <c r="E35" i="598"/>
  <c r="AT34" i="598"/>
  <c r="AJ34" i="598"/>
  <c r="X34" i="598"/>
  <c r="T34" i="598"/>
  <c r="V34" i="598" s="1"/>
  <c r="L34" i="598"/>
  <c r="K34" i="598" s="1"/>
  <c r="H34" i="598"/>
  <c r="E34" i="598"/>
  <c r="AZ33" i="598"/>
  <c r="AT33" i="598"/>
  <c r="AJ33" i="598"/>
  <c r="X33" i="598"/>
  <c r="T33" i="598"/>
  <c r="V33" i="598" s="1"/>
  <c r="L33" i="598"/>
  <c r="K33" i="598" s="1"/>
  <c r="H33" i="598"/>
  <c r="E33" i="598"/>
  <c r="AJ32" i="598"/>
  <c r="X32" i="598"/>
  <c r="T32" i="598"/>
  <c r="V32" i="598" s="1"/>
  <c r="L32" i="598"/>
  <c r="M32" i="598" s="1"/>
  <c r="H32" i="598"/>
  <c r="E32" i="598"/>
  <c r="AJ31" i="598"/>
  <c r="X31" i="598"/>
  <c r="T31" i="598"/>
  <c r="U31" i="598" s="1"/>
  <c r="L31" i="598"/>
  <c r="M31" i="598" s="1"/>
  <c r="H31" i="598"/>
  <c r="E31" i="598"/>
  <c r="AT30" i="598"/>
  <c r="AJ30" i="598"/>
  <c r="X30" i="598"/>
  <c r="T30" i="598"/>
  <c r="U30" i="598" s="1"/>
  <c r="L30" i="598"/>
  <c r="M30" i="598" s="1"/>
  <c r="H30" i="598"/>
  <c r="E30" i="598"/>
  <c r="AT29" i="598"/>
  <c r="AJ29" i="598"/>
  <c r="X29" i="598"/>
  <c r="T29" i="598"/>
  <c r="L29" i="598"/>
  <c r="M29" i="598" s="1"/>
  <c r="H29" i="598"/>
  <c r="E29" i="598"/>
  <c r="AT28" i="598"/>
  <c r="AJ28" i="598"/>
  <c r="X28" i="598"/>
  <c r="T28" i="598"/>
  <c r="V28" i="598" s="1"/>
  <c r="L28" i="598"/>
  <c r="M28" i="598" s="1"/>
  <c r="H28" i="598"/>
  <c r="E28" i="598"/>
  <c r="AT27" i="598"/>
  <c r="AJ27" i="598"/>
  <c r="X27" i="598"/>
  <c r="T27" i="598"/>
  <c r="V27" i="598" s="1"/>
  <c r="L27" i="598"/>
  <c r="M27" i="598" s="1"/>
  <c r="H27" i="598"/>
  <c r="E27" i="598"/>
  <c r="AT26" i="598"/>
  <c r="AJ26" i="598"/>
  <c r="X26" i="598"/>
  <c r="T26" i="598"/>
  <c r="V26" i="598" s="1"/>
  <c r="L26" i="598"/>
  <c r="M26" i="598" s="1"/>
  <c r="H26" i="598"/>
  <c r="E26" i="598"/>
  <c r="AT25" i="598"/>
  <c r="AJ25" i="598"/>
  <c r="X25" i="598"/>
  <c r="T25" i="598"/>
  <c r="U25" i="598" s="1"/>
  <c r="L25" i="598"/>
  <c r="M25" i="598" s="1"/>
  <c r="K25" i="598"/>
  <c r="H25" i="598"/>
  <c r="E25" i="598"/>
  <c r="AT24" i="598"/>
  <c r="AJ24" i="598"/>
  <c r="X24" i="598"/>
  <c r="T24" i="598"/>
  <c r="U24" i="598" s="1"/>
  <c r="L24" i="598"/>
  <c r="M24" i="598" s="1"/>
  <c r="H24" i="598"/>
  <c r="E24" i="598"/>
  <c r="AT23" i="598"/>
  <c r="AJ23" i="598"/>
  <c r="X23" i="598"/>
  <c r="T23" i="598"/>
  <c r="V23" i="598" s="1"/>
  <c r="L23" i="598"/>
  <c r="M23" i="598" s="1"/>
  <c r="H23" i="598"/>
  <c r="E23" i="598"/>
  <c r="AT22" i="598"/>
  <c r="AJ22" i="598"/>
  <c r="X22" i="598"/>
  <c r="T22" i="598"/>
  <c r="V22" i="598" s="1"/>
  <c r="L22" i="598"/>
  <c r="M22" i="598" s="1"/>
  <c r="H22" i="598"/>
  <c r="E22" i="598"/>
  <c r="AT21" i="598"/>
  <c r="AJ21" i="598"/>
  <c r="X21" i="598"/>
  <c r="T21" i="598"/>
  <c r="L21" i="598"/>
  <c r="M21" i="598" s="1"/>
  <c r="H21" i="598"/>
  <c r="E21" i="598"/>
  <c r="AT20" i="598"/>
  <c r="AJ20" i="598"/>
  <c r="X20" i="598"/>
  <c r="T20" i="598"/>
  <c r="V20" i="598" s="1"/>
  <c r="L20" i="598"/>
  <c r="M20" i="598" s="1"/>
  <c r="K20" i="598"/>
  <c r="H20" i="598"/>
  <c r="E20" i="598"/>
  <c r="AT19" i="598"/>
  <c r="AJ19" i="598"/>
  <c r="X19" i="598"/>
  <c r="T19" i="598"/>
  <c r="U19" i="598" s="1"/>
  <c r="L19" i="598"/>
  <c r="M19" i="598" s="1"/>
  <c r="H19" i="598"/>
  <c r="E19" i="598"/>
  <c r="AT18" i="598"/>
  <c r="AJ18" i="598"/>
  <c r="X18" i="598"/>
  <c r="T18" i="598"/>
  <c r="V18" i="598" s="1"/>
  <c r="L18" i="598"/>
  <c r="M18" i="598" s="1"/>
  <c r="H18" i="598"/>
  <c r="E18" i="598"/>
  <c r="AT17" i="598"/>
  <c r="AJ17" i="598"/>
  <c r="X17" i="598"/>
  <c r="T17" i="598"/>
  <c r="U17" i="598" s="1"/>
  <c r="L17" i="598"/>
  <c r="M17" i="598" s="1"/>
  <c r="H17" i="598"/>
  <c r="E17" i="598"/>
  <c r="AT16" i="598"/>
  <c r="AJ16" i="598"/>
  <c r="X16" i="598"/>
  <c r="T16" i="598"/>
  <c r="U16" i="598" s="1"/>
  <c r="L16" i="598"/>
  <c r="M16" i="598" s="1"/>
  <c r="H16" i="598"/>
  <c r="E16" i="598"/>
  <c r="AT15" i="598"/>
  <c r="AJ15" i="598"/>
  <c r="X15" i="598"/>
  <c r="T15" i="598"/>
  <c r="V15" i="598" s="1"/>
  <c r="L15" i="598"/>
  <c r="M15" i="598" s="1"/>
  <c r="H15" i="598"/>
  <c r="E15" i="598"/>
  <c r="AT14" i="598"/>
  <c r="AJ14" i="598"/>
  <c r="X14" i="598"/>
  <c r="T14" i="598"/>
  <c r="V14" i="598" s="1"/>
  <c r="L14" i="598"/>
  <c r="M14" i="598" s="1"/>
  <c r="H14" i="598"/>
  <c r="E14" i="598"/>
  <c r="AT13" i="598"/>
  <c r="AJ13" i="598"/>
  <c r="X13" i="598"/>
  <c r="T13" i="598"/>
  <c r="V13" i="598" s="1"/>
  <c r="L13" i="598"/>
  <c r="M13" i="598" s="1"/>
  <c r="H13" i="598"/>
  <c r="E13" i="598"/>
  <c r="AT12" i="598"/>
  <c r="AT36" i="598" s="1"/>
  <c r="X12" i="598"/>
  <c r="L12" i="598"/>
  <c r="M12" i="598" s="1"/>
  <c r="H12" i="598"/>
  <c r="E12" i="598"/>
  <c r="AJ12" i="598"/>
  <c r="U34" i="598" l="1"/>
  <c r="K29" i="598"/>
  <c r="U29" i="598"/>
  <c r="V29" i="598"/>
  <c r="AK29" i="598" s="1"/>
  <c r="K26" i="598"/>
  <c r="K24" i="598"/>
  <c r="V24" i="598"/>
  <c r="U21" i="598"/>
  <c r="V21" i="598"/>
  <c r="AK21" i="598" s="1"/>
  <c r="V19" i="598"/>
  <c r="AK19" i="598" s="1"/>
  <c r="K16" i="598"/>
  <c r="AK14" i="598"/>
  <c r="U14" i="598"/>
  <c r="AK13" i="598"/>
  <c r="AK18" i="598"/>
  <c r="AK20" i="598"/>
  <c r="AK22" i="598"/>
  <c r="AK24" i="598"/>
  <c r="AK26" i="598"/>
  <c r="AK28" i="598"/>
  <c r="AK23" i="598"/>
  <c r="AK27" i="598"/>
  <c r="AK32" i="598"/>
  <c r="AK15" i="598"/>
  <c r="AK34" i="598"/>
  <c r="V17" i="598"/>
  <c r="AK17" i="598" s="1"/>
  <c r="U22" i="598"/>
  <c r="U23" i="598"/>
  <c r="V31" i="598"/>
  <c r="AK31" i="598" s="1"/>
  <c r="U13" i="598"/>
  <c r="U15" i="598"/>
  <c r="V16" i="598"/>
  <c r="AK16" i="598" s="1"/>
  <c r="U20" i="598"/>
  <c r="V25" i="598"/>
  <c r="AK25" i="598" s="1"/>
  <c r="U27" i="598"/>
  <c r="V30" i="598"/>
  <c r="AK30" i="598" s="1"/>
  <c r="V35" i="598"/>
  <c r="AK35" i="598" s="1"/>
  <c r="U18" i="598"/>
  <c r="U26" i="598"/>
  <c r="U28" i="598"/>
  <c r="U32" i="598"/>
  <c r="AK33" i="598"/>
  <c r="K17" i="598"/>
  <c r="K28" i="598"/>
  <c r="K13" i="598"/>
  <c r="K21" i="598"/>
  <c r="K15" i="598"/>
  <c r="K19" i="598"/>
  <c r="K23" i="598"/>
  <c r="K27" i="598"/>
  <c r="K31" i="598"/>
  <c r="M34" i="598"/>
  <c r="K14" i="598"/>
  <c r="K18" i="598"/>
  <c r="K22" i="598"/>
  <c r="K30" i="598"/>
  <c r="M35" i="598"/>
  <c r="M33" i="598"/>
  <c r="K12" i="598"/>
  <c r="T36" i="598"/>
  <c r="V12" i="598"/>
  <c r="AK12" i="598" s="1"/>
  <c r="U12" i="598"/>
  <c r="AJ36" i="598"/>
  <c r="U33" i="598"/>
  <c r="AI8" i="598"/>
  <c r="K32" i="598"/>
  <c r="V36" i="598" l="1"/>
  <c r="AK36" i="598" s="1"/>
  <c r="U36" i="598"/>
  <c r="B56" i="597"/>
  <c r="H19" i="597" l="1"/>
  <c r="AI11" i="597"/>
  <c r="AI8" i="597" s="1"/>
  <c r="S11" i="597"/>
  <c r="AU36" i="597"/>
  <c r="AS36" i="597"/>
  <c r="AT35" i="597"/>
  <c r="AJ35" i="597"/>
  <c r="X35" i="597"/>
  <c r="T35" i="597"/>
  <c r="V35" i="597" s="1"/>
  <c r="L35" i="597"/>
  <c r="M35" i="597" s="1"/>
  <c r="H35" i="597"/>
  <c r="E35" i="597"/>
  <c r="AT34" i="597"/>
  <c r="AJ34" i="597"/>
  <c r="X34" i="597"/>
  <c r="T34" i="597"/>
  <c r="V34" i="597" s="1"/>
  <c r="L34" i="597"/>
  <c r="M34" i="597" s="1"/>
  <c r="H34" i="597"/>
  <c r="E34" i="597"/>
  <c r="AZ33" i="597"/>
  <c r="AT33" i="597"/>
  <c r="AJ33" i="597"/>
  <c r="X33" i="597"/>
  <c r="T33" i="597"/>
  <c r="V33" i="597" s="1"/>
  <c r="L33" i="597"/>
  <c r="K33" i="597" s="1"/>
  <c r="H33" i="597"/>
  <c r="E33" i="597"/>
  <c r="AJ32" i="597"/>
  <c r="X32" i="597"/>
  <c r="T32" i="597"/>
  <c r="V32" i="597" s="1"/>
  <c r="L32" i="597"/>
  <c r="M32" i="597" s="1"/>
  <c r="H32" i="597"/>
  <c r="E32" i="597"/>
  <c r="AJ31" i="597"/>
  <c r="X31" i="597"/>
  <c r="T31" i="597"/>
  <c r="L31" i="597"/>
  <c r="M31" i="597" s="1"/>
  <c r="H31" i="597"/>
  <c r="E31" i="597"/>
  <c r="AT30" i="597"/>
  <c r="AJ30" i="597"/>
  <c r="X30" i="597"/>
  <c r="T30" i="597"/>
  <c r="U30" i="597" s="1"/>
  <c r="L30" i="597"/>
  <c r="M30" i="597" s="1"/>
  <c r="H30" i="597"/>
  <c r="E30" i="597"/>
  <c r="AT29" i="597"/>
  <c r="AJ29" i="597"/>
  <c r="X29" i="597"/>
  <c r="T29" i="597"/>
  <c r="V29" i="597" s="1"/>
  <c r="L29" i="597"/>
  <c r="M29" i="597" s="1"/>
  <c r="H29" i="597"/>
  <c r="E29" i="597"/>
  <c r="AT28" i="597"/>
  <c r="AJ28" i="597"/>
  <c r="X28" i="597"/>
  <c r="T28" i="597"/>
  <c r="V28" i="597" s="1"/>
  <c r="L28" i="597"/>
  <c r="M28" i="597" s="1"/>
  <c r="H28" i="597"/>
  <c r="E28" i="597"/>
  <c r="AT27" i="597"/>
  <c r="AJ27" i="597"/>
  <c r="X27" i="597"/>
  <c r="T27" i="597"/>
  <c r="U27" i="597" s="1"/>
  <c r="L27" i="597"/>
  <c r="M27" i="597" s="1"/>
  <c r="H27" i="597"/>
  <c r="E27" i="597"/>
  <c r="AT26" i="597"/>
  <c r="AJ26" i="597"/>
  <c r="X26" i="597"/>
  <c r="T26" i="597"/>
  <c r="V26" i="597" s="1"/>
  <c r="L26" i="597"/>
  <c r="M26" i="597" s="1"/>
  <c r="H26" i="597"/>
  <c r="E26" i="597"/>
  <c r="AT25" i="597"/>
  <c r="AJ25" i="597"/>
  <c r="X25" i="597"/>
  <c r="T25" i="597"/>
  <c r="V25" i="597" s="1"/>
  <c r="L25" i="597"/>
  <c r="M25" i="597" s="1"/>
  <c r="H25" i="597"/>
  <c r="E25" i="597"/>
  <c r="AT24" i="597"/>
  <c r="AJ24" i="597"/>
  <c r="X24" i="597"/>
  <c r="T24" i="597"/>
  <c r="V24" i="597" s="1"/>
  <c r="L24" i="597"/>
  <c r="M24" i="597" s="1"/>
  <c r="H24" i="597"/>
  <c r="E24" i="597"/>
  <c r="AT23" i="597"/>
  <c r="AJ23" i="597"/>
  <c r="X23" i="597"/>
  <c r="T23" i="597"/>
  <c r="V23" i="597" s="1"/>
  <c r="L23" i="597"/>
  <c r="M23" i="597" s="1"/>
  <c r="H23" i="597"/>
  <c r="E23" i="597"/>
  <c r="AT22" i="597"/>
  <c r="AJ22" i="597"/>
  <c r="X22" i="597"/>
  <c r="T22" i="597"/>
  <c r="V22" i="597" s="1"/>
  <c r="L22" i="597"/>
  <c r="M22" i="597" s="1"/>
  <c r="H22" i="597"/>
  <c r="E22" i="597"/>
  <c r="AT21" i="597"/>
  <c r="AJ21" i="597"/>
  <c r="X21" i="597"/>
  <c r="T21" i="597"/>
  <c r="V21" i="597" s="1"/>
  <c r="L21" i="597"/>
  <c r="M21" i="597" s="1"/>
  <c r="H21" i="597"/>
  <c r="E21" i="597"/>
  <c r="AT20" i="597"/>
  <c r="AJ20" i="597"/>
  <c r="X20" i="597"/>
  <c r="T20" i="597"/>
  <c r="V20" i="597" s="1"/>
  <c r="L20" i="597"/>
  <c r="M20" i="597" s="1"/>
  <c r="H20" i="597"/>
  <c r="E20" i="597"/>
  <c r="AT19" i="597"/>
  <c r="AJ19" i="597"/>
  <c r="X19" i="597"/>
  <c r="T19" i="597"/>
  <c r="V19" i="597" s="1"/>
  <c r="L19" i="597"/>
  <c r="M19" i="597" s="1"/>
  <c r="E19" i="597"/>
  <c r="AT18" i="597"/>
  <c r="AJ18" i="597"/>
  <c r="X18" i="597"/>
  <c r="T18" i="597"/>
  <c r="V18" i="597" s="1"/>
  <c r="L18" i="597"/>
  <c r="M18" i="597" s="1"/>
  <c r="H18" i="597"/>
  <c r="E18" i="597"/>
  <c r="AT17" i="597"/>
  <c r="AJ17" i="597"/>
  <c r="X17" i="597"/>
  <c r="T17" i="597"/>
  <c r="V17" i="597" s="1"/>
  <c r="L17" i="597"/>
  <c r="M17" i="597" s="1"/>
  <c r="H17" i="597"/>
  <c r="E17" i="597"/>
  <c r="AT16" i="597"/>
  <c r="AJ16" i="597"/>
  <c r="X16" i="597"/>
  <c r="T16" i="597"/>
  <c r="V16" i="597" s="1"/>
  <c r="L16" i="597"/>
  <c r="M16" i="597" s="1"/>
  <c r="H16" i="597"/>
  <c r="E16" i="597"/>
  <c r="AT15" i="597"/>
  <c r="AJ15" i="597"/>
  <c r="X15" i="597"/>
  <c r="T15" i="597"/>
  <c r="V15" i="597" s="1"/>
  <c r="L15" i="597"/>
  <c r="M15" i="597" s="1"/>
  <c r="H15" i="597"/>
  <c r="E15" i="597"/>
  <c r="AT14" i="597"/>
  <c r="AJ14" i="597"/>
  <c r="X14" i="597"/>
  <c r="T14" i="597"/>
  <c r="V14" i="597" s="1"/>
  <c r="L14" i="597"/>
  <c r="M14" i="597" s="1"/>
  <c r="H14" i="597"/>
  <c r="E14" i="597"/>
  <c r="AT13" i="597"/>
  <c r="AJ13" i="597"/>
  <c r="X13" i="597"/>
  <c r="T13" i="597"/>
  <c r="V13" i="597" s="1"/>
  <c r="L13" i="597"/>
  <c r="M13" i="597" s="1"/>
  <c r="H13" i="597"/>
  <c r="E13" i="597"/>
  <c r="AT12" i="597"/>
  <c r="AJ12" i="597"/>
  <c r="X12" i="597"/>
  <c r="L12" i="597"/>
  <c r="M12" i="597" s="1"/>
  <c r="H12" i="597"/>
  <c r="E12" i="597"/>
  <c r="T12" i="597"/>
  <c r="B54" i="596"/>
  <c r="AI11" i="596"/>
  <c r="AJ12" i="596" s="1"/>
  <c r="S11" i="596"/>
  <c r="T12" i="596" s="1"/>
  <c r="AU36" i="596"/>
  <c r="AS36" i="596"/>
  <c r="AT35" i="596"/>
  <c r="AJ35" i="596"/>
  <c r="X35" i="596"/>
  <c r="T35" i="596"/>
  <c r="U35" i="596" s="1"/>
  <c r="L35" i="596"/>
  <c r="K35" i="596" s="1"/>
  <c r="H35" i="596"/>
  <c r="E35" i="596"/>
  <c r="AT34" i="596"/>
  <c r="AJ34" i="596"/>
  <c r="X34" i="596"/>
  <c r="T34" i="596"/>
  <c r="U34" i="596" s="1"/>
  <c r="L34" i="596"/>
  <c r="K34" i="596" s="1"/>
  <c r="H34" i="596"/>
  <c r="E34" i="596"/>
  <c r="AZ33" i="596"/>
  <c r="AT33" i="596"/>
  <c r="AJ33" i="596"/>
  <c r="X33" i="596"/>
  <c r="T33" i="596"/>
  <c r="V33" i="596" s="1"/>
  <c r="L33" i="596"/>
  <c r="M33" i="596" s="1"/>
  <c r="H33" i="596"/>
  <c r="E33" i="596"/>
  <c r="AJ32" i="596"/>
  <c r="X32" i="596"/>
  <c r="T32" i="596"/>
  <c r="U32" i="596" s="1"/>
  <c r="L32" i="596"/>
  <c r="M32" i="596" s="1"/>
  <c r="H32" i="596"/>
  <c r="E32" i="596"/>
  <c r="AJ31" i="596"/>
  <c r="X31" i="596"/>
  <c r="T31" i="596"/>
  <c r="V31" i="596" s="1"/>
  <c r="L31" i="596"/>
  <c r="M31" i="596" s="1"/>
  <c r="H31" i="596"/>
  <c r="E31" i="596"/>
  <c r="AT30" i="596"/>
  <c r="AJ30" i="596"/>
  <c r="X30" i="596"/>
  <c r="T30" i="596"/>
  <c r="V30" i="596" s="1"/>
  <c r="L30" i="596"/>
  <c r="M30" i="596" s="1"/>
  <c r="H30" i="596"/>
  <c r="E30" i="596"/>
  <c r="AT29" i="596"/>
  <c r="AJ29" i="596"/>
  <c r="X29" i="596"/>
  <c r="T29" i="596"/>
  <c r="V29" i="596" s="1"/>
  <c r="L29" i="596"/>
  <c r="M29" i="596" s="1"/>
  <c r="H29" i="596"/>
  <c r="E29" i="596"/>
  <c r="AT28" i="596"/>
  <c r="AJ28" i="596"/>
  <c r="X28" i="596"/>
  <c r="T28" i="596"/>
  <c r="V28" i="596" s="1"/>
  <c r="L28" i="596"/>
  <c r="M28" i="596" s="1"/>
  <c r="H28" i="596"/>
  <c r="E28" i="596"/>
  <c r="AT27" i="596"/>
  <c r="AJ27" i="596"/>
  <c r="X27" i="596"/>
  <c r="T27" i="596"/>
  <c r="V27" i="596" s="1"/>
  <c r="L27" i="596"/>
  <c r="M27" i="596" s="1"/>
  <c r="H27" i="596"/>
  <c r="E27" i="596"/>
  <c r="AT26" i="596"/>
  <c r="AJ26" i="596"/>
  <c r="X26" i="596"/>
  <c r="T26" i="596"/>
  <c r="V26" i="596" s="1"/>
  <c r="L26" i="596"/>
  <c r="M26" i="596" s="1"/>
  <c r="H26" i="596"/>
  <c r="E26" i="596"/>
  <c r="AT25" i="596"/>
  <c r="AJ25" i="596"/>
  <c r="X25" i="596"/>
  <c r="T25" i="596"/>
  <c r="U25" i="596" s="1"/>
  <c r="L25" i="596"/>
  <c r="M25" i="596" s="1"/>
  <c r="H25" i="596"/>
  <c r="E25" i="596"/>
  <c r="AT24" i="596"/>
  <c r="AJ24" i="596"/>
  <c r="X24" i="596"/>
  <c r="T24" i="596"/>
  <c r="V24" i="596" s="1"/>
  <c r="L24" i="596"/>
  <c r="M24" i="596" s="1"/>
  <c r="H24" i="596"/>
  <c r="E24" i="596"/>
  <c r="AT23" i="596"/>
  <c r="AJ23" i="596"/>
  <c r="X23" i="596"/>
  <c r="T23" i="596"/>
  <c r="U23" i="596" s="1"/>
  <c r="L23" i="596"/>
  <c r="M23" i="596" s="1"/>
  <c r="H23" i="596"/>
  <c r="E23" i="596"/>
  <c r="AT22" i="596"/>
  <c r="AJ22" i="596"/>
  <c r="X22" i="596"/>
  <c r="T22" i="596"/>
  <c r="V22" i="596" s="1"/>
  <c r="L22" i="596"/>
  <c r="M22" i="596" s="1"/>
  <c r="H22" i="596"/>
  <c r="E22" i="596"/>
  <c r="AT21" i="596"/>
  <c r="AJ21" i="596"/>
  <c r="X21" i="596"/>
  <c r="T21" i="596"/>
  <c r="V21" i="596" s="1"/>
  <c r="L21" i="596"/>
  <c r="M21" i="596" s="1"/>
  <c r="H21" i="596"/>
  <c r="E21" i="596"/>
  <c r="AT20" i="596"/>
  <c r="AJ20" i="596"/>
  <c r="X20" i="596"/>
  <c r="T20" i="596"/>
  <c r="V20" i="596" s="1"/>
  <c r="L20" i="596"/>
  <c r="M20" i="596" s="1"/>
  <c r="H20" i="596"/>
  <c r="E20" i="596"/>
  <c r="AT19" i="596"/>
  <c r="AJ19" i="596"/>
  <c r="X19" i="596"/>
  <c r="T19" i="596"/>
  <c r="V19" i="596" s="1"/>
  <c r="L19" i="596"/>
  <c r="M19" i="596" s="1"/>
  <c r="H19" i="596"/>
  <c r="E19" i="596"/>
  <c r="AT18" i="596"/>
  <c r="AJ18" i="596"/>
  <c r="X18" i="596"/>
  <c r="T18" i="596"/>
  <c r="L18" i="596"/>
  <c r="M18" i="596" s="1"/>
  <c r="H18" i="596"/>
  <c r="E18" i="596"/>
  <c r="AT17" i="596"/>
  <c r="AJ17" i="596"/>
  <c r="X17" i="596"/>
  <c r="T17" i="596"/>
  <c r="V17" i="596" s="1"/>
  <c r="L17" i="596"/>
  <c r="M17" i="596" s="1"/>
  <c r="H17" i="596"/>
  <c r="E17" i="596"/>
  <c r="AT16" i="596"/>
  <c r="AJ16" i="596"/>
  <c r="X16" i="596"/>
  <c r="T16" i="596"/>
  <c r="U16" i="596" s="1"/>
  <c r="L16" i="596"/>
  <c r="M16" i="596" s="1"/>
  <c r="H16" i="596"/>
  <c r="E16" i="596"/>
  <c r="AT15" i="596"/>
  <c r="AJ15" i="596"/>
  <c r="X15" i="596"/>
  <c r="T15" i="596"/>
  <c r="V15" i="596" s="1"/>
  <c r="L15" i="596"/>
  <c r="M15" i="596" s="1"/>
  <c r="H15" i="596"/>
  <c r="E15" i="596"/>
  <c r="AT14" i="596"/>
  <c r="AJ14" i="596"/>
  <c r="X14" i="596"/>
  <c r="T14" i="596"/>
  <c r="V14" i="596" s="1"/>
  <c r="L14" i="596"/>
  <c r="M14" i="596" s="1"/>
  <c r="H14" i="596"/>
  <c r="E14" i="596"/>
  <c r="AT13" i="596"/>
  <c r="AJ13" i="596"/>
  <c r="X13" i="596"/>
  <c r="T13" i="596"/>
  <c r="L13" i="596"/>
  <c r="M13" i="596" s="1"/>
  <c r="H13" i="596"/>
  <c r="E13" i="596"/>
  <c r="AT12" i="596"/>
  <c r="X12" i="596"/>
  <c r="L12" i="596"/>
  <c r="M12" i="596" s="1"/>
  <c r="H12" i="596"/>
  <c r="E12" i="596"/>
  <c r="B55" i="595"/>
  <c r="K22" i="596" l="1"/>
  <c r="K12" i="596"/>
  <c r="AT36" i="596"/>
  <c r="K20" i="596"/>
  <c r="AT36" i="597"/>
  <c r="U13" i="596"/>
  <c r="M34" i="596"/>
  <c r="U34" i="597"/>
  <c r="M33" i="597"/>
  <c r="U32" i="597"/>
  <c r="U31" i="597"/>
  <c r="V31" i="597"/>
  <c r="AK31" i="597" s="1"/>
  <c r="K30" i="597"/>
  <c r="K28" i="597"/>
  <c r="U28" i="597"/>
  <c r="K26" i="597"/>
  <c r="U25" i="597"/>
  <c r="K24" i="597"/>
  <c r="AK24" i="597"/>
  <c r="U24" i="597"/>
  <c r="AK23" i="597"/>
  <c r="U23" i="597"/>
  <c r="K22" i="597"/>
  <c r="AK22" i="597"/>
  <c r="U22" i="597"/>
  <c r="AK21" i="597"/>
  <c r="K20" i="597"/>
  <c r="AK20" i="597"/>
  <c r="AK19" i="597"/>
  <c r="K18" i="597"/>
  <c r="K16" i="597"/>
  <c r="U17" i="597"/>
  <c r="U16" i="597"/>
  <c r="AK15" i="597"/>
  <c r="U15" i="597"/>
  <c r="AK14" i="597"/>
  <c r="U14" i="597"/>
  <c r="AJ36" i="597"/>
  <c r="AK13" i="597"/>
  <c r="K12" i="597"/>
  <c r="AK18" i="597"/>
  <c r="AK26" i="597"/>
  <c r="AK29" i="597"/>
  <c r="AK34" i="597"/>
  <c r="AK35" i="597"/>
  <c r="AK28" i="597"/>
  <c r="AK32" i="597"/>
  <c r="AK16" i="597"/>
  <c r="AK17" i="597"/>
  <c r="AK25" i="597"/>
  <c r="U13" i="597"/>
  <c r="U20" i="597"/>
  <c r="U21" i="597"/>
  <c r="V27" i="597"/>
  <c r="AK27" i="597" s="1"/>
  <c r="U29" i="597"/>
  <c r="V30" i="597"/>
  <c r="AK30" i="597" s="1"/>
  <c r="U35" i="597"/>
  <c r="U18" i="597"/>
  <c r="U19" i="597"/>
  <c r="U26" i="597"/>
  <c r="K13" i="597"/>
  <c r="K17" i="597"/>
  <c r="K21" i="597"/>
  <c r="K25" i="597"/>
  <c r="K29" i="597"/>
  <c r="K14" i="597"/>
  <c r="K15" i="597"/>
  <c r="K19" i="597"/>
  <c r="K23" i="597"/>
  <c r="K27" i="597"/>
  <c r="K31" i="597"/>
  <c r="AK33" i="597"/>
  <c r="T36" i="597"/>
  <c r="V12" i="597"/>
  <c r="AK12" i="597" s="1"/>
  <c r="U12" i="597"/>
  <c r="U33" i="597"/>
  <c r="K32" i="597"/>
  <c r="K34" i="597"/>
  <c r="K35" i="597"/>
  <c r="K30" i="596"/>
  <c r="AK30" i="596"/>
  <c r="U30" i="596"/>
  <c r="U29" i="596"/>
  <c r="AK29" i="596"/>
  <c r="U27" i="596"/>
  <c r="AK27" i="596"/>
  <c r="AK26" i="596"/>
  <c r="V25" i="596"/>
  <c r="AK25" i="596" s="1"/>
  <c r="K24" i="596"/>
  <c r="AK24" i="596"/>
  <c r="V23" i="596"/>
  <c r="AK23" i="596" s="1"/>
  <c r="AK21" i="596"/>
  <c r="AK22" i="596"/>
  <c r="AK20" i="596"/>
  <c r="U20" i="596"/>
  <c r="AK19" i="596"/>
  <c r="U18" i="596"/>
  <c r="V18" i="596"/>
  <c r="AK18" i="596" s="1"/>
  <c r="AK17" i="596"/>
  <c r="U17" i="596"/>
  <c r="K16" i="596"/>
  <c r="V16" i="596"/>
  <c r="AK16" i="596" s="1"/>
  <c r="K14" i="596"/>
  <c r="AK14" i="596"/>
  <c r="V13" i="596"/>
  <c r="AK13" i="596" s="1"/>
  <c r="AK15" i="596"/>
  <c r="AK31" i="596"/>
  <c r="AK28" i="596"/>
  <c r="U22" i="596"/>
  <c r="U31" i="596"/>
  <c r="U15" i="596"/>
  <c r="U19" i="596"/>
  <c r="U14" i="596"/>
  <c r="U21" i="596"/>
  <c r="U24" i="596"/>
  <c r="U26" i="596"/>
  <c r="U28" i="596"/>
  <c r="V32" i="596"/>
  <c r="AK32" i="596" s="1"/>
  <c r="V34" i="596"/>
  <c r="AK34" i="596" s="1"/>
  <c r="V35" i="596"/>
  <c r="AK35" i="596" s="1"/>
  <c r="K15" i="596"/>
  <c r="K18" i="596"/>
  <c r="K26" i="596"/>
  <c r="K33" i="596"/>
  <c r="K13" i="596"/>
  <c r="K17" i="596"/>
  <c r="K21" i="596"/>
  <c r="K25" i="596"/>
  <c r="K29" i="596"/>
  <c r="K28" i="596"/>
  <c r="K19" i="596"/>
  <c r="K23" i="596"/>
  <c r="K27" i="596"/>
  <c r="K31" i="596"/>
  <c r="M35" i="596"/>
  <c r="AJ36" i="596"/>
  <c r="AK33" i="596"/>
  <c r="T36" i="596"/>
  <c r="V12" i="596"/>
  <c r="AK12" i="596" s="1"/>
  <c r="U12" i="596"/>
  <c r="U33" i="596"/>
  <c r="AI8" i="596"/>
  <c r="K32" i="596"/>
  <c r="V36" i="597" l="1"/>
  <c r="AK36" i="597" s="1"/>
  <c r="U36" i="597"/>
  <c r="V36" i="596"/>
  <c r="AK36" i="596" s="1"/>
  <c r="U36" i="596"/>
  <c r="AI11" i="595" l="1"/>
  <c r="S11" i="595" l="1"/>
  <c r="T12" i="595" s="1"/>
  <c r="AU36" i="595"/>
  <c r="AS36" i="595"/>
  <c r="AT35" i="595"/>
  <c r="AJ35" i="595"/>
  <c r="X35" i="595"/>
  <c r="T35" i="595"/>
  <c r="L35" i="595"/>
  <c r="M35" i="595" s="1"/>
  <c r="H35" i="595"/>
  <c r="E35" i="595"/>
  <c r="AT34" i="595"/>
  <c r="AJ34" i="595"/>
  <c r="X34" i="595"/>
  <c r="T34" i="595"/>
  <c r="U34" i="595" s="1"/>
  <c r="L34" i="595"/>
  <c r="K34" i="595" s="1"/>
  <c r="H34" i="595"/>
  <c r="E34" i="595"/>
  <c r="AZ33" i="595"/>
  <c r="AT33" i="595"/>
  <c r="AJ33" i="595"/>
  <c r="X33" i="595"/>
  <c r="T33" i="595"/>
  <c r="L33" i="595"/>
  <c r="K33" i="595" s="1"/>
  <c r="H33" i="595"/>
  <c r="E33" i="595"/>
  <c r="AJ32" i="595"/>
  <c r="X32" i="595"/>
  <c r="T32" i="595"/>
  <c r="L32" i="595"/>
  <c r="K32" i="595" s="1"/>
  <c r="H32" i="595"/>
  <c r="E32" i="595"/>
  <c r="AJ31" i="595"/>
  <c r="X31" i="595"/>
  <c r="T31" i="595"/>
  <c r="L31" i="595"/>
  <c r="M31" i="595" s="1"/>
  <c r="H31" i="595"/>
  <c r="E31" i="595"/>
  <c r="AT30" i="595"/>
  <c r="AJ30" i="595"/>
  <c r="X30" i="595"/>
  <c r="T30" i="595"/>
  <c r="L30" i="595"/>
  <c r="M30" i="595" s="1"/>
  <c r="H30" i="595"/>
  <c r="E30" i="595"/>
  <c r="AT29" i="595"/>
  <c r="AJ29" i="595"/>
  <c r="X29" i="595"/>
  <c r="T29" i="595"/>
  <c r="U29" i="595" s="1"/>
  <c r="L29" i="595"/>
  <c r="M29" i="595" s="1"/>
  <c r="H29" i="595"/>
  <c r="E29" i="595"/>
  <c r="AT28" i="595"/>
  <c r="AJ28" i="595"/>
  <c r="X28" i="595"/>
  <c r="T28" i="595"/>
  <c r="U28" i="595" s="1"/>
  <c r="L28" i="595"/>
  <c r="M28" i="595" s="1"/>
  <c r="H28" i="595"/>
  <c r="E28" i="595"/>
  <c r="AT27" i="595"/>
  <c r="AJ27" i="595"/>
  <c r="X27" i="595"/>
  <c r="T27" i="595"/>
  <c r="L27" i="595"/>
  <c r="M27" i="595" s="1"/>
  <c r="H27" i="595"/>
  <c r="E27" i="595"/>
  <c r="AT26" i="595"/>
  <c r="AJ26" i="595"/>
  <c r="X26" i="595"/>
  <c r="T26" i="595"/>
  <c r="L26" i="595"/>
  <c r="M26" i="595" s="1"/>
  <c r="H26" i="595"/>
  <c r="E26" i="595"/>
  <c r="AT25" i="595"/>
  <c r="AJ25" i="595"/>
  <c r="X25" i="595"/>
  <c r="T25" i="595"/>
  <c r="L25" i="595"/>
  <c r="M25" i="595" s="1"/>
  <c r="H25" i="595"/>
  <c r="E25" i="595"/>
  <c r="AT24" i="595"/>
  <c r="AJ24" i="595"/>
  <c r="X24" i="595"/>
  <c r="T24" i="595"/>
  <c r="L24" i="595"/>
  <c r="M24" i="595" s="1"/>
  <c r="H24" i="595"/>
  <c r="E24" i="595"/>
  <c r="AT23" i="595"/>
  <c r="AJ23" i="595"/>
  <c r="X23" i="595"/>
  <c r="T23" i="595"/>
  <c r="L23" i="595"/>
  <c r="M23" i="595" s="1"/>
  <c r="H23" i="595"/>
  <c r="E23" i="595"/>
  <c r="AT22" i="595"/>
  <c r="AJ22" i="595"/>
  <c r="X22" i="595"/>
  <c r="T22" i="595"/>
  <c r="L22" i="595"/>
  <c r="M22" i="595" s="1"/>
  <c r="H22" i="595"/>
  <c r="E22" i="595"/>
  <c r="AT21" i="595"/>
  <c r="AJ21" i="595"/>
  <c r="X21" i="595"/>
  <c r="T21" i="595"/>
  <c r="U21" i="595" s="1"/>
  <c r="L21" i="595"/>
  <c r="M21" i="595" s="1"/>
  <c r="H21" i="595"/>
  <c r="E21" i="595"/>
  <c r="AT20" i="595"/>
  <c r="AJ20" i="595"/>
  <c r="X20" i="595"/>
  <c r="T20" i="595"/>
  <c r="L20" i="595"/>
  <c r="M20" i="595" s="1"/>
  <c r="H20" i="595"/>
  <c r="E20" i="595"/>
  <c r="AT19" i="595"/>
  <c r="AJ19" i="595"/>
  <c r="X19" i="595"/>
  <c r="T19" i="595"/>
  <c r="L19" i="595"/>
  <c r="M19" i="595" s="1"/>
  <c r="H19" i="595"/>
  <c r="E19" i="595"/>
  <c r="AT18" i="595"/>
  <c r="AJ18" i="595"/>
  <c r="X18" i="595"/>
  <c r="T18" i="595"/>
  <c r="L18" i="595"/>
  <c r="M18" i="595" s="1"/>
  <c r="H18" i="595"/>
  <c r="E18" i="595"/>
  <c r="AT17" i="595"/>
  <c r="AJ17" i="595"/>
  <c r="X17" i="595"/>
  <c r="T17" i="595"/>
  <c r="L17" i="595"/>
  <c r="M17" i="595" s="1"/>
  <c r="H17" i="595"/>
  <c r="E17" i="595"/>
  <c r="AT16" i="595"/>
  <c r="AJ16" i="595"/>
  <c r="X16" i="595"/>
  <c r="T16" i="595"/>
  <c r="L16" i="595"/>
  <c r="M16" i="595" s="1"/>
  <c r="H16" i="595"/>
  <c r="E16" i="595"/>
  <c r="AT15" i="595"/>
  <c r="AJ15" i="595"/>
  <c r="X15" i="595"/>
  <c r="T15" i="595"/>
  <c r="L15" i="595"/>
  <c r="M15" i="595" s="1"/>
  <c r="H15" i="595"/>
  <c r="E15" i="595"/>
  <c r="AT14" i="595"/>
  <c r="AJ14" i="595"/>
  <c r="X14" i="595"/>
  <c r="T14" i="595"/>
  <c r="L14" i="595"/>
  <c r="M14" i="595" s="1"/>
  <c r="H14" i="595"/>
  <c r="E14" i="595"/>
  <c r="AT13" i="595"/>
  <c r="AJ13" i="595"/>
  <c r="X13" i="595"/>
  <c r="T13" i="595"/>
  <c r="L13" i="595"/>
  <c r="M13" i="595" s="1"/>
  <c r="H13" i="595"/>
  <c r="E13" i="595"/>
  <c r="AT12" i="595"/>
  <c r="AJ12" i="595"/>
  <c r="X12" i="595"/>
  <c r="L12" i="595"/>
  <c r="M12" i="595" s="1"/>
  <c r="K12" i="595"/>
  <c r="H12" i="595"/>
  <c r="E12" i="595"/>
  <c r="AI8" i="595"/>
  <c r="B57" i="594"/>
  <c r="K17" i="595" l="1"/>
  <c r="K22" i="595"/>
  <c r="K25" i="595"/>
  <c r="M33" i="595"/>
  <c r="V35" i="595"/>
  <c r="AK35" i="595" s="1"/>
  <c r="V34" i="595"/>
  <c r="V33" i="595"/>
  <c r="AK33" i="595" s="1"/>
  <c r="U32" i="595"/>
  <c r="V32" i="595"/>
  <c r="V31" i="595"/>
  <c r="AK31" i="595" s="1"/>
  <c r="K30" i="595"/>
  <c r="V30" i="595"/>
  <c r="AK30" i="595" s="1"/>
  <c r="K29" i="595"/>
  <c r="V29" i="595"/>
  <c r="AK29" i="595" s="1"/>
  <c r="V28" i="595"/>
  <c r="AK28" i="595" s="1"/>
  <c r="V27" i="595"/>
  <c r="AK27" i="595" s="1"/>
  <c r="U27" i="595"/>
  <c r="K26" i="595"/>
  <c r="V26" i="595"/>
  <c r="AK26" i="595" s="1"/>
  <c r="U26" i="595"/>
  <c r="V25" i="595"/>
  <c r="AK25" i="595" s="1"/>
  <c r="V24" i="595"/>
  <c r="AK24" i="595" s="1"/>
  <c r="V23" i="595"/>
  <c r="AK23" i="595" s="1"/>
  <c r="V22" i="595"/>
  <c r="AK22" i="595" s="1"/>
  <c r="K21" i="595"/>
  <c r="V21" i="595"/>
  <c r="AK21" i="595" s="1"/>
  <c r="V20" i="595"/>
  <c r="AK20" i="595" s="1"/>
  <c r="U20" i="595"/>
  <c r="V19" i="595"/>
  <c r="AK19" i="595" s="1"/>
  <c r="U19" i="595"/>
  <c r="K18" i="595"/>
  <c r="V18" i="595"/>
  <c r="AK18" i="595" s="1"/>
  <c r="U18" i="595"/>
  <c r="V17" i="595"/>
  <c r="AK17" i="595" s="1"/>
  <c r="V16" i="595"/>
  <c r="AK16" i="595" s="1"/>
  <c r="AT36" i="595"/>
  <c r="V15" i="595"/>
  <c r="AK15" i="595" s="1"/>
  <c r="V14" i="595"/>
  <c r="AK14" i="595" s="1"/>
  <c r="U13" i="595"/>
  <c r="AK34" i="595"/>
  <c r="AK32" i="595"/>
  <c r="AJ36" i="595"/>
  <c r="U17" i="595"/>
  <c r="U25" i="595"/>
  <c r="U35" i="595"/>
  <c r="T36" i="595"/>
  <c r="U15" i="595"/>
  <c r="U16" i="595"/>
  <c r="U22" i="595"/>
  <c r="U23" i="595"/>
  <c r="U24" i="595"/>
  <c r="U30" i="595"/>
  <c r="U31" i="595"/>
  <c r="K13" i="595"/>
  <c r="K14" i="595"/>
  <c r="K15" i="595"/>
  <c r="K19" i="595"/>
  <c r="K23" i="595"/>
  <c r="K27" i="595"/>
  <c r="K31" i="595"/>
  <c r="K16" i="595"/>
  <c r="K20" i="595"/>
  <c r="K24" i="595"/>
  <c r="K28" i="595"/>
  <c r="V12" i="595"/>
  <c r="AK12" i="595" s="1"/>
  <c r="V13" i="595"/>
  <c r="AK13" i="595" s="1"/>
  <c r="M32" i="595"/>
  <c r="M34" i="595"/>
  <c r="U33" i="595"/>
  <c r="K35" i="595"/>
  <c r="U12" i="595"/>
  <c r="U14" i="595"/>
  <c r="AI11" i="594"/>
  <c r="X19" i="594"/>
  <c r="X12" i="594"/>
  <c r="X13" i="594"/>
  <c r="X14" i="594"/>
  <c r="X15" i="594"/>
  <c r="X16" i="594"/>
  <c r="X17" i="594"/>
  <c r="X18" i="594"/>
  <c r="X20" i="594"/>
  <c r="X21" i="594"/>
  <c r="X22" i="594"/>
  <c r="X23" i="594"/>
  <c r="X24" i="594"/>
  <c r="X25" i="594"/>
  <c r="X26" i="594"/>
  <c r="X27" i="594"/>
  <c r="X28" i="594"/>
  <c r="X29" i="594"/>
  <c r="X30" i="594"/>
  <c r="X31" i="594"/>
  <c r="X32" i="594"/>
  <c r="X33" i="594"/>
  <c r="X34" i="594"/>
  <c r="X35" i="594"/>
  <c r="S11" i="594"/>
  <c r="AU36" i="594"/>
  <c r="AS36" i="594"/>
  <c r="AT35" i="594"/>
  <c r="AJ35" i="594"/>
  <c r="T35" i="594"/>
  <c r="V35" i="594" s="1"/>
  <c r="L35" i="594"/>
  <c r="M35" i="594" s="1"/>
  <c r="H35" i="594"/>
  <c r="E35" i="594"/>
  <c r="AT34" i="594"/>
  <c r="AJ34" i="594"/>
  <c r="T34" i="594"/>
  <c r="V34" i="594" s="1"/>
  <c r="L34" i="594"/>
  <c r="M34" i="594" s="1"/>
  <c r="H34" i="594"/>
  <c r="E34" i="594"/>
  <c r="AZ33" i="594"/>
  <c r="AT33" i="594"/>
  <c r="AJ33" i="594"/>
  <c r="T33" i="594"/>
  <c r="U33" i="594" s="1"/>
  <c r="L33" i="594"/>
  <c r="K33" i="594" s="1"/>
  <c r="H33" i="594"/>
  <c r="E33" i="594"/>
  <c r="AJ32" i="594"/>
  <c r="T32" i="594"/>
  <c r="U32" i="594" s="1"/>
  <c r="L32" i="594"/>
  <c r="M32" i="594" s="1"/>
  <c r="H32" i="594"/>
  <c r="E32" i="594"/>
  <c r="AJ31" i="594"/>
  <c r="T31" i="594"/>
  <c r="V31" i="594" s="1"/>
  <c r="L31" i="594"/>
  <c r="M31" i="594" s="1"/>
  <c r="H31" i="594"/>
  <c r="E31" i="594"/>
  <c r="AT30" i="594"/>
  <c r="AJ30" i="594"/>
  <c r="T30" i="594"/>
  <c r="V30" i="594" s="1"/>
  <c r="L30" i="594"/>
  <c r="M30" i="594" s="1"/>
  <c r="H30" i="594"/>
  <c r="E30" i="594"/>
  <c r="AT29" i="594"/>
  <c r="AJ29" i="594"/>
  <c r="T29" i="594"/>
  <c r="V29" i="594" s="1"/>
  <c r="L29" i="594"/>
  <c r="M29" i="594" s="1"/>
  <c r="H29" i="594"/>
  <c r="E29" i="594"/>
  <c r="AT28" i="594"/>
  <c r="AJ28" i="594"/>
  <c r="T28" i="594"/>
  <c r="V28" i="594" s="1"/>
  <c r="L28" i="594"/>
  <c r="M28" i="594" s="1"/>
  <c r="H28" i="594"/>
  <c r="E28" i="594"/>
  <c r="AT27" i="594"/>
  <c r="AJ27" i="594"/>
  <c r="T27" i="594"/>
  <c r="V27" i="594" s="1"/>
  <c r="L27" i="594"/>
  <c r="M27" i="594" s="1"/>
  <c r="H27" i="594"/>
  <c r="E27" i="594"/>
  <c r="AT26" i="594"/>
  <c r="AJ26" i="594"/>
  <c r="T26" i="594"/>
  <c r="V26" i="594" s="1"/>
  <c r="L26" i="594"/>
  <c r="M26" i="594" s="1"/>
  <c r="H26" i="594"/>
  <c r="E26" i="594"/>
  <c r="AT25" i="594"/>
  <c r="AJ25" i="594"/>
  <c r="T25" i="594"/>
  <c r="V25" i="594" s="1"/>
  <c r="L25" i="594"/>
  <c r="M25" i="594" s="1"/>
  <c r="H25" i="594"/>
  <c r="E25" i="594"/>
  <c r="AT24" i="594"/>
  <c r="AJ24" i="594"/>
  <c r="T24" i="594"/>
  <c r="V24" i="594" s="1"/>
  <c r="L24" i="594"/>
  <c r="M24" i="594" s="1"/>
  <c r="H24" i="594"/>
  <c r="E24" i="594"/>
  <c r="AT23" i="594"/>
  <c r="AJ23" i="594"/>
  <c r="T23" i="594"/>
  <c r="V23" i="594" s="1"/>
  <c r="L23" i="594"/>
  <c r="M23" i="594" s="1"/>
  <c r="K23" i="594"/>
  <c r="H23" i="594"/>
  <c r="E23" i="594"/>
  <c r="AT22" i="594"/>
  <c r="AJ22" i="594"/>
  <c r="T22" i="594"/>
  <c r="V22" i="594" s="1"/>
  <c r="L22" i="594"/>
  <c r="M22" i="594" s="1"/>
  <c r="H22" i="594"/>
  <c r="E22" i="594"/>
  <c r="AT21" i="594"/>
  <c r="AJ21" i="594"/>
  <c r="T21" i="594"/>
  <c r="V21" i="594" s="1"/>
  <c r="L21" i="594"/>
  <c r="M21" i="594" s="1"/>
  <c r="H21" i="594"/>
  <c r="E21" i="594"/>
  <c r="AT20" i="594"/>
  <c r="AJ20" i="594"/>
  <c r="T20" i="594"/>
  <c r="V20" i="594" s="1"/>
  <c r="L20" i="594"/>
  <c r="M20" i="594" s="1"/>
  <c r="H20" i="594"/>
  <c r="E20" i="594"/>
  <c r="AT19" i="594"/>
  <c r="AJ19" i="594"/>
  <c r="T19" i="594"/>
  <c r="U19" i="594" s="1"/>
  <c r="L19" i="594"/>
  <c r="K19" i="594" s="1"/>
  <c r="H19" i="594"/>
  <c r="E19" i="594"/>
  <c r="AT18" i="594"/>
  <c r="AJ18" i="594"/>
  <c r="T18" i="594"/>
  <c r="U18" i="594" s="1"/>
  <c r="L18" i="594"/>
  <c r="K18" i="594" s="1"/>
  <c r="H18" i="594"/>
  <c r="E18" i="594"/>
  <c r="AT17" i="594"/>
  <c r="AJ17" i="594"/>
  <c r="T17" i="594"/>
  <c r="U17" i="594" s="1"/>
  <c r="L17" i="594"/>
  <c r="K17" i="594" s="1"/>
  <c r="H17" i="594"/>
  <c r="E17" i="594"/>
  <c r="AT16" i="594"/>
  <c r="AJ16" i="594"/>
  <c r="T16" i="594"/>
  <c r="U16" i="594" s="1"/>
  <c r="L16" i="594"/>
  <c r="K16" i="594" s="1"/>
  <c r="H16" i="594"/>
  <c r="E16" i="594"/>
  <c r="AT15" i="594"/>
  <c r="AJ15" i="594"/>
  <c r="T15" i="594"/>
  <c r="U15" i="594" s="1"/>
  <c r="L15" i="594"/>
  <c r="K15" i="594" s="1"/>
  <c r="H15" i="594"/>
  <c r="E15" i="594"/>
  <c r="AT14" i="594"/>
  <c r="AJ14" i="594"/>
  <c r="T14" i="594"/>
  <c r="U14" i="594" s="1"/>
  <c r="L14" i="594"/>
  <c r="K14" i="594" s="1"/>
  <c r="H14" i="594"/>
  <c r="E14" i="594"/>
  <c r="AT13" i="594"/>
  <c r="AJ13" i="594"/>
  <c r="T13" i="594"/>
  <c r="U13" i="594" s="1"/>
  <c r="L13" i="594"/>
  <c r="K13" i="594" s="1"/>
  <c r="H13" i="594"/>
  <c r="E13" i="594"/>
  <c r="AT12" i="594"/>
  <c r="AJ12" i="594"/>
  <c r="T12" i="594"/>
  <c r="L12" i="594"/>
  <c r="K12" i="594" s="1"/>
  <c r="H12" i="594"/>
  <c r="E12" i="594"/>
  <c r="AI8" i="594"/>
  <c r="B58" i="593"/>
  <c r="K28" i="594" l="1"/>
  <c r="AT36" i="594"/>
  <c r="K27" i="594"/>
  <c r="V36" i="595"/>
  <c r="AK36" i="595" s="1"/>
  <c r="U36" i="595"/>
  <c r="AK34" i="594"/>
  <c r="U34" i="594"/>
  <c r="AK31" i="594"/>
  <c r="V32" i="594"/>
  <c r="AK32" i="594" s="1"/>
  <c r="K31" i="594"/>
  <c r="K30" i="594"/>
  <c r="AK29" i="594"/>
  <c r="K26" i="594"/>
  <c r="AK26" i="594"/>
  <c r="K25" i="594"/>
  <c r="AK25" i="594"/>
  <c r="AK24" i="594"/>
  <c r="K22" i="594"/>
  <c r="U22" i="594"/>
  <c r="AK21" i="594"/>
  <c r="K20" i="594"/>
  <c r="AK20" i="594"/>
  <c r="AK28" i="594"/>
  <c r="AK22" i="594"/>
  <c r="AK23" i="594"/>
  <c r="AK27" i="594"/>
  <c r="AK30" i="594"/>
  <c r="AK35" i="594"/>
  <c r="V33" i="594"/>
  <c r="AK33" i="594" s="1"/>
  <c r="U26" i="594"/>
  <c r="U31" i="594"/>
  <c r="U23" i="594"/>
  <c r="U24" i="594"/>
  <c r="U27" i="594"/>
  <c r="T36" i="594"/>
  <c r="U25" i="594"/>
  <c r="U28" i="594"/>
  <c r="U29" i="594"/>
  <c r="U35" i="594"/>
  <c r="U20" i="594"/>
  <c r="U21" i="594"/>
  <c r="U30" i="594"/>
  <c r="M12" i="594"/>
  <c r="M13" i="594"/>
  <c r="M14" i="594"/>
  <c r="M15" i="594"/>
  <c r="M16" i="594"/>
  <c r="M17" i="594"/>
  <c r="M18" i="594"/>
  <c r="M19" i="594"/>
  <c r="K21" i="594"/>
  <c r="K24" i="594"/>
  <c r="K29" i="594"/>
  <c r="M33" i="594"/>
  <c r="V36" i="594"/>
  <c r="V12" i="594"/>
  <c r="AK12" i="594" s="1"/>
  <c r="V13" i="594"/>
  <c r="AK13" i="594" s="1"/>
  <c r="V14" i="594"/>
  <c r="AK14" i="594" s="1"/>
  <c r="V15" i="594"/>
  <c r="AK15" i="594" s="1"/>
  <c r="V16" i="594"/>
  <c r="AK16" i="594" s="1"/>
  <c r="V17" i="594"/>
  <c r="AK17" i="594" s="1"/>
  <c r="V18" i="594"/>
  <c r="AK18" i="594" s="1"/>
  <c r="V19" i="594"/>
  <c r="AK19" i="594" s="1"/>
  <c r="K32" i="594"/>
  <c r="K34" i="594"/>
  <c r="K35" i="594"/>
  <c r="AJ36" i="594"/>
  <c r="U12" i="594"/>
  <c r="AI11" i="593"/>
  <c r="AI8" i="593" s="1"/>
  <c r="S11" i="593"/>
  <c r="T12" i="593" s="1"/>
  <c r="AU36" i="593"/>
  <c r="AS36" i="593"/>
  <c r="AT35" i="593"/>
  <c r="AJ35" i="593"/>
  <c r="X35" i="593"/>
  <c r="T35" i="593"/>
  <c r="U35" i="593" s="1"/>
  <c r="L35" i="593"/>
  <c r="M35" i="593" s="1"/>
  <c r="H35" i="593"/>
  <c r="E35" i="593"/>
  <c r="AT34" i="593"/>
  <c r="AJ34" i="593"/>
  <c r="X34" i="593"/>
  <c r="T34" i="593"/>
  <c r="U34" i="593" s="1"/>
  <c r="L34" i="593"/>
  <c r="M34" i="593" s="1"/>
  <c r="H34" i="593"/>
  <c r="E34" i="593"/>
  <c r="AZ33" i="593"/>
  <c r="AT33" i="593"/>
  <c r="AJ33" i="593"/>
  <c r="X33" i="593"/>
  <c r="T33" i="593"/>
  <c r="U33" i="593" s="1"/>
  <c r="L33" i="593"/>
  <c r="M33" i="593" s="1"/>
  <c r="H33" i="593"/>
  <c r="E33" i="593"/>
  <c r="AJ32" i="593"/>
  <c r="X32" i="593"/>
  <c r="T32" i="593"/>
  <c r="U32" i="593" s="1"/>
  <c r="L32" i="593"/>
  <c r="M32" i="593" s="1"/>
  <c r="H32" i="593"/>
  <c r="E32" i="593"/>
  <c r="AJ31" i="593"/>
  <c r="X31" i="593"/>
  <c r="T31" i="593"/>
  <c r="V31" i="593" s="1"/>
  <c r="L31" i="593"/>
  <c r="M31" i="593" s="1"/>
  <c r="H31" i="593"/>
  <c r="E31" i="593"/>
  <c r="AT30" i="593"/>
  <c r="AJ30" i="593"/>
  <c r="X30" i="593"/>
  <c r="T30" i="593"/>
  <c r="V30" i="593" s="1"/>
  <c r="L30" i="593"/>
  <c r="K30" i="593" s="1"/>
  <c r="H30" i="593"/>
  <c r="E30" i="593"/>
  <c r="AT29" i="593"/>
  <c r="AJ29" i="593"/>
  <c r="X29" i="593"/>
  <c r="T29" i="593"/>
  <c r="V29" i="593" s="1"/>
  <c r="L29" i="593"/>
  <c r="M29" i="593" s="1"/>
  <c r="H29" i="593"/>
  <c r="E29" i="593"/>
  <c r="AT28" i="593"/>
  <c r="AJ28" i="593"/>
  <c r="X28" i="593"/>
  <c r="T28" i="593"/>
  <c r="V28" i="593" s="1"/>
  <c r="L28" i="593"/>
  <c r="M28" i="593" s="1"/>
  <c r="H28" i="593"/>
  <c r="E28" i="593"/>
  <c r="AT27" i="593"/>
  <c r="AJ27" i="593"/>
  <c r="X27" i="593"/>
  <c r="T27" i="593"/>
  <c r="V27" i="593" s="1"/>
  <c r="L27" i="593"/>
  <c r="M27" i="593" s="1"/>
  <c r="H27" i="593"/>
  <c r="E27" i="593"/>
  <c r="AT26" i="593"/>
  <c r="AJ26" i="593"/>
  <c r="X26" i="593"/>
  <c r="T26" i="593"/>
  <c r="V26" i="593" s="1"/>
  <c r="L26" i="593"/>
  <c r="K26" i="593" s="1"/>
  <c r="H26" i="593"/>
  <c r="E26" i="593"/>
  <c r="AT25" i="593"/>
  <c r="AJ25" i="593"/>
  <c r="X25" i="593"/>
  <c r="T25" i="593"/>
  <c r="V25" i="593" s="1"/>
  <c r="L25" i="593"/>
  <c r="M25" i="593" s="1"/>
  <c r="H25" i="593"/>
  <c r="E25" i="593"/>
  <c r="AT24" i="593"/>
  <c r="AJ24" i="593"/>
  <c r="X24" i="593"/>
  <c r="T24" i="593"/>
  <c r="V24" i="593" s="1"/>
  <c r="L24" i="593"/>
  <c r="M24" i="593" s="1"/>
  <c r="H24" i="593"/>
  <c r="E24" i="593"/>
  <c r="AT23" i="593"/>
  <c r="AJ23" i="593"/>
  <c r="X23" i="593"/>
  <c r="T23" i="593"/>
  <c r="V23" i="593" s="1"/>
  <c r="L23" i="593"/>
  <c r="M23" i="593" s="1"/>
  <c r="H23" i="593"/>
  <c r="E23" i="593"/>
  <c r="AT22" i="593"/>
  <c r="AJ22" i="593"/>
  <c r="X22" i="593"/>
  <c r="T22" i="593"/>
  <c r="V22" i="593" s="1"/>
  <c r="L22" i="593"/>
  <c r="K22" i="593" s="1"/>
  <c r="H22" i="593"/>
  <c r="E22" i="593"/>
  <c r="AT21" i="593"/>
  <c r="AJ21" i="593"/>
  <c r="X21" i="593"/>
  <c r="T21" i="593"/>
  <c r="V21" i="593" s="1"/>
  <c r="L21" i="593"/>
  <c r="M21" i="593" s="1"/>
  <c r="H21" i="593"/>
  <c r="E21" i="593"/>
  <c r="AT20" i="593"/>
  <c r="AJ20" i="593"/>
  <c r="X20" i="593"/>
  <c r="T20" i="593"/>
  <c r="V20" i="593" s="1"/>
  <c r="L20" i="593"/>
  <c r="K20" i="593" s="1"/>
  <c r="H20" i="593"/>
  <c r="E20" i="593"/>
  <c r="AT19" i="593"/>
  <c r="AJ19" i="593"/>
  <c r="T19" i="593"/>
  <c r="V19" i="593" s="1"/>
  <c r="L19" i="593"/>
  <c r="M19" i="593" s="1"/>
  <c r="H19" i="593"/>
  <c r="E19" i="593"/>
  <c r="AT18" i="593"/>
  <c r="AJ18" i="593"/>
  <c r="X18" i="593"/>
  <c r="T18" i="593"/>
  <c r="V18" i="593" s="1"/>
  <c r="L18" i="593"/>
  <c r="K18" i="593" s="1"/>
  <c r="H18" i="593"/>
  <c r="E18" i="593"/>
  <c r="AT17" i="593"/>
  <c r="AJ17" i="593"/>
  <c r="X17" i="593"/>
  <c r="T17" i="593"/>
  <c r="V17" i="593" s="1"/>
  <c r="L17" i="593"/>
  <c r="M17" i="593" s="1"/>
  <c r="H17" i="593"/>
  <c r="E17" i="593"/>
  <c r="AT16" i="593"/>
  <c r="AJ16" i="593"/>
  <c r="X16" i="593"/>
  <c r="T16" i="593"/>
  <c r="V16" i="593" s="1"/>
  <c r="L16" i="593"/>
  <c r="M16" i="593" s="1"/>
  <c r="H16" i="593"/>
  <c r="E16" i="593"/>
  <c r="AT15" i="593"/>
  <c r="AJ15" i="593"/>
  <c r="X15" i="593"/>
  <c r="T15" i="593"/>
  <c r="V15" i="593" s="1"/>
  <c r="L15" i="593"/>
  <c r="M15" i="593" s="1"/>
  <c r="H15" i="593"/>
  <c r="E15" i="593"/>
  <c r="AT14" i="593"/>
  <c r="AJ14" i="593"/>
  <c r="X14" i="593"/>
  <c r="T14" i="593"/>
  <c r="V14" i="593" s="1"/>
  <c r="L14" i="593"/>
  <c r="K14" i="593" s="1"/>
  <c r="H14" i="593"/>
  <c r="E14" i="593"/>
  <c r="AT13" i="593"/>
  <c r="AJ13" i="593"/>
  <c r="X13" i="593"/>
  <c r="T13" i="593"/>
  <c r="V13" i="593" s="1"/>
  <c r="L13" i="593"/>
  <c r="M13" i="593" s="1"/>
  <c r="H13" i="593"/>
  <c r="E13" i="593"/>
  <c r="AT12" i="593"/>
  <c r="X12" i="593"/>
  <c r="L12" i="593"/>
  <c r="M12" i="593" s="1"/>
  <c r="H12" i="593"/>
  <c r="E12" i="593"/>
  <c r="K28" i="593" l="1"/>
  <c r="AT36" i="593"/>
  <c r="K25" i="593"/>
  <c r="U36" i="594"/>
  <c r="AK36" i="594"/>
  <c r="V32" i="593"/>
  <c r="AK29" i="593"/>
  <c r="K27" i="593"/>
  <c r="AK27" i="593"/>
  <c r="M26" i="593"/>
  <c r="AK26" i="593"/>
  <c r="AK25" i="593"/>
  <c r="AK24" i="593"/>
  <c r="M20" i="593"/>
  <c r="AK20" i="593"/>
  <c r="K19" i="593"/>
  <c r="M18" i="593"/>
  <c r="K17" i="593"/>
  <c r="AK17" i="593"/>
  <c r="U17" i="593"/>
  <c r="AK14" i="593"/>
  <c r="AK13" i="593"/>
  <c r="K12" i="593"/>
  <c r="AK15" i="593"/>
  <c r="AK18" i="593"/>
  <c r="AK19" i="593"/>
  <c r="AK21" i="593"/>
  <c r="AK30" i="593"/>
  <c r="AK23" i="593"/>
  <c r="AK28" i="593"/>
  <c r="AK16" i="593"/>
  <c r="AK22" i="593"/>
  <c r="AK31" i="593"/>
  <c r="AJ12" i="593"/>
  <c r="U20" i="593"/>
  <c r="U21" i="593"/>
  <c r="U22" i="593"/>
  <c r="U23" i="593"/>
  <c r="U24" i="593"/>
  <c r="V33" i="593"/>
  <c r="AK33" i="593" s="1"/>
  <c r="U14" i="593"/>
  <c r="U15" i="593"/>
  <c r="U16" i="593"/>
  <c r="U27" i="593"/>
  <c r="U18" i="593"/>
  <c r="U25" i="593"/>
  <c r="U28" i="593"/>
  <c r="U29" i="593"/>
  <c r="U30" i="593"/>
  <c r="U31" i="593"/>
  <c r="U19" i="593"/>
  <c r="U26" i="593"/>
  <c r="AK32" i="593"/>
  <c r="V34" i="593"/>
  <c r="AK34" i="593" s="1"/>
  <c r="V35" i="593"/>
  <c r="AK35" i="593" s="1"/>
  <c r="U13" i="593"/>
  <c r="K13" i="593"/>
  <c r="M14" i="593"/>
  <c r="K15" i="593"/>
  <c r="M22" i="593"/>
  <c r="K23" i="593"/>
  <c r="M30" i="593"/>
  <c r="K31" i="593"/>
  <c r="K16" i="593"/>
  <c r="K21" i="593"/>
  <c r="K24" i="593"/>
  <c r="K29" i="593"/>
  <c r="K33" i="593"/>
  <c r="T36" i="593"/>
  <c r="V12" i="593"/>
  <c r="U12" i="593"/>
  <c r="K32" i="593"/>
  <c r="K34" i="593"/>
  <c r="K35" i="593"/>
  <c r="AJ36" i="593" l="1"/>
  <c r="AK12" i="593"/>
  <c r="V36" i="593"/>
  <c r="U36" i="593"/>
  <c r="AK36" i="593" l="1"/>
  <c r="B58" i="592"/>
  <c r="E17" i="592" l="1"/>
  <c r="AI11" i="592" l="1"/>
  <c r="AJ12" i="592" s="1"/>
  <c r="S11" i="592"/>
  <c r="T12" i="592" s="1"/>
  <c r="AU36" i="592"/>
  <c r="AS36" i="592"/>
  <c r="AT35" i="592"/>
  <c r="AJ35" i="592"/>
  <c r="X35" i="592"/>
  <c r="T35" i="592"/>
  <c r="U35" i="592" s="1"/>
  <c r="L35" i="592"/>
  <c r="M35" i="592" s="1"/>
  <c r="H35" i="592"/>
  <c r="E35" i="592"/>
  <c r="AT34" i="592"/>
  <c r="AJ34" i="592"/>
  <c r="X34" i="592"/>
  <c r="T34" i="592"/>
  <c r="U34" i="592" s="1"/>
  <c r="L34" i="592"/>
  <c r="M34" i="592" s="1"/>
  <c r="H34" i="592"/>
  <c r="E34" i="592"/>
  <c r="AZ33" i="592"/>
  <c r="AT33" i="592"/>
  <c r="AJ33" i="592"/>
  <c r="X33" i="592"/>
  <c r="T33" i="592"/>
  <c r="U33" i="592" s="1"/>
  <c r="L33" i="592"/>
  <c r="K33" i="592" s="1"/>
  <c r="H33" i="592"/>
  <c r="E33" i="592"/>
  <c r="AJ32" i="592"/>
  <c r="X32" i="592"/>
  <c r="T32" i="592"/>
  <c r="U32" i="592" s="1"/>
  <c r="L32" i="592"/>
  <c r="M32" i="592" s="1"/>
  <c r="H32" i="592"/>
  <c r="E32" i="592"/>
  <c r="AJ31" i="592"/>
  <c r="X31" i="592"/>
  <c r="T31" i="592"/>
  <c r="V31" i="592" s="1"/>
  <c r="L31" i="592"/>
  <c r="K31" i="592" s="1"/>
  <c r="H31" i="592"/>
  <c r="E31" i="592"/>
  <c r="AT30" i="592"/>
  <c r="AJ30" i="592"/>
  <c r="X30" i="592"/>
  <c r="T30" i="592"/>
  <c r="V30" i="592" s="1"/>
  <c r="L30" i="592"/>
  <c r="K30" i="592" s="1"/>
  <c r="H30" i="592"/>
  <c r="E30" i="592"/>
  <c r="AT29" i="592"/>
  <c r="AJ29" i="592"/>
  <c r="X29" i="592"/>
  <c r="T29" i="592"/>
  <c r="V29" i="592" s="1"/>
  <c r="L29" i="592"/>
  <c r="K29" i="592" s="1"/>
  <c r="H29" i="592"/>
  <c r="E29" i="592"/>
  <c r="AT28" i="592"/>
  <c r="AJ28" i="592"/>
  <c r="X28" i="592"/>
  <c r="T28" i="592"/>
  <c r="V28" i="592" s="1"/>
  <c r="L28" i="592"/>
  <c r="K28" i="592" s="1"/>
  <c r="H28" i="592"/>
  <c r="E28" i="592"/>
  <c r="AT27" i="592"/>
  <c r="AJ27" i="592"/>
  <c r="X27" i="592"/>
  <c r="T27" i="592"/>
  <c r="V27" i="592" s="1"/>
  <c r="L27" i="592"/>
  <c r="K27" i="592" s="1"/>
  <c r="H27" i="592"/>
  <c r="E27" i="592"/>
  <c r="AT26" i="592"/>
  <c r="AJ26" i="592"/>
  <c r="X26" i="592"/>
  <c r="T26" i="592"/>
  <c r="V26" i="592" s="1"/>
  <c r="L26" i="592"/>
  <c r="K26" i="592" s="1"/>
  <c r="H26" i="592"/>
  <c r="E26" i="592"/>
  <c r="AT25" i="592"/>
  <c r="AJ25" i="592"/>
  <c r="X25" i="592"/>
  <c r="T25" i="592"/>
  <c r="V25" i="592" s="1"/>
  <c r="L25" i="592"/>
  <c r="K25" i="592" s="1"/>
  <c r="H25" i="592"/>
  <c r="E25" i="592"/>
  <c r="AT24" i="592"/>
  <c r="AJ24" i="592"/>
  <c r="X24" i="592"/>
  <c r="T24" i="592"/>
  <c r="V24" i="592" s="1"/>
  <c r="L24" i="592"/>
  <c r="K24" i="592" s="1"/>
  <c r="H24" i="592"/>
  <c r="E24" i="592"/>
  <c r="AT23" i="592"/>
  <c r="AJ23" i="592"/>
  <c r="X23" i="592"/>
  <c r="T23" i="592"/>
  <c r="V23" i="592" s="1"/>
  <c r="L23" i="592"/>
  <c r="K23" i="592" s="1"/>
  <c r="H23" i="592"/>
  <c r="E23" i="592"/>
  <c r="AT22" i="592"/>
  <c r="AJ22" i="592"/>
  <c r="X22" i="592"/>
  <c r="T22" i="592"/>
  <c r="V22" i="592" s="1"/>
  <c r="L22" i="592"/>
  <c r="K22" i="592" s="1"/>
  <c r="H22" i="592"/>
  <c r="E22" i="592"/>
  <c r="AT21" i="592"/>
  <c r="AJ21" i="592"/>
  <c r="X21" i="592"/>
  <c r="T21" i="592"/>
  <c r="V21" i="592" s="1"/>
  <c r="L21" i="592"/>
  <c r="K21" i="592" s="1"/>
  <c r="H21" i="592"/>
  <c r="E21" i="592"/>
  <c r="AT20" i="592"/>
  <c r="AJ20" i="592"/>
  <c r="X20" i="592"/>
  <c r="T20" i="592"/>
  <c r="V20" i="592" s="1"/>
  <c r="L20" i="592"/>
  <c r="K20" i="592" s="1"/>
  <c r="H20" i="592"/>
  <c r="E20" i="592"/>
  <c r="AT19" i="592"/>
  <c r="AJ19" i="592"/>
  <c r="X19" i="592"/>
  <c r="T19" i="592"/>
  <c r="V19" i="592" s="1"/>
  <c r="L19" i="592"/>
  <c r="K19" i="592" s="1"/>
  <c r="H19" i="592"/>
  <c r="E19" i="592"/>
  <c r="AT18" i="592"/>
  <c r="AJ18" i="592"/>
  <c r="X18" i="592"/>
  <c r="T18" i="592"/>
  <c r="V18" i="592" s="1"/>
  <c r="M18" i="592"/>
  <c r="L18" i="592"/>
  <c r="K18" i="592" s="1"/>
  <c r="H18" i="592"/>
  <c r="E18" i="592"/>
  <c r="AT17" i="592"/>
  <c r="AJ17" i="592"/>
  <c r="X17" i="592"/>
  <c r="T17" i="592"/>
  <c r="V17" i="592" s="1"/>
  <c r="L17" i="592"/>
  <c r="K17" i="592" s="1"/>
  <c r="H17" i="592"/>
  <c r="AT16" i="592"/>
  <c r="AJ16" i="592"/>
  <c r="X16" i="592"/>
  <c r="T16" i="592"/>
  <c r="V16" i="592" s="1"/>
  <c r="L16" i="592"/>
  <c r="K16" i="592" s="1"/>
  <c r="H16" i="592"/>
  <c r="E16" i="592"/>
  <c r="AT15" i="592"/>
  <c r="AJ15" i="592"/>
  <c r="X15" i="592"/>
  <c r="T15" i="592"/>
  <c r="V15" i="592" s="1"/>
  <c r="L15" i="592"/>
  <c r="K15" i="592" s="1"/>
  <c r="H15" i="592"/>
  <c r="E15" i="592"/>
  <c r="AT14" i="592"/>
  <c r="AJ14" i="592"/>
  <c r="X14" i="592"/>
  <c r="T14" i="592"/>
  <c r="V14" i="592" s="1"/>
  <c r="L14" i="592"/>
  <c r="K14" i="592" s="1"/>
  <c r="H14" i="592"/>
  <c r="E14" i="592"/>
  <c r="AT13" i="592"/>
  <c r="AJ13" i="592"/>
  <c r="X13" i="592"/>
  <c r="T13" i="592"/>
  <c r="V13" i="592" s="1"/>
  <c r="L13" i="592"/>
  <c r="K13" i="592" s="1"/>
  <c r="H13" i="592"/>
  <c r="E13" i="592"/>
  <c r="AT12" i="592"/>
  <c r="X12" i="592"/>
  <c r="L12" i="592"/>
  <c r="K12" i="592" s="1"/>
  <c r="H12" i="592"/>
  <c r="E12" i="592"/>
  <c r="B55" i="591"/>
  <c r="AT36" i="592" l="1"/>
  <c r="M24" i="592"/>
  <c r="M20" i="592"/>
  <c r="V33" i="592"/>
  <c r="AK33" i="592" s="1"/>
  <c r="AK31" i="592"/>
  <c r="U31" i="592"/>
  <c r="M30" i="592"/>
  <c r="AK30" i="592"/>
  <c r="U29" i="592"/>
  <c r="M28" i="592"/>
  <c r="AK29" i="592"/>
  <c r="U28" i="592"/>
  <c r="AK27" i="592"/>
  <c r="AK28" i="592"/>
  <c r="M26" i="592"/>
  <c r="AK26" i="592"/>
  <c r="AK25" i="592"/>
  <c r="M22" i="592"/>
  <c r="U21" i="592"/>
  <c r="U20" i="592"/>
  <c r="M16" i="592"/>
  <c r="AK16" i="592"/>
  <c r="AK15" i="592"/>
  <c r="M14" i="592"/>
  <c r="AK14" i="592"/>
  <c r="AK13" i="592"/>
  <c r="AK19" i="592"/>
  <c r="AK20" i="592"/>
  <c r="AK21" i="592"/>
  <c r="AK23" i="592"/>
  <c r="AK24" i="592"/>
  <c r="AK17" i="592"/>
  <c r="AK18" i="592"/>
  <c r="AK22" i="592"/>
  <c r="AJ36" i="592"/>
  <c r="AI8" i="592"/>
  <c r="U14" i="592"/>
  <c r="U15" i="592"/>
  <c r="U18" i="592"/>
  <c r="U19" i="592"/>
  <c r="U22" i="592"/>
  <c r="U23" i="592"/>
  <c r="U26" i="592"/>
  <c r="U27" i="592"/>
  <c r="U16" i="592"/>
  <c r="U17" i="592"/>
  <c r="U24" i="592"/>
  <c r="U25" i="592"/>
  <c r="V34" i="592"/>
  <c r="AK34" i="592" s="1"/>
  <c r="V35" i="592"/>
  <c r="AK35" i="592" s="1"/>
  <c r="V32" i="592"/>
  <c r="AK32" i="592" s="1"/>
  <c r="U30" i="592"/>
  <c r="U13" i="592"/>
  <c r="M13" i="592"/>
  <c r="M15" i="592"/>
  <c r="M17" i="592"/>
  <c r="M19" i="592"/>
  <c r="M21" i="592"/>
  <c r="M23" i="592"/>
  <c r="M25" i="592"/>
  <c r="M27" i="592"/>
  <c r="M29" i="592"/>
  <c r="M31" i="592"/>
  <c r="M33" i="592"/>
  <c r="M12" i="592"/>
  <c r="T36" i="592"/>
  <c r="V12" i="592"/>
  <c r="AK12" i="592" s="1"/>
  <c r="U12" i="592"/>
  <c r="K32" i="592"/>
  <c r="K34" i="592"/>
  <c r="K35" i="592"/>
  <c r="V36" i="592" l="1"/>
  <c r="AK36" i="592" s="1"/>
  <c r="U36" i="592"/>
  <c r="AI11" i="591" l="1"/>
  <c r="AI8" i="591" s="1"/>
  <c r="S11" i="591"/>
  <c r="AU36" i="591"/>
  <c r="AS36" i="591"/>
  <c r="AT35" i="591"/>
  <c r="AJ35" i="591"/>
  <c r="X35" i="591"/>
  <c r="T35" i="591"/>
  <c r="V35" i="591" s="1"/>
  <c r="L35" i="591"/>
  <c r="M35" i="591" s="1"/>
  <c r="H35" i="591"/>
  <c r="E35" i="591"/>
  <c r="AT34" i="591"/>
  <c r="AJ34" i="591"/>
  <c r="X34" i="591"/>
  <c r="T34" i="591"/>
  <c r="V34" i="591" s="1"/>
  <c r="L34" i="591"/>
  <c r="M34" i="591" s="1"/>
  <c r="H34" i="591"/>
  <c r="E34" i="591"/>
  <c r="AZ33" i="591"/>
  <c r="AT33" i="591"/>
  <c r="AJ33" i="591"/>
  <c r="X33" i="591"/>
  <c r="T33" i="591"/>
  <c r="U33" i="591" s="1"/>
  <c r="L33" i="591"/>
  <c r="K33" i="591" s="1"/>
  <c r="H33" i="591"/>
  <c r="E33" i="591"/>
  <c r="AJ32" i="591"/>
  <c r="X32" i="591"/>
  <c r="T32" i="591"/>
  <c r="V32" i="591" s="1"/>
  <c r="L32" i="591"/>
  <c r="M32" i="591" s="1"/>
  <c r="H32" i="591"/>
  <c r="E32" i="591"/>
  <c r="AJ31" i="591"/>
  <c r="X31" i="591"/>
  <c r="T31" i="591"/>
  <c r="V31" i="591" s="1"/>
  <c r="L31" i="591"/>
  <c r="M31" i="591" s="1"/>
  <c r="H31" i="591"/>
  <c r="E31" i="591"/>
  <c r="AT30" i="591"/>
  <c r="AJ30" i="591"/>
  <c r="X30" i="591"/>
  <c r="T30" i="591"/>
  <c r="V30" i="591" s="1"/>
  <c r="L30" i="591"/>
  <c r="M30" i="591" s="1"/>
  <c r="H30" i="591"/>
  <c r="E30" i="591"/>
  <c r="AT29" i="591"/>
  <c r="AJ29" i="591"/>
  <c r="X29" i="591"/>
  <c r="T29" i="591"/>
  <c r="V29" i="591" s="1"/>
  <c r="L29" i="591"/>
  <c r="M29" i="591" s="1"/>
  <c r="H29" i="591"/>
  <c r="E29" i="591"/>
  <c r="AT28" i="591"/>
  <c r="AJ28" i="591"/>
  <c r="X28" i="591"/>
  <c r="T28" i="591"/>
  <c r="V28" i="591" s="1"/>
  <c r="L28" i="591"/>
  <c r="M28" i="591" s="1"/>
  <c r="H28" i="591"/>
  <c r="E28" i="591"/>
  <c r="AT27" i="591"/>
  <c r="AJ27" i="591"/>
  <c r="X27" i="591"/>
  <c r="T27" i="591"/>
  <c r="V27" i="591" s="1"/>
  <c r="L27" i="591"/>
  <c r="M27" i="591" s="1"/>
  <c r="H27" i="591"/>
  <c r="E27" i="591"/>
  <c r="AT26" i="591"/>
  <c r="AJ26" i="591"/>
  <c r="X26" i="591"/>
  <c r="T26" i="591"/>
  <c r="V26" i="591" s="1"/>
  <c r="L26" i="591"/>
  <c r="M26" i="591" s="1"/>
  <c r="H26" i="591"/>
  <c r="E26" i="591"/>
  <c r="AT25" i="591"/>
  <c r="AJ25" i="591"/>
  <c r="X25" i="591"/>
  <c r="T25" i="591"/>
  <c r="V25" i="591" s="1"/>
  <c r="L25" i="591"/>
  <c r="M25" i="591" s="1"/>
  <c r="H25" i="591"/>
  <c r="E25" i="591"/>
  <c r="AT24" i="591"/>
  <c r="AJ24" i="591"/>
  <c r="X24" i="591"/>
  <c r="T24" i="591"/>
  <c r="V24" i="591" s="1"/>
  <c r="L24" i="591"/>
  <c r="M24" i="591" s="1"/>
  <c r="H24" i="591"/>
  <c r="E24" i="591"/>
  <c r="AT23" i="591"/>
  <c r="AJ23" i="591"/>
  <c r="X23" i="591"/>
  <c r="T23" i="591"/>
  <c r="V23" i="591" s="1"/>
  <c r="L23" i="591"/>
  <c r="M23" i="591" s="1"/>
  <c r="H23" i="591"/>
  <c r="E23" i="591"/>
  <c r="AT22" i="591"/>
  <c r="AJ22" i="591"/>
  <c r="X22" i="591"/>
  <c r="T22" i="591"/>
  <c r="V22" i="591" s="1"/>
  <c r="L22" i="591"/>
  <c r="M22" i="591" s="1"/>
  <c r="H22" i="591"/>
  <c r="E22" i="591"/>
  <c r="AT21" i="591"/>
  <c r="AJ21" i="591"/>
  <c r="X21" i="591"/>
  <c r="T21" i="591"/>
  <c r="V21" i="591" s="1"/>
  <c r="L21" i="591"/>
  <c r="M21" i="591" s="1"/>
  <c r="H21" i="591"/>
  <c r="E21" i="591"/>
  <c r="AT20" i="591"/>
  <c r="AJ20" i="591"/>
  <c r="X20" i="591"/>
  <c r="T20" i="591"/>
  <c r="V20" i="591" s="1"/>
  <c r="L20" i="591"/>
  <c r="M20" i="591" s="1"/>
  <c r="H20" i="591"/>
  <c r="E20" i="591"/>
  <c r="AT19" i="591"/>
  <c r="AJ19" i="591"/>
  <c r="X19" i="591"/>
  <c r="T19" i="591"/>
  <c r="V19" i="591" s="1"/>
  <c r="L19" i="591"/>
  <c r="M19" i="591" s="1"/>
  <c r="H19" i="591"/>
  <c r="E19" i="591"/>
  <c r="AT18" i="591"/>
  <c r="AJ18" i="591"/>
  <c r="X18" i="591"/>
  <c r="T18" i="591"/>
  <c r="V18" i="591" s="1"/>
  <c r="L18" i="591"/>
  <c r="M18" i="591" s="1"/>
  <c r="H18" i="591"/>
  <c r="E18" i="591"/>
  <c r="AT17" i="591"/>
  <c r="AJ17" i="591"/>
  <c r="X17" i="591"/>
  <c r="T17" i="591"/>
  <c r="V17" i="591" s="1"/>
  <c r="L17" i="591"/>
  <c r="M17" i="591" s="1"/>
  <c r="H17" i="591"/>
  <c r="E17" i="591"/>
  <c r="AT16" i="591"/>
  <c r="AJ16" i="591"/>
  <c r="X16" i="591"/>
  <c r="T16" i="591"/>
  <c r="V16" i="591" s="1"/>
  <c r="L16" i="591"/>
  <c r="M16" i="591" s="1"/>
  <c r="H16" i="591"/>
  <c r="E16" i="591"/>
  <c r="AT15" i="591"/>
  <c r="AJ15" i="591"/>
  <c r="X15" i="591"/>
  <c r="T15" i="591"/>
  <c r="V15" i="591" s="1"/>
  <c r="L15" i="591"/>
  <c r="M15" i="591" s="1"/>
  <c r="H15" i="591"/>
  <c r="E15" i="591"/>
  <c r="AT14" i="591"/>
  <c r="AJ14" i="591"/>
  <c r="X14" i="591"/>
  <c r="T14" i="591"/>
  <c r="V14" i="591" s="1"/>
  <c r="L14" i="591"/>
  <c r="M14" i="591" s="1"/>
  <c r="H14" i="591"/>
  <c r="E14" i="591"/>
  <c r="AT13" i="591"/>
  <c r="AJ13" i="591"/>
  <c r="X13" i="591"/>
  <c r="T13" i="591"/>
  <c r="V13" i="591" s="1"/>
  <c r="L13" i="591"/>
  <c r="M13" i="591" s="1"/>
  <c r="H13" i="591"/>
  <c r="E13" i="591"/>
  <c r="AT12" i="591"/>
  <c r="X12" i="591"/>
  <c r="L12" i="591"/>
  <c r="M12" i="591" s="1"/>
  <c r="H12" i="591"/>
  <c r="E12" i="591"/>
  <c r="T12" i="591"/>
  <c r="B56" i="590"/>
  <c r="K19" i="591" l="1"/>
  <c r="AT36" i="591"/>
  <c r="U34" i="591"/>
  <c r="U31" i="591"/>
  <c r="AK32" i="591"/>
  <c r="K31" i="591"/>
  <c r="AK30" i="591"/>
  <c r="U29" i="591"/>
  <c r="U30" i="591"/>
  <c r="AK29" i="591"/>
  <c r="K27" i="591"/>
  <c r="U26" i="591"/>
  <c r="U25" i="591"/>
  <c r="U24" i="591"/>
  <c r="K23" i="591"/>
  <c r="U23" i="591"/>
  <c r="AK22" i="591"/>
  <c r="AK19" i="591"/>
  <c r="AK18" i="591"/>
  <c r="U18" i="591"/>
  <c r="AK17" i="591"/>
  <c r="U17" i="591"/>
  <c r="AK16" i="591"/>
  <c r="U16" i="591"/>
  <c r="K15" i="591"/>
  <c r="AK15" i="591"/>
  <c r="U15" i="591"/>
  <c r="U14" i="591"/>
  <c r="AK14" i="591"/>
  <c r="AK21" i="591"/>
  <c r="AK27" i="591"/>
  <c r="AK34" i="591"/>
  <c r="AK35" i="591"/>
  <c r="AK20" i="591"/>
  <c r="AK23" i="591"/>
  <c r="AK24" i="591"/>
  <c r="AK25" i="591"/>
  <c r="AK26" i="591"/>
  <c r="AK28" i="591"/>
  <c r="AK31" i="591"/>
  <c r="AK13" i="591"/>
  <c r="AJ12" i="591"/>
  <c r="U19" i="591"/>
  <c r="U20" i="591"/>
  <c r="U21" i="591"/>
  <c r="U22" i="591"/>
  <c r="U35" i="591"/>
  <c r="U27" i="591"/>
  <c r="U28" i="591"/>
  <c r="U32" i="591"/>
  <c r="V33" i="591"/>
  <c r="AK33" i="591" s="1"/>
  <c r="U13" i="591"/>
  <c r="K16" i="591"/>
  <c r="K20" i="591"/>
  <c r="K24" i="591"/>
  <c r="K28" i="591"/>
  <c r="M33" i="591"/>
  <c r="K13" i="591"/>
  <c r="K17" i="591"/>
  <c r="K21" i="591"/>
  <c r="K25" i="591"/>
  <c r="K29" i="591"/>
  <c r="K14" i="591"/>
  <c r="K18" i="591"/>
  <c r="K22" i="591"/>
  <c r="K26" i="591"/>
  <c r="K30" i="591"/>
  <c r="K12" i="591"/>
  <c r="T36" i="591"/>
  <c r="V12" i="591"/>
  <c r="U12" i="591"/>
  <c r="K32" i="591"/>
  <c r="K34" i="591"/>
  <c r="K35" i="591"/>
  <c r="AK12" i="591" l="1"/>
  <c r="AJ36" i="591"/>
  <c r="V36" i="591"/>
  <c r="U36" i="591"/>
  <c r="AK36" i="591" l="1"/>
  <c r="H17" i="590" l="1"/>
  <c r="AI11" i="590" l="1"/>
  <c r="S11" i="590"/>
  <c r="T12" i="590" s="1"/>
  <c r="AU36" i="590"/>
  <c r="AS36" i="590"/>
  <c r="AT35" i="590"/>
  <c r="AJ35" i="590"/>
  <c r="X35" i="590"/>
  <c r="T35" i="590"/>
  <c r="U35" i="590" s="1"/>
  <c r="L35" i="590"/>
  <c r="M35" i="590" s="1"/>
  <c r="H35" i="590"/>
  <c r="E35" i="590"/>
  <c r="AT34" i="590"/>
  <c r="AJ34" i="590"/>
  <c r="X34" i="590"/>
  <c r="T34" i="590"/>
  <c r="U34" i="590" s="1"/>
  <c r="L34" i="590"/>
  <c r="M34" i="590" s="1"/>
  <c r="H34" i="590"/>
  <c r="E34" i="590"/>
  <c r="AZ33" i="590"/>
  <c r="AT33" i="590"/>
  <c r="AJ33" i="590"/>
  <c r="X33" i="590"/>
  <c r="T33" i="590"/>
  <c r="U33" i="590" s="1"/>
  <c r="L33" i="590"/>
  <c r="M33" i="590" s="1"/>
  <c r="H33" i="590"/>
  <c r="E33" i="590"/>
  <c r="AJ32" i="590"/>
  <c r="X32" i="590"/>
  <c r="T32" i="590"/>
  <c r="U32" i="590" s="1"/>
  <c r="L32" i="590"/>
  <c r="M32" i="590" s="1"/>
  <c r="H32" i="590"/>
  <c r="E32" i="590"/>
  <c r="AJ31" i="590"/>
  <c r="X31" i="590"/>
  <c r="T31" i="590"/>
  <c r="V31" i="590" s="1"/>
  <c r="L31" i="590"/>
  <c r="M31" i="590" s="1"/>
  <c r="H31" i="590"/>
  <c r="E31" i="590"/>
  <c r="AT30" i="590"/>
  <c r="AJ30" i="590"/>
  <c r="X30" i="590"/>
  <c r="T30" i="590"/>
  <c r="V30" i="590" s="1"/>
  <c r="L30" i="590"/>
  <c r="K30" i="590" s="1"/>
  <c r="H30" i="590"/>
  <c r="E30" i="590"/>
  <c r="AT29" i="590"/>
  <c r="AJ29" i="590"/>
  <c r="X29" i="590"/>
  <c r="T29" i="590"/>
  <c r="V29" i="590" s="1"/>
  <c r="L29" i="590"/>
  <c r="M29" i="590" s="1"/>
  <c r="H29" i="590"/>
  <c r="E29" i="590"/>
  <c r="AT28" i="590"/>
  <c r="AJ28" i="590"/>
  <c r="X28" i="590"/>
  <c r="T28" i="590"/>
  <c r="V28" i="590" s="1"/>
  <c r="L28" i="590"/>
  <c r="K28" i="590" s="1"/>
  <c r="H28" i="590"/>
  <c r="E28" i="590"/>
  <c r="AT27" i="590"/>
  <c r="AJ27" i="590"/>
  <c r="X27" i="590"/>
  <c r="T27" i="590"/>
  <c r="V27" i="590" s="1"/>
  <c r="L27" i="590"/>
  <c r="M27" i="590" s="1"/>
  <c r="K27" i="590"/>
  <c r="H27" i="590"/>
  <c r="E27" i="590"/>
  <c r="AT26" i="590"/>
  <c r="AJ26" i="590"/>
  <c r="X26" i="590"/>
  <c r="T26" i="590"/>
  <c r="V26" i="590" s="1"/>
  <c r="L26" i="590"/>
  <c r="K26" i="590" s="1"/>
  <c r="H26" i="590"/>
  <c r="E26" i="590"/>
  <c r="AT25" i="590"/>
  <c r="AJ25" i="590"/>
  <c r="X25" i="590"/>
  <c r="T25" i="590"/>
  <c r="V25" i="590" s="1"/>
  <c r="L25" i="590"/>
  <c r="M25" i="590" s="1"/>
  <c r="H25" i="590"/>
  <c r="E25" i="590"/>
  <c r="AT24" i="590"/>
  <c r="AJ24" i="590"/>
  <c r="X24" i="590"/>
  <c r="T24" i="590"/>
  <c r="V24" i="590" s="1"/>
  <c r="L24" i="590"/>
  <c r="K24" i="590" s="1"/>
  <c r="H24" i="590"/>
  <c r="E24" i="590"/>
  <c r="AT23" i="590"/>
  <c r="AJ23" i="590"/>
  <c r="X23" i="590"/>
  <c r="T23" i="590"/>
  <c r="V23" i="590" s="1"/>
  <c r="L23" i="590"/>
  <c r="M23" i="590" s="1"/>
  <c r="H23" i="590"/>
  <c r="E23" i="590"/>
  <c r="AT22" i="590"/>
  <c r="AJ22" i="590"/>
  <c r="X22" i="590"/>
  <c r="T22" i="590"/>
  <c r="V22" i="590" s="1"/>
  <c r="L22" i="590"/>
  <c r="K22" i="590" s="1"/>
  <c r="H22" i="590"/>
  <c r="E22" i="590"/>
  <c r="AT21" i="590"/>
  <c r="AJ21" i="590"/>
  <c r="X21" i="590"/>
  <c r="T21" i="590"/>
  <c r="V21" i="590" s="1"/>
  <c r="L21" i="590"/>
  <c r="M21" i="590" s="1"/>
  <c r="H21" i="590"/>
  <c r="E21" i="590"/>
  <c r="AT20" i="590"/>
  <c r="AJ20" i="590"/>
  <c r="X20" i="590"/>
  <c r="T20" i="590"/>
  <c r="V20" i="590" s="1"/>
  <c r="L20" i="590"/>
  <c r="K20" i="590" s="1"/>
  <c r="H20" i="590"/>
  <c r="E20" i="590"/>
  <c r="AT19" i="590"/>
  <c r="AJ19" i="590"/>
  <c r="X19" i="590"/>
  <c r="T19" i="590"/>
  <c r="V19" i="590" s="1"/>
  <c r="L19" i="590"/>
  <c r="M19" i="590" s="1"/>
  <c r="K19" i="590"/>
  <c r="H19" i="590"/>
  <c r="E19" i="590"/>
  <c r="AT18" i="590"/>
  <c r="AJ18" i="590"/>
  <c r="X18" i="590"/>
  <c r="T18" i="590"/>
  <c r="V18" i="590" s="1"/>
  <c r="L18" i="590"/>
  <c r="K18" i="590" s="1"/>
  <c r="H18" i="590"/>
  <c r="E18" i="590"/>
  <c r="AT17" i="590"/>
  <c r="AJ17" i="590"/>
  <c r="X17" i="590"/>
  <c r="T17" i="590"/>
  <c r="V17" i="590" s="1"/>
  <c r="L17" i="590"/>
  <c r="M17" i="590" s="1"/>
  <c r="K17" i="590"/>
  <c r="E17" i="590"/>
  <c r="AT16" i="590"/>
  <c r="AJ16" i="590"/>
  <c r="X16" i="590"/>
  <c r="T16" i="590"/>
  <c r="V16" i="590" s="1"/>
  <c r="L16" i="590"/>
  <c r="K16" i="590" s="1"/>
  <c r="H16" i="590"/>
  <c r="E16" i="590"/>
  <c r="AT15" i="590"/>
  <c r="AJ15" i="590"/>
  <c r="X15" i="590"/>
  <c r="T15" i="590"/>
  <c r="V15" i="590" s="1"/>
  <c r="L15" i="590"/>
  <c r="M15" i="590" s="1"/>
  <c r="H15" i="590"/>
  <c r="E15" i="590"/>
  <c r="AT14" i="590"/>
  <c r="AJ14" i="590"/>
  <c r="X14" i="590"/>
  <c r="T14" i="590"/>
  <c r="V14" i="590" s="1"/>
  <c r="L14" i="590"/>
  <c r="M14" i="590" s="1"/>
  <c r="H14" i="590"/>
  <c r="E14" i="590"/>
  <c r="AT13" i="590"/>
  <c r="AJ13" i="590"/>
  <c r="X13" i="590"/>
  <c r="T13" i="590"/>
  <c r="V13" i="590" s="1"/>
  <c r="L13" i="590"/>
  <c r="M13" i="590" s="1"/>
  <c r="H13" i="590"/>
  <c r="E13" i="590"/>
  <c r="AT12" i="590"/>
  <c r="AJ12" i="590"/>
  <c r="X12" i="590"/>
  <c r="L12" i="590"/>
  <c r="K12" i="590" s="1"/>
  <c r="H12" i="590"/>
  <c r="E12" i="590"/>
  <c r="AI8" i="590"/>
  <c r="B54" i="589"/>
  <c r="M12" i="590" l="1"/>
  <c r="AT36" i="590"/>
  <c r="K25" i="590"/>
  <c r="K33" i="590"/>
  <c r="V33" i="590"/>
  <c r="AK31" i="590"/>
  <c r="K29" i="590"/>
  <c r="U28" i="590"/>
  <c r="U27" i="590"/>
  <c r="AK22" i="590"/>
  <c r="AK23" i="590"/>
  <c r="K21" i="590"/>
  <c r="U18" i="590"/>
  <c r="U17" i="590"/>
  <c r="AJ36" i="590"/>
  <c r="AK14" i="590"/>
  <c r="AK16" i="590"/>
  <c r="AK17" i="590"/>
  <c r="AK18" i="590"/>
  <c r="AK20" i="590"/>
  <c r="AK21" i="590"/>
  <c r="AK26" i="590"/>
  <c r="AK27" i="590"/>
  <c r="AK28" i="590"/>
  <c r="AK30" i="590"/>
  <c r="AK15" i="590"/>
  <c r="AK19" i="590"/>
  <c r="AK24" i="590"/>
  <c r="AK25" i="590"/>
  <c r="AK29" i="590"/>
  <c r="AK33" i="590"/>
  <c r="V32" i="590"/>
  <c r="AK32" i="590" s="1"/>
  <c r="U19" i="590"/>
  <c r="U20" i="590"/>
  <c r="U29" i="590"/>
  <c r="U30" i="590"/>
  <c r="U31" i="590"/>
  <c r="AK13" i="590"/>
  <c r="U21" i="590"/>
  <c r="U22" i="590"/>
  <c r="U23" i="590"/>
  <c r="U24" i="590"/>
  <c r="U15" i="590"/>
  <c r="U16" i="590"/>
  <c r="U25" i="590"/>
  <c r="U26" i="590"/>
  <c r="V34" i="590"/>
  <c r="AK34" i="590" s="1"/>
  <c r="V35" i="590"/>
  <c r="AK35" i="590" s="1"/>
  <c r="K14" i="590"/>
  <c r="K15" i="590"/>
  <c r="K23" i="590"/>
  <c r="K31" i="590"/>
  <c r="M16" i="590"/>
  <c r="M18" i="590"/>
  <c r="M20" i="590"/>
  <c r="M22" i="590"/>
  <c r="M24" i="590"/>
  <c r="M26" i="590"/>
  <c r="M28" i="590"/>
  <c r="M30" i="590"/>
  <c r="K13" i="590"/>
  <c r="T36" i="590"/>
  <c r="V12" i="590"/>
  <c r="AK12" i="590" s="1"/>
  <c r="U12" i="590"/>
  <c r="K32" i="590"/>
  <c r="K34" i="590"/>
  <c r="K35" i="590"/>
  <c r="U14" i="590"/>
  <c r="U13" i="590"/>
  <c r="V36" i="590" l="1"/>
  <c r="AK36" i="590" s="1"/>
  <c r="U36" i="590"/>
  <c r="AI11" i="589" l="1"/>
  <c r="AI8" i="589" s="1"/>
  <c r="S11" i="589"/>
  <c r="AU36" i="589"/>
  <c r="AS36" i="589"/>
  <c r="AT35" i="589"/>
  <c r="AJ35" i="589"/>
  <c r="X35" i="589"/>
  <c r="T35" i="589"/>
  <c r="U35" i="589" s="1"/>
  <c r="L35" i="589"/>
  <c r="M35" i="589" s="1"/>
  <c r="H35" i="589"/>
  <c r="E35" i="589"/>
  <c r="AT34" i="589"/>
  <c r="AJ34" i="589"/>
  <c r="X34" i="589"/>
  <c r="T34" i="589"/>
  <c r="U34" i="589" s="1"/>
  <c r="L34" i="589"/>
  <c r="M34" i="589" s="1"/>
  <c r="H34" i="589"/>
  <c r="E34" i="589"/>
  <c r="AZ33" i="589"/>
  <c r="AT33" i="589"/>
  <c r="AJ33" i="589"/>
  <c r="X33" i="589"/>
  <c r="T33" i="589"/>
  <c r="U33" i="589" s="1"/>
  <c r="L33" i="589"/>
  <c r="K33" i="589" s="1"/>
  <c r="H33" i="589"/>
  <c r="E33" i="589"/>
  <c r="AJ32" i="589"/>
  <c r="X32" i="589"/>
  <c r="T32" i="589"/>
  <c r="U32" i="589" s="1"/>
  <c r="L32" i="589"/>
  <c r="M32" i="589" s="1"/>
  <c r="H32" i="589"/>
  <c r="E32" i="589"/>
  <c r="AJ31" i="589"/>
  <c r="X31" i="589"/>
  <c r="T31" i="589"/>
  <c r="V31" i="589" s="1"/>
  <c r="L31" i="589"/>
  <c r="K31" i="589" s="1"/>
  <c r="H31" i="589"/>
  <c r="E31" i="589"/>
  <c r="AT30" i="589"/>
  <c r="AJ30" i="589"/>
  <c r="X30" i="589"/>
  <c r="T30" i="589"/>
  <c r="V30" i="589" s="1"/>
  <c r="L30" i="589"/>
  <c r="K30" i="589" s="1"/>
  <c r="H30" i="589"/>
  <c r="E30" i="589"/>
  <c r="AT29" i="589"/>
  <c r="AJ29" i="589"/>
  <c r="X29" i="589"/>
  <c r="T29" i="589"/>
  <c r="V29" i="589" s="1"/>
  <c r="L29" i="589"/>
  <c r="K29" i="589" s="1"/>
  <c r="H29" i="589"/>
  <c r="E29" i="589"/>
  <c r="AT28" i="589"/>
  <c r="AJ28" i="589"/>
  <c r="X28" i="589"/>
  <c r="T28" i="589"/>
  <c r="V28" i="589" s="1"/>
  <c r="L28" i="589"/>
  <c r="K28" i="589" s="1"/>
  <c r="H28" i="589"/>
  <c r="E28" i="589"/>
  <c r="AT27" i="589"/>
  <c r="AJ27" i="589"/>
  <c r="X27" i="589"/>
  <c r="T27" i="589"/>
  <c r="V27" i="589" s="1"/>
  <c r="L27" i="589"/>
  <c r="K27" i="589" s="1"/>
  <c r="H27" i="589"/>
  <c r="E27" i="589"/>
  <c r="AT26" i="589"/>
  <c r="AJ26" i="589"/>
  <c r="X26" i="589"/>
  <c r="T26" i="589"/>
  <c r="V26" i="589" s="1"/>
  <c r="L26" i="589"/>
  <c r="K26" i="589" s="1"/>
  <c r="H26" i="589"/>
  <c r="E26" i="589"/>
  <c r="AT25" i="589"/>
  <c r="AJ25" i="589"/>
  <c r="X25" i="589"/>
  <c r="T25" i="589"/>
  <c r="V25" i="589" s="1"/>
  <c r="L25" i="589"/>
  <c r="K25" i="589" s="1"/>
  <c r="H25" i="589"/>
  <c r="E25" i="589"/>
  <c r="AT24" i="589"/>
  <c r="AJ24" i="589"/>
  <c r="X24" i="589"/>
  <c r="T24" i="589"/>
  <c r="V24" i="589" s="1"/>
  <c r="L24" i="589"/>
  <c r="K24" i="589" s="1"/>
  <c r="H24" i="589"/>
  <c r="E24" i="589"/>
  <c r="AT23" i="589"/>
  <c r="AJ23" i="589"/>
  <c r="X23" i="589"/>
  <c r="T23" i="589"/>
  <c r="V23" i="589" s="1"/>
  <c r="L23" i="589"/>
  <c r="K23" i="589" s="1"/>
  <c r="H23" i="589"/>
  <c r="E23" i="589"/>
  <c r="AT22" i="589"/>
  <c r="AJ22" i="589"/>
  <c r="X22" i="589"/>
  <c r="T22" i="589"/>
  <c r="V22" i="589" s="1"/>
  <c r="L22" i="589"/>
  <c r="K22" i="589" s="1"/>
  <c r="H22" i="589"/>
  <c r="E22" i="589"/>
  <c r="AT21" i="589"/>
  <c r="AJ21" i="589"/>
  <c r="X21" i="589"/>
  <c r="T21" i="589"/>
  <c r="V21" i="589" s="1"/>
  <c r="L21" i="589"/>
  <c r="K21" i="589" s="1"/>
  <c r="H21" i="589"/>
  <c r="E21" i="589"/>
  <c r="AT20" i="589"/>
  <c r="AJ20" i="589"/>
  <c r="X20" i="589"/>
  <c r="T20" i="589"/>
  <c r="V20" i="589" s="1"/>
  <c r="L20" i="589"/>
  <c r="K20" i="589" s="1"/>
  <c r="H20" i="589"/>
  <c r="E20" i="589"/>
  <c r="AT19" i="589"/>
  <c r="AJ19" i="589"/>
  <c r="X19" i="589"/>
  <c r="T19" i="589"/>
  <c r="V19" i="589" s="1"/>
  <c r="L19" i="589"/>
  <c r="K19" i="589" s="1"/>
  <c r="H19" i="589"/>
  <c r="E19" i="589"/>
  <c r="AT18" i="589"/>
  <c r="AJ18" i="589"/>
  <c r="X18" i="589"/>
  <c r="T18" i="589"/>
  <c r="V18" i="589" s="1"/>
  <c r="L18" i="589"/>
  <c r="K18" i="589" s="1"/>
  <c r="H18" i="589"/>
  <c r="E18" i="589"/>
  <c r="AT17" i="589"/>
  <c r="AJ17" i="589"/>
  <c r="X17" i="589"/>
  <c r="T17" i="589"/>
  <c r="V17" i="589" s="1"/>
  <c r="L17" i="589"/>
  <c r="K17" i="589" s="1"/>
  <c r="H17" i="589"/>
  <c r="E17" i="589"/>
  <c r="AT16" i="589"/>
  <c r="AJ16" i="589"/>
  <c r="X16" i="589"/>
  <c r="T16" i="589"/>
  <c r="V16" i="589" s="1"/>
  <c r="L16" i="589"/>
  <c r="K16" i="589" s="1"/>
  <c r="H16" i="589"/>
  <c r="E16" i="589"/>
  <c r="AT15" i="589"/>
  <c r="AJ15" i="589"/>
  <c r="X15" i="589"/>
  <c r="T15" i="589"/>
  <c r="V15" i="589" s="1"/>
  <c r="L15" i="589"/>
  <c r="K15" i="589" s="1"/>
  <c r="H15" i="589"/>
  <c r="E15" i="589"/>
  <c r="AT14" i="589"/>
  <c r="AJ14" i="589"/>
  <c r="X14" i="589"/>
  <c r="T14" i="589"/>
  <c r="V14" i="589" s="1"/>
  <c r="L14" i="589"/>
  <c r="K14" i="589" s="1"/>
  <c r="H14" i="589"/>
  <c r="E14" i="589"/>
  <c r="AT13" i="589"/>
  <c r="AJ13" i="589"/>
  <c r="X13" i="589"/>
  <c r="T13" i="589"/>
  <c r="V13" i="589" s="1"/>
  <c r="L13" i="589"/>
  <c r="M13" i="589" s="1"/>
  <c r="K13" i="589"/>
  <c r="H13" i="589"/>
  <c r="E13" i="589"/>
  <c r="AT12" i="589"/>
  <c r="AJ12" i="589"/>
  <c r="X12" i="589"/>
  <c r="L12" i="589"/>
  <c r="K12" i="589" s="1"/>
  <c r="H12" i="589"/>
  <c r="E12" i="589"/>
  <c r="T12" i="589"/>
  <c r="B56" i="588"/>
  <c r="AI11" i="588"/>
  <c r="AI8" i="588" s="1"/>
  <c r="S11" i="588"/>
  <c r="AU36" i="588"/>
  <c r="AS36" i="588"/>
  <c r="AT35" i="588"/>
  <c r="AJ35" i="588"/>
  <c r="X35" i="588"/>
  <c r="T35" i="588"/>
  <c r="U35" i="588" s="1"/>
  <c r="L35" i="588"/>
  <c r="M35" i="588" s="1"/>
  <c r="H35" i="588"/>
  <c r="E35" i="588"/>
  <c r="AT34" i="588"/>
  <c r="AJ34" i="588"/>
  <c r="X34" i="588"/>
  <c r="T34" i="588"/>
  <c r="U34" i="588" s="1"/>
  <c r="L34" i="588"/>
  <c r="M34" i="588" s="1"/>
  <c r="H34" i="588"/>
  <c r="E34" i="588"/>
  <c r="AZ33" i="588"/>
  <c r="AT33" i="588"/>
  <c r="AJ33" i="588"/>
  <c r="X33" i="588"/>
  <c r="T33" i="588"/>
  <c r="V33" i="588" s="1"/>
  <c r="L33" i="588"/>
  <c r="K33" i="588" s="1"/>
  <c r="H33" i="588"/>
  <c r="E33" i="588"/>
  <c r="AJ32" i="588"/>
  <c r="X32" i="588"/>
  <c r="T32" i="588"/>
  <c r="U32" i="588" s="1"/>
  <c r="L32" i="588"/>
  <c r="M32" i="588" s="1"/>
  <c r="H32" i="588"/>
  <c r="E32" i="588"/>
  <c r="AJ31" i="588"/>
  <c r="X31" i="588"/>
  <c r="T31" i="588"/>
  <c r="V31" i="588" s="1"/>
  <c r="L31" i="588"/>
  <c r="M31" i="588" s="1"/>
  <c r="H31" i="588"/>
  <c r="E31" i="588"/>
  <c r="AT30" i="588"/>
  <c r="AJ30" i="588"/>
  <c r="X30" i="588"/>
  <c r="T30" i="588"/>
  <c r="U30" i="588" s="1"/>
  <c r="L30" i="588"/>
  <c r="M30" i="588" s="1"/>
  <c r="H30" i="588"/>
  <c r="E30" i="588"/>
  <c r="AT29" i="588"/>
  <c r="AJ29" i="588"/>
  <c r="X29" i="588"/>
  <c r="T29" i="588"/>
  <c r="V29" i="588" s="1"/>
  <c r="L29" i="588"/>
  <c r="M29" i="588" s="1"/>
  <c r="K29" i="588"/>
  <c r="H29" i="588"/>
  <c r="E29" i="588"/>
  <c r="AT28" i="588"/>
  <c r="AJ28" i="588"/>
  <c r="X28" i="588"/>
  <c r="T28" i="588"/>
  <c r="V28" i="588" s="1"/>
  <c r="L28" i="588"/>
  <c r="M28" i="588" s="1"/>
  <c r="H28" i="588"/>
  <c r="E28" i="588"/>
  <c r="AT27" i="588"/>
  <c r="AJ27" i="588"/>
  <c r="X27" i="588"/>
  <c r="T27" i="588"/>
  <c r="V27" i="588" s="1"/>
  <c r="L27" i="588"/>
  <c r="M27" i="588" s="1"/>
  <c r="H27" i="588"/>
  <c r="E27" i="588"/>
  <c r="AT26" i="588"/>
  <c r="AJ26" i="588"/>
  <c r="X26" i="588"/>
  <c r="T26" i="588"/>
  <c r="U26" i="588" s="1"/>
  <c r="L26" i="588"/>
  <c r="M26" i="588" s="1"/>
  <c r="H26" i="588"/>
  <c r="E26" i="588"/>
  <c r="AT25" i="588"/>
  <c r="AJ25" i="588"/>
  <c r="X25" i="588"/>
  <c r="T25" i="588"/>
  <c r="V25" i="588" s="1"/>
  <c r="L25" i="588"/>
  <c r="M25" i="588" s="1"/>
  <c r="H25" i="588"/>
  <c r="E25" i="588"/>
  <c r="AT24" i="588"/>
  <c r="AJ24" i="588"/>
  <c r="X24" i="588"/>
  <c r="T24" i="588"/>
  <c r="V24" i="588" s="1"/>
  <c r="L24" i="588"/>
  <c r="K24" i="588" s="1"/>
  <c r="H24" i="588"/>
  <c r="E24" i="588"/>
  <c r="AT23" i="588"/>
  <c r="AJ23" i="588"/>
  <c r="X23" i="588"/>
  <c r="T23" i="588"/>
  <c r="V23" i="588" s="1"/>
  <c r="L23" i="588"/>
  <c r="M23" i="588" s="1"/>
  <c r="H23" i="588"/>
  <c r="E23" i="588"/>
  <c r="AT22" i="588"/>
  <c r="AJ22" i="588"/>
  <c r="X22" i="588"/>
  <c r="T22" i="588"/>
  <c r="V22" i="588" s="1"/>
  <c r="L22" i="588"/>
  <c r="K22" i="588" s="1"/>
  <c r="H22" i="588"/>
  <c r="E22" i="588"/>
  <c r="AT21" i="588"/>
  <c r="AJ21" i="588"/>
  <c r="X21" i="588"/>
  <c r="T21" i="588"/>
  <c r="V21" i="588" s="1"/>
  <c r="L21" i="588"/>
  <c r="M21" i="588" s="1"/>
  <c r="H21" i="588"/>
  <c r="E21" i="588"/>
  <c r="AT20" i="588"/>
  <c r="AJ20" i="588"/>
  <c r="X20" i="588"/>
  <c r="T20" i="588"/>
  <c r="V20" i="588" s="1"/>
  <c r="L20" i="588"/>
  <c r="K20" i="588" s="1"/>
  <c r="H20" i="588"/>
  <c r="E20" i="588"/>
  <c r="AT19" i="588"/>
  <c r="AJ19" i="588"/>
  <c r="X19" i="588"/>
  <c r="T19" i="588"/>
  <c r="V19" i="588" s="1"/>
  <c r="L19" i="588"/>
  <c r="M19" i="588" s="1"/>
  <c r="K19" i="588"/>
  <c r="H19" i="588"/>
  <c r="E19" i="588"/>
  <c r="AT18" i="588"/>
  <c r="AJ18" i="588"/>
  <c r="X18" i="588"/>
  <c r="T18" i="588"/>
  <c r="V18" i="588" s="1"/>
  <c r="L18" i="588"/>
  <c r="K18" i="588" s="1"/>
  <c r="H18" i="588"/>
  <c r="E18" i="588"/>
  <c r="AT17" i="588"/>
  <c r="AJ17" i="588"/>
  <c r="X17" i="588"/>
  <c r="T17" i="588"/>
  <c r="V17" i="588" s="1"/>
  <c r="L17" i="588"/>
  <c r="M17" i="588" s="1"/>
  <c r="H17" i="588"/>
  <c r="E17" i="588"/>
  <c r="AT16" i="588"/>
  <c r="AJ16" i="588"/>
  <c r="X16" i="588"/>
  <c r="T16" i="588"/>
  <c r="V16" i="588" s="1"/>
  <c r="L16" i="588"/>
  <c r="K16" i="588" s="1"/>
  <c r="H16" i="588"/>
  <c r="E16" i="588"/>
  <c r="AT15" i="588"/>
  <c r="AJ15" i="588"/>
  <c r="X15" i="588"/>
  <c r="T15" i="588"/>
  <c r="V15" i="588" s="1"/>
  <c r="L15" i="588"/>
  <c r="M15" i="588" s="1"/>
  <c r="H15" i="588"/>
  <c r="E15" i="588"/>
  <c r="AT14" i="588"/>
  <c r="AJ14" i="588"/>
  <c r="X14" i="588"/>
  <c r="T14" i="588"/>
  <c r="V14" i="588" s="1"/>
  <c r="L14" i="588"/>
  <c r="K14" i="588" s="1"/>
  <c r="H14" i="588"/>
  <c r="E14" i="588"/>
  <c r="AT13" i="588"/>
  <c r="AJ13" i="588"/>
  <c r="X13" i="588"/>
  <c r="T13" i="588"/>
  <c r="V13" i="588" s="1"/>
  <c r="L13" i="588"/>
  <c r="M13" i="588" s="1"/>
  <c r="H13" i="588"/>
  <c r="E13" i="588"/>
  <c r="AT12" i="588"/>
  <c r="X12" i="588"/>
  <c r="L12" i="588"/>
  <c r="M12" i="588" s="1"/>
  <c r="H12" i="588"/>
  <c r="E12" i="588"/>
  <c r="AJ12" i="588"/>
  <c r="T12" i="588"/>
  <c r="K12" i="588" l="1"/>
  <c r="AT36" i="588"/>
  <c r="K21" i="588"/>
  <c r="K26" i="588"/>
  <c r="AT36" i="589"/>
  <c r="M24" i="589"/>
  <c r="M12" i="589"/>
  <c r="U23" i="589"/>
  <c r="M28" i="589"/>
  <c r="V33" i="589"/>
  <c r="AK31" i="589"/>
  <c r="AK29" i="589"/>
  <c r="AK27" i="589"/>
  <c r="AK28" i="589"/>
  <c r="AK26" i="589"/>
  <c r="U21" i="589"/>
  <c r="U22" i="589"/>
  <c r="M20" i="589"/>
  <c r="U20" i="589"/>
  <c r="AK17" i="589"/>
  <c r="AK16" i="589"/>
  <c r="AJ36" i="589"/>
  <c r="AK13" i="589"/>
  <c r="AK15" i="589"/>
  <c r="AK19" i="589"/>
  <c r="AK20" i="589"/>
  <c r="AK21" i="589"/>
  <c r="AK22" i="589"/>
  <c r="AK23" i="589"/>
  <c r="AK25" i="589"/>
  <c r="AK30" i="589"/>
  <c r="AK33" i="589"/>
  <c r="AK14" i="589"/>
  <c r="AK18" i="589"/>
  <c r="AK24" i="589"/>
  <c r="U24" i="589"/>
  <c r="U25" i="589"/>
  <c r="U26" i="589"/>
  <c r="U27" i="589"/>
  <c r="U15" i="589"/>
  <c r="U16" i="589"/>
  <c r="U17" i="589"/>
  <c r="U18" i="589"/>
  <c r="U19" i="589"/>
  <c r="V34" i="589"/>
  <c r="AK34" i="589" s="1"/>
  <c r="V35" i="589"/>
  <c r="AK35" i="589" s="1"/>
  <c r="V32" i="589"/>
  <c r="AK32" i="589" s="1"/>
  <c r="U28" i="589"/>
  <c r="U29" i="589"/>
  <c r="U30" i="589"/>
  <c r="U31" i="589"/>
  <c r="U14" i="589"/>
  <c r="U13" i="589"/>
  <c r="M18" i="589"/>
  <c r="M26" i="589"/>
  <c r="M14" i="589"/>
  <c r="M22" i="589"/>
  <c r="M30" i="589"/>
  <c r="M16" i="589"/>
  <c r="M15" i="589"/>
  <c r="M17" i="589"/>
  <c r="M19" i="589"/>
  <c r="M21" i="589"/>
  <c r="M23" i="589"/>
  <c r="M25" i="589"/>
  <c r="M27" i="589"/>
  <c r="M29" i="589"/>
  <c r="M31" i="589"/>
  <c r="M33" i="589"/>
  <c r="T36" i="589"/>
  <c r="V12" i="589"/>
  <c r="AK12" i="589" s="1"/>
  <c r="U12" i="589"/>
  <c r="K32" i="589"/>
  <c r="K34" i="589"/>
  <c r="K35" i="589"/>
  <c r="K31" i="588"/>
  <c r="V30" i="588"/>
  <c r="AK30" i="588" s="1"/>
  <c r="K30" i="588"/>
  <c r="AK29" i="588"/>
  <c r="U29" i="588"/>
  <c r="K28" i="588"/>
  <c r="K27" i="588"/>
  <c r="AK27" i="588"/>
  <c r="AK28" i="588"/>
  <c r="K25" i="588"/>
  <c r="AK25" i="588"/>
  <c r="AK24" i="588"/>
  <c r="K23" i="588"/>
  <c r="AK19" i="588"/>
  <c r="U18" i="588"/>
  <c r="K17" i="588"/>
  <c r="U17" i="588"/>
  <c r="K15" i="588"/>
  <c r="AK15" i="588"/>
  <c r="AK14" i="588"/>
  <c r="K13" i="588"/>
  <c r="AK13" i="588"/>
  <c r="AK22" i="588"/>
  <c r="AK23" i="588"/>
  <c r="AK16" i="588"/>
  <c r="AK17" i="588"/>
  <c r="AK18" i="588"/>
  <c r="AK20" i="588"/>
  <c r="AK21" i="588"/>
  <c r="AK31" i="588"/>
  <c r="AK33" i="588"/>
  <c r="U25" i="588"/>
  <c r="V26" i="588"/>
  <c r="AK26" i="588" s="1"/>
  <c r="U19" i="588"/>
  <c r="U20" i="588"/>
  <c r="U28" i="588"/>
  <c r="U14" i="588"/>
  <c r="U21" i="588"/>
  <c r="U22" i="588"/>
  <c r="U27" i="588"/>
  <c r="U31" i="588"/>
  <c r="U33" i="588"/>
  <c r="U15" i="588"/>
  <c r="U16" i="588"/>
  <c r="U23" i="588"/>
  <c r="U24" i="588"/>
  <c r="V32" i="588"/>
  <c r="AK32" i="588" s="1"/>
  <c r="V34" i="588"/>
  <c r="AK34" i="588" s="1"/>
  <c r="V35" i="588"/>
  <c r="AK35" i="588" s="1"/>
  <c r="U13" i="588"/>
  <c r="M24" i="588"/>
  <c r="M33" i="588"/>
  <c r="M14" i="588"/>
  <c r="M16" i="588"/>
  <c r="M18" i="588"/>
  <c r="M20" i="588"/>
  <c r="M22" i="588"/>
  <c r="T36" i="588"/>
  <c r="V12" i="588"/>
  <c r="AK12" i="588" s="1"/>
  <c r="U12" i="588"/>
  <c r="AJ36" i="588"/>
  <c r="K32" i="588"/>
  <c r="K34" i="588"/>
  <c r="K35" i="588"/>
  <c r="V36" i="589" l="1"/>
  <c r="AK36" i="589" s="1"/>
  <c r="U36" i="589"/>
  <c r="V36" i="588"/>
  <c r="AK36" i="588" s="1"/>
  <c r="U36" i="588"/>
  <c r="B54" i="587" l="1"/>
  <c r="T27" i="587"/>
  <c r="AI11" i="587" l="1"/>
  <c r="AI8" i="587" s="1"/>
  <c r="S11" i="587"/>
  <c r="AU36" i="587"/>
  <c r="AS36" i="587"/>
  <c r="AT35" i="587"/>
  <c r="AJ35" i="587"/>
  <c r="X35" i="587"/>
  <c r="T35" i="587"/>
  <c r="L35" i="587"/>
  <c r="M35" i="587" s="1"/>
  <c r="H35" i="587"/>
  <c r="E35" i="587"/>
  <c r="AT34" i="587"/>
  <c r="AJ34" i="587"/>
  <c r="X34" i="587"/>
  <c r="T34" i="587"/>
  <c r="L34" i="587"/>
  <c r="M34" i="587" s="1"/>
  <c r="H34" i="587"/>
  <c r="E34" i="587"/>
  <c r="AZ33" i="587"/>
  <c r="AT33" i="587"/>
  <c r="AJ33" i="587"/>
  <c r="X33" i="587"/>
  <c r="T33" i="587"/>
  <c r="L33" i="587"/>
  <c r="K33" i="587" s="1"/>
  <c r="H33" i="587"/>
  <c r="E33" i="587"/>
  <c r="AJ32" i="587"/>
  <c r="X32" i="587"/>
  <c r="T32" i="587"/>
  <c r="L32" i="587"/>
  <c r="K32" i="587" s="1"/>
  <c r="H32" i="587"/>
  <c r="E32" i="587"/>
  <c r="AJ31" i="587"/>
  <c r="X31" i="587"/>
  <c r="T31" i="587"/>
  <c r="L31" i="587"/>
  <c r="M31" i="587" s="1"/>
  <c r="H31" i="587"/>
  <c r="E31" i="587"/>
  <c r="AT30" i="587"/>
  <c r="AJ30" i="587"/>
  <c r="X30" i="587"/>
  <c r="T30" i="587"/>
  <c r="L30" i="587"/>
  <c r="M30" i="587" s="1"/>
  <c r="H30" i="587"/>
  <c r="E30" i="587"/>
  <c r="AT29" i="587"/>
  <c r="AJ29" i="587"/>
  <c r="X29" i="587"/>
  <c r="T29" i="587"/>
  <c r="L29" i="587"/>
  <c r="M29" i="587" s="1"/>
  <c r="H29" i="587"/>
  <c r="E29" i="587"/>
  <c r="AT28" i="587"/>
  <c r="AJ28" i="587"/>
  <c r="X28" i="587"/>
  <c r="T28" i="587"/>
  <c r="L28" i="587"/>
  <c r="M28" i="587" s="1"/>
  <c r="H28" i="587"/>
  <c r="E28" i="587"/>
  <c r="AT27" i="587"/>
  <c r="AJ27" i="587"/>
  <c r="X27" i="587"/>
  <c r="L27" i="587"/>
  <c r="M27" i="587" s="1"/>
  <c r="H27" i="587"/>
  <c r="E27" i="587"/>
  <c r="AT26" i="587"/>
  <c r="AJ26" i="587"/>
  <c r="X26" i="587"/>
  <c r="T26" i="587"/>
  <c r="L26" i="587"/>
  <c r="M26" i="587" s="1"/>
  <c r="H26" i="587"/>
  <c r="E26" i="587"/>
  <c r="AT25" i="587"/>
  <c r="AJ25" i="587"/>
  <c r="X25" i="587"/>
  <c r="T25" i="587"/>
  <c r="L25" i="587"/>
  <c r="M25" i="587" s="1"/>
  <c r="H25" i="587"/>
  <c r="E25" i="587"/>
  <c r="AT24" i="587"/>
  <c r="AJ24" i="587"/>
  <c r="X24" i="587"/>
  <c r="T24" i="587"/>
  <c r="L24" i="587"/>
  <c r="M24" i="587" s="1"/>
  <c r="H24" i="587"/>
  <c r="E24" i="587"/>
  <c r="AT23" i="587"/>
  <c r="AJ23" i="587"/>
  <c r="X23" i="587"/>
  <c r="T23" i="587"/>
  <c r="L23" i="587"/>
  <c r="M23" i="587" s="1"/>
  <c r="H23" i="587"/>
  <c r="E23" i="587"/>
  <c r="AT22" i="587"/>
  <c r="AJ22" i="587"/>
  <c r="X22" i="587"/>
  <c r="T22" i="587"/>
  <c r="L22" i="587"/>
  <c r="M22" i="587" s="1"/>
  <c r="H22" i="587"/>
  <c r="E22" i="587"/>
  <c r="AT21" i="587"/>
  <c r="AJ21" i="587"/>
  <c r="X21" i="587"/>
  <c r="T21" i="587"/>
  <c r="L21" i="587"/>
  <c r="M21" i="587" s="1"/>
  <c r="H21" i="587"/>
  <c r="E21" i="587"/>
  <c r="AT20" i="587"/>
  <c r="AJ20" i="587"/>
  <c r="X20" i="587"/>
  <c r="T20" i="587"/>
  <c r="L20" i="587"/>
  <c r="M20" i="587" s="1"/>
  <c r="H20" i="587"/>
  <c r="E20" i="587"/>
  <c r="AT19" i="587"/>
  <c r="AJ19" i="587"/>
  <c r="X19" i="587"/>
  <c r="T19" i="587"/>
  <c r="L19" i="587"/>
  <c r="M19" i="587" s="1"/>
  <c r="H19" i="587"/>
  <c r="E19" i="587"/>
  <c r="AT18" i="587"/>
  <c r="AJ18" i="587"/>
  <c r="X18" i="587"/>
  <c r="T18" i="587"/>
  <c r="L18" i="587"/>
  <c r="M18" i="587" s="1"/>
  <c r="H18" i="587"/>
  <c r="E18" i="587"/>
  <c r="AT17" i="587"/>
  <c r="AJ17" i="587"/>
  <c r="X17" i="587"/>
  <c r="T17" i="587"/>
  <c r="L17" i="587"/>
  <c r="M17" i="587" s="1"/>
  <c r="H17" i="587"/>
  <c r="E17" i="587"/>
  <c r="AT16" i="587"/>
  <c r="AJ16" i="587"/>
  <c r="X16" i="587"/>
  <c r="T16" i="587"/>
  <c r="L16" i="587"/>
  <c r="M16" i="587" s="1"/>
  <c r="H16" i="587"/>
  <c r="E16" i="587"/>
  <c r="AT15" i="587"/>
  <c r="AJ15" i="587"/>
  <c r="X15" i="587"/>
  <c r="T15" i="587"/>
  <c r="L15" i="587"/>
  <c r="M15" i="587" s="1"/>
  <c r="H15" i="587"/>
  <c r="E15" i="587"/>
  <c r="AT14" i="587"/>
  <c r="AJ14" i="587"/>
  <c r="X14" i="587"/>
  <c r="T14" i="587"/>
  <c r="L14" i="587"/>
  <c r="M14" i="587" s="1"/>
  <c r="H14" i="587"/>
  <c r="E14" i="587"/>
  <c r="AT13" i="587"/>
  <c r="AJ13" i="587"/>
  <c r="X13" i="587"/>
  <c r="T13" i="587"/>
  <c r="L13" i="587"/>
  <c r="M13" i="587" s="1"/>
  <c r="H13" i="587"/>
  <c r="E13" i="587"/>
  <c r="AT12" i="587"/>
  <c r="AT36" i="587" s="1"/>
  <c r="AJ12" i="587"/>
  <c r="X12" i="587"/>
  <c r="T12" i="587"/>
  <c r="L12" i="587"/>
  <c r="M12" i="587" s="1"/>
  <c r="H12" i="587"/>
  <c r="E12" i="587"/>
  <c r="B54" i="586"/>
  <c r="K27" i="587" l="1"/>
  <c r="K18" i="587"/>
  <c r="K19" i="587"/>
  <c r="K28" i="587"/>
  <c r="K15" i="587"/>
  <c r="K12" i="587"/>
  <c r="K13" i="587"/>
  <c r="K21" i="587"/>
  <c r="K22" i="587"/>
  <c r="K23" i="587"/>
  <c r="K24" i="587"/>
  <c r="K25" i="587"/>
  <c r="K34" i="587"/>
  <c r="K35" i="587"/>
  <c r="U35" i="587"/>
  <c r="U34" i="587"/>
  <c r="V34" i="587"/>
  <c r="M33" i="587"/>
  <c r="U33" i="587"/>
  <c r="V32" i="587"/>
  <c r="AK32" i="587" s="1"/>
  <c r="V31" i="587"/>
  <c r="AK31" i="587" s="1"/>
  <c r="V30" i="587"/>
  <c r="K29" i="587"/>
  <c r="V29" i="587"/>
  <c r="AK29" i="587" s="1"/>
  <c r="V28" i="587"/>
  <c r="V27" i="587"/>
  <c r="AK27" i="587" s="1"/>
  <c r="K26" i="587"/>
  <c r="U26" i="587"/>
  <c r="U25" i="587"/>
  <c r="V24" i="587"/>
  <c r="AK24" i="587" s="1"/>
  <c r="V23" i="587"/>
  <c r="AK23" i="587" s="1"/>
  <c r="V22" i="587"/>
  <c r="U21" i="587"/>
  <c r="K20" i="587"/>
  <c r="V20" i="587"/>
  <c r="AK20" i="587" s="1"/>
  <c r="V19" i="587"/>
  <c r="V18" i="587"/>
  <c r="K17" i="587"/>
  <c r="U17" i="587"/>
  <c r="K16" i="587"/>
  <c r="U16" i="587"/>
  <c r="U15" i="587"/>
  <c r="K14" i="587"/>
  <c r="U14" i="587"/>
  <c r="U13" i="587"/>
  <c r="AK34" i="587"/>
  <c r="AK30" i="587"/>
  <c r="V35" i="587"/>
  <c r="AK35" i="587" s="1"/>
  <c r="U28" i="587"/>
  <c r="U32" i="587"/>
  <c r="AK18" i="587"/>
  <c r="AK19" i="587"/>
  <c r="AK22" i="587"/>
  <c r="AK28" i="587"/>
  <c r="U29" i="587"/>
  <c r="U30" i="587"/>
  <c r="U31" i="587"/>
  <c r="V33" i="587"/>
  <c r="AK33" i="587" s="1"/>
  <c r="T36" i="587"/>
  <c r="K30" i="587"/>
  <c r="K31" i="587"/>
  <c r="U12" i="587"/>
  <c r="U19" i="587"/>
  <c r="U20" i="587"/>
  <c r="U22" i="587"/>
  <c r="U23" i="587"/>
  <c r="U27" i="587"/>
  <c r="V12" i="587"/>
  <c r="AK12" i="587" s="1"/>
  <c r="V13" i="587"/>
  <c r="AK13" i="587" s="1"/>
  <c r="V14" i="587"/>
  <c r="AK14" i="587" s="1"/>
  <c r="V15" i="587"/>
  <c r="AK15" i="587" s="1"/>
  <c r="V16" i="587"/>
  <c r="AK16" i="587" s="1"/>
  <c r="V17" i="587"/>
  <c r="AK17" i="587" s="1"/>
  <c r="V21" i="587"/>
  <c r="AK21" i="587" s="1"/>
  <c r="V25" i="587"/>
  <c r="AK25" i="587" s="1"/>
  <c r="V26" i="587"/>
  <c r="AK26" i="587" s="1"/>
  <c r="M32" i="587"/>
  <c r="U18" i="587"/>
  <c r="U24" i="587"/>
  <c r="AJ36" i="587"/>
  <c r="V36" i="587" l="1"/>
  <c r="U36" i="587"/>
  <c r="AK36" i="587"/>
  <c r="AI11" i="586" l="1"/>
  <c r="AJ12" i="586" s="1"/>
  <c r="S11" i="586"/>
  <c r="T12" i="586" s="1"/>
  <c r="AU36" i="586"/>
  <c r="AS36" i="586"/>
  <c r="AT35" i="586"/>
  <c r="AJ35" i="586"/>
  <c r="X35" i="586"/>
  <c r="T35" i="586"/>
  <c r="V35" i="586" s="1"/>
  <c r="L35" i="586"/>
  <c r="K35" i="586" s="1"/>
  <c r="H35" i="586"/>
  <c r="E35" i="586"/>
  <c r="AT34" i="586"/>
  <c r="AJ34" i="586"/>
  <c r="X34" i="586"/>
  <c r="T34" i="586"/>
  <c r="V34" i="586" s="1"/>
  <c r="L34" i="586"/>
  <c r="K34" i="586" s="1"/>
  <c r="H34" i="586"/>
  <c r="E34" i="586"/>
  <c r="AZ33" i="586"/>
  <c r="AT33" i="586"/>
  <c r="AJ33" i="586"/>
  <c r="X33" i="586"/>
  <c r="T33" i="586"/>
  <c r="U33" i="586" s="1"/>
  <c r="L33" i="586"/>
  <c r="K33" i="586" s="1"/>
  <c r="H33" i="586"/>
  <c r="E33" i="586"/>
  <c r="AJ32" i="586"/>
  <c r="X32" i="586"/>
  <c r="T32" i="586"/>
  <c r="V32" i="586" s="1"/>
  <c r="L32" i="586"/>
  <c r="K32" i="586" s="1"/>
  <c r="H32" i="586"/>
  <c r="E32" i="586"/>
  <c r="AJ31" i="586"/>
  <c r="X31" i="586"/>
  <c r="T31" i="586"/>
  <c r="V31" i="586" s="1"/>
  <c r="L31" i="586"/>
  <c r="M31" i="586" s="1"/>
  <c r="H31" i="586"/>
  <c r="E31" i="586"/>
  <c r="AT30" i="586"/>
  <c r="AJ30" i="586"/>
  <c r="X30" i="586"/>
  <c r="T30" i="586"/>
  <c r="V30" i="586" s="1"/>
  <c r="L30" i="586"/>
  <c r="M30" i="586" s="1"/>
  <c r="H30" i="586"/>
  <c r="E30" i="586"/>
  <c r="AT29" i="586"/>
  <c r="AJ29" i="586"/>
  <c r="X29" i="586"/>
  <c r="T29" i="586"/>
  <c r="V29" i="586" s="1"/>
  <c r="L29" i="586"/>
  <c r="M29" i="586" s="1"/>
  <c r="H29" i="586"/>
  <c r="E29" i="586"/>
  <c r="AT28" i="586"/>
  <c r="AJ28" i="586"/>
  <c r="X28" i="586"/>
  <c r="T28" i="586"/>
  <c r="V28" i="586" s="1"/>
  <c r="L28" i="586"/>
  <c r="M28" i="586" s="1"/>
  <c r="H28" i="586"/>
  <c r="E28" i="586"/>
  <c r="AT27" i="586"/>
  <c r="AJ27" i="586"/>
  <c r="X27" i="586"/>
  <c r="T27" i="586"/>
  <c r="V27" i="586" s="1"/>
  <c r="L27" i="586"/>
  <c r="M27" i="586" s="1"/>
  <c r="H27" i="586"/>
  <c r="E27" i="586"/>
  <c r="AT26" i="586"/>
  <c r="AJ26" i="586"/>
  <c r="X26" i="586"/>
  <c r="T26" i="586"/>
  <c r="V26" i="586" s="1"/>
  <c r="L26" i="586"/>
  <c r="M26" i="586" s="1"/>
  <c r="H26" i="586"/>
  <c r="E26" i="586"/>
  <c r="AT25" i="586"/>
  <c r="AJ25" i="586"/>
  <c r="X25" i="586"/>
  <c r="T25" i="586"/>
  <c r="V25" i="586" s="1"/>
  <c r="L25" i="586"/>
  <c r="M25" i="586" s="1"/>
  <c r="H25" i="586"/>
  <c r="E25" i="586"/>
  <c r="AT24" i="586"/>
  <c r="AJ24" i="586"/>
  <c r="X24" i="586"/>
  <c r="T24" i="586"/>
  <c r="V24" i="586" s="1"/>
  <c r="L24" i="586"/>
  <c r="M24" i="586" s="1"/>
  <c r="H24" i="586"/>
  <c r="E24" i="586"/>
  <c r="AT23" i="586"/>
  <c r="AJ23" i="586"/>
  <c r="X23" i="586"/>
  <c r="T23" i="586"/>
  <c r="V23" i="586" s="1"/>
  <c r="L23" i="586"/>
  <c r="M23" i="586" s="1"/>
  <c r="H23" i="586"/>
  <c r="E23" i="586"/>
  <c r="AT22" i="586"/>
  <c r="AJ22" i="586"/>
  <c r="X22" i="586"/>
  <c r="T22" i="586"/>
  <c r="V22" i="586" s="1"/>
  <c r="L22" i="586"/>
  <c r="M22" i="586" s="1"/>
  <c r="H22" i="586"/>
  <c r="E22" i="586"/>
  <c r="AT21" i="586"/>
  <c r="AJ21" i="586"/>
  <c r="X21" i="586"/>
  <c r="T21" i="586"/>
  <c r="V21" i="586" s="1"/>
  <c r="L21" i="586"/>
  <c r="M21" i="586" s="1"/>
  <c r="H21" i="586"/>
  <c r="E21" i="586"/>
  <c r="AT20" i="586"/>
  <c r="AJ20" i="586"/>
  <c r="X20" i="586"/>
  <c r="T20" i="586"/>
  <c r="V20" i="586" s="1"/>
  <c r="L20" i="586"/>
  <c r="M20" i="586" s="1"/>
  <c r="H20" i="586"/>
  <c r="E20" i="586"/>
  <c r="AT19" i="586"/>
  <c r="AJ19" i="586"/>
  <c r="X19" i="586"/>
  <c r="T19" i="586"/>
  <c r="V19" i="586" s="1"/>
  <c r="L19" i="586"/>
  <c r="M19" i="586" s="1"/>
  <c r="H19" i="586"/>
  <c r="E19" i="586"/>
  <c r="AT18" i="586"/>
  <c r="AJ18" i="586"/>
  <c r="X18" i="586"/>
  <c r="T18" i="586"/>
  <c r="V18" i="586" s="1"/>
  <c r="L18" i="586"/>
  <c r="M18" i="586" s="1"/>
  <c r="H18" i="586"/>
  <c r="E18" i="586"/>
  <c r="AT17" i="586"/>
  <c r="AJ17" i="586"/>
  <c r="X17" i="586"/>
  <c r="T17" i="586"/>
  <c r="V17" i="586" s="1"/>
  <c r="L17" i="586"/>
  <c r="M17" i="586" s="1"/>
  <c r="H17" i="586"/>
  <c r="E17" i="586"/>
  <c r="AT16" i="586"/>
  <c r="AJ16" i="586"/>
  <c r="X16" i="586"/>
  <c r="T16" i="586"/>
  <c r="V16" i="586" s="1"/>
  <c r="L16" i="586"/>
  <c r="M16" i="586" s="1"/>
  <c r="H16" i="586"/>
  <c r="E16" i="586"/>
  <c r="AT15" i="586"/>
  <c r="AJ15" i="586"/>
  <c r="X15" i="586"/>
  <c r="T15" i="586"/>
  <c r="U15" i="586" s="1"/>
  <c r="L15" i="586"/>
  <c r="M15" i="586" s="1"/>
  <c r="H15" i="586"/>
  <c r="E15" i="586"/>
  <c r="AT14" i="586"/>
  <c r="AJ14" i="586"/>
  <c r="X14" i="586"/>
  <c r="T14" i="586"/>
  <c r="V14" i="586" s="1"/>
  <c r="L14" i="586"/>
  <c r="M14" i="586" s="1"/>
  <c r="H14" i="586"/>
  <c r="E14" i="586"/>
  <c r="AT13" i="586"/>
  <c r="AJ13" i="586"/>
  <c r="X13" i="586"/>
  <c r="T13" i="586"/>
  <c r="V13" i="586" s="1"/>
  <c r="L13" i="586"/>
  <c r="M13" i="586" s="1"/>
  <c r="H13" i="586"/>
  <c r="E13" i="586"/>
  <c r="AT12" i="586"/>
  <c r="X12" i="586"/>
  <c r="L12" i="586"/>
  <c r="M12" i="586" s="1"/>
  <c r="H12" i="586"/>
  <c r="E12" i="586"/>
  <c r="K30" i="586" l="1"/>
  <c r="AI8" i="586"/>
  <c r="AT36" i="586"/>
  <c r="V33" i="586"/>
  <c r="AK33" i="586" s="1"/>
  <c r="AK32" i="586"/>
  <c r="U32" i="586"/>
  <c r="AK31" i="586"/>
  <c r="AK30" i="586"/>
  <c r="K29" i="586"/>
  <c r="AK29" i="586"/>
  <c r="K27" i="586"/>
  <c r="K25" i="586"/>
  <c r="K23" i="586"/>
  <c r="AK23" i="586"/>
  <c r="K22" i="586"/>
  <c r="U22" i="586"/>
  <c r="AK20" i="586"/>
  <c r="K19" i="586"/>
  <c r="AK19" i="586"/>
  <c r="K18" i="586"/>
  <c r="AK18" i="586"/>
  <c r="K17" i="586"/>
  <c r="AK17" i="586"/>
  <c r="AK16" i="586"/>
  <c r="AK28" i="586"/>
  <c r="AK26" i="586"/>
  <c r="AK27" i="586"/>
  <c r="AK35" i="586"/>
  <c r="AK21" i="586"/>
  <c r="AK22" i="586"/>
  <c r="AK24" i="586"/>
  <c r="AK25" i="586"/>
  <c r="AK34" i="586"/>
  <c r="U16" i="586"/>
  <c r="U29" i="586"/>
  <c r="U23" i="586"/>
  <c r="U30" i="586"/>
  <c r="U31" i="586"/>
  <c r="U34" i="586"/>
  <c r="U18" i="586"/>
  <c r="U25" i="586"/>
  <c r="U26" i="586"/>
  <c r="U35" i="586"/>
  <c r="T36" i="586"/>
  <c r="U19" i="586"/>
  <c r="U20" i="586"/>
  <c r="U21" i="586"/>
  <c r="U27" i="586"/>
  <c r="U28" i="586"/>
  <c r="U17" i="586"/>
  <c r="U24" i="586"/>
  <c r="K12" i="586"/>
  <c r="K21" i="586"/>
  <c r="K26" i="586"/>
  <c r="K31" i="586"/>
  <c r="K13" i="586"/>
  <c r="K14" i="586"/>
  <c r="K15" i="586"/>
  <c r="K16" i="586"/>
  <c r="K20" i="586"/>
  <c r="K24" i="586"/>
  <c r="K28" i="586"/>
  <c r="M33" i="586"/>
  <c r="AK13" i="586"/>
  <c r="AK14" i="586"/>
  <c r="U12" i="586"/>
  <c r="U13" i="586"/>
  <c r="U14" i="586"/>
  <c r="V12" i="586"/>
  <c r="AK12" i="586" s="1"/>
  <c r="V15" i="586"/>
  <c r="AK15" i="586" s="1"/>
  <c r="M32" i="586"/>
  <c r="M34" i="586"/>
  <c r="M35" i="586"/>
  <c r="AJ36" i="586"/>
  <c r="V36" i="586" l="1"/>
  <c r="AK36" i="586" s="1"/>
  <c r="U36" i="586"/>
  <c r="B54" i="585" l="1"/>
  <c r="AI11" i="585" l="1"/>
  <c r="AI8" i="585" s="1"/>
  <c r="S11" i="585"/>
  <c r="AU36" i="585"/>
  <c r="AS36" i="585"/>
  <c r="AT35" i="585"/>
  <c r="AJ35" i="585"/>
  <c r="X35" i="585"/>
  <c r="T35" i="585"/>
  <c r="V35" i="585" s="1"/>
  <c r="L35" i="585"/>
  <c r="M35" i="585" s="1"/>
  <c r="H35" i="585"/>
  <c r="E35" i="585"/>
  <c r="AT34" i="585"/>
  <c r="AJ34" i="585"/>
  <c r="X34" i="585"/>
  <c r="T34" i="585"/>
  <c r="V34" i="585" s="1"/>
  <c r="L34" i="585"/>
  <c r="M34" i="585" s="1"/>
  <c r="H34" i="585"/>
  <c r="E34" i="585"/>
  <c r="AZ33" i="585"/>
  <c r="AT33" i="585"/>
  <c r="AJ33" i="585"/>
  <c r="X33" i="585"/>
  <c r="T33" i="585"/>
  <c r="V33" i="585" s="1"/>
  <c r="L33" i="585"/>
  <c r="K33" i="585" s="1"/>
  <c r="H33" i="585"/>
  <c r="E33" i="585"/>
  <c r="AJ32" i="585"/>
  <c r="X32" i="585"/>
  <c r="T32" i="585"/>
  <c r="U32" i="585" s="1"/>
  <c r="L32" i="585"/>
  <c r="M32" i="585" s="1"/>
  <c r="H32" i="585"/>
  <c r="E32" i="585"/>
  <c r="AJ31" i="585"/>
  <c r="X31" i="585"/>
  <c r="T31" i="585"/>
  <c r="V31" i="585" s="1"/>
  <c r="L31" i="585"/>
  <c r="M31" i="585" s="1"/>
  <c r="H31" i="585"/>
  <c r="E31" i="585"/>
  <c r="AT30" i="585"/>
  <c r="AJ30" i="585"/>
  <c r="X30" i="585"/>
  <c r="T30" i="585"/>
  <c r="V30" i="585" s="1"/>
  <c r="L30" i="585"/>
  <c r="M30" i="585" s="1"/>
  <c r="H30" i="585"/>
  <c r="E30" i="585"/>
  <c r="AT29" i="585"/>
  <c r="AJ29" i="585"/>
  <c r="X29" i="585"/>
  <c r="T29" i="585"/>
  <c r="V29" i="585" s="1"/>
  <c r="L29" i="585"/>
  <c r="M29" i="585" s="1"/>
  <c r="H29" i="585"/>
  <c r="E29" i="585"/>
  <c r="AT28" i="585"/>
  <c r="AJ28" i="585"/>
  <c r="X28" i="585"/>
  <c r="T28" i="585"/>
  <c r="V28" i="585" s="1"/>
  <c r="L28" i="585"/>
  <c r="M28" i="585" s="1"/>
  <c r="H28" i="585"/>
  <c r="E28" i="585"/>
  <c r="AT27" i="585"/>
  <c r="AJ27" i="585"/>
  <c r="X27" i="585"/>
  <c r="T27" i="585"/>
  <c r="V27" i="585" s="1"/>
  <c r="L27" i="585"/>
  <c r="M27" i="585" s="1"/>
  <c r="H27" i="585"/>
  <c r="E27" i="585"/>
  <c r="AT26" i="585"/>
  <c r="AJ26" i="585"/>
  <c r="X26" i="585"/>
  <c r="T26" i="585"/>
  <c r="V26" i="585" s="1"/>
  <c r="L26" i="585"/>
  <c r="M26" i="585" s="1"/>
  <c r="H26" i="585"/>
  <c r="E26" i="585"/>
  <c r="AT25" i="585"/>
  <c r="AJ25" i="585"/>
  <c r="X25" i="585"/>
  <c r="T25" i="585"/>
  <c r="V25" i="585" s="1"/>
  <c r="L25" i="585"/>
  <c r="M25" i="585" s="1"/>
  <c r="H25" i="585"/>
  <c r="E25" i="585"/>
  <c r="AT24" i="585"/>
  <c r="AJ24" i="585"/>
  <c r="X24" i="585"/>
  <c r="T24" i="585"/>
  <c r="V24" i="585" s="1"/>
  <c r="L24" i="585"/>
  <c r="M24" i="585" s="1"/>
  <c r="H24" i="585"/>
  <c r="E24" i="585"/>
  <c r="AT23" i="585"/>
  <c r="AJ23" i="585"/>
  <c r="X23" i="585"/>
  <c r="T23" i="585"/>
  <c r="V23" i="585" s="1"/>
  <c r="L23" i="585"/>
  <c r="M23" i="585" s="1"/>
  <c r="H23" i="585"/>
  <c r="E23" i="585"/>
  <c r="AT22" i="585"/>
  <c r="AJ22" i="585"/>
  <c r="X22" i="585"/>
  <c r="T22" i="585"/>
  <c r="V22" i="585" s="1"/>
  <c r="L22" i="585"/>
  <c r="M22" i="585" s="1"/>
  <c r="H22" i="585"/>
  <c r="E22" i="585"/>
  <c r="AT21" i="585"/>
  <c r="AJ21" i="585"/>
  <c r="X21" i="585"/>
  <c r="T21" i="585"/>
  <c r="V21" i="585" s="1"/>
  <c r="L21" i="585"/>
  <c r="M21" i="585" s="1"/>
  <c r="H21" i="585"/>
  <c r="E21" i="585"/>
  <c r="AT20" i="585"/>
  <c r="AJ20" i="585"/>
  <c r="X20" i="585"/>
  <c r="T20" i="585"/>
  <c r="V20" i="585" s="1"/>
  <c r="L20" i="585"/>
  <c r="M20" i="585" s="1"/>
  <c r="H20" i="585"/>
  <c r="E20" i="585"/>
  <c r="AT19" i="585"/>
  <c r="AJ19" i="585"/>
  <c r="X19" i="585"/>
  <c r="T19" i="585"/>
  <c r="V19" i="585" s="1"/>
  <c r="L19" i="585"/>
  <c r="M19" i="585" s="1"/>
  <c r="H19" i="585"/>
  <c r="E19" i="585"/>
  <c r="AT18" i="585"/>
  <c r="AJ18" i="585"/>
  <c r="X18" i="585"/>
  <c r="T18" i="585"/>
  <c r="V18" i="585" s="1"/>
  <c r="L18" i="585"/>
  <c r="M18" i="585" s="1"/>
  <c r="H18" i="585"/>
  <c r="E18" i="585"/>
  <c r="AT17" i="585"/>
  <c r="AJ17" i="585"/>
  <c r="X17" i="585"/>
  <c r="T17" i="585"/>
  <c r="V17" i="585" s="1"/>
  <c r="L17" i="585"/>
  <c r="M17" i="585" s="1"/>
  <c r="H17" i="585"/>
  <c r="E17" i="585"/>
  <c r="AT16" i="585"/>
  <c r="AJ16" i="585"/>
  <c r="X16" i="585"/>
  <c r="T16" i="585"/>
  <c r="V16" i="585" s="1"/>
  <c r="L16" i="585"/>
  <c r="M16" i="585" s="1"/>
  <c r="H16" i="585"/>
  <c r="E16" i="585"/>
  <c r="AT15" i="585"/>
  <c r="AJ15" i="585"/>
  <c r="X15" i="585"/>
  <c r="T15" i="585"/>
  <c r="V15" i="585" s="1"/>
  <c r="L15" i="585"/>
  <c r="M15" i="585" s="1"/>
  <c r="H15" i="585"/>
  <c r="E15" i="585"/>
  <c r="AT14" i="585"/>
  <c r="AJ14" i="585"/>
  <c r="X14" i="585"/>
  <c r="T14" i="585"/>
  <c r="V14" i="585" s="1"/>
  <c r="L14" i="585"/>
  <c r="M14" i="585" s="1"/>
  <c r="H14" i="585"/>
  <c r="E14" i="585"/>
  <c r="AT13" i="585"/>
  <c r="AJ13" i="585"/>
  <c r="X13" i="585"/>
  <c r="T13" i="585"/>
  <c r="V13" i="585" s="1"/>
  <c r="L13" i="585"/>
  <c r="M13" i="585" s="1"/>
  <c r="H13" i="585"/>
  <c r="E13" i="585"/>
  <c r="AT12" i="585"/>
  <c r="AJ12" i="585"/>
  <c r="X12" i="585"/>
  <c r="L12" i="585"/>
  <c r="M12" i="585" s="1"/>
  <c r="H12" i="585"/>
  <c r="E12" i="585"/>
  <c r="T12" i="585"/>
  <c r="K13" i="585" l="1"/>
  <c r="K14" i="585"/>
  <c r="AT36" i="585"/>
  <c r="K20" i="585"/>
  <c r="K25" i="585"/>
  <c r="K30" i="585"/>
  <c r="U34" i="585"/>
  <c r="K29" i="585"/>
  <c r="U29" i="585"/>
  <c r="AK26" i="585"/>
  <c r="AK25" i="585"/>
  <c r="K24" i="585"/>
  <c r="AK24" i="585"/>
  <c r="AK23" i="585"/>
  <c r="AK20" i="585"/>
  <c r="AK19" i="585"/>
  <c r="K18" i="585"/>
  <c r="AK18" i="585"/>
  <c r="AK17" i="585"/>
  <c r="AK13" i="585"/>
  <c r="AK14" i="585"/>
  <c r="K12" i="585"/>
  <c r="AJ36" i="585"/>
  <c r="AK16" i="585"/>
  <c r="AK22" i="585"/>
  <c r="AK28" i="585"/>
  <c r="AK29" i="585"/>
  <c r="AK31" i="585"/>
  <c r="AK34" i="585"/>
  <c r="AK35" i="585"/>
  <c r="AK15" i="585"/>
  <c r="AK21" i="585"/>
  <c r="AK27" i="585"/>
  <c r="AK30" i="585"/>
  <c r="U14" i="585"/>
  <c r="U15" i="585"/>
  <c r="U16" i="585"/>
  <c r="U17" i="585"/>
  <c r="U25" i="585"/>
  <c r="U26" i="585"/>
  <c r="U27" i="585"/>
  <c r="U28" i="585"/>
  <c r="U19" i="585"/>
  <c r="U18" i="585"/>
  <c r="U20" i="585"/>
  <c r="U21" i="585"/>
  <c r="U23" i="585"/>
  <c r="U30" i="585"/>
  <c r="U31" i="585"/>
  <c r="V32" i="585"/>
  <c r="AK32" i="585" s="1"/>
  <c r="U35" i="585"/>
  <c r="U13" i="585"/>
  <c r="U24" i="585"/>
  <c r="U22" i="585"/>
  <c r="K16" i="585"/>
  <c r="K21" i="585"/>
  <c r="K26" i="585"/>
  <c r="M33" i="585"/>
  <c r="K17" i="585"/>
  <c r="K22" i="585"/>
  <c r="K28" i="585"/>
  <c r="K15" i="585"/>
  <c r="K19" i="585"/>
  <c r="K23" i="585"/>
  <c r="K27" i="585"/>
  <c r="K31" i="585"/>
  <c r="T36" i="585"/>
  <c r="V12" i="585"/>
  <c r="AK12" i="585" s="1"/>
  <c r="U12" i="585"/>
  <c r="AK33" i="585"/>
  <c r="U33" i="585"/>
  <c r="K32" i="585"/>
  <c r="K34" i="585"/>
  <c r="K35" i="585"/>
  <c r="V36" i="585" l="1"/>
  <c r="AK36" i="585" s="1"/>
  <c r="U36" i="585"/>
  <c r="B56" i="584" l="1"/>
  <c r="H22" i="584"/>
  <c r="AI11" i="584" l="1"/>
  <c r="AJ12" i="584" s="1"/>
  <c r="S11" i="584"/>
  <c r="T12" i="584" s="1"/>
  <c r="AU36" i="584"/>
  <c r="AS36" i="584"/>
  <c r="AT35" i="584"/>
  <c r="AJ35" i="584"/>
  <c r="X35" i="584"/>
  <c r="T35" i="584"/>
  <c r="L35" i="584"/>
  <c r="K35" i="584" s="1"/>
  <c r="H35" i="584"/>
  <c r="E35" i="584"/>
  <c r="AT34" i="584"/>
  <c r="AJ34" i="584"/>
  <c r="X34" i="584"/>
  <c r="T34" i="584"/>
  <c r="L34" i="584"/>
  <c r="K34" i="584" s="1"/>
  <c r="H34" i="584"/>
  <c r="E34" i="584"/>
  <c r="AZ33" i="584"/>
  <c r="AT33" i="584"/>
  <c r="AJ33" i="584"/>
  <c r="X33" i="584"/>
  <c r="T33" i="584"/>
  <c r="L33" i="584"/>
  <c r="K33" i="584" s="1"/>
  <c r="H33" i="584"/>
  <c r="E33" i="584"/>
  <c r="AJ32" i="584"/>
  <c r="X32" i="584"/>
  <c r="T32" i="584"/>
  <c r="L32" i="584"/>
  <c r="K32" i="584" s="1"/>
  <c r="H32" i="584"/>
  <c r="E32" i="584"/>
  <c r="AJ31" i="584"/>
  <c r="X31" i="584"/>
  <c r="T31" i="584"/>
  <c r="L31" i="584"/>
  <c r="M31" i="584" s="1"/>
  <c r="H31" i="584"/>
  <c r="E31" i="584"/>
  <c r="AT30" i="584"/>
  <c r="AJ30" i="584"/>
  <c r="X30" i="584"/>
  <c r="T30" i="584"/>
  <c r="L30" i="584"/>
  <c r="M30" i="584" s="1"/>
  <c r="H30" i="584"/>
  <c r="E30" i="584"/>
  <c r="AT29" i="584"/>
  <c r="AJ29" i="584"/>
  <c r="X29" i="584"/>
  <c r="T29" i="584"/>
  <c r="L29" i="584"/>
  <c r="M29" i="584" s="1"/>
  <c r="K29" i="584"/>
  <c r="H29" i="584"/>
  <c r="E29" i="584"/>
  <c r="AT28" i="584"/>
  <c r="AJ28" i="584"/>
  <c r="X28" i="584"/>
  <c r="T28" i="584"/>
  <c r="L28" i="584"/>
  <c r="M28" i="584" s="1"/>
  <c r="H28" i="584"/>
  <c r="E28" i="584"/>
  <c r="AT27" i="584"/>
  <c r="AJ27" i="584"/>
  <c r="X27" i="584"/>
  <c r="T27" i="584"/>
  <c r="L27" i="584"/>
  <c r="M27" i="584" s="1"/>
  <c r="H27" i="584"/>
  <c r="E27" i="584"/>
  <c r="AT26" i="584"/>
  <c r="AJ26" i="584"/>
  <c r="X26" i="584"/>
  <c r="T26" i="584"/>
  <c r="L26" i="584"/>
  <c r="M26" i="584" s="1"/>
  <c r="H26" i="584"/>
  <c r="E26" i="584"/>
  <c r="AT25" i="584"/>
  <c r="AJ25" i="584"/>
  <c r="X25" i="584"/>
  <c r="T25" i="584"/>
  <c r="L25" i="584"/>
  <c r="M25" i="584" s="1"/>
  <c r="H25" i="584"/>
  <c r="E25" i="584"/>
  <c r="AT24" i="584"/>
  <c r="AJ24" i="584"/>
  <c r="X24" i="584"/>
  <c r="T24" i="584"/>
  <c r="L24" i="584"/>
  <c r="M24" i="584" s="1"/>
  <c r="H24" i="584"/>
  <c r="E24" i="584"/>
  <c r="AT23" i="584"/>
  <c r="AJ23" i="584"/>
  <c r="X23" i="584"/>
  <c r="T23" i="584"/>
  <c r="L23" i="584"/>
  <c r="M23" i="584" s="1"/>
  <c r="H23" i="584"/>
  <c r="E23" i="584"/>
  <c r="AT22" i="584"/>
  <c r="AJ22" i="584"/>
  <c r="X22" i="584"/>
  <c r="T22" i="584"/>
  <c r="L22" i="584"/>
  <c r="M22" i="584" s="1"/>
  <c r="E22" i="584"/>
  <c r="AT21" i="584"/>
  <c r="AJ21" i="584"/>
  <c r="X21" i="584"/>
  <c r="T21" i="584"/>
  <c r="L21" i="584"/>
  <c r="M21" i="584" s="1"/>
  <c r="H21" i="584"/>
  <c r="E21" i="584"/>
  <c r="AT20" i="584"/>
  <c r="AJ20" i="584"/>
  <c r="X20" i="584"/>
  <c r="T20" i="584"/>
  <c r="L20" i="584"/>
  <c r="M20" i="584" s="1"/>
  <c r="H20" i="584"/>
  <c r="E20" i="584"/>
  <c r="AT19" i="584"/>
  <c r="AJ19" i="584"/>
  <c r="X19" i="584"/>
  <c r="T19" i="584"/>
  <c r="L19" i="584"/>
  <c r="M19" i="584" s="1"/>
  <c r="H19" i="584"/>
  <c r="E19" i="584"/>
  <c r="AT18" i="584"/>
  <c r="AJ18" i="584"/>
  <c r="X18" i="584"/>
  <c r="T18" i="584"/>
  <c r="L18" i="584"/>
  <c r="M18" i="584" s="1"/>
  <c r="H18" i="584"/>
  <c r="E18" i="584"/>
  <c r="AT17" i="584"/>
  <c r="AJ17" i="584"/>
  <c r="X17" i="584"/>
  <c r="T17" i="584"/>
  <c r="L17" i="584"/>
  <c r="M17" i="584" s="1"/>
  <c r="H17" i="584"/>
  <c r="E17" i="584"/>
  <c r="AT16" i="584"/>
  <c r="AJ16" i="584"/>
  <c r="X16" i="584"/>
  <c r="T16" i="584"/>
  <c r="L16" i="584"/>
  <c r="M16" i="584" s="1"/>
  <c r="H16" i="584"/>
  <c r="E16" i="584"/>
  <c r="AT15" i="584"/>
  <c r="AJ15" i="584"/>
  <c r="X15" i="584"/>
  <c r="T15" i="584"/>
  <c r="L15" i="584"/>
  <c r="M15" i="584" s="1"/>
  <c r="H15" i="584"/>
  <c r="E15" i="584"/>
  <c r="AT14" i="584"/>
  <c r="AJ14" i="584"/>
  <c r="X14" i="584"/>
  <c r="T14" i="584"/>
  <c r="L14" i="584"/>
  <c r="M14" i="584" s="1"/>
  <c r="H14" i="584"/>
  <c r="E14" i="584"/>
  <c r="AT13" i="584"/>
  <c r="AJ13" i="584"/>
  <c r="X13" i="584"/>
  <c r="T13" i="584"/>
  <c r="L13" i="584"/>
  <c r="M13" i="584" s="1"/>
  <c r="H13" i="584"/>
  <c r="E13" i="584"/>
  <c r="AT12" i="584"/>
  <c r="X12" i="584"/>
  <c r="L12" i="584"/>
  <c r="M12" i="584" s="1"/>
  <c r="H12" i="584"/>
  <c r="E12" i="584"/>
  <c r="AI8" i="584"/>
  <c r="AT36" i="584" l="1"/>
  <c r="V35" i="584"/>
  <c r="AK35" i="584" s="1"/>
  <c r="V34" i="584"/>
  <c r="AK34" i="584" s="1"/>
  <c r="M33" i="584"/>
  <c r="V33" i="584"/>
  <c r="AK33" i="584" s="1"/>
  <c r="U32" i="584"/>
  <c r="V32" i="584"/>
  <c r="AK32" i="584" s="1"/>
  <c r="V31" i="584"/>
  <c r="AK31" i="584" s="1"/>
  <c r="V30" i="584"/>
  <c r="AK30" i="584" s="1"/>
  <c r="V29" i="584"/>
  <c r="AK29" i="584" s="1"/>
  <c r="K28" i="584"/>
  <c r="V28" i="584"/>
  <c r="AK28" i="584" s="1"/>
  <c r="V27" i="584"/>
  <c r="AK27" i="584" s="1"/>
  <c r="K26" i="584"/>
  <c r="V26" i="584"/>
  <c r="AK26" i="584" s="1"/>
  <c r="V25" i="584"/>
  <c r="AK25" i="584" s="1"/>
  <c r="K24" i="584"/>
  <c r="V24" i="584"/>
  <c r="AK24" i="584" s="1"/>
  <c r="V23" i="584"/>
  <c r="AK23" i="584" s="1"/>
  <c r="K22" i="584"/>
  <c r="V22" i="584"/>
  <c r="AK22" i="584" s="1"/>
  <c r="K21" i="584"/>
  <c r="V21" i="584"/>
  <c r="AK21" i="584" s="1"/>
  <c r="V20" i="584"/>
  <c r="AK20" i="584" s="1"/>
  <c r="V19" i="584"/>
  <c r="AK19" i="584" s="1"/>
  <c r="K18" i="584"/>
  <c r="V18" i="584"/>
  <c r="AK18" i="584" s="1"/>
  <c r="K17" i="584"/>
  <c r="V17" i="584"/>
  <c r="AK17" i="584" s="1"/>
  <c r="K16" i="584"/>
  <c r="V16" i="584"/>
  <c r="AK16" i="584" s="1"/>
  <c r="V15" i="584"/>
  <c r="AK15" i="584" s="1"/>
  <c r="V14" i="584"/>
  <c r="AK14" i="584" s="1"/>
  <c r="V13" i="584"/>
  <c r="AK13" i="584" s="1"/>
  <c r="K13" i="584"/>
  <c r="AJ36" i="584"/>
  <c r="U21" i="584"/>
  <c r="U13" i="584"/>
  <c r="U14" i="584"/>
  <c r="U15" i="584"/>
  <c r="U28" i="584"/>
  <c r="U22" i="584"/>
  <c r="U23" i="584"/>
  <c r="U29" i="584"/>
  <c r="U30" i="584"/>
  <c r="U31" i="584"/>
  <c r="U34" i="584"/>
  <c r="U17" i="584"/>
  <c r="U24" i="584"/>
  <c r="U25" i="584"/>
  <c r="U35" i="584"/>
  <c r="U18" i="584"/>
  <c r="U19" i="584"/>
  <c r="U20" i="584"/>
  <c r="U26" i="584"/>
  <c r="U27" i="584"/>
  <c r="U16" i="584"/>
  <c r="K12" i="584"/>
  <c r="K14" i="584"/>
  <c r="K20" i="584"/>
  <c r="K25" i="584"/>
  <c r="K30" i="584"/>
  <c r="K15" i="584"/>
  <c r="K19" i="584"/>
  <c r="K23" i="584"/>
  <c r="K27" i="584"/>
  <c r="K31" i="584"/>
  <c r="T36" i="584"/>
  <c r="V12" i="584"/>
  <c r="AK12" i="584" s="1"/>
  <c r="U12" i="584"/>
  <c r="M32" i="584"/>
  <c r="M34" i="584"/>
  <c r="M35" i="584"/>
  <c r="U33" i="584"/>
  <c r="V36" i="584" l="1"/>
  <c r="AK36" i="584" s="1"/>
  <c r="U36" i="584"/>
  <c r="B56" i="583" l="1"/>
  <c r="AI11" i="583" l="1"/>
  <c r="S11" i="583"/>
  <c r="AU36" i="583"/>
  <c r="AS36" i="583"/>
  <c r="AT35" i="583"/>
  <c r="AJ35" i="583"/>
  <c r="X35" i="583"/>
  <c r="T35" i="583"/>
  <c r="L35" i="583"/>
  <c r="M35" i="583" s="1"/>
  <c r="H35" i="583"/>
  <c r="E35" i="583"/>
  <c r="AT34" i="583"/>
  <c r="AJ34" i="583"/>
  <c r="X34" i="583"/>
  <c r="T34" i="583"/>
  <c r="L34" i="583"/>
  <c r="M34" i="583" s="1"/>
  <c r="H34" i="583"/>
  <c r="E34" i="583"/>
  <c r="AZ33" i="583"/>
  <c r="AT33" i="583"/>
  <c r="AJ33" i="583"/>
  <c r="X33" i="583"/>
  <c r="T33" i="583"/>
  <c r="L33" i="583"/>
  <c r="M33" i="583" s="1"/>
  <c r="H33" i="583"/>
  <c r="E33" i="583"/>
  <c r="AJ32" i="583"/>
  <c r="X32" i="583"/>
  <c r="T32" i="583"/>
  <c r="L32" i="583"/>
  <c r="M32" i="583" s="1"/>
  <c r="H32" i="583"/>
  <c r="E32" i="583"/>
  <c r="AJ31" i="583"/>
  <c r="X31" i="583"/>
  <c r="T31" i="583"/>
  <c r="L31" i="583"/>
  <c r="M31" i="583" s="1"/>
  <c r="H31" i="583"/>
  <c r="E31" i="583"/>
  <c r="AT30" i="583"/>
  <c r="AJ30" i="583"/>
  <c r="X30" i="583"/>
  <c r="T30" i="583"/>
  <c r="L30" i="583"/>
  <c r="K30" i="583" s="1"/>
  <c r="H30" i="583"/>
  <c r="E30" i="583"/>
  <c r="AT29" i="583"/>
  <c r="AJ29" i="583"/>
  <c r="X29" i="583"/>
  <c r="T29" i="583"/>
  <c r="L29" i="583"/>
  <c r="M29" i="583" s="1"/>
  <c r="H29" i="583"/>
  <c r="E29" i="583"/>
  <c r="AT28" i="583"/>
  <c r="AJ28" i="583"/>
  <c r="X28" i="583"/>
  <c r="T28" i="583"/>
  <c r="L28" i="583"/>
  <c r="K28" i="583" s="1"/>
  <c r="H28" i="583"/>
  <c r="E28" i="583"/>
  <c r="AT27" i="583"/>
  <c r="AJ27" i="583"/>
  <c r="X27" i="583"/>
  <c r="T27" i="583"/>
  <c r="L27" i="583"/>
  <c r="M27" i="583" s="1"/>
  <c r="H27" i="583"/>
  <c r="E27" i="583"/>
  <c r="AT26" i="583"/>
  <c r="AJ26" i="583"/>
  <c r="X26" i="583"/>
  <c r="T26" i="583"/>
  <c r="L26" i="583"/>
  <c r="K26" i="583" s="1"/>
  <c r="H26" i="583"/>
  <c r="E26" i="583"/>
  <c r="AT25" i="583"/>
  <c r="AJ25" i="583"/>
  <c r="X25" i="583"/>
  <c r="T25" i="583"/>
  <c r="L25" i="583"/>
  <c r="M25" i="583" s="1"/>
  <c r="H25" i="583"/>
  <c r="E25" i="583"/>
  <c r="AT24" i="583"/>
  <c r="AJ24" i="583"/>
  <c r="X24" i="583"/>
  <c r="T24" i="583"/>
  <c r="L24" i="583"/>
  <c r="K24" i="583" s="1"/>
  <c r="H24" i="583"/>
  <c r="E24" i="583"/>
  <c r="AT23" i="583"/>
  <c r="AJ23" i="583"/>
  <c r="X23" i="583"/>
  <c r="T23" i="583"/>
  <c r="L23" i="583"/>
  <c r="M23" i="583" s="1"/>
  <c r="H23" i="583"/>
  <c r="E23" i="583"/>
  <c r="AT22" i="583"/>
  <c r="AJ22" i="583"/>
  <c r="X22" i="583"/>
  <c r="T22" i="583"/>
  <c r="L22" i="583"/>
  <c r="K22" i="583" s="1"/>
  <c r="H22" i="583"/>
  <c r="E22" i="583"/>
  <c r="AT21" i="583"/>
  <c r="AJ21" i="583"/>
  <c r="X21" i="583"/>
  <c r="T21" i="583"/>
  <c r="L21" i="583"/>
  <c r="M21" i="583" s="1"/>
  <c r="H21" i="583"/>
  <c r="E21" i="583"/>
  <c r="AT20" i="583"/>
  <c r="AJ20" i="583"/>
  <c r="X20" i="583"/>
  <c r="T20" i="583"/>
  <c r="L20" i="583"/>
  <c r="K20" i="583" s="1"/>
  <c r="H20" i="583"/>
  <c r="E20" i="583"/>
  <c r="AT19" i="583"/>
  <c r="AJ19" i="583"/>
  <c r="X19" i="583"/>
  <c r="T19" i="583"/>
  <c r="L19" i="583"/>
  <c r="M19" i="583" s="1"/>
  <c r="H19" i="583"/>
  <c r="E19" i="583"/>
  <c r="AT18" i="583"/>
  <c r="AJ18" i="583"/>
  <c r="X18" i="583"/>
  <c r="T18" i="583"/>
  <c r="L18" i="583"/>
  <c r="K18" i="583" s="1"/>
  <c r="H18" i="583"/>
  <c r="E18" i="583"/>
  <c r="AT17" i="583"/>
  <c r="AJ17" i="583"/>
  <c r="X17" i="583"/>
  <c r="T17" i="583"/>
  <c r="L17" i="583"/>
  <c r="M17" i="583" s="1"/>
  <c r="H17" i="583"/>
  <c r="E17" i="583"/>
  <c r="AT16" i="583"/>
  <c r="AJ16" i="583"/>
  <c r="X16" i="583"/>
  <c r="T16" i="583"/>
  <c r="L16" i="583"/>
  <c r="M16" i="583" s="1"/>
  <c r="H16" i="583"/>
  <c r="E16" i="583"/>
  <c r="AT15" i="583"/>
  <c r="AJ15" i="583"/>
  <c r="X15" i="583"/>
  <c r="T15" i="583"/>
  <c r="L15" i="583"/>
  <c r="K15" i="583" s="1"/>
  <c r="H15" i="583"/>
  <c r="E15" i="583"/>
  <c r="AT14" i="583"/>
  <c r="AJ14" i="583"/>
  <c r="X14" i="583"/>
  <c r="T14" i="583"/>
  <c r="L14" i="583"/>
  <c r="M14" i="583" s="1"/>
  <c r="H14" i="583"/>
  <c r="E14" i="583"/>
  <c r="AT13" i="583"/>
  <c r="AJ13" i="583"/>
  <c r="X13" i="583"/>
  <c r="T13" i="583"/>
  <c r="L13" i="583"/>
  <c r="M13" i="583" s="1"/>
  <c r="K13" i="583"/>
  <c r="H13" i="583"/>
  <c r="E13" i="583"/>
  <c r="AT12" i="583"/>
  <c r="AJ12" i="583"/>
  <c r="X12" i="583"/>
  <c r="T12" i="583"/>
  <c r="L12" i="583"/>
  <c r="M12" i="583" s="1"/>
  <c r="H12" i="583"/>
  <c r="E12" i="583"/>
  <c r="AI8" i="583"/>
  <c r="V19" i="583" l="1"/>
  <c r="V23" i="583"/>
  <c r="V27" i="583"/>
  <c r="V31" i="583"/>
  <c r="V33" i="583"/>
  <c r="U34" i="583"/>
  <c r="V15" i="583"/>
  <c r="AT36" i="583"/>
  <c r="V14" i="583"/>
  <c r="V18" i="583"/>
  <c r="AK18" i="583" s="1"/>
  <c r="V22" i="583"/>
  <c r="AK22" i="583" s="1"/>
  <c r="V26" i="583"/>
  <c r="V30" i="583"/>
  <c r="V13" i="583"/>
  <c r="V17" i="583"/>
  <c r="V21" i="583"/>
  <c r="AK21" i="583" s="1"/>
  <c r="V25" i="583"/>
  <c r="V29" i="583"/>
  <c r="AK29" i="583" s="1"/>
  <c r="U32" i="583"/>
  <c r="V16" i="583"/>
  <c r="V20" i="583"/>
  <c r="V24" i="583"/>
  <c r="V28" i="583"/>
  <c r="U35" i="583"/>
  <c r="K33" i="583"/>
  <c r="K29" i="583"/>
  <c r="K27" i="583"/>
  <c r="AK28" i="583"/>
  <c r="AK27" i="583"/>
  <c r="AK26" i="583"/>
  <c r="K25" i="583"/>
  <c r="K21" i="583"/>
  <c r="AK20" i="583"/>
  <c r="K19" i="583"/>
  <c r="K17" i="583"/>
  <c r="K16" i="583"/>
  <c r="K14" i="583"/>
  <c r="AJ36" i="583"/>
  <c r="AK19" i="583"/>
  <c r="AK24" i="583"/>
  <c r="AK25" i="583"/>
  <c r="AK31" i="583"/>
  <c r="AK17" i="583"/>
  <c r="AK23" i="583"/>
  <c r="AK30" i="583"/>
  <c r="AK33" i="583"/>
  <c r="U17" i="583"/>
  <c r="U18" i="583"/>
  <c r="V32" i="583"/>
  <c r="AK32" i="583" s="1"/>
  <c r="U33" i="583"/>
  <c r="T36" i="583"/>
  <c r="U27" i="583"/>
  <c r="U28" i="583"/>
  <c r="AK15" i="583"/>
  <c r="AK16" i="583"/>
  <c r="U19" i="583"/>
  <c r="U20" i="583"/>
  <c r="U30" i="583"/>
  <c r="U31" i="583"/>
  <c r="U21" i="583"/>
  <c r="U22" i="583"/>
  <c r="U23" i="583"/>
  <c r="U24" i="583"/>
  <c r="U25" i="583"/>
  <c r="U26" i="583"/>
  <c r="V34" i="583"/>
  <c r="AK34" i="583" s="1"/>
  <c r="V35" i="583"/>
  <c r="AK35" i="583" s="1"/>
  <c r="U29" i="583"/>
  <c r="K12" i="583"/>
  <c r="K23" i="583"/>
  <c r="K31" i="583"/>
  <c r="M15" i="583"/>
  <c r="M18" i="583"/>
  <c r="M20" i="583"/>
  <c r="M22" i="583"/>
  <c r="M24" i="583"/>
  <c r="M26" i="583"/>
  <c r="M28" i="583"/>
  <c r="M30" i="583"/>
  <c r="AK13" i="583"/>
  <c r="AK14" i="583"/>
  <c r="U12" i="583"/>
  <c r="U13" i="583"/>
  <c r="U14" i="583"/>
  <c r="U15" i="583"/>
  <c r="K32" i="583"/>
  <c r="K34" i="583"/>
  <c r="K35" i="583"/>
  <c r="U16" i="583"/>
  <c r="V12" i="583"/>
  <c r="AK12" i="583" s="1"/>
  <c r="U36" i="583" l="1"/>
  <c r="V36" i="583"/>
  <c r="AK36" i="583" s="1"/>
  <c r="B54" i="582" l="1"/>
  <c r="AI11" i="582" l="1"/>
  <c r="S11" i="582"/>
  <c r="T12" i="582" s="1"/>
  <c r="AU36" i="582"/>
  <c r="AS36" i="582"/>
  <c r="AT35" i="582"/>
  <c r="AJ35" i="582"/>
  <c r="X35" i="582"/>
  <c r="T35" i="582"/>
  <c r="L35" i="582"/>
  <c r="M35" i="582" s="1"/>
  <c r="H35" i="582"/>
  <c r="E35" i="582"/>
  <c r="AT34" i="582"/>
  <c r="AJ34" i="582"/>
  <c r="X34" i="582"/>
  <c r="T34" i="582"/>
  <c r="L34" i="582"/>
  <c r="M34" i="582" s="1"/>
  <c r="H34" i="582"/>
  <c r="E34" i="582"/>
  <c r="AZ33" i="582"/>
  <c r="AT33" i="582"/>
  <c r="AJ33" i="582"/>
  <c r="X33" i="582"/>
  <c r="T33" i="582"/>
  <c r="L33" i="582"/>
  <c r="M33" i="582" s="1"/>
  <c r="H33" i="582"/>
  <c r="E33" i="582"/>
  <c r="AJ32" i="582"/>
  <c r="X32" i="582"/>
  <c r="T32" i="582"/>
  <c r="L32" i="582"/>
  <c r="M32" i="582" s="1"/>
  <c r="H32" i="582"/>
  <c r="E32" i="582"/>
  <c r="AJ31" i="582"/>
  <c r="X31" i="582"/>
  <c r="T31" i="582"/>
  <c r="L31" i="582"/>
  <c r="M31" i="582" s="1"/>
  <c r="H31" i="582"/>
  <c r="E31" i="582"/>
  <c r="AT30" i="582"/>
  <c r="AJ30" i="582"/>
  <c r="X30" i="582"/>
  <c r="T30" i="582"/>
  <c r="L30" i="582"/>
  <c r="K30" i="582" s="1"/>
  <c r="H30" i="582"/>
  <c r="E30" i="582"/>
  <c r="AT29" i="582"/>
  <c r="AJ29" i="582"/>
  <c r="X29" i="582"/>
  <c r="T29" i="582"/>
  <c r="L29" i="582"/>
  <c r="M29" i="582" s="1"/>
  <c r="H29" i="582"/>
  <c r="E29" i="582"/>
  <c r="AT28" i="582"/>
  <c r="AJ28" i="582"/>
  <c r="X28" i="582"/>
  <c r="T28" i="582"/>
  <c r="L28" i="582"/>
  <c r="K28" i="582" s="1"/>
  <c r="H28" i="582"/>
  <c r="E28" i="582"/>
  <c r="AT27" i="582"/>
  <c r="AJ27" i="582"/>
  <c r="X27" i="582"/>
  <c r="T27" i="582"/>
  <c r="L27" i="582"/>
  <c r="M27" i="582" s="1"/>
  <c r="H27" i="582"/>
  <c r="E27" i="582"/>
  <c r="AT26" i="582"/>
  <c r="AJ26" i="582"/>
  <c r="X26" i="582"/>
  <c r="T26" i="582"/>
  <c r="L26" i="582"/>
  <c r="K26" i="582" s="1"/>
  <c r="H26" i="582"/>
  <c r="E26" i="582"/>
  <c r="AT25" i="582"/>
  <c r="AJ25" i="582"/>
  <c r="X25" i="582"/>
  <c r="T25" i="582"/>
  <c r="L25" i="582"/>
  <c r="M25" i="582" s="1"/>
  <c r="H25" i="582"/>
  <c r="E25" i="582"/>
  <c r="AT24" i="582"/>
  <c r="AJ24" i="582"/>
  <c r="X24" i="582"/>
  <c r="T24" i="582"/>
  <c r="L24" i="582"/>
  <c r="K24" i="582" s="1"/>
  <c r="H24" i="582"/>
  <c r="E24" i="582"/>
  <c r="AT23" i="582"/>
  <c r="AJ23" i="582"/>
  <c r="X23" i="582"/>
  <c r="T23" i="582"/>
  <c r="L23" i="582"/>
  <c r="M23" i="582" s="1"/>
  <c r="H23" i="582"/>
  <c r="E23" i="582"/>
  <c r="AT22" i="582"/>
  <c r="AJ22" i="582"/>
  <c r="X22" i="582"/>
  <c r="T22" i="582"/>
  <c r="L22" i="582"/>
  <c r="K22" i="582" s="1"/>
  <c r="H22" i="582"/>
  <c r="E22" i="582"/>
  <c r="AT21" i="582"/>
  <c r="AJ21" i="582"/>
  <c r="X21" i="582"/>
  <c r="T21" i="582"/>
  <c r="L21" i="582"/>
  <c r="M21" i="582" s="1"/>
  <c r="H21" i="582"/>
  <c r="E21" i="582"/>
  <c r="AT20" i="582"/>
  <c r="AJ20" i="582"/>
  <c r="X20" i="582"/>
  <c r="T20" i="582"/>
  <c r="L20" i="582"/>
  <c r="K20" i="582" s="1"/>
  <c r="H20" i="582"/>
  <c r="E20" i="582"/>
  <c r="AT19" i="582"/>
  <c r="AJ19" i="582"/>
  <c r="X19" i="582"/>
  <c r="T19" i="582"/>
  <c r="L19" i="582"/>
  <c r="M19" i="582" s="1"/>
  <c r="H19" i="582"/>
  <c r="E19" i="582"/>
  <c r="AT18" i="582"/>
  <c r="AJ18" i="582"/>
  <c r="X18" i="582"/>
  <c r="T18" i="582"/>
  <c r="L18" i="582"/>
  <c r="K18" i="582" s="1"/>
  <c r="H18" i="582"/>
  <c r="E18" i="582"/>
  <c r="AT17" i="582"/>
  <c r="AJ17" i="582"/>
  <c r="X17" i="582"/>
  <c r="T17" i="582"/>
  <c r="L17" i="582"/>
  <c r="M17" i="582" s="1"/>
  <c r="H17" i="582"/>
  <c r="E17" i="582"/>
  <c r="AT16" i="582"/>
  <c r="AJ16" i="582"/>
  <c r="X16" i="582"/>
  <c r="T16" i="582"/>
  <c r="L16" i="582"/>
  <c r="K16" i="582" s="1"/>
  <c r="H16" i="582"/>
  <c r="E16" i="582"/>
  <c r="AT15" i="582"/>
  <c r="AJ15" i="582"/>
  <c r="X15" i="582"/>
  <c r="T15" i="582"/>
  <c r="L15" i="582"/>
  <c r="M15" i="582" s="1"/>
  <c r="H15" i="582"/>
  <c r="E15" i="582"/>
  <c r="AT14" i="582"/>
  <c r="AJ14" i="582"/>
  <c r="X14" i="582"/>
  <c r="T14" i="582"/>
  <c r="L14" i="582"/>
  <c r="M14" i="582" s="1"/>
  <c r="H14" i="582"/>
  <c r="E14" i="582"/>
  <c r="AT13" i="582"/>
  <c r="AJ13" i="582"/>
  <c r="X13" i="582"/>
  <c r="T13" i="582"/>
  <c r="L13" i="582"/>
  <c r="K13" i="582" s="1"/>
  <c r="H13" i="582"/>
  <c r="E13" i="582"/>
  <c r="AT12" i="582"/>
  <c r="AJ12" i="582"/>
  <c r="X12" i="582"/>
  <c r="L12" i="582"/>
  <c r="K12" i="582" s="1"/>
  <c r="H12" i="582"/>
  <c r="E12" i="582"/>
  <c r="AI8" i="582"/>
  <c r="AT36" i="582" l="1"/>
  <c r="K33" i="582"/>
  <c r="V13" i="582"/>
  <c r="V17" i="582"/>
  <c r="V21" i="582"/>
  <c r="V25" i="582"/>
  <c r="V29" i="582"/>
  <c r="U32" i="582"/>
  <c r="V16" i="582"/>
  <c r="V20" i="582"/>
  <c r="V24" i="582"/>
  <c r="V28" i="582"/>
  <c r="V15" i="582"/>
  <c r="V19" i="582"/>
  <c r="V23" i="582"/>
  <c r="V27" i="582"/>
  <c r="V31" i="582"/>
  <c r="U35" i="582"/>
  <c r="V14" i="582"/>
  <c r="V18" i="582"/>
  <c r="V22" i="582"/>
  <c r="AK22" i="582" s="1"/>
  <c r="V26" i="582"/>
  <c r="V30" i="582"/>
  <c r="U33" i="582"/>
  <c r="U34" i="582"/>
  <c r="V33" i="582"/>
  <c r="AK31" i="582"/>
  <c r="K29" i="582"/>
  <c r="K27" i="582"/>
  <c r="AK28" i="582"/>
  <c r="AK27" i="582"/>
  <c r="AK26" i="582"/>
  <c r="AK25" i="582"/>
  <c r="K21" i="582"/>
  <c r="AK21" i="582"/>
  <c r="AK20" i="582"/>
  <c r="K19" i="582"/>
  <c r="AK16" i="582"/>
  <c r="AK15" i="582"/>
  <c r="M12" i="582"/>
  <c r="AK17" i="582"/>
  <c r="AK23" i="582"/>
  <c r="AK29" i="582"/>
  <c r="AK33" i="582"/>
  <c r="AJ36" i="582"/>
  <c r="AK14" i="582"/>
  <c r="AK18" i="582"/>
  <c r="AK19" i="582"/>
  <c r="AK24" i="582"/>
  <c r="AK30" i="582"/>
  <c r="AK13" i="582"/>
  <c r="U27" i="582"/>
  <c r="U28" i="582"/>
  <c r="V32" i="582"/>
  <c r="U15" i="582"/>
  <c r="U16" i="582"/>
  <c r="U17" i="582"/>
  <c r="U18" i="582"/>
  <c r="U29" i="582"/>
  <c r="U19" i="582"/>
  <c r="U20" i="582"/>
  <c r="AK32" i="582"/>
  <c r="T36" i="582"/>
  <c r="U21" i="582"/>
  <c r="U22" i="582"/>
  <c r="U23" i="582"/>
  <c r="U24" i="582"/>
  <c r="U25" i="582"/>
  <c r="U26" i="582"/>
  <c r="V34" i="582"/>
  <c r="AK34" i="582" s="1"/>
  <c r="V35" i="582"/>
  <c r="AK35" i="582" s="1"/>
  <c r="U30" i="582"/>
  <c r="U31" i="582"/>
  <c r="K14" i="582"/>
  <c r="K15" i="582"/>
  <c r="K23" i="582"/>
  <c r="K31" i="582"/>
  <c r="K17" i="582"/>
  <c r="K25" i="582"/>
  <c r="M13" i="582"/>
  <c r="M16" i="582"/>
  <c r="M18" i="582"/>
  <c r="M20" i="582"/>
  <c r="M22" i="582"/>
  <c r="M24" i="582"/>
  <c r="M26" i="582"/>
  <c r="M28" i="582"/>
  <c r="M30" i="582"/>
  <c r="K32" i="582"/>
  <c r="K34" i="582"/>
  <c r="K35" i="582"/>
  <c r="U14" i="582"/>
  <c r="U12" i="582"/>
  <c r="U13" i="582"/>
  <c r="V12" i="582"/>
  <c r="AK12" i="582" s="1"/>
  <c r="V36" i="582" l="1"/>
  <c r="AK36" i="582" s="1"/>
  <c r="U36" i="582"/>
  <c r="B54" i="581" l="1"/>
  <c r="H21" i="581"/>
  <c r="AI11" i="581" l="1"/>
  <c r="S11" i="581"/>
  <c r="AU36" i="581" l="1"/>
  <c r="AS36" i="581"/>
  <c r="AT35" i="581"/>
  <c r="AJ35" i="581"/>
  <c r="X35" i="581"/>
  <c r="T35" i="581"/>
  <c r="L35" i="581"/>
  <c r="M35" i="581" s="1"/>
  <c r="H35" i="581"/>
  <c r="E35" i="581"/>
  <c r="AT34" i="581"/>
  <c r="AJ34" i="581"/>
  <c r="X34" i="581"/>
  <c r="T34" i="581"/>
  <c r="L34" i="581"/>
  <c r="M34" i="581" s="1"/>
  <c r="H34" i="581"/>
  <c r="E34" i="581"/>
  <c r="AZ33" i="581"/>
  <c r="AT33" i="581"/>
  <c r="AJ33" i="581"/>
  <c r="X33" i="581"/>
  <c r="T33" i="581"/>
  <c r="L33" i="581"/>
  <c r="K33" i="581" s="1"/>
  <c r="H33" i="581"/>
  <c r="E33" i="581"/>
  <c r="AJ32" i="581"/>
  <c r="X32" i="581"/>
  <c r="T32" i="581"/>
  <c r="L32" i="581"/>
  <c r="K32" i="581" s="1"/>
  <c r="H32" i="581"/>
  <c r="E32" i="581"/>
  <c r="AJ31" i="581"/>
  <c r="X31" i="581"/>
  <c r="T31" i="581"/>
  <c r="L31" i="581"/>
  <c r="M31" i="581" s="1"/>
  <c r="H31" i="581"/>
  <c r="E31" i="581"/>
  <c r="AT30" i="581"/>
  <c r="AJ30" i="581"/>
  <c r="X30" i="581"/>
  <c r="T30" i="581"/>
  <c r="L30" i="581"/>
  <c r="M30" i="581" s="1"/>
  <c r="H30" i="581"/>
  <c r="E30" i="581"/>
  <c r="AT29" i="581"/>
  <c r="AJ29" i="581"/>
  <c r="X29" i="581"/>
  <c r="T29" i="581"/>
  <c r="L29" i="581"/>
  <c r="M29" i="581" s="1"/>
  <c r="H29" i="581"/>
  <c r="E29" i="581"/>
  <c r="AT28" i="581"/>
  <c r="AJ28" i="581"/>
  <c r="X28" i="581"/>
  <c r="T28" i="581"/>
  <c r="L28" i="581"/>
  <c r="M28" i="581" s="1"/>
  <c r="H28" i="581"/>
  <c r="E28" i="581"/>
  <c r="AT27" i="581"/>
  <c r="AJ27" i="581"/>
  <c r="X27" i="581"/>
  <c r="T27" i="581"/>
  <c r="L27" i="581"/>
  <c r="M27" i="581" s="1"/>
  <c r="H27" i="581"/>
  <c r="E27" i="581"/>
  <c r="AT26" i="581"/>
  <c r="AJ26" i="581"/>
  <c r="X26" i="581"/>
  <c r="T26" i="581"/>
  <c r="L26" i="581"/>
  <c r="M26" i="581" s="1"/>
  <c r="H26" i="581"/>
  <c r="E26" i="581"/>
  <c r="AT25" i="581"/>
  <c r="AJ25" i="581"/>
  <c r="X25" i="581"/>
  <c r="T25" i="581"/>
  <c r="L25" i="581"/>
  <c r="M25" i="581" s="1"/>
  <c r="H25" i="581"/>
  <c r="E25" i="581"/>
  <c r="AT24" i="581"/>
  <c r="AJ24" i="581"/>
  <c r="X24" i="581"/>
  <c r="T24" i="581"/>
  <c r="L24" i="581"/>
  <c r="M24" i="581" s="1"/>
  <c r="H24" i="581"/>
  <c r="E24" i="581"/>
  <c r="AT23" i="581"/>
  <c r="AJ23" i="581"/>
  <c r="X23" i="581"/>
  <c r="T23" i="581"/>
  <c r="L23" i="581"/>
  <c r="M23" i="581" s="1"/>
  <c r="H23" i="581"/>
  <c r="E23" i="581"/>
  <c r="AT22" i="581"/>
  <c r="AJ22" i="581"/>
  <c r="X22" i="581"/>
  <c r="T22" i="581"/>
  <c r="L22" i="581"/>
  <c r="M22" i="581" s="1"/>
  <c r="H22" i="581"/>
  <c r="E22" i="581"/>
  <c r="AT21" i="581"/>
  <c r="AJ21" i="581"/>
  <c r="X21" i="581"/>
  <c r="T21" i="581"/>
  <c r="L21" i="581"/>
  <c r="M21" i="581" s="1"/>
  <c r="E21" i="581"/>
  <c r="AT20" i="581"/>
  <c r="AJ20" i="581"/>
  <c r="X20" i="581"/>
  <c r="T20" i="581"/>
  <c r="L20" i="581"/>
  <c r="M20" i="581" s="1"/>
  <c r="H20" i="581"/>
  <c r="E20" i="581"/>
  <c r="AT19" i="581"/>
  <c r="AJ19" i="581"/>
  <c r="X19" i="581"/>
  <c r="T19" i="581"/>
  <c r="L19" i="581"/>
  <c r="M19" i="581" s="1"/>
  <c r="H19" i="581"/>
  <c r="E19" i="581"/>
  <c r="AT18" i="581"/>
  <c r="AJ18" i="581"/>
  <c r="X18" i="581"/>
  <c r="T18" i="581"/>
  <c r="L18" i="581"/>
  <c r="M18" i="581" s="1"/>
  <c r="H18" i="581"/>
  <c r="E18" i="581"/>
  <c r="AT17" i="581"/>
  <c r="AJ17" i="581"/>
  <c r="X17" i="581"/>
  <c r="T17" i="581"/>
  <c r="L17" i="581"/>
  <c r="M17" i="581" s="1"/>
  <c r="H17" i="581"/>
  <c r="E17" i="581"/>
  <c r="AT16" i="581"/>
  <c r="AJ16" i="581"/>
  <c r="X16" i="581"/>
  <c r="T16" i="581"/>
  <c r="L16" i="581"/>
  <c r="M16" i="581" s="1"/>
  <c r="H16" i="581"/>
  <c r="E16" i="581"/>
  <c r="AT15" i="581"/>
  <c r="AJ15" i="581"/>
  <c r="X15" i="581"/>
  <c r="T15" i="581"/>
  <c r="L15" i="581"/>
  <c r="M15" i="581" s="1"/>
  <c r="H15" i="581"/>
  <c r="E15" i="581"/>
  <c r="AT14" i="581"/>
  <c r="AJ14" i="581"/>
  <c r="X14" i="581"/>
  <c r="T14" i="581"/>
  <c r="L14" i="581"/>
  <c r="M14" i="581" s="1"/>
  <c r="H14" i="581"/>
  <c r="E14" i="581"/>
  <c r="AT13" i="581"/>
  <c r="AJ13" i="581"/>
  <c r="X13" i="581"/>
  <c r="T13" i="581"/>
  <c r="L13" i="581"/>
  <c r="M13" i="581" s="1"/>
  <c r="H13" i="581"/>
  <c r="E13" i="581"/>
  <c r="AT12" i="581"/>
  <c r="AT36" i="581" s="1"/>
  <c r="AJ12" i="581"/>
  <c r="X12" i="581"/>
  <c r="T12" i="581"/>
  <c r="L12" i="581"/>
  <c r="M12" i="581" s="1"/>
  <c r="H12" i="581"/>
  <c r="E12" i="581"/>
  <c r="AI8" i="581"/>
  <c r="B69" i="580"/>
  <c r="K17" i="581" l="1"/>
  <c r="K23" i="581"/>
  <c r="U26" i="581"/>
  <c r="K29" i="581"/>
  <c r="K30" i="581"/>
  <c r="K34" i="581"/>
  <c r="K19" i="581"/>
  <c r="K20" i="581"/>
  <c r="K25" i="581"/>
  <c r="U27" i="581"/>
  <c r="U34" i="581"/>
  <c r="U35" i="581"/>
  <c r="V34" i="581"/>
  <c r="AK34" i="581" s="1"/>
  <c r="M33" i="581"/>
  <c r="U33" i="581"/>
  <c r="U32" i="581"/>
  <c r="V31" i="581"/>
  <c r="AK31" i="581" s="1"/>
  <c r="V30" i="581"/>
  <c r="AK30" i="581" s="1"/>
  <c r="V29" i="581"/>
  <c r="V28" i="581"/>
  <c r="AK28" i="581" s="1"/>
  <c r="U28" i="581"/>
  <c r="K28" i="581"/>
  <c r="V27" i="581"/>
  <c r="AK27" i="581" s="1"/>
  <c r="K26" i="581"/>
  <c r="V26" i="581"/>
  <c r="AK26" i="581" s="1"/>
  <c r="V25" i="581"/>
  <c r="AK25" i="581" s="1"/>
  <c r="K24" i="581"/>
  <c r="V24" i="581"/>
  <c r="AK24" i="581" s="1"/>
  <c r="V23" i="581"/>
  <c r="AK23" i="581" s="1"/>
  <c r="K22" i="581"/>
  <c r="U22" i="581"/>
  <c r="K21" i="581"/>
  <c r="U21" i="581"/>
  <c r="V20" i="581"/>
  <c r="AK20" i="581" s="1"/>
  <c r="V19" i="581"/>
  <c r="K18" i="581"/>
  <c r="V18" i="581"/>
  <c r="V17" i="581"/>
  <c r="AK17" i="581" s="1"/>
  <c r="K16" i="581"/>
  <c r="V16" i="581"/>
  <c r="AK16" i="581" s="1"/>
  <c r="K15" i="581"/>
  <c r="U15" i="581"/>
  <c r="K14" i="581"/>
  <c r="U14" i="581"/>
  <c r="K13" i="581"/>
  <c r="U12" i="581"/>
  <c r="V13" i="581"/>
  <c r="AK13" i="581" s="1"/>
  <c r="K12" i="581"/>
  <c r="AJ36" i="581"/>
  <c r="AK29" i="581"/>
  <c r="U29" i="581"/>
  <c r="U25" i="581"/>
  <c r="U30" i="581"/>
  <c r="U31" i="581"/>
  <c r="V32" i="581"/>
  <c r="AK32" i="581" s="1"/>
  <c r="V33" i="581"/>
  <c r="AK33" i="581" s="1"/>
  <c r="V35" i="581"/>
  <c r="AK35" i="581" s="1"/>
  <c r="K27" i="581"/>
  <c r="K31" i="581"/>
  <c r="K35" i="581"/>
  <c r="AK18" i="581"/>
  <c r="AK19" i="581"/>
  <c r="U19" i="581"/>
  <c r="U20" i="581"/>
  <c r="U23" i="581"/>
  <c r="U24" i="581"/>
  <c r="V12" i="581"/>
  <c r="AK12" i="581" s="1"/>
  <c r="V14" i="581"/>
  <c r="AK14" i="581" s="1"/>
  <c r="V15" i="581"/>
  <c r="AK15" i="581" s="1"/>
  <c r="V21" i="581"/>
  <c r="AK21" i="581" s="1"/>
  <c r="V22" i="581"/>
  <c r="AK22" i="581" s="1"/>
  <c r="M32" i="581"/>
  <c r="T36" i="581"/>
  <c r="U18" i="581"/>
  <c r="U13" i="581"/>
  <c r="U16" i="581"/>
  <c r="U17" i="581"/>
  <c r="V36" i="581" l="1"/>
  <c r="AK36" i="581" s="1"/>
  <c r="U36" i="581"/>
  <c r="AI11" i="580" l="1"/>
  <c r="AJ12" i="580" s="1"/>
  <c r="S11" i="580"/>
  <c r="AU36" i="580"/>
  <c r="AS36" i="580"/>
  <c r="AT35" i="580"/>
  <c r="AJ35" i="580"/>
  <c r="X35" i="580"/>
  <c r="T35" i="580"/>
  <c r="L35" i="580"/>
  <c r="M35" i="580" s="1"/>
  <c r="H35" i="580"/>
  <c r="E35" i="580"/>
  <c r="AT34" i="580"/>
  <c r="AJ34" i="580"/>
  <c r="X34" i="580"/>
  <c r="T34" i="580"/>
  <c r="L34" i="580"/>
  <c r="M34" i="580" s="1"/>
  <c r="H34" i="580"/>
  <c r="E34" i="580"/>
  <c r="AZ33" i="580"/>
  <c r="AT33" i="580"/>
  <c r="AJ33" i="580"/>
  <c r="X33" i="580"/>
  <c r="T33" i="580"/>
  <c r="L33" i="580"/>
  <c r="M33" i="580" s="1"/>
  <c r="H33" i="580"/>
  <c r="E33" i="580"/>
  <c r="AJ32" i="580"/>
  <c r="X32" i="580"/>
  <c r="T32" i="580"/>
  <c r="L32" i="580"/>
  <c r="M32" i="580" s="1"/>
  <c r="H32" i="580"/>
  <c r="E32" i="580"/>
  <c r="AJ31" i="580"/>
  <c r="X31" i="580"/>
  <c r="T31" i="580"/>
  <c r="L31" i="580"/>
  <c r="M31" i="580" s="1"/>
  <c r="H31" i="580"/>
  <c r="E31" i="580"/>
  <c r="AT30" i="580"/>
  <c r="AJ30" i="580"/>
  <c r="X30" i="580"/>
  <c r="T30" i="580"/>
  <c r="L30" i="580"/>
  <c r="K30" i="580" s="1"/>
  <c r="H30" i="580"/>
  <c r="E30" i="580"/>
  <c r="AT29" i="580"/>
  <c r="AJ29" i="580"/>
  <c r="X29" i="580"/>
  <c r="T29" i="580"/>
  <c r="L29" i="580"/>
  <c r="M29" i="580" s="1"/>
  <c r="H29" i="580"/>
  <c r="E29" i="580"/>
  <c r="AT28" i="580"/>
  <c r="AJ28" i="580"/>
  <c r="X28" i="580"/>
  <c r="T28" i="580"/>
  <c r="L28" i="580"/>
  <c r="K28" i="580" s="1"/>
  <c r="H28" i="580"/>
  <c r="E28" i="580"/>
  <c r="AT27" i="580"/>
  <c r="AJ27" i="580"/>
  <c r="X27" i="580"/>
  <c r="T27" i="580"/>
  <c r="L27" i="580"/>
  <c r="M27" i="580" s="1"/>
  <c r="H27" i="580"/>
  <c r="E27" i="580"/>
  <c r="AT26" i="580"/>
  <c r="AJ26" i="580"/>
  <c r="X26" i="580"/>
  <c r="T26" i="580"/>
  <c r="L26" i="580"/>
  <c r="K26" i="580" s="1"/>
  <c r="H26" i="580"/>
  <c r="E26" i="580"/>
  <c r="AT25" i="580"/>
  <c r="AJ25" i="580"/>
  <c r="X25" i="580"/>
  <c r="T25" i="580"/>
  <c r="L25" i="580"/>
  <c r="M25" i="580" s="1"/>
  <c r="H25" i="580"/>
  <c r="E25" i="580"/>
  <c r="AT24" i="580"/>
  <c r="AJ24" i="580"/>
  <c r="X24" i="580"/>
  <c r="T24" i="580"/>
  <c r="L24" i="580"/>
  <c r="K24" i="580" s="1"/>
  <c r="H24" i="580"/>
  <c r="E24" i="580"/>
  <c r="AT23" i="580"/>
  <c r="AJ23" i="580"/>
  <c r="X23" i="580"/>
  <c r="T23" i="580"/>
  <c r="L23" i="580"/>
  <c r="M23" i="580" s="1"/>
  <c r="H23" i="580"/>
  <c r="E23" i="580"/>
  <c r="AT22" i="580"/>
  <c r="AJ22" i="580"/>
  <c r="X22" i="580"/>
  <c r="T22" i="580"/>
  <c r="L22" i="580"/>
  <c r="K22" i="580" s="1"/>
  <c r="H22" i="580"/>
  <c r="E22" i="580"/>
  <c r="AT21" i="580"/>
  <c r="AJ21" i="580"/>
  <c r="X21" i="580"/>
  <c r="T21" i="580"/>
  <c r="L21" i="580"/>
  <c r="M21" i="580" s="1"/>
  <c r="H21" i="580"/>
  <c r="E21" i="580"/>
  <c r="AT20" i="580"/>
  <c r="AJ20" i="580"/>
  <c r="X20" i="580"/>
  <c r="T20" i="580"/>
  <c r="L20" i="580"/>
  <c r="K20" i="580" s="1"/>
  <c r="H20" i="580"/>
  <c r="E20" i="580"/>
  <c r="AT19" i="580"/>
  <c r="AJ19" i="580"/>
  <c r="X19" i="580"/>
  <c r="T19" i="580"/>
  <c r="L19" i="580"/>
  <c r="M19" i="580" s="1"/>
  <c r="H19" i="580"/>
  <c r="E19" i="580"/>
  <c r="AT18" i="580"/>
  <c r="AJ18" i="580"/>
  <c r="X18" i="580"/>
  <c r="T18" i="580"/>
  <c r="L18" i="580"/>
  <c r="K18" i="580" s="1"/>
  <c r="H18" i="580"/>
  <c r="E18" i="580"/>
  <c r="AT17" i="580"/>
  <c r="AJ17" i="580"/>
  <c r="X17" i="580"/>
  <c r="T17" i="580"/>
  <c r="L17" i="580"/>
  <c r="M17" i="580" s="1"/>
  <c r="H17" i="580"/>
  <c r="E17" i="580"/>
  <c r="AT16" i="580"/>
  <c r="AJ16" i="580"/>
  <c r="X16" i="580"/>
  <c r="T16" i="580"/>
  <c r="L16" i="580"/>
  <c r="K16" i="580" s="1"/>
  <c r="H16" i="580"/>
  <c r="E16" i="580"/>
  <c r="AT15" i="580"/>
  <c r="AJ15" i="580"/>
  <c r="X15" i="580"/>
  <c r="T15" i="580"/>
  <c r="L15" i="580"/>
  <c r="M15" i="580" s="1"/>
  <c r="H15" i="580"/>
  <c r="E15" i="580"/>
  <c r="AT14" i="580"/>
  <c r="AJ14" i="580"/>
  <c r="X14" i="580"/>
  <c r="T14" i="580"/>
  <c r="L14" i="580"/>
  <c r="K14" i="580" s="1"/>
  <c r="H14" i="580"/>
  <c r="E14" i="580"/>
  <c r="AT13" i="580"/>
  <c r="AJ13" i="580"/>
  <c r="X13" i="580"/>
  <c r="T13" i="580"/>
  <c r="L13" i="580"/>
  <c r="M13" i="580" s="1"/>
  <c r="H13" i="580"/>
  <c r="E13" i="580"/>
  <c r="AT12" i="580"/>
  <c r="X12" i="580"/>
  <c r="L12" i="580"/>
  <c r="M12" i="580" s="1"/>
  <c r="H12" i="580"/>
  <c r="E12" i="580"/>
  <c r="T12" i="580"/>
  <c r="V33" i="580" l="1"/>
  <c r="AT36" i="580"/>
  <c r="U32" i="580"/>
  <c r="V14" i="580"/>
  <c r="AK14" i="580" s="1"/>
  <c r="U33" i="580"/>
  <c r="U35" i="580"/>
  <c r="U34" i="580"/>
  <c r="K12" i="580"/>
  <c r="K33" i="580"/>
  <c r="V13" i="580"/>
  <c r="AK13" i="580" s="1"/>
  <c r="V15" i="580"/>
  <c r="V31" i="580"/>
  <c r="AK31" i="580" s="1"/>
  <c r="V30" i="580"/>
  <c r="AK30" i="580" s="1"/>
  <c r="K29" i="580"/>
  <c r="V29" i="580"/>
  <c r="AK29" i="580" s="1"/>
  <c r="V28" i="580"/>
  <c r="AK28" i="580" s="1"/>
  <c r="K27" i="580"/>
  <c r="V27" i="580"/>
  <c r="AK27" i="580" s="1"/>
  <c r="V26" i="580"/>
  <c r="AK26" i="580" s="1"/>
  <c r="K25" i="580"/>
  <c r="V25" i="580"/>
  <c r="AK25" i="580" s="1"/>
  <c r="V24" i="580"/>
  <c r="AK24" i="580" s="1"/>
  <c r="V23" i="580"/>
  <c r="AK23" i="580" s="1"/>
  <c r="V22" i="580"/>
  <c r="AK22" i="580" s="1"/>
  <c r="K21" i="580"/>
  <c r="V21" i="580"/>
  <c r="AK21" i="580" s="1"/>
  <c r="V20" i="580"/>
  <c r="AK20" i="580" s="1"/>
  <c r="K19" i="580"/>
  <c r="V19" i="580"/>
  <c r="AK19" i="580" s="1"/>
  <c r="V18" i="580"/>
  <c r="AK18" i="580" s="1"/>
  <c r="K17" i="580"/>
  <c r="V17" i="580"/>
  <c r="AK17" i="580" s="1"/>
  <c r="V16" i="580"/>
  <c r="AK16" i="580" s="1"/>
  <c r="K13" i="580"/>
  <c r="AJ36" i="580"/>
  <c r="AK15" i="580"/>
  <c r="AK33" i="580"/>
  <c r="AI8" i="580"/>
  <c r="U17" i="580"/>
  <c r="U18" i="580"/>
  <c r="V32" i="580"/>
  <c r="AK32" i="580" s="1"/>
  <c r="U27" i="580"/>
  <c r="U28" i="580"/>
  <c r="U19" i="580"/>
  <c r="U20" i="580"/>
  <c r="U29" i="580"/>
  <c r="U30" i="580"/>
  <c r="U31" i="580"/>
  <c r="U21" i="580"/>
  <c r="U22" i="580"/>
  <c r="U23" i="580"/>
  <c r="U24" i="580"/>
  <c r="U13" i="580"/>
  <c r="U14" i="580"/>
  <c r="U15" i="580"/>
  <c r="U16" i="580"/>
  <c r="U25" i="580"/>
  <c r="U26" i="580"/>
  <c r="V34" i="580"/>
  <c r="AK34" i="580" s="1"/>
  <c r="V35" i="580"/>
  <c r="AK35" i="580" s="1"/>
  <c r="K15" i="580"/>
  <c r="K23" i="580"/>
  <c r="K31" i="580"/>
  <c r="M14" i="580"/>
  <c r="M16" i="580"/>
  <c r="M18" i="580"/>
  <c r="M20" i="580"/>
  <c r="M22" i="580"/>
  <c r="M24" i="580"/>
  <c r="M26" i="580"/>
  <c r="M28" i="580"/>
  <c r="M30" i="580"/>
  <c r="T36" i="580"/>
  <c r="V12" i="580"/>
  <c r="AK12" i="580" s="1"/>
  <c r="U12" i="580"/>
  <c r="K32" i="580"/>
  <c r="K34" i="580"/>
  <c r="K35" i="580"/>
  <c r="V36" i="580" l="1"/>
  <c r="AK36" i="580" s="1"/>
  <c r="U36" i="580"/>
  <c r="AJ30" i="579" l="1"/>
  <c r="B54" i="579"/>
  <c r="AI11" i="579"/>
  <c r="AJ12" i="579" s="1"/>
  <c r="S11" i="579"/>
  <c r="AU36" i="579"/>
  <c r="AS36" i="579"/>
  <c r="AT35" i="579"/>
  <c r="AJ35" i="579"/>
  <c r="X35" i="579"/>
  <c r="T35" i="579"/>
  <c r="L35" i="579"/>
  <c r="K35" i="579" s="1"/>
  <c r="H35" i="579"/>
  <c r="E35" i="579"/>
  <c r="AT34" i="579"/>
  <c r="AJ34" i="579"/>
  <c r="X34" i="579"/>
  <c r="T34" i="579"/>
  <c r="L34" i="579"/>
  <c r="K34" i="579" s="1"/>
  <c r="H34" i="579"/>
  <c r="E34" i="579"/>
  <c r="AZ33" i="579"/>
  <c r="AT33" i="579"/>
  <c r="AJ33" i="579"/>
  <c r="X33" i="579"/>
  <c r="T33" i="579"/>
  <c r="L33" i="579"/>
  <c r="K33" i="579" s="1"/>
  <c r="H33" i="579"/>
  <c r="E33" i="579"/>
  <c r="AJ32" i="579"/>
  <c r="X32" i="579"/>
  <c r="T32" i="579"/>
  <c r="L32" i="579"/>
  <c r="K32" i="579" s="1"/>
  <c r="H32" i="579"/>
  <c r="E32" i="579"/>
  <c r="AJ31" i="579"/>
  <c r="X31" i="579"/>
  <c r="T31" i="579"/>
  <c r="L31" i="579"/>
  <c r="M31" i="579" s="1"/>
  <c r="H31" i="579"/>
  <c r="E31" i="579"/>
  <c r="AT30" i="579"/>
  <c r="X30" i="579"/>
  <c r="T30" i="579"/>
  <c r="L30" i="579"/>
  <c r="M30" i="579" s="1"/>
  <c r="H30" i="579"/>
  <c r="E30" i="579"/>
  <c r="AT29" i="579"/>
  <c r="AJ29" i="579"/>
  <c r="X29" i="579"/>
  <c r="T29" i="579"/>
  <c r="L29" i="579"/>
  <c r="M29" i="579" s="1"/>
  <c r="H29" i="579"/>
  <c r="E29" i="579"/>
  <c r="AT28" i="579"/>
  <c r="AJ28" i="579"/>
  <c r="X28" i="579"/>
  <c r="T28" i="579"/>
  <c r="L28" i="579"/>
  <c r="M28" i="579" s="1"/>
  <c r="H28" i="579"/>
  <c r="E28" i="579"/>
  <c r="AT27" i="579"/>
  <c r="AJ27" i="579"/>
  <c r="X27" i="579"/>
  <c r="T27" i="579"/>
  <c r="L27" i="579"/>
  <c r="M27" i="579" s="1"/>
  <c r="H27" i="579"/>
  <c r="E27" i="579"/>
  <c r="AT26" i="579"/>
  <c r="AJ26" i="579"/>
  <c r="X26" i="579"/>
  <c r="T26" i="579"/>
  <c r="L26" i="579"/>
  <c r="M26" i="579" s="1"/>
  <c r="H26" i="579"/>
  <c r="E26" i="579"/>
  <c r="AT25" i="579"/>
  <c r="AJ25" i="579"/>
  <c r="X25" i="579"/>
  <c r="T25" i="579"/>
  <c r="L25" i="579"/>
  <c r="M25" i="579" s="1"/>
  <c r="H25" i="579"/>
  <c r="E25" i="579"/>
  <c r="AT24" i="579"/>
  <c r="AJ24" i="579"/>
  <c r="X24" i="579"/>
  <c r="T24" i="579"/>
  <c r="L24" i="579"/>
  <c r="M24" i="579" s="1"/>
  <c r="H24" i="579"/>
  <c r="E24" i="579"/>
  <c r="AT23" i="579"/>
  <c r="AJ23" i="579"/>
  <c r="X23" i="579"/>
  <c r="T23" i="579"/>
  <c r="L23" i="579"/>
  <c r="M23" i="579" s="1"/>
  <c r="H23" i="579"/>
  <c r="E23" i="579"/>
  <c r="AT22" i="579"/>
  <c r="AJ22" i="579"/>
  <c r="X22" i="579"/>
  <c r="T22" i="579"/>
  <c r="L22" i="579"/>
  <c r="M22" i="579" s="1"/>
  <c r="H22" i="579"/>
  <c r="E22" i="579"/>
  <c r="AT21" i="579"/>
  <c r="AJ21" i="579"/>
  <c r="X21" i="579"/>
  <c r="T21" i="579"/>
  <c r="L21" i="579"/>
  <c r="M21" i="579" s="1"/>
  <c r="H21" i="579"/>
  <c r="E21" i="579"/>
  <c r="AT20" i="579"/>
  <c r="AJ20" i="579"/>
  <c r="X20" i="579"/>
  <c r="T20" i="579"/>
  <c r="L20" i="579"/>
  <c r="M20" i="579" s="1"/>
  <c r="H20" i="579"/>
  <c r="E20" i="579"/>
  <c r="AT19" i="579"/>
  <c r="AJ19" i="579"/>
  <c r="X19" i="579"/>
  <c r="T19" i="579"/>
  <c r="L19" i="579"/>
  <c r="M19" i="579" s="1"/>
  <c r="H19" i="579"/>
  <c r="E19" i="579"/>
  <c r="AT18" i="579"/>
  <c r="AJ18" i="579"/>
  <c r="X18" i="579"/>
  <c r="T18" i="579"/>
  <c r="L18" i="579"/>
  <c r="M18" i="579" s="1"/>
  <c r="H18" i="579"/>
  <c r="E18" i="579"/>
  <c r="AT17" i="579"/>
  <c r="AJ17" i="579"/>
  <c r="X17" i="579"/>
  <c r="T17" i="579"/>
  <c r="L17" i="579"/>
  <c r="M17" i="579" s="1"/>
  <c r="H17" i="579"/>
  <c r="E17" i="579"/>
  <c r="AT16" i="579"/>
  <c r="AJ16" i="579"/>
  <c r="X16" i="579"/>
  <c r="T16" i="579"/>
  <c r="L16" i="579"/>
  <c r="M16" i="579" s="1"/>
  <c r="H16" i="579"/>
  <c r="E16" i="579"/>
  <c r="AT15" i="579"/>
  <c r="AJ15" i="579"/>
  <c r="X15" i="579"/>
  <c r="T15" i="579"/>
  <c r="L15" i="579"/>
  <c r="M15" i="579" s="1"/>
  <c r="H15" i="579"/>
  <c r="E15" i="579"/>
  <c r="AT14" i="579"/>
  <c r="AJ14" i="579"/>
  <c r="X14" i="579"/>
  <c r="T14" i="579"/>
  <c r="L14" i="579"/>
  <c r="M14" i="579" s="1"/>
  <c r="H14" i="579"/>
  <c r="E14" i="579"/>
  <c r="AT13" i="579"/>
  <c r="AJ13" i="579"/>
  <c r="X13" i="579"/>
  <c r="T13" i="579"/>
  <c r="L13" i="579"/>
  <c r="M13" i="579" s="1"/>
  <c r="H13" i="579"/>
  <c r="E13" i="579"/>
  <c r="AT12" i="579"/>
  <c r="X12" i="579"/>
  <c r="L12" i="579"/>
  <c r="M12" i="579" s="1"/>
  <c r="H12" i="579"/>
  <c r="E12" i="579"/>
  <c r="T12" i="579"/>
  <c r="AT36" i="579" l="1"/>
  <c r="K21" i="579"/>
  <c r="V14" i="579"/>
  <c r="U20" i="579"/>
  <c r="V21" i="579"/>
  <c r="U25" i="579"/>
  <c r="U29" i="579"/>
  <c r="K31" i="579"/>
  <c r="U32" i="579"/>
  <c r="V13" i="579"/>
  <c r="K16" i="579"/>
  <c r="V18" i="579"/>
  <c r="U19" i="579"/>
  <c r="U24" i="579"/>
  <c r="U28" i="579"/>
  <c r="U35" i="579"/>
  <c r="U17" i="579"/>
  <c r="V23" i="579"/>
  <c r="V27" i="579"/>
  <c r="V31" i="579"/>
  <c r="V33" i="579"/>
  <c r="U34" i="579"/>
  <c r="K13" i="579"/>
  <c r="U15" i="579"/>
  <c r="U16" i="579"/>
  <c r="K19" i="579"/>
  <c r="U22" i="579"/>
  <c r="V26" i="579"/>
  <c r="V30" i="579"/>
  <c r="V35" i="579"/>
  <c r="AK35" i="579" s="1"/>
  <c r="V34" i="579"/>
  <c r="AK34" i="579" s="1"/>
  <c r="U31" i="579"/>
  <c r="AK30" i="579"/>
  <c r="K29" i="579"/>
  <c r="K28" i="579"/>
  <c r="K27" i="579"/>
  <c r="K25" i="579"/>
  <c r="V25" i="579"/>
  <c r="AK25" i="579" s="1"/>
  <c r="K24" i="579"/>
  <c r="AK23" i="579"/>
  <c r="K15" i="579"/>
  <c r="K12" i="579"/>
  <c r="AK14" i="579"/>
  <c r="AK31" i="579"/>
  <c r="AK13" i="579"/>
  <c r="AK21" i="579"/>
  <c r="AK26" i="579"/>
  <c r="AK27" i="579"/>
  <c r="AK18" i="579"/>
  <c r="U14" i="579"/>
  <c r="V17" i="579"/>
  <c r="AK17" i="579" s="1"/>
  <c r="V22" i="579"/>
  <c r="AK22" i="579" s="1"/>
  <c r="V28" i="579"/>
  <c r="AK28" i="579" s="1"/>
  <c r="V29" i="579"/>
  <c r="AK29" i="579" s="1"/>
  <c r="V15" i="579"/>
  <c r="AK15" i="579" s="1"/>
  <c r="V20" i="579"/>
  <c r="AK20" i="579" s="1"/>
  <c r="U27" i="579"/>
  <c r="U30" i="579"/>
  <c r="U13" i="579"/>
  <c r="U18" i="579"/>
  <c r="V19" i="579"/>
  <c r="AK19" i="579" s="1"/>
  <c r="U21" i="579"/>
  <c r="U23" i="579"/>
  <c r="V24" i="579"/>
  <c r="AK24" i="579" s="1"/>
  <c r="U26" i="579"/>
  <c r="V16" i="579"/>
  <c r="AK16" i="579" s="1"/>
  <c r="V32" i="579"/>
  <c r="AK32" i="579" s="1"/>
  <c r="K17" i="579"/>
  <c r="K20" i="579"/>
  <c r="K23" i="579"/>
  <c r="M33" i="579"/>
  <c r="M34" i="579"/>
  <c r="K14" i="579"/>
  <c r="K18" i="579"/>
  <c r="K22" i="579"/>
  <c r="K26" i="579"/>
  <c r="K30" i="579"/>
  <c r="M35" i="579"/>
  <c r="AJ36" i="579"/>
  <c r="AK33" i="579"/>
  <c r="T36" i="579"/>
  <c r="V12" i="579"/>
  <c r="AK12" i="579" s="1"/>
  <c r="U12" i="579"/>
  <c r="M32" i="579"/>
  <c r="U33" i="579"/>
  <c r="AI8" i="579"/>
  <c r="B54" i="578"/>
  <c r="V36" i="579" l="1"/>
  <c r="AK36" i="579" s="1"/>
  <c r="U36" i="579"/>
  <c r="AJ14" i="578" l="1"/>
  <c r="AI11" i="578" l="1"/>
  <c r="S11" i="578"/>
  <c r="AU36" i="578"/>
  <c r="AS36" i="578"/>
  <c r="AT35" i="578"/>
  <c r="AJ35" i="578"/>
  <c r="X35" i="578"/>
  <c r="T35" i="578"/>
  <c r="L35" i="578"/>
  <c r="M35" i="578" s="1"/>
  <c r="H35" i="578"/>
  <c r="E35" i="578"/>
  <c r="AT34" i="578"/>
  <c r="AJ34" i="578"/>
  <c r="X34" i="578"/>
  <c r="T34" i="578"/>
  <c r="L34" i="578"/>
  <c r="M34" i="578" s="1"/>
  <c r="H34" i="578"/>
  <c r="E34" i="578"/>
  <c r="AZ33" i="578"/>
  <c r="AT33" i="578"/>
  <c r="AJ33" i="578"/>
  <c r="X33" i="578"/>
  <c r="T33" i="578"/>
  <c r="L33" i="578"/>
  <c r="K33" i="578" s="1"/>
  <c r="H33" i="578"/>
  <c r="E33" i="578"/>
  <c r="AJ32" i="578"/>
  <c r="X32" i="578"/>
  <c r="T32" i="578"/>
  <c r="L32" i="578"/>
  <c r="M32" i="578" s="1"/>
  <c r="H32" i="578"/>
  <c r="E32" i="578"/>
  <c r="AJ31" i="578"/>
  <c r="X31" i="578"/>
  <c r="T31" i="578"/>
  <c r="L31" i="578"/>
  <c r="M31" i="578" s="1"/>
  <c r="H31" i="578"/>
  <c r="E31" i="578"/>
  <c r="AT30" i="578"/>
  <c r="AJ30" i="578"/>
  <c r="X30" i="578"/>
  <c r="T30" i="578"/>
  <c r="L30" i="578"/>
  <c r="M30" i="578" s="1"/>
  <c r="H30" i="578"/>
  <c r="E30" i="578"/>
  <c r="AT29" i="578"/>
  <c r="AJ29" i="578"/>
  <c r="X29" i="578"/>
  <c r="T29" i="578"/>
  <c r="L29" i="578"/>
  <c r="M29" i="578" s="1"/>
  <c r="H29" i="578"/>
  <c r="E29" i="578"/>
  <c r="AT28" i="578"/>
  <c r="AJ28" i="578"/>
  <c r="X28" i="578"/>
  <c r="T28" i="578"/>
  <c r="L28" i="578"/>
  <c r="M28" i="578" s="1"/>
  <c r="H28" i="578"/>
  <c r="E28" i="578"/>
  <c r="AT27" i="578"/>
  <c r="AJ27" i="578"/>
  <c r="X27" i="578"/>
  <c r="T27" i="578"/>
  <c r="L27" i="578"/>
  <c r="M27" i="578" s="1"/>
  <c r="H27" i="578"/>
  <c r="E27" i="578"/>
  <c r="AT26" i="578"/>
  <c r="AJ26" i="578"/>
  <c r="X26" i="578"/>
  <c r="T26" i="578"/>
  <c r="L26" i="578"/>
  <c r="M26" i="578" s="1"/>
  <c r="H26" i="578"/>
  <c r="E26" i="578"/>
  <c r="AT25" i="578"/>
  <c r="AJ25" i="578"/>
  <c r="X25" i="578"/>
  <c r="T25" i="578"/>
  <c r="L25" i="578"/>
  <c r="M25" i="578" s="1"/>
  <c r="H25" i="578"/>
  <c r="E25" i="578"/>
  <c r="AT24" i="578"/>
  <c r="AJ24" i="578"/>
  <c r="X24" i="578"/>
  <c r="T24" i="578"/>
  <c r="L24" i="578"/>
  <c r="M24" i="578" s="1"/>
  <c r="H24" i="578"/>
  <c r="E24" i="578"/>
  <c r="AT23" i="578"/>
  <c r="AJ23" i="578"/>
  <c r="X23" i="578"/>
  <c r="T23" i="578"/>
  <c r="L23" i="578"/>
  <c r="M23" i="578" s="1"/>
  <c r="H23" i="578"/>
  <c r="E23" i="578"/>
  <c r="AT22" i="578"/>
  <c r="AJ22" i="578"/>
  <c r="X22" i="578"/>
  <c r="T22" i="578"/>
  <c r="L22" i="578"/>
  <c r="M22" i="578" s="1"/>
  <c r="H22" i="578"/>
  <c r="E22" i="578"/>
  <c r="AT21" i="578"/>
  <c r="AJ21" i="578"/>
  <c r="X21" i="578"/>
  <c r="T21" i="578"/>
  <c r="L21" i="578"/>
  <c r="M21" i="578" s="1"/>
  <c r="H21" i="578"/>
  <c r="E21" i="578"/>
  <c r="AT20" i="578"/>
  <c r="AJ20" i="578"/>
  <c r="X20" i="578"/>
  <c r="T20" i="578"/>
  <c r="L20" i="578"/>
  <c r="M20" i="578" s="1"/>
  <c r="H20" i="578"/>
  <c r="E20" i="578"/>
  <c r="AT19" i="578"/>
  <c r="AJ19" i="578"/>
  <c r="X19" i="578"/>
  <c r="T19" i="578"/>
  <c r="L19" i="578"/>
  <c r="M19" i="578" s="1"/>
  <c r="H19" i="578"/>
  <c r="E19" i="578"/>
  <c r="AT18" i="578"/>
  <c r="AJ18" i="578"/>
  <c r="X18" i="578"/>
  <c r="T18" i="578"/>
  <c r="L18" i="578"/>
  <c r="M18" i="578" s="1"/>
  <c r="H18" i="578"/>
  <c r="E18" i="578"/>
  <c r="AT17" i="578"/>
  <c r="AJ17" i="578"/>
  <c r="X17" i="578"/>
  <c r="T17" i="578"/>
  <c r="L17" i="578"/>
  <c r="M17" i="578" s="1"/>
  <c r="H17" i="578"/>
  <c r="E17" i="578"/>
  <c r="AT16" i="578"/>
  <c r="AJ16" i="578"/>
  <c r="X16" i="578"/>
  <c r="T16" i="578"/>
  <c r="L16" i="578"/>
  <c r="M16" i="578" s="1"/>
  <c r="H16" i="578"/>
  <c r="E16" i="578"/>
  <c r="AT15" i="578"/>
  <c r="AJ15" i="578"/>
  <c r="X15" i="578"/>
  <c r="T15" i="578"/>
  <c r="L15" i="578"/>
  <c r="M15" i="578" s="1"/>
  <c r="H15" i="578"/>
  <c r="E15" i="578"/>
  <c r="AT14" i="578"/>
  <c r="X14" i="578"/>
  <c r="T14" i="578"/>
  <c r="L14" i="578"/>
  <c r="M14" i="578" s="1"/>
  <c r="H14" i="578"/>
  <c r="E14" i="578"/>
  <c r="AT13" i="578"/>
  <c r="AJ13" i="578"/>
  <c r="X13" i="578"/>
  <c r="T13" i="578"/>
  <c r="L13" i="578"/>
  <c r="M13" i="578" s="1"/>
  <c r="H13" i="578"/>
  <c r="E13" i="578"/>
  <c r="AT12" i="578"/>
  <c r="X12" i="578"/>
  <c r="L12" i="578"/>
  <c r="M12" i="578" s="1"/>
  <c r="H12" i="578"/>
  <c r="E12" i="578"/>
  <c r="AJ12" i="578"/>
  <c r="T12" i="578"/>
  <c r="AI8" i="578"/>
  <c r="AT36" i="578" l="1"/>
  <c r="K12" i="578"/>
  <c r="V13" i="578"/>
  <c r="V14" i="578"/>
  <c r="V17" i="578"/>
  <c r="U21" i="578"/>
  <c r="U25" i="578"/>
  <c r="V29" i="578"/>
  <c r="V16" i="578"/>
  <c r="U20" i="578"/>
  <c r="V24" i="578"/>
  <c r="U28" i="578"/>
  <c r="K13" i="578"/>
  <c r="K14" i="578"/>
  <c r="V15" i="578"/>
  <c r="V19" i="578"/>
  <c r="U23" i="578"/>
  <c r="V27" i="578"/>
  <c r="U31" i="578"/>
  <c r="M33" i="578"/>
  <c r="U35" i="578"/>
  <c r="U18" i="578"/>
  <c r="U22" i="578"/>
  <c r="U26" i="578"/>
  <c r="U30" i="578"/>
  <c r="V33" i="578"/>
  <c r="V34" i="578"/>
  <c r="U34" i="578"/>
  <c r="V32" i="578"/>
  <c r="U32" i="578"/>
  <c r="K31" i="578"/>
  <c r="V31" i="578"/>
  <c r="K30" i="578"/>
  <c r="AK27" i="578"/>
  <c r="K26" i="578"/>
  <c r="V25" i="578"/>
  <c r="AK25" i="578" s="1"/>
  <c r="AK24" i="578"/>
  <c r="K23" i="578"/>
  <c r="V23" i="578"/>
  <c r="AK23" i="578" s="1"/>
  <c r="K22" i="578"/>
  <c r="AK19" i="578"/>
  <c r="K19" i="578"/>
  <c r="V18" i="578"/>
  <c r="AK18" i="578" s="1"/>
  <c r="AK17" i="578"/>
  <c r="K16" i="578"/>
  <c r="AK15" i="578"/>
  <c r="AK16" i="578"/>
  <c r="AK29" i="578"/>
  <c r="AK34" i="578"/>
  <c r="AK14" i="578"/>
  <c r="AK31" i="578"/>
  <c r="AK32" i="578"/>
  <c r="AK13" i="578"/>
  <c r="U14" i="578"/>
  <c r="U15" i="578"/>
  <c r="V20" i="578"/>
  <c r="AK20" i="578" s="1"/>
  <c r="V30" i="578"/>
  <c r="AK30" i="578" s="1"/>
  <c r="V26" i="578"/>
  <c r="AK26" i="578" s="1"/>
  <c r="U27" i="578"/>
  <c r="V28" i="578"/>
  <c r="AK28" i="578" s="1"/>
  <c r="U29" i="578"/>
  <c r="U17" i="578"/>
  <c r="U19" i="578"/>
  <c r="V22" i="578"/>
  <c r="AK22" i="578" s="1"/>
  <c r="U24" i="578"/>
  <c r="V21" i="578"/>
  <c r="AK21" i="578" s="1"/>
  <c r="V35" i="578"/>
  <c r="AK35" i="578" s="1"/>
  <c r="U16" i="578"/>
  <c r="U13" i="578"/>
  <c r="K15" i="578"/>
  <c r="K18" i="578"/>
  <c r="K24" i="578"/>
  <c r="K27" i="578"/>
  <c r="K17" i="578"/>
  <c r="K21" i="578"/>
  <c r="K25" i="578"/>
  <c r="K29" i="578"/>
  <c r="K20" i="578"/>
  <c r="K28" i="578"/>
  <c r="T36" i="578"/>
  <c r="V12" i="578"/>
  <c r="AK12" i="578" s="1"/>
  <c r="U12" i="578"/>
  <c r="AJ36" i="578"/>
  <c r="AK33" i="578"/>
  <c r="U33" i="578"/>
  <c r="K32" i="578"/>
  <c r="K34" i="578"/>
  <c r="K35" i="578"/>
  <c r="B59" i="577"/>
  <c r="V36" i="578" l="1"/>
  <c r="AK36" i="578" s="1"/>
  <c r="U36" i="578"/>
  <c r="AI11" i="577"/>
  <c r="S11" i="577"/>
  <c r="T12" i="577" s="1"/>
  <c r="AU36" i="577"/>
  <c r="AS36" i="577"/>
  <c r="AT35" i="577"/>
  <c r="AJ35" i="577"/>
  <c r="X35" i="577"/>
  <c r="T35" i="577"/>
  <c r="L35" i="577"/>
  <c r="M35" i="577" s="1"/>
  <c r="H35" i="577"/>
  <c r="E35" i="577"/>
  <c r="AT34" i="577"/>
  <c r="AJ34" i="577"/>
  <c r="X34" i="577"/>
  <c r="T34" i="577"/>
  <c r="L34" i="577"/>
  <c r="M34" i="577" s="1"/>
  <c r="H34" i="577"/>
  <c r="E34" i="577"/>
  <c r="AZ33" i="577"/>
  <c r="AT33" i="577"/>
  <c r="AJ33" i="577"/>
  <c r="X33" i="577"/>
  <c r="T33" i="577"/>
  <c r="L33" i="577"/>
  <c r="K33" i="577" s="1"/>
  <c r="H33" i="577"/>
  <c r="E33" i="577"/>
  <c r="AJ32" i="577"/>
  <c r="X32" i="577"/>
  <c r="T32" i="577"/>
  <c r="L32" i="577"/>
  <c r="M32" i="577" s="1"/>
  <c r="H32" i="577"/>
  <c r="E32" i="577"/>
  <c r="AJ31" i="577"/>
  <c r="X31" i="577"/>
  <c r="T31" i="577"/>
  <c r="L31" i="577"/>
  <c r="K31" i="577" s="1"/>
  <c r="H31" i="577"/>
  <c r="E31" i="577"/>
  <c r="AT30" i="577"/>
  <c r="AJ30" i="577"/>
  <c r="X30" i="577"/>
  <c r="T30" i="577"/>
  <c r="L30" i="577"/>
  <c r="K30" i="577" s="1"/>
  <c r="H30" i="577"/>
  <c r="E30" i="577"/>
  <c r="AT29" i="577"/>
  <c r="AJ29" i="577"/>
  <c r="X29" i="577"/>
  <c r="T29" i="577"/>
  <c r="L29" i="577"/>
  <c r="K29" i="577" s="1"/>
  <c r="H29" i="577"/>
  <c r="E29" i="577"/>
  <c r="AT28" i="577"/>
  <c r="AJ28" i="577"/>
  <c r="X28" i="577"/>
  <c r="T28" i="577"/>
  <c r="L28" i="577"/>
  <c r="K28" i="577" s="1"/>
  <c r="H28" i="577"/>
  <c r="E28" i="577"/>
  <c r="AT27" i="577"/>
  <c r="AJ27" i="577"/>
  <c r="X27" i="577"/>
  <c r="T27" i="577"/>
  <c r="L27" i="577"/>
  <c r="K27" i="577" s="1"/>
  <c r="H27" i="577"/>
  <c r="E27" i="577"/>
  <c r="AT26" i="577"/>
  <c r="AJ26" i="577"/>
  <c r="X26" i="577"/>
  <c r="T26" i="577"/>
  <c r="L26" i="577"/>
  <c r="K26" i="577" s="1"/>
  <c r="H26" i="577"/>
  <c r="E26" i="577"/>
  <c r="AT25" i="577"/>
  <c r="AJ25" i="577"/>
  <c r="X25" i="577"/>
  <c r="T25" i="577"/>
  <c r="L25" i="577"/>
  <c r="M25" i="577" s="1"/>
  <c r="H25" i="577"/>
  <c r="E25" i="577"/>
  <c r="AT24" i="577"/>
  <c r="AJ24" i="577"/>
  <c r="X24" i="577"/>
  <c r="T24" i="577"/>
  <c r="L24" i="577"/>
  <c r="K24" i="577" s="1"/>
  <c r="H24" i="577"/>
  <c r="E24" i="577"/>
  <c r="AT23" i="577"/>
  <c r="AJ23" i="577"/>
  <c r="X23" i="577"/>
  <c r="T23" i="577"/>
  <c r="L23" i="577"/>
  <c r="M23" i="577" s="1"/>
  <c r="H23" i="577"/>
  <c r="E23" i="577"/>
  <c r="AT22" i="577"/>
  <c r="AJ22" i="577"/>
  <c r="X22" i="577"/>
  <c r="T22" i="577"/>
  <c r="L22" i="577"/>
  <c r="K22" i="577" s="1"/>
  <c r="H22" i="577"/>
  <c r="E22" i="577"/>
  <c r="AT21" i="577"/>
  <c r="AJ21" i="577"/>
  <c r="X21" i="577"/>
  <c r="T21" i="577"/>
  <c r="L21" i="577"/>
  <c r="M21" i="577" s="1"/>
  <c r="H21" i="577"/>
  <c r="E21" i="577"/>
  <c r="AT20" i="577"/>
  <c r="AJ20" i="577"/>
  <c r="X20" i="577"/>
  <c r="T20" i="577"/>
  <c r="L20" i="577"/>
  <c r="K20" i="577" s="1"/>
  <c r="H20" i="577"/>
  <c r="E20" i="577"/>
  <c r="AT19" i="577"/>
  <c r="AJ19" i="577"/>
  <c r="X19" i="577"/>
  <c r="T19" i="577"/>
  <c r="L19" i="577"/>
  <c r="M19" i="577" s="1"/>
  <c r="H19" i="577"/>
  <c r="E19" i="577"/>
  <c r="AT18" i="577"/>
  <c r="AJ18" i="577"/>
  <c r="X18" i="577"/>
  <c r="T18" i="577"/>
  <c r="L18" i="577"/>
  <c r="K18" i="577" s="1"/>
  <c r="H18" i="577"/>
  <c r="E18" i="577"/>
  <c r="AT17" i="577"/>
  <c r="AJ17" i="577"/>
  <c r="X17" i="577"/>
  <c r="T17" i="577"/>
  <c r="L17" i="577"/>
  <c r="M17" i="577" s="1"/>
  <c r="H17" i="577"/>
  <c r="E17" i="577"/>
  <c r="AT16" i="577"/>
  <c r="AJ16" i="577"/>
  <c r="X16" i="577"/>
  <c r="T16" i="577"/>
  <c r="L16" i="577"/>
  <c r="K16" i="577" s="1"/>
  <c r="H16" i="577"/>
  <c r="E16" i="577"/>
  <c r="AT15" i="577"/>
  <c r="AJ15" i="577"/>
  <c r="X15" i="577"/>
  <c r="T15" i="577"/>
  <c r="L15" i="577"/>
  <c r="M15" i="577" s="1"/>
  <c r="H15" i="577"/>
  <c r="E15" i="577"/>
  <c r="AT14" i="577"/>
  <c r="AJ14" i="577"/>
  <c r="X14" i="577"/>
  <c r="T14" i="577"/>
  <c r="L14" i="577"/>
  <c r="K14" i="577" s="1"/>
  <c r="H14" i="577"/>
  <c r="E14" i="577"/>
  <c r="AT13" i="577"/>
  <c r="AJ13" i="577"/>
  <c r="X13" i="577"/>
  <c r="T13" i="577"/>
  <c r="L13" i="577"/>
  <c r="K13" i="577" s="1"/>
  <c r="H13" i="577"/>
  <c r="E13" i="577"/>
  <c r="AT12" i="577"/>
  <c r="AJ12" i="577"/>
  <c r="X12" i="577"/>
  <c r="L12" i="577"/>
  <c r="M12" i="577" s="1"/>
  <c r="H12" i="577"/>
  <c r="E12" i="577"/>
  <c r="AI8" i="577"/>
  <c r="K12" i="577" l="1"/>
  <c r="V15" i="577"/>
  <c r="V19" i="577"/>
  <c r="V23" i="577"/>
  <c r="V24" i="577"/>
  <c r="V28" i="577"/>
  <c r="U35" i="577"/>
  <c r="V18" i="577"/>
  <c r="V22" i="577"/>
  <c r="V27" i="577"/>
  <c r="V31" i="577"/>
  <c r="U33" i="577"/>
  <c r="U34" i="577"/>
  <c r="V14" i="577"/>
  <c r="V13" i="577"/>
  <c r="AK13" i="577" s="1"/>
  <c r="V17" i="577"/>
  <c r="V21" i="577"/>
  <c r="V26" i="577"/>
  <c r="V30" i="577"/>
  <c r="AK30" i="577" s="1"/>
  <c r="AT36" i="577"/>
  <c r="V16" i="577"/>
  <c r="V20" i="577"/>
  <c r="AK20" i="577" s="1"/>
  <c r="M24" i="577"/>
  <c r="V25" i="577"/>
  <c r="V29" i="577"/>
  <c r="AK29" i="577" s="1"/>
  <c r="U32" i="577"/>
  <c r="V33" i="577"/>
  <c r="AK33" i="577" s="1"/>
  <c r="M30" i="577"/>
  <c r="M28" i="577"/>
  <c r="U27" i="577"/>
  <c r="U26" i="577"/>
  <c r="U25" i="577"/>
  <c r="U24" i="577"/>
  <c r="AK21" i="577"/>
  <c r="AK17" i="577"/>
  <c r="AK16" i="577"/>
  <c r="AK15" i="577"/>
  <c r="AK19" i="577"/>
  <c r="AK23" i="577"/>
  <c r="AK24" i="577"/>
  <c r="AK25" i="577"/>
  <c r="AK26" i="577"/>
  <c r="AK27" i="577"/>
  <c r="AJ36" i="577"/>
  <c r="AK18" i="577"/>
  <c r="AK22" i="577"/>
  <c r="AK28" i="577"/>
  <c r="AK31" i="577"/>
  <c r="AK14" i="577"/>
  <c r="U28" i="577"/>
  <c r="U29" i="577"/>
  <c r="U15" i="577"/>
  <c r="U16" i="577"/>
  <c r="U17" i="577"/>
  <c r="U18" i="577"/>
  <c r="U19" i="577"/>
  <c r="U20" i="577"/>
  <c r="U21" i="577"/>
  <c r="U22" i="577"/>
  <c r="U23" i="577"/>
  <c r="V34" i="577"/>
  <c r="AK34" i="577" s="1"/>
  <c r="V35" i="577"/>
  <c r="AK35" i="577" s="1"/>
  <c r="V32" i="577"/>
  <c r="AK32" i="577" s="1"/>
  <c r="U30" i="577"/>
  <c r="U31" i="577"/>
  <c r="U14" i="577"/>
  <c r="U13" i="577"/>
  <c r="M14" i="577"/>
  <c r="K15" i="577"/>
  <c r="M18" i="577"/>
  <c r="K19" i="577"/>
  <c r="M22" i="577"/>
  <c r="K23" i="577"/>
  <c r="M26" i="577"/>
  <c r="M16" i="577"/>
  <c r="K17" i="577"/>
  <c r="M20" i="577"/>
  <c r="K21" i="577"/>
  <c r="K25" i="577"/>
  <c r="M27" i="577"/>
  <c r="M29" i="577"/>
  <c r="M31" i="577"/>
  <c r="M33" i="577"/>
  <c r="M13" i="577"/>
  <c r="T36" i="577"/>
  <c r="V12" i="577"/>
  <c r="AK12" i="577" s="1"/>
  <c r="U12" i="577"/>
  <c r="K32" i="577"/>
  <c r="K34" i="577"/>
  <c r="K35" i="577"/>
  <c r="V36" i="577" l="1"/>
  <c r="AK36" i="577" s="1"/>
  <c r="U36" i="577"/>
  <c r="B55" i="576" l="1"/>
  <c r="H25" i="576" l="1"/>
  <c r="AI11" i="576" l="1"/>
  <c r="S11" i="576"/>
  <c r="AU36" i="576"/>
  <c r="AS36" i="576"/>
  <c r="AT35" i="576"/>
  <c r="AJ35" i="576"/>
  <c r="X35" i="576"/>
  <c r="T35" i="576"/>
  <c r="L35" i="576"/>
  <c r="K35" i="576" s="1"/>
  <c r="H35" i="576"/>
  <c r="E35" i="576"/>
  <c r="AT34" i="576"/>
  <c r="AJ34" i="576"/>
  <c r="X34" i="576"/>
  <c r="T34" i="576"/>
  <c r="L34" i="576"/>
  <c r="K34" i="576" s="1"/>
  <c r="H34" i="576"/>
  <c r="E34" i="576"/>
  <c r="AZ33" i="576"/>
  <c r="AT33" i="576"/>
  <c r="AJ33" i="576"/>
  <c r="X33" i="576"/>
  <c r="T33" i="576"/>
  <c r="L33" i="576"/>
  <c r="K33" i="576" s="1"/>
  <c r="H33" i="576"/>
  <c r="E33" i="576"/>
  <c r="AJ32" i="576"/>
  <c r="X32" i="576"/>
  <c r="T32" i="576"/>
  <c r="L32" i="576"/>
  <c r="K32" i="576" s="1"/>
  <c r="H32" i="576"/>
  <c r="E32" i="576"/>
  <c r="AJ31" i="576"/>
  <c r="X31" i="576"/>
  <c r="T31" i="576"/>
  <c r="L31" i="576"/>
  <c r="M31" i="576" s="1"/>
  <c r="H31" i="576"/>
  <c r="E31" i="576"/>
  <c r="AT30" i="576"/>
  <c r="AJ30" i="576"/>
  <c r="X30" i="576"/>
  <c r="T30" i="576"/>
  <c r="L30" i="576"/>
  <c r="M30" i="576" s="1"/>
  <c r="H30" i="576"/>
  <c r="E30" i="576"/>
  <c r="AT29" i="576"/>
  <c r="AJ29" i="576"/>
  <c r="X29" i="576"/>
  <c r="T29" i="576"/>
  <c r="L29" i="576"/>
  <c r="M29" i="576" s="1"/>
  <c r="K29" i="576"/>
  <c r="H29" i="576"/>
  <c r="E29" i="576"/>
  <c r="AT28" i="576"/>
  <c r="AJ28" i="576"/>
  <c r="X28" i="576"/>
  <c r="T28" i="576"/>
  <c r="L28" i="576"/>
  <c r="M28" i="576" s="1"/>
  <c r="H28" i="576"/>
  <c r="E28" i="576"/>
  <c r="AT27" i="576"/>
  <c r="AJ27" i="576"/>
  <c r="X27" i="576"/>
  <c r="T27" i="576"/>
  <c r="L27" i="576"/>
  <c r="M27" i="576" s="1"/>
  <c r="H27" i="576"/>
  <c r="E27" i="576"/>
  <c r="AT26" i="576"/>
  <c r="AJ26" i="576"/>
  <c r="X26" i="576"/>
  <c r="T26" i="576"/>
  <c r="L26" i="576"/>
  <c r="M26" i="576" s="1"/>
  <c r="H26" i="576"/>
  <c r="E26" i="576"/>
  <c r="AT25" i="576"/>
  <c r="AJ25" i="576"/>
  <c r="X25" i="576"/>
  <c r="T25" i="576"/>
  <c r="L25" i="576"/>
  <c r="M25" i="576" s="1"/>
  <c r="E25" i="576"/>
  <c r="AT24" i="576"/>
  <c r="AJ24" i="576"/>
  <c r="X24" i="576"/>
  <c r="T24" i="576"/>
  <c r="L24" i="576"/>
  <c r="M24" i="576" s="1"/>
  <c r="H24" i="576"/>
  <c r="E24" i="576"/>
  <c r="AT23" i="576"/>
  <c r="AJ23" i="576"/>
  <c r="X23" i="576"/>
  <c r="T23" i="576"/>
  <c r="L23" i="576"/>
  <c r="M23" i="576" s="1"/>
  <c r="H23" i="576"/>
  <c r="E23" i="576"/>
  <c r="AT22" i="576"/>
  <c r="AJ22" i="576"/>
  <c r="X22" i="576"/>
  <c r="T22" i="576"/>
  <c r="L22" i="576"/>
  <c r="M22" i="576" s="1"/>
  <c r="H22" i="576"/>
  <c r="E22" i="576"/>
  <c r="AT21" i="576"/>
  <c r="AJ21" i="576"/>
  <c r="X21" i="576"/>
  <c r="T21" i="576"/>
  <c r="L21" i="576"/>
  <c r="M21" i="576" s="1"/>
  <c r="H21" i="576"/>
  <c r="E21" i="576"/>
  <c r="AT20" i="576"/>
  <c r="AJ20" i="576"/>
  <c r="X20" i="576"/>
  <c r="T20" i="576"/>
  <c r="L20" i="576"/>
  <c r="M20" i="576" s="1"/>
  <c r="H20" i="576"/>
  <c r="E20" i="576"/>
  <c r="AT19" i="576"/>
  <c r="AJ19" i="576"/>
  <c r="X19" i="576"/>
  <c r="T19" i="576"/>
  <c r="L19" i="576"/>
  <c r="M19" i="576" s="1"/>
  <c r="H19" i="576"/>
  <c r="E19" i="576"/>
  <c r="AT18" i="576"/>
  <c r="AJ18" i="576"/>
  <c r="X18" i="576"/>
  <c r="T18" i="576"/>
  <c r="L18" i="576"/>
  <c r="M18" i="576" s="1"/>
  <c r="H18" i="576"/>
  <c r="E18" i="576"/>
  <c r="AT17" i="576"/>
  <c r="AJ17" i="576"/>
  <c r="X17" i="576"/>
  <c r="T17" i="576"/>
  <c r="L17" i="576"/>
  <c r="M17" i="576" s="1"/>
  <c r="H17" i="576"/>
  <c r="E17" i="576"/>
  <c r="AT16" i="576"/>
  <c r="AJ16" i="576"/>
  <c r="X16" i="576"/>
  <c r="T16" i="576"/>
  <c r="L16" i="576"/>
  <c r="M16" i="576" s="1"/>
  <c r="H16" i="576"/>
  <c r="E16" i="576"/>
  <c r="AT15" i="576"/>
  <c r="AJ15" i="576"/>
  <c r="X15" i="576"/>
  <c r="T15" i="576"/>
  <c r="L15" i="576"/>
  <c r="M15" i="576" s="1"/>
  <c r="H15" i="576"/>
  <c r="E15" i="576"/>
  <c r="AT14" i="576"/>
  <c r="AJ14" i="576"/>
  <c r="X14" i="576"/>
  <c r="T14" i="576"/>
  <c r="L14" i="576"/>
  <c r="M14" i="576" s="1"/>
  <c r="H14" i="576"/>
  <c r="E14" i="576"/>
  <c r="AT13" i="576"/>
  <c r="AJ13" i="576"/>
  <c r="X13" i="576"/>
  <c r="T13" i="576"/>
  <c r="L13" i="576"/>
  <c r="M13" i="576" s="1"/>
  <c r="H13" i="576"/>
  <c r="E13" i="576"/>
  <c r="AT12" i="576"/>
  <c r="AJ12" i="576"/>
  <c r="X12" i="576"/>
  <c r="T12" i="576"/>
  <c r="L12" i="576"/>
  <c r="M12" i="576" s="1"/>
  <c r="H12" i="576"/>
  <c r="E12" i="576"/>
  <c r="AI8" i="576"/>
  <c r="B55" i="575"/>
  <c r="X30" i="575"/>
  <c r="AT36" i="576" l="1"/>
  <c r="K12" i="576"/>
  <c r="K13" i="576"/>
  <c r="K14" i="576"/>
  <c r="K15" i="576"/>
  <c r="K16" i="576"/>
  <c r="K17" i="576"/>
  <c r="K18" i="576"/>
  <c r="K19" i="576"/>
  <c r="K20" i="576"/>
  <c r="K21" i="576"/>
  <c r="K22" i="576"/>
  <c r="K23" i="576"/>
  <c r="V35" i="576"/>
  <c r="AK35" i="576" s="1"/>
  <c r="V34" i="576"/>
  <c r="AK34" i="576" s="1"/>
  <c r="U33" i="576"/>
  <c r="V33" i="576"/>
  <c r="AK33" i="576" s="1"/>
  <c r="U32" i="576"/>
  <c r="V32" i="576"/>
  <c r="AK32" i="576" s="1"/>
  <c r="V31" i="576"/>
  <c r="AK31" i="576" s="1"/>
  <c r="K30" i="576"/>
  <c r="V30" i="576"/>
  <c r="AK30" i="576" s="1"/>
  <c r="V29" i="576"/>
  <c r="AK29" i="576" s="1"/>
  <c r="V28" i="576"/>
  <c r="AK28" i="576" s="1"/>
  <c r="K27" i="576"/>
  <c r="V27" i="576"/>
  <c r="AK27" i="576" s="1"/>
  <c r="V26" i="576"/>
  <c r="AK26" i="576" s="1"/>
  <c r="K25" i="576"/>
  <c r="V25" i="576"/>
  <c r="AK25" i="576" s="1"/>
  <c r="V24" i="576"/>
  <c r="AK24" i="576" s="1"/>
  <c r="V23" i="576"/>
  <c r="AK23" i="576" s="1"/>
  <c r="V22" i="576"/>
  <c r="AK22" i="576" s="1"/>
  <c r="V21" i="576"/>
  <c r="AK21" i="576" s="1"/>
  <c r="U20" i="576"/>
  <c r="V19" i="576"/>
  <c r="AK19" i="576" s="1"/>
  <c r="V18" i="576"/>
  <c r="AK18" i="576" s="1"/>
  <c r="U17" i="576"/>
  <c r="U16" i="576"/>
  <c r="U15" i="576"/>
  <c r="V14" i="576"/>
  <c r="AK14" i="576" s="1"/>
  <c r="U13" i="576"/>
  <c r="AJ36" i="576"/>
  <c r="U29" i="576"/>
  <c r="T36" i="576"/>
  <c r="U23" i="576"/>
  <c r="U24" i="576"/>
  <c r="U30" i="576"/>
  <c r="U31" i="576"/>
  <c r="U34" i="576"/>
  <c r="U25" i="576"/>
  <c r="U26" i="576"/>
  <c r="U35" i="576"/>
  <c r="U27" i="576"/>
  <c r="U28" i="576"/>
  <c r="K26" i="576"/>
  <c r="K31" i="576"/>
  <c r="K24" i="576"/>
  <c r="K28" i="576"/>
  <c r="M33" i="576"/>
  <c r="U18" i="576"/>
  <c r="U19" i="576"/>
  <c r="U21" i="576"/>
  <c r="U22" i="576"/>
  <c r="V13" i="576"/>
  <c r="AK13" i="576" s="1"/>
  <c r="V15" i="576"/>
  <c r="AK15" i="576" s="1"/>
  <c r="V16" i="576"/>
  <c r="AK16" i="576" s="1"/>
  <c r="V17" i="576"/>
  <c r="AK17" i="576" s="1"/>
  <c r="V20" i="576"/>
  <c r="AK20" i="576" s="1"/>
  <c r="M32" i="576"/>
  <c r="M34" i="576"/>
  <c r="M35" i="576"/>
  <c r="U14" i="576"/>
  <c r="U12" i="576"/>
  <c r="V12" i="576"/>
  <c r="AK12" i="576" s="1"/>
  <c r="V36" i="576" l="1"/>
  <c r="AK36" i="576" s="1"/>
  <c r="U36" i="576"/>
  <c r="AI11" i="575"/>
  <c r="AI8" i="575" s="1"/>
  <c r="S11" i="575"/>
  <c r="AU36" i="575"/>
  <c r="AS36" i="575"/>
  <c r="AT35" i="575"/>
  <c r="AJ35" i="575"/>
  <c r="X35" i="575"/>
  <c r="T35" i="575"/>
  <c r="L35" i="575"/>
  <c r="M35" i="575" s="1"/>
  <c r="H35" i="575"/>
  <c r="E35" i="575"/>
  <c r="AT34" i="575"/>
  <c r="AJ34" i="575"/>
  <c r="X34" i="575"/>
  <c r="T34" i="575"/>
  <c r="L34" i="575"/>
  <c r="M34" i="575" s="1"/>
  <c r="H34" i="575"/>
  <c r="E34" i="575"/>
  <c r="AZ33" i="575"/>
  <c r="AT33" i="575"/>
  <c r="AJ33" i="575"/>
  <c r="X33" i="575"/>
  <c r="T33" i="575"/>
  <c r="L33" i="575"/>
  <c r="M33" i="575" s="1"/>
  <c r="H33" i="575"/>
  <c r="E33" i="575"/>
  <c r="AJ32" i="575"/>
  <c r="X32" i="575"/>
  <c r="T32" i="575"/>
  <c r="L32" i="575"/>
  <c r="M32" i="575" s="1"/>
  <c r="H32" i="575"/>
  <c r="E32" i="575"/>
  <c r="AJ31" i="575"/>
  <c r="X31" i="575"/>
  <c r="T31" i="575"/>
  <c r="L31" i="575"/>
  <c r="M31" i="575" s="1"/>
  <c r="H31" i="575"/>
  <c r="E31" i="575"/>
  <c r="AT30" i="575"/>
  <c r="AJ30" i="575"/>
  <c r="T30" i="575"/>
  <c r="L30" i="575"/>
  <c r="K30" i="575" s="1"/>
  <c r="H30" i="575"/>
  <c r="E30" i="575"/>
  <c r="AT29" i="575"/>
  <c r="AJ29" i="575"/>
  <c r="X29" i="575"/>
  <c r="T29" i="575"/>
  <c r="L29" i="575"/>
  <c r="M29" i="575" s="1"/>
  <c r="H29" i="575"/>
  <c r="E29" i="575"/>
  <c r="AT28" i="575"/>
  <c r="AJ28" i="575"/>
  <c r="X28" i="575"/>
  <c r="T28" i="575"/>
  <c r="L28" i="575"/>
  <c r="K28" i="575" s="1"/>
  <c r="H28" i="575"/>
  <c r="E28" i="575"/>
  <c r="AT27" i="575"/>
  <c r="AJ27" i="575"/>
  <c r="X27" i="575"/>
  <c r="T27" i="575"/>
  <c r="L27" i="575"/>
  <c r="M27" i="575" s="1"/>
  <c r="H27" i="575"/>
  <c r="E27" i="575"/>
  <c r="AT26" i="575"/>
  <c r="AJ26" i="575"/>
  <c r="X26" i="575"/>
  <c r="T26" i="575"/>
  <c r="L26" i="575"/>
  <c r="K26" i="575" s="1"/>
  <c r="H26" i="575"/>
  <c r="E26" i="575"/>
  <c r="AT25" i="575"/>
  <c r="AJ25" i="575"/>
  <c r="X25" i="575"/>
  <c r="T25" i="575"/>
  <c r="L25" i="575"/>
  <c r="M25" i="575" s="1"/>
  <c r="H25" i="575"/>
  <c r="E25" i="575"/>
  <c r="AT24" i="575"/>
  <c r="AJ24" i="575"/>
  <c r="X24" i="575"/>
  <c r="T24" i="575"/>
  <c r="L24" i="575"/>
  <c r="K24" i="575" s="1"/>
  <c r="H24" i="575"/>
  <c r="E24" i="575"/>
  <c r="AT23" i="575"/>
  <c r="AJ23" i="575"/>
  <c r="X23" i="575"/>
  <c r="T23" i="575"/>
  <c r="L23" i="575"/>
  <c r="M23" i="575" s="1"/>
  <c r="H23" i="575"/>
  <c r="E23" i="575"/>
  <c r="AT22" i="575"/>
  <c r="AJ22" i="575"/>
  <c r="X22" i="575"/>
  <c r="T22" i="575"/>
  <c r="L22" i="575"/>
  <c r="K22" i="575" s="1"/>
  <c r="H22" i="575"/>
  <c r="E22" i="575"/>
  <c r="AT21" i="575"/>
  <c r="AJ21" i="575"/>
  <c r="X21" i="575"/>
  <c r="T21" i="575"/>
  <c r="L21" i="575"/>
  <c r="M21" i="575" s="1"/>
  <c r="H21" i="575"/>
  <c r="E21" i="575"/>
  <c r="AT20" i="575"/>
  <c r="AJ20" i="575"/>
  <c r="X20" i="575"/>
  <c r="T20" i="575"/>
  <c r="L20" i="575"/>
  <c r="K20" i="575" s="1"/>
  <c r="H20" i="575"/>
  <c r="E20" i="575"/>
  <c r="AT19" i="575"/>
  <c r="AJ19" i="575"/>
  <c r="X19" i="575"/>
  <c r="T19" i="575"/>
  <c r="L19" i="575"/>
  <c r="M19" i="575" s="1"/>
  <c r="H19" i="575"/>
  <c r="E19" i="575"/>
  <c r="AT18" i="575"/>
  <c r="AJ18" i="575"/>
  <c r="X18" i="575"/>
  <c r="T18" i="575"/>
  <c r="L18" i="575"/>
  <c r="K18" i="575" s="1"/>
  <c r="H18" i="575"/>
  <c r="E18" i="575"/>
  <c r="AT17" i="575"/>
  <c r="AJ17" i="575"/>
  <c r="X17" i="575"/>
  <c r="T17" i="575"/>
  <c r="L17" i="575"/>
  <c r="M17" i="575" s="1"/>
  <c r="H17" i="575"/>
  <c r="E17" i="575"/>
  <c r="AT16" i="575"/>
  <c r="AJ16" i="575"/>
  <c r="X16" i="575"/>
  <c r="T16" i="575"/>
  <c r="L16" i="575"/>
  <c r="K16" i="575" s="1"/>
  <c r="H16" i="575"/>
  <c r="E16" i="575"/>
  <c r="AT15" i="575"/>
  <c r="AJ15" i="575"/>
  <c r="X15" i="575"/>
  <c r="T15" i="575"/>
  <c r="L15" i="575"/>
  <c r="M15" i="575" s="1"/>
  <c r="H15" i="575"/>
  <c r="E15" i="575"/>
  <c r="AT14" i="575"/>
  <c r="AJ14" i="575"/>
  <c r="X14" i="575"/>
  <c r="T14" i="575"/>
  <c r="L14" i="575"/>
  <c r="K14" i="575" s="1"/>
  <c r="H14" i="575"/>
  <c r="E14" i="575"/>
  <c r="AT13" i="575"/>
  <c r="AJ13" i="575"/>
  <c r="X13" i="575"/>
  <c r="T13" i="575"/>
  <c r="L13" i="575"/>
  <c r="M13" i="575" s="1"/>
  <c r="H13" i="575"/>
  <c r="E13" i="575"/>
  <c r="AT12" i="575"/>
  <c r="X12" i="575"/>
  <c r="L12" i="575"/>
  <c r="M12" i="575" s="1"/>
  <c r="H12" i="575"/>
  <c r="E12" i="575"/>
  <c r="T12" i="575"/>
  <c r="B57" i="574"/>
  <c r="V16" i="575" l="1"/>
  <c r="V20" i="575"/>
  <c r="K23" i="575"/>
  <c r="V25" i="575"/>
  <c r="V29" i="575"/>
  <c r="U35" i="575"/>
  <c r="V19" i="575"/>
  <c r="V24" i="575"/>
  <c r="V28" i="575"/>
  <c r="V31" i="575"/>
  <c r="U33" i="575"/>
  <c r="U34" i="575"/>
  <c r="V14" i="575"/>
  <c r="V18" i="575"/>
  <c r="V22" i="575"/>
  <c r="V23" i="575"/>
  <c r="V27" i="575"/>
  <c r="V15" i="575"/>
  <c r="V13" i="575"/>
  <c r="V17" i="575"/>
  <c r="AK17" i="575" s="1"/>
  <c r="V21" i="575"/>
  <c r="V26" i="575"/>
  <c r="V30" i="575"/>
  <c r="U32" i="575"/>
  <c r="V33" i="575"/>
  <c r="AK29" i="575"/>
  <c r="AK24" i="575"/>
  <c r="K19" i="575"/>
  <c r="AJ12" i="575"/>
  <c r="K31" i="575"/>
  <c r="K15" i="575"/>
  <c r="K21" i="575"/>
  <c r="U29" i="575"/>
  <c r="U30" i="575"/>
  <c r="K13" i="575"/>
  <c r="AK16" i="575"/>
  <c r="AK22" i="575"/>
  <c r="K12" i="575"/>
  <c r="AT36" i="575"/>
  <c r="K29" i="575"/>
  <c r="AK28" i="575"/>
  <c r="AK30" i="575"/>
  <c r="K33" i="575"/>
  <c r="AK23" i="575"/>
  <c r="AK27" i="575"/>
  <c r="AK31" i="575"/>
  <c r="AK14" i="575"/>
  <c r="AK15" i="575"/>
  <c r="AK20" i="575"/>
  <c r="AK21" i="575"/>
  <c r="AK26" i="575"/>
  <c r="AK18" i="575"/>
  <c r="AK19" i="575"/>
  <c r="AK25" i="575"/>
  <c r="AK33" i="575"/>
  <c r="AK13" i="575"/>
  <c r="U15" i="575"/>
  <c r="U16" i="575"/>
  <c r="U17" i="575"/>
  <c r="U18" i="575"/>
  <c r="V32" i="575"/>
  <c r="AK32" i="575" s="1"/>
  <c r="U19" i="575"/>
  <c r="U31" i="575"/>
  <c r="U21" i="575"/>
  <c r="U22" i="575"/>
  <c r="U13" i="575"/>
  <c r="U14" i="575"/>
  <c r="U23" i="575"/>
  <c r="U24" i="575"/>
  <c r="U25" i="575"/>
  <c r="U26" i="575"/>
  <c r="U27" i="575"/>
  <c r="U28" i="575"/>
  <c r="V34" i="575"/>
  <c r="AK34" i="575" s="1"/>
  <c r="V35" i="575"/>
  <c r="AK35" i="575" s="1"/>
  <c r="U20" i="575"/>
  <c r="K17" i="575"/>
  <c r="K25" i="575"/>
  <c r="K27" i="575"/>
  <c r="M14" i="575"/>
  <c r="M16" i="575"/>
  <c r="M18" i="575"/>
  <c r="M20" i="575"/>
  <c r="M22" i="575"/>
  <c r="M24" i="575"/>
  <c r="M26" i="575"/>
  <c r="M28" i="575"/>
  <c r="M30" i="575"/>
  <c r="T36" i="575"/>
  <c r="V12" i="575"/>
  <c r="U12" i="575"/>
  <c r="K32" i="575"/>
  <c r="K34" i="575"/>
  <c r="K35" i="575"/>
  <c r="AK12" i="575" l="1"/>
  <c r="AJ36" i="575"/>
  <c r="V36" i="575"/>
  <c r="U36" i="575"/>
  <c r="AK36" i="575" l="1"/>
  <c r="AI11" i="574" l="1"/>
  <c r="S11" i="574"/>
  <c r="AU36" i="574"/>
  <c r="AS36" i="574"/>
  <c r="AT35" i="574"/>
  <c r="AJ35" i="574"/>
  <c r="X35" i="574"/>
  <c r="T35" i="574"/>
  <c r="L35" i="574"/>
  <c r="M35" i="574" s="1"/>
  <c r="H35" i="574"/>
  <c r="E35" i="574"/>
  <c r="AT34" i="574"/>
  <c r="AJ34" i="574"/>
  <c r="X34" i="574"/>
  <c r="T34" i="574"/>
  <c r="L34" i="574"/>
  <c r="M34" i="574" s="1"/>
  <c r="H34" i="574"/>
  <c r="E34" i="574"/>
  <c r="AZ33" i="574"/>
  <c r="AT33" i="574"/>
  <c r="AJ33" i="574"/>
  <c r="X33" i="574"/>
  <c r="T33" i="574"/>
  <c r="L33" i="574"/>
  <c r="M33" i="574" s="1"/>
  <c r="H33" i="574"/>
  <c r="E33" i="574"/>
  <c r="AJ32" i="574"/>
  <c r="X32" i="574"/>
  <c r="T32" i="574"/>
  <c r="L32" i="574"/>
  <c r="K32" i="574" s="1"/>
  <c r="H32" i="574"/>
  <c r="E32" i="574"/>
  <c r="AJ31" i="574"/>
  <c r="X31" i="574"/>
  <c r="T31" i="574"/>
  <c r="L31" i="574"/>
  <c r="K31" i="574" s="1"/>
  <c r="H31" i="574"/>
  <c r="E31" i="574"/>
  <c r="AT30" i="574"/>
  <c r="AJ30" i="574"/>
  <c r="X30" i="574"/>
  <c r="T30" i="574"/>
  <c r="L30" i="574"/>
  <c r="K30" i="574" s="1"/>
  <c r="H30" i="574"/>
  <c r="E30" i="574"/>
  <c r="AT29" i="574"/>
  <c r="AJ29" i="574"/>
  <c r="X29" i="574"/>
  <c r="T29" i="574"/>
  <c r="L29" i="574"/>
  <c r="K29" i="574" s="1"/>
  <c r="H29" i="574"/>
  <c r="E29" i="574"/>
  <c r="AT28" i="574"/>
  <c r="AJ28" i="574"/>
  <c r="X28" i="574"/>
  <c r="T28" i="574"/>
  <c r="L28" i="574"/>
  <c r="K28" i="574" s="1"/>
  <c r="H28" i="574"/>
  <c r="E28" i="574"/>
  <c r="AT27" i="574"/>
  <c r="AJ27" i="574"/>
  <c r="X27" i="574"/>
  <c r="T27" i="574"/>
  <c r="L27" i="574"/>
  <c r="K27" i="574" s="1"/>
  <c r="H27" i="574"/>
  <c r="E27" i="574"/>
  <c r="AT26" i="574"/>
  <c r="AJ26" i="574"/>
  <c r="X26" i="574"/>
  <c r="T26" i="574"/>
  <c r="L26" i="574"/>
  <c r="K26" i="574" s="1"/>
  <c r="H26" i="574"/>
  <c r="E26" i="574"/>
  <c r="AT25" i="574"/>
  <c r="AJ25" i="574"/>
  <c r="X25" i="574"/>
  <c r="T25" i="574"/>
  <c r="L25" i="574"/>
  <c r="K25" i="574" s="1"/>
  <c r="H25" i="574"/>
  <c r="E25" i="574"/>
  <c r="AT24" i="574"/>
  <c r="AJ24" i="574"/>
  <c r="X24" i="574"/>
  <c r="T24" i="574"/>
  <c r="L24" i="574"/>
  <c r="K24" i="574" s="1"/>
  <c r="H24" i="574"/>
  <c r="E24" i="574"/>
  <c r="AT23" i="574"/>
  <c r="AJ23" i="574"/>
  <c r="X23" i="574"/>
  <c r="T23" i="574"/>
  <c r="L23" i="574"/>
  <c r="K23" i="574" s="1"/>
  <c r="H23" i="574"/>
  <c r="E23" i="574"/>
  <c r="AT22" i="574"/>
  <c r="AJ22" i="574"/>
  <c r="X22" i="574"/>
  <c r="T22" i="574"/>
  <c r="L22" i="574"/>
  <c r="K22" i="574" s="1"/>
  <c r="H22" i="574"/>
  <c r="E22" i="574"/>
  <c r="AT21" i="574"/>
  <c r="AJ21" i="574"/>
  <c r="X21" i="574"/>
  <c r="T21" i="574"/>
  <c r="L21" i="574"/>
  <c r="K21" i="574" s="1"/>
  <c r="H21" i="574"/>
  <c r="E21" i="574"/>
  <c r="AT20" i="574"/>
  <c r="AJ20" i="574"/>
  <c r="X20" i="574"/>
  <c r="T20" i="574"/>
  <c r="L20" i="574"/>
  <c r="K20" i="574" s="1"/>
  <c r="H20" i="574"/>
  <c r="E20" i="574"/>
  <c r="AT19" i="574"/>
  <c r="AJ19" i="574"/>
  <c r="X19" i="574"/>
  <c r="T19" i="574"/>
  <c r="L19" i="574"/>
  <c r="K19" i="574" s="1"/>
  <c r="H19" i="574"/>
  <c r="E19" i="574"/>
  <c r="AT18" i="574"/>
  <c r="AJ18" i="574"/>
  <c r="X18" i="574"/>
  <c r="T18" i="574"/>
  <c r="L18" i="574"/>
  <c r="K18" i="574" s="1"/>
  <c r="H18" i="574"/>
  <c r="E18" i="574"/>
  <c r="AT17" i="574"/>
  <c r="AJ17" i="574"/>
  <c r="X17" i="574"/>
  <c r="T17" i="574"/>
  <c r="L17" i="574"/>
  <c r="K17" i="574" s="1"/>
  <c r="H17" i="574"/>
  <c r="E17" i="574"/>
  <c r="AT16" i="574"/>
  <c r="AJ16" i="574"/>
  <c r="X16" i="574"/>
  <c r="T16" i="574"/>
  <c r="L16" i="574"/>
  <c r="K16" i="574" s="1"/>
  <c r="H16" i="574"/>
  <c r="E16" i="574"/>
  <c r="AT15" i="574"/>
  <c r="AJ15" i="574"/>
  <c r="X15" i="574"/>
  <c r="T15" i="574"/>
  <c r="L15" i="574"/>
  <c r="K15" i="574" s="1"/>
  <c r="H15" i="574"/>
  <c r="E15" i="574"/>
  <c r="AT14" i="574"/>
  <c r="AJ14" i="574"/>
  <c r="X14" i="574"/>
  <c r="T14" i="574"/>
  <c r="L14" i="574"/>
  <c r="K14" i="574" s="1"/>
  <c r="H14" i="574"/>
  <c r="E14" i="574"/>
  <c r="AT13" i="574"/>
  <c r="AJ13" i="574"/>
  <c r="X13" i="574"/>
  <c r="T13" i="574"/>
  <c r="L13" i="574"/>
  <c r="K13" i="574" s="1"/>
  <c r="H13" i="574"/>
  <c r="E13" i="574"/>
  <c r="AT12" i="574"/>
  <c r="X12" i="574"/>
  <c r="T12" i="574"/>
  <c r="L12" i="574"/>
  <c r="K12" i="574" s="1"/>
  <c r="H12" i="574"/>
  <c r="E12" i="574"/>
  <c r="AJ12" i="574"/>
  <c r="AT36" i="574" l="1"/>
  <c r="U13" i="574"/>
  <c r="U17" i="574"/>
  <c r="U21" i="574"/>
  <c r="U25" i="574"/>
  <c r="U16" i="574"/>
  <c r="U20" i="574"/>
  <c r="U24" i="574"/>
  <c r="U28" i="574"/>
  <c r="U12" i="574"/>
  <c r="U19" i="574"/>
  <c r="U23" i="574"/>
  <c r="U27" i="574"/>
  <c r="U15" i="574"/>
  <c r="U14" i="574"/>
  <c r="U18" i="574"/>
  <c r="U22" i="574"/>
  <c r="U26" i="574"/>
  <c r="K35" i="574"/>
  <c r="V35" i="574"/>
  <c r="AK35" i="574" s="1"/>
  <c r="K34" i="574"/>
  <c r="V34" i="574"/>
  <c r="AK34" i="574" s="1"/>
  <c r="V33" i="574"/>
  <c r="AK33" i="574" s="1"/>
  <c r="V32" i="574"/>
  <c r="AK32" i="574" s="1"/>
  <c r="U31" i="574"/>
  <c r="U30" i="574"/>
  <c r="U29" i="574"/>
  <c r="V14" i="574"/>
  <c r="AK14" i="574" s="1"/>
  <c r="V15" i="574"/>
  <c r="AK15" i="574" s="1"/>
  <c r="V16" i="574"/>
  <c r="AK16" i="574" s="1"/>
  <c r="V17" i="574"/>
  <c r="AK17" i="574" s="1"/>
  <c r="V18" i="574"/>
  <c r="AK18" i="574" s="1"/>
  <c r="V19" i="574"/>
  <c r="AK19" i="574" s="1"/>
  <c r="V20" i="574"/>
  <c r="AK20" i="574" s="1"/>
  <c r="V21" i="574"/>
  <c r="AK21" i="574" s="1"/>
  <c r="V22" i="574"/>
  <c r="AK22" i="574" s="1"/>
  <c r="V23" i="574"/>
  <c r="AK23" i="574" s="1"/>
  <c r="V24" i="574"/>
  <c r="AK24" i="574" s="1"/>
  <c r="V25" i="574"/>
  <c r="AK25" i="574" s="1"/>
  <c r="V26" i="574"/>
  <c r="AK26" i="574" s="1"/>
  <c r="V27" i="574"/>
  <c r="AK27" i="574" s="1"/>
  <c r="V28" i="574"/>
  <c r="AK28" i="574" s="1"/>
  <c r="V29" i="574"/>
  <c r="AK29" i="574" s="1"/>
  <c r="V30" i="574"/>
  <c r="AK30" i="574" s="1"/>
  <c r="V31" i="574"/>
  <c r="AK31" i="574" s="1"/>
  <c r="V13" i="574"/>
  <c r="AK13" i="574" s="1"/>
  <c r="V12" i="574"/>
  <c r="AK12" i="574" s="1"/>
  <c r="M32" i="574"/>
  <c r="K33" i="574"/>
  <c r="AJ36" i="574"/>
  <c r="T36" i="574"/>
  <c r="M12" i="574"/>
  <c r="M13" i="574"/>
  <c r="M14" i="574"/>
  <c r="M15" i="574"/>
  <c r="M16" i="574"/>
  <c r="M17" i="574"/>
  <c r="M18" i="574"/>
  <c r="M19" i="574"/>
  <c r="M20" i="574"/>
  <c r="M21" i="574"/>
  <c r="M22" i="574"/>
  <c r="M23" i="574"/>
  <c r="M24" i="574"/>
  <c r="M25" i="574"/>
  <c r="M26" i="574"/>
  <c r="M27" i="574"/>
  <c r="M28" i="574"/>
  <c r="M29" i="574"/>
  <c r="M30" i="574"/>
  <c r="M31" i="574"/>
  <c r="U33" i="574"/>
  <c r="AI8" i="574"/>
  <c r="U32" i="574"/>
  <c r="U34" i="574"/>
  <c r="U35" i="574"/>
  <c r="V36" i="574" l="1"/>
  <c r="AK36" i="574" s="1"/>
  <c r="U36" i="574"/>
  <c r="B54" i="573" l="1"/>
  <c r="AJ26" i="573"/>
  <c r="H22" i="573"/>
  <c r="AI11" i="573" l="1"/>
  <c r="AI8" i="573" s="1"/>
  <c r="S11" i="573"/>
  <c r="AU36" i="573"/>
  <c r="AS36" i="573"/>
  <c r="AT35" i="573"/>
  <c r="AJ35" i="573"/>
  <c r="X35" i="573"/>
  <c r="T35" i="573"/>
  <c r="L35" i="573"/>
  <c r="M35" i="573" s="1"/>
  <c r="H35" i="573"/>
  <c r="E35" i="573"/>
  <c r="AT34" i="573"/>
  <c r="AJ34" i="573"/>
  <c r="X34" i="573"/>
  <c r="T34" i="573"/>
  <c r="L34" i="573"/>
  <c r="M34" i="573" s="1"/>
  <c r="H34" i="573"/>
  <c r="E34" i="573"/>
  <c r="AZ33" i="573"/>
  <c r="AT33" i="573"/>
  <c r="AJ33" i="573"/>
  <c r="X33" i="573"/>
  <c r="T33" i="573"/>
  <c r="L33" i="573"/>
  <c r="M33" i="573" s="1"/>
  <c r="H33" i="573"/>
  <c r="E33" i="573"/>
  <c r="AJ32" i="573"/>
  <c r="X32" i="573"/>
  <c r="T32" i="573"/>
  <c r="L32" i="573"/>
  <c r="M32" i="573" s="1"/>
  <c r="H32" i="573"/>
  <c r="E32" i="573"/>
  <c r="AJ31" i="573"/>
  <c r="X31" i="573"/>
  <c r="T31" i="573"/>
  <c r="L31" i="573"/>
  <c r="M31" i="573" s="1"/>
  <c r="H31" i="573"/>
  <c r="E31" i="573"/>
  <c r="AT30" i="573"/>
  <c r="AJ30" i="573"/>
  <c r="X30" i="573"/>
  <c r="T30" i="573"/>
  <c r="L30" i="573"/>
  <c r="K30" i="573" s="1"/>
  <c r="H30" i="573"/>
  <c r="E30" i="573"/>
  <c r="AT29" i="573"/>
  <c r="AJ29" i="573"/>
  <c r="X29" i="573"/>
  <c r="T29" i="573"/>
  <c r="L29" i="573"/>
  <c r="K29" i="573" s="1"/>
  <c r="H29" i="573"/>
  <c r="E29" i="573"/>
  <c r="AT28" i="573"/>
  <c r="AJ28" i="573"/>
  <c r="X28" i="573"/>
  <c r="T28" i="573"/>
  <c r="L28" i="573"/>
  <c r="M28" i="573" s="1"/>
  <c r="H28" i="573"/>
  <c r="E28" i="573"/>
  <c r="AT27" i="573"/>
  <c r="AJ27" i="573"/>
  <c r="X27" i="573"/>
  <c r="T27" i="573"/>
  <c r="L27" i="573"/>
  <c r="M27" i="573" s="1"/>
  <c r="K27" i="573"/>
  <c r="H27" i="573"/>
  <c r="E27" i="573"/>
  <c r="AT26" i="573"/>
  <c r="X26" i="573"/>
  <c r="T26" i="573"/>
  <c r="L26" i="573"/>
  <c r="K26" i="573" s="1"/>
  <c r="H26" i="573"/>
  <c r="E26" i="573"/>
  <c r="AT25" i="573"/>
  <c r="AJ25" i="573"/>
  <c r="X25" i="573"/>
  <c r="T25" i="573"/>
  <c r="L25" i="573"/>
  <c r="M25" i="573" s="1"/>
  <c r="H25" i="573"/>
  <c r="E25" i="573"/>
  <c r="AT24" i="573"/>
  <c r="AJ24" i="573"/>
  <c r="X24" i="573"/>
  <c r="T24" i="573"/>
  <c r="L24" i="573"/>
  <c r="M24" i="573" s="1"/>
  <c r="H24" i="573"/>
  <c r="E24" i="573"/>
  <c r="AT23" i="573"/>
  <c r="AJ23" i="573"/>
  <c r="X23" i="573"/>
  <c r="T23" i="573"/>
  <c r="L23" i="573"/>
  <c r="M23" i="573" s="1"/>
  <c r="H23" i="573"/>
  <c r="E23" i="573"/>
  <c r="AT22" i="573"/>
  <c r="AJ22" i="573"/>
  <c r="X22" i="573"/>
  <c r="T22" i="573"/>
  <c r="L22" i="573"/>
  <c r="K22" i="573" s="1"/>
  <c r="E22" i="573"/>
  <c r="AT21" i="573"/>
  <c r="AJ21" i="573"/>
  <c r="X21" i="573"/>
  <c r="T21" i="573"/>
  <c r="L21" i="573"/>
  <c r="M21" i="573" s="1"/>
  <c r="H21" i="573"/>
  <c r="E21" i="573"/>
  <c r="AT20" i="573"/>
  <c r="AJ20" i="573"/>
  <c r="X20" i="573"/>
  <c r="T20" i="573"/>
  <c r="L20" i="573"/>
  <c r="M20" i="573" s="1"/>
  <c r="K20" i="573"/>
  <c r="H20" i="573"/>
  <c r="E20" i="573"/>
  <c r="AT19" i="573"/>
  <c r="AJ19" i="573"/>
  <c r="X19" i="573"/>
  <c r="T19" i="573"/>
  <c r="L19" i="573"/>
  <c r="M19" i="573" s="1"/>
  <c r="K19" i="573"/>
  <c r="H19" i="573"/>
  <c r="E19" i="573"/>
  <c r="AT18" i="573"/>
  <c r="AJ18" i="573"/>
  <c r="X18" i="573"/>
  <c r="T18" i="573"/>
  <c r="L18" i="573"/>
  <c r="K18" i="573" s="1"/>
  <c r="H18" i="573"/>
  <c r="E18" i="573"/>
  <c r="AT17" i="573"/>
  <c r="AJ17" i="573"/>
  <c r="X17" i="573"/>
  <c r="T17" i="573"/>
  <c r="L17" i="573"/>
  <c r="M17" i="573" s="1"/>
  <c r="H17" i="573"/>
  <c r="E17" i="573"/>
  <c r="AT16" i="573"/>
  <c r="AJ16" i="573"/>
  <c r="X16" i="573"/>
  <c r="T16" i="573"/>
  <c r="L16" i="573"/>
  <c r="M16" i="573" s="1"/>
  <c r="H16" i="573"/>
  <c r="E16" i="573"/>
  <c r="AT15" i="573"/>
  <c r="AJ15" i="573"/>
  <c r="X15" i="573"/>
  <c r="T15" i="573"/>
  <c r="L15" i="573"/>
  <c r="M15" i="573" s="1"/>
  <c r="H15" i="573"/>
  <c r="E15" i="573"/>
  <c r="AT14" i="573"/>
  <c r="AJ14" i="573"/>
  <c r="X14" i="573"/>
  <c r="T14" i="573"/>
  <c r="L14" i="573"/>
  <c r="K14" i="573" s="1"/>
  <c r="H14" i="573"/>
  <c r="E14" i="573"/>
  <c r="AT13" i="573"/>
  <c r="AJ13" i="573"/>
  <c r="X13" i="573"/>
  <c r="T13" i="573"/>
  <c r="L13" i="573"/>
  <c r="M13" i="573" s="1"/>
  <c r="H13" i="573"/>
  <c r="E13" i="573"/>
  <c r="AT12" i="573"/>
  <c r="AJ12" i="573"/>
  <c r="X12" i="573"/>
  <c r="T12" i="573"/>
  <c r="L12" i="573"/>
  <c r="M12" i="573" s="1"/>
  <c r="H12" i="573"/>
  <c r="E12" i="573"/>
  <c r="K32" i="573" l="1"/>
  <c r="U14" i="573"/>
  <c r="K17" i="573"/>
  <c r="V21" i="573"/>
  <c r="K23" i="573"/>
  <c r="K24" i="573"/>
  <c r="K25" i="573"/>
  <c r="U28" i="573"/>
  <c r="K31" i="573"/>
  <c r="U18" i="573"/>
  <c r="V19" i="573"/>
  <c r="U20" i="573"/>
  <c r="U27" i="573"/>
  <c r="V32" i="573"/>
  <c r="U13" i="573"/>
  <c r="V16" i="573"/>
  <c r="V17" i="573"/>
  <c r="U22" i="573"/>
  <c r="U23" i="573"/>
  <c r="U24" i="573"/>
  <c r="V26" i="573"/>
  <c r="U30" i="573"/>
  <c r="U31" i="573"/>
  <c r="AT36" i="573"/>
  <c r="U35" i="573"/>
  <c r="K13" i="573"/>
  <c r="V15" i="573"/>
  <c r="V25" i="573"/>
  <c r="U29" i="573"/>
  <c r="U33" i="573"/>
  <c r="U34" i="573"/>
  <c r="V33" i="573"/>
  <c r="AK33" i="573" s="1"/>
  <c r="M29" i="573"/>
  <c r="K28" i="573"/>
  <c r="K21" i="573"/>
  <c r="K16" i="573"/>
  <c r="K15" i="573"/>
  <c r="T36" i="573"/>
  <c r="K12" i="573"/>
  <c r="AK32" i="573"/>
  <c r="AK15" i="573"/>
  <c r="AK19" i="573"/>
  <c r="AK26" i="573"/>
  <c r="M14" i="573"/>
  <c r="M18" i="573"/>
  <c r="M22" i="573"/>
  <c r="M26" i="573"/>
  <c r="M30" i="573"/>
  <c r="K33" i="573"/>
  <c r="K34" i="573"/>
  <c r="K35" i="573"/>
  <c r="V36" i="573"/>
  <c r="AK16" i="573"/>
  <c r="AK17" i="573"/>
  <c r="AK21" i="573"/>
  <c r="AK25" i="573"/>
  <c r="U12" i="573"/>
  <c r="U15" i="573"/>
  <c r="U16" i="573"/>
  <c r="U17" i="573"/>
  <c r="U19" i="573"/>
  <c r="U21" i="573"/>
  <c r="U25" i="573"/>
  <c r="U26" i="573"/>
  <c r="V34" i="573"/>
  <c r="AK34" i="573" s="1"/>
  <c r="V35" i="573"/>
  <c r="AK35" i="573" s="1"/>
  <c r="AJ36" i="573"/>
  <c r="V12" i="573"/>
  <c r="AK12" i="573" s="1"/>
  <c r="V13" i="573"/>
  <c r="AK13" i="573" s="1"/>
  <c r="V14" i="573"/>
  <c r="AK14" i="573" s="1"/>
  <c r="V18" i="573"/>
  <c r="AK18" i="573" s="1"/>
  <c r="V20" i="573"/>
  <c r="AK20" i="573" s="1"/>
  <c r="V22" i="573"/>
  <c r="AK22" i="573" s="1"/>
  <c r="V23" i="573"/>
  <c r="AK23" i="573" s="1"/>
  <c r="V24" i="573"/>
  <c r="AK24" i="573" s="1"/>
  <c r="V27" i="573"/>
  <c r="AK27" i="573" s="1"/>
  <c r="V28" i="573"/>
  <c r="AK28" i="573" s="1"/>
  <c r="V29" i="573"/>
  <c r="AK29" i="573" s="1"/>
  <c r="V30" i="573"/>
  <c r="AK30" i="573" s="1"/>
  <c r="V31" i="573"/>
  <c r="AK31" i="573" s="1"/>
  <c r="U32" i="573"/>
  <c r="AI11" i="572"/>
  <c r="S11" i="572"/>
  <c r="T12" i="572" s="1"/>
  <c r="AU36" i="572"/>
  <c r="AS36" i="572"/>
  <c r="AT35" i="572"/>
  <c r="AJ35" i="572"/>
  <c r="X35" i="572"/>
  <c r="T35" i="572"/>
  <c r="L35" i="572"/>
  <c r="M35" i="572" s="1"/>
  <c r="H35" i="572"/>
  <c r="E35" i="572"/>
  <c r="AT34" i="572"/>
  <c r="AJ34" i="572"/>
  <c r="X34" i="572"/>
  <c r="T34" i="572"/>
  <c r="L34" i="572"/>
  <c r="M34" i="572" s="1"/>
  <c r="H34" i="572"/>
  <c r="E34" i="572"/>
  <c r="AZ33" i="572"/>
  <c r="AT33" i="572"/>
  <c r="AJ33" i="572"/>
  <c r="X33" i="572"/>
  <c r="T33" i="572"/>
  <c r="L33" i="572"/>
  <c r="M33" i="572" s="1"/>
  <c r="H33" i="572"/>
  <c r="E33" i="572"/>
  <c r="AJ32" i="572"/>
  <c r="X32" i="572"/>
  <c r="T32" i="572"/>
  <c r="L32" i="572"/>
  <c r="M32" i="572" s="1"/>
  <c r="H32" i="572"/>
  <c r="E32" i="572"/>
  <c r="AJ31" i="572"/>
  <c r="X31" i="572"/>
  <c r="T31" i="572"/>
  <c r="L31" i="572"/>
  <c r="M31" i="572" s="1"/>
  <c r="H31" i="572"/>
  <c r="E31" i="572"/>
  <c r="AT30" i="572"/>
  <c r="AJ30" i="572"/>
  <c r="X30" i="572"/>
  <c r="T30" i="572"/>
  <c r="M30" i="572"/>
  <c r="L30" i="572"/>
  <c r="K30" i="572" s="1"/>
  <c r="H30" i="572"/>
  <c r="E30" i="572"/>
  <c r="AT29" i="572"/>
  <c r="AJ29" i="572"/>
  <c r="X29" i="572"/>
  <c r="T29" i="572"/>
  <c r="L29" i="572"/>
  <c r="M29" i="572" s="1"/>
  <c r="H29" i="572"/>
  <c r="E29" i="572"/>
  <c r="AT28" i="572"/>
  <c r="AJ28" i="572"/>
  <c r="X28" i="572"/>
  <c r="T28" i="572"/>
  <c r="L28" i="572"/>
  <c r="K28" i="572" s="1"/>
  <c r="H28" i="572"/>
  <c r="E28" i="572"/>
  <c r="AT27" i="572"/>
  <c r="AJ27" i="572"/>
  <c r="X27" i="572"/>
  <c r="T27" i="572"/>
  <c r="L27" i="572"/>
  <c r="M27" i="572" s="1"/>
  <c r="H27" i="572"/>
  <c r="E27" i="572"/>
  <c r="AT26" i="572"/>
  <c r="AJ26" i="572"/>
  <c r="X26" i="572"/>
  <c r="T26" i="572"/>
  <c r="L26" i="572"/>
  <c r="M26" i="572" s="1"/>
  <c r="H26" i="572"/>
  <c r="E26" i="572"/>
  <c r="AT25" i="572"/>
  <c r="AJ25" i="572"/>
  <c r="X25" i="572"/>
  <c r="T25" i="572"/>
  <c r="L25" i="572"/>
  <c r="M25" i="572" s="1"/>
  <c r="H25" i="572"/>
  <c r="E25" i="572"/>
  <c r="AT24" i="572"/>
  <c r="AJ24" i="572"/>
  <c r="X24" i="572"/>
  <c r="T24" i="572"/>
  <c r="L24" i="572"/>
  <c r="K24" i="572" s="1"/>
  <c r="H24" i="572"/>
  <c r="E24" i="572"/>
  <c r="AT23" i="572"/>
  <c r="AJ23" i="572"/>
  <c r="X23" i="572"/>
  <c r="T23" i="572"/>
  <c r="L23" i="572"/>
  <c r="M23" i="572" s="1"/>
  <c r="H23" i="572"/>
  <c r="E23" i="572"/>
  <c r="AT22" i="572"/>
  <c r="AJ22" i="572"/>
  <c r="X22" i="572"/>
  <c r="T22" i="572"/>
  <c r="L22" i="572"/>
  <c r="K22" i="572" s="1"/>
  <c r="H22" i="572"/>
  <c r="E22" i="572"/>
  <c r="AT21" i="572"/>
  <c r="AJ21" i="572"/>
  <c r="X21" i="572"/>
  <c r="T21" i="572"/>
  <c r="L21" i="572"/>
  <c r="M21" i="572" s="1"/>
  <c r="H21" i="572"/>
  <c r="E21" i="572"/>
  <c r="AT20" i="572"/>
  <c r="AJ20" i="572"/>
  <c r="X20" i="572"/>
  <c r="T20" i="572"/>
  <c r="L20" i="572"/>
  <c r="K20" i="572" s="1"/>
  <c r="H20" i="572"/>
  <c r="E20" i="572"/>
  <c r="AT19" i="572"/>
  <c r="AJ19" i="572"/>
  <c r="X19" i="572"/>
  <c r="T19" i="572"/>
  <c r="L19" i="572"/>
  <c r="M19" i="572" s="1"/>
  <c r="H19" i="572"/>
  <c r="E19" i="572"/>
  <c r="AT18" i="572"/>
  <c r="AJ18" i="572"/>
  <c r="X18" i="572"/>
  <c r="T18" i="572"/>
  <c r="L18" i="572"/>
  <c r="M18" i="572" s="1"/>
  <c r="H18" i="572"/>
  <c r="E18" i="572"/>
  <c r="AT17" i="572"/>
  <c r="AJ17" i="572"/>
  <c r="X17" i="572"/>
  <c r="T17" i="572"/>
  <c r="L17" i="572"/>
  <c r="K17" i="572" s="1"/>
  <c r="H17" i="572"/>
  <c r="E17" i="572"/>
  <c r="AT16" i="572"/>
  <c r="AJ16" i="572"/>
  <c r="X16" i="572"/>
  <c r="T16" i="572"/>
  <c r="L16" i="572"/>
  <c r="K16" i="572" s="1"/>
  <c r="H16" i="572"/>
  <c r="E16" i="572"/>
  <c r="AT15" i="572"/>
  <c r="AJ15" i="572"/>
  <c r="X15" i="572"/>
  <c r="T15" i="572"/>
  <c r="L15" i="572"/>
  <c r="M15" i="572" s="1"/>
  <c r="H15" i="572"/>
  <c r="E15" i="572"/>
  <c r="AT14" i="572"/>
  <c r="AJ14" i="572"/>
  <c r="X14" i="572"/>
  <c r="T14" i="572"/>
  <c r="L14" i="572"/>
  <c r="M14" i="572" s="1"/>
  <c r="H14" i="572"/>
  <c r="E14" i="572"/>
  <c r="AT13" i="572"/>
  <c r="AJ13" i="572"/>
  <c r="X13" i="572"/>
  <c r="T13" i="572"/>
  <c r="L13" i="572"/>
  <c r="K13" i="572" s="1"/>
  <c r="H13" i="572"/>
  <c r="E13" i="572"/>
  <c r="AT12" i="572"/>
  <c r="AJ12" i="572"/>
  <c r="X12" i="572"/>
  <c r="L12" i="572"/>
  <c r="M12" i="572" s="1"/>
  <c r="H12" i="572"/>
  <c r="E12" i="572"/>
  <c r="AI8" i="572"/>
  <c r="B55" i="571"/>
  <c r="M16" i="572" l="1"/>
  <c r="M28" i="572"/>
  <c r="K15" i="572"/>
  <c r="V18" i="572"/>
  <c r="K21" i="572"/>
  <c r="V23" i="572"/>
  <c r="V24" i="572"/>
  <c r="V35" i="572"/>
  <c r="V17" i="572"/>
  <c r="V22" i="572"/>
  <c r="V27" i="572"/>
  <c r="V29" i="572"/>
  <c r="V30" i="572"/>
  <c r="V31" i="572"/>
  <c r="U33" i="572"/>
  <c r="V34" i="572"/>
  <c r="V14" i="572"/>
  <c r="V15" i="572"/>
  <c r="V16" i="572"/>
  <c r="V20" i="572"/>
  <c r="V21" i="572"/>
  <c r="V26" i="572"/>
  <c r="V28" i="572"/>
  <c r="K12" i="572"/>
  <c r="AT36" i="572"/>
  <c r="V13" i="572"/>
  <c r="V19" i="572"/>
  <c r="M24" i="572"/>
  <c r="V25" i="572"/>
  <c r="AK25" i="572" s="1"/>
  <c r="K31" i="572"/>
  <c r="U32" i="572"/>
  <c r="U36" i="573"/>
  <c r="AK36" i="573"/>
  <c r="K33" i="572"/>
  <c r="V33" i="572"/>
  <c r="AK33" i="572" s="1"/>
  <c r="AK31" i="572"/>
  <c r="AK30" i="572"/>
  <c r="K29" i="572"/>
  <c r="U28" i="572"/>
  <c r="K27" i="572"/>
  <c r="K26" i="572"/>
  <c r="K25" i="572"/>
  <c r="AK24" i="572"/>
  <c r="K23" i="572"/>
  <c r="U23" i="572"/>
  <c r="M22" i="572"/>
  <c r="M20" i="572"/>
  <c r="K19" i="572"/>
  <c r="K18" i="572"/>
  <c r="K14" i="572"/>
  <c r="AK29" i="572"/>
  <c r="AK20" i="572"/>
  <c r="AK21" i="572"/>
  <c r="AK26" i="572"/>
  <c r="AK27" i="572"/>
  <c r="AK22" i="572"/>
  <c r="AK23" i="572"/>
  <c r="AK28" i="572"/>
  <c r="AK13" i="572"/>
  <c r="AK14" i="572"/>
  <c r="AK17" i="572"/>
  <c r="AK18" i="572"/>
  <c r="U20" i="572"/>
  <c r="U31" i="572"/>
  <c r="U21" i="572"/>
  <c r="U29" i="572"/>
  <c r="U24" i="572"/>
  <c r="U27" i="572"/>
  <c r="U22" i="572"/>
  <c r="U25" i="572"/>
  <c r="U30" i="572"/>
  <c r="V32" i="572"/>
  <c r="AK32" i="572" s="1"/>
  <c r="U26" i="572"/>
  <c r="T36" i="572"/>
  <c r="M13" i="572"/>
  <c r="M17" i="572"/>
  <c r="AK15" i="572"/>
  <c r="AK19" i="572"/>
  <c r="AK35" i="572"/>
  <c r="AK16" i="572"/>
  <c r="AK34" i="572"/>
  <c r="K32" i="572"/>
  <c r="K34" i="572"/>
  <c r="U34" i="572"/>
  <c r="K35" i="572"/>
  <c r="U35" i="572"/>
  <c r="AJ36" i="572"/>
  <c r="U12" i="572"/>
  <c r="U13" i="572"/>
  <c r="U14" i="572"/>
  <c r="U15" i="572"/>
  <c r="U16" i="572"/>
  <c r="U17" i="572"/>
  <c r="U18" i="572"/>
  <c r="U19" i="572"/>
  <c r="V12" i="572"/>
  <c r="AK12" i="572" s="1"/>
  <c r="V36" i="572" l="1"/>
  <c r="AK36" i="572" s="1"/>
  <c r="U36" i="572"/>
  <c r="AI11" i="571" l="1"/>
  <c r="S11" i="571"/>
  <c r="AU36" i="571" l="1"/>
  <c r="AS36" i="571"/>
  <c r="AT35" i="571"/>
  <c r="AJ35" i="571"/>
  <c r="X35" i="571"/>
  <c r="T35" i="571"/>
  <c r="L35" i="571"/>
  <c r="M35" i="571" s="1"/>
  <c r="H35" i="571"/>
  <c r="E35" i="571"/>
  <c r="AT34" i="571"/>
  <c r="AJ34" i="571"/>
  <c r="X34" i="571"/>
  <c r="T34" i="571"/>
  <c r="L34" i="571"/>
  <c r="M34" i="571" s="1"/>
  <c r="H34" i="571"/>
  <c r="E34" i="571"/>
  <c r="AZ33" i="571"/>
  <c r="AT33" i="571"/>
  <c r="AJ33" i="571"/>
  <c r="X33" i="571"/>
  <c r="T33" i="571"/>
  <c r="L33" i="571"/>
  <c r="K33" i="571" s="1"/>
  <c r="H33" i="571"/>
  <c r="E33" i="571"/>
  <c r="AJ32" i="571"/>
  <c r="X32" i="571"/>
  <c r="T32" i="571"/>
  <c r="L32" i="571"/>
  <c r="M32" i="571" s="1"/>
  <c r="H32" i="571"/>
  <c r="E32" i="571"/>
  <c r="AJ31" i="571"/>
  <c r="X31" i="571"/>
  <c r="T31" i="571"/>
  <c r="L31" i="571"/>
  <c r="M31" i="571" s="1"/>
  <c r="H31" i="571"/>
  <c r="E31" i="571"/>
  <c r="AT30" i="571"/>
  <c r="AJ30" i="571"/>
  <c r="X30" i="571"/>
  <c r="T30" i="571"/>
  <c r="L30" i="571"/>
  <c r="M30" i="571" s="1"/>
  <c r="H30" i="571"/>
  <c r="E30" i="571"/>
  <c r="AT29" i="571"/>
  <c r="AJ29" i="571"/>
  <c r="X29" i="571"/>
  <c r="T29" i="571"/>
  <c r="L29" i="571"/>
  <c r="M29" i="571" s="1"/>
  <c r="H29" i="571"/>
  <c r="E29" i="571"/>
  <c r="AT28" i="571"/>
  <c r="AJ28" i="571"/>
  <c r="X28" i="571"/>
  <c r="T28" i="571"/>
  <c r="L28" i="571"/>
  <c r="M28" i="571" s="1"/>
  <c r="H28" i="571"/>
  <c r="E28" i="571"/>
  <c r="AT27" i="571"/>
  <c r="AJ27" i="571"/>
  <c r="X27" i="571"/>
  <c r="T27" i="571"/>
  <c r="L27" i="571"/>
  <c r="M27" i="571" s="1"/>
  <c r="H27" i="571"/>
  <c r="E27" i="571"/>
  <c r="AT26" i="571"/>
  <c r="AJ26" i="571"/>
  <c r="X26" i="571"/>
  <c r="T26" i="571"/>
  <c r="L26" i="571"/>
  <c r="M26" i="571" s="1"/>
  <c r="H26" i="571"/>
  <c r="E26" i="571"/>
  <c r="AT25" i="571"/>
  <c r="AJ25" i="571"/>
  <c r="X25" i="571"/>
  <c r="T25" i="571"/>
  <c r="L25" i="571"/>
  <c r="M25" i="571" s="1"/>
  <c r="H25" i="571"/>
  <c r="E25" i="571"/>
  <c r="AT24" i="571"/>
  <c r="AJ24" i="571"/>
  <c r="X24" i="571"/>
  <c r="T24" i="571"/>
  <c r="L24" i="571"/>
  <c r="M24" i="571" s="1"/>
  <c r="H24" i="571"/>
  <c r="E24" i="571"/>
  <c r="AT23" i="571"/>
  <c r="AJ23" i="571"/>
  <c r="X23" i="571"/>
  <c r="T23" i="571"/>
  <c r="L23" i="571"/>
  <c r="M23" i="571" s="1"/>
  <c r="H23" i="571"/>
  <c r="E23" i="571"/>
  <c r="AT22" i="571"/>
  <c r="AJ22" i="571"/>
  <c r="X22" i="571"/>
  <c r="T22" i="571"/>
  <c r="L22" i="571"/>
  <c r="M22" i="571" s="1"/>
  <c r="H22" i="571"/>
  <c r="E22" i="571"/>
  <c r="AT21" i="571"/>
  <c r="AJ21" i="571"/>
  <c r="X21" i="571"/>
  <c r="T21" i="571"/>
  <c r="L21" i="571"/>
  <c r="M21" i="571" s="1"/>
  <c r="H21" i="571"/>
  <c r="E21" i="571"/>
  <c r="AT20" i="571"/>
  <c r="AJ20" i="571"/>
  <c r="X20" i="571"/>
  <c r="T20" i="571"/>
  <c r="L20" i="571"/>
  <c r="M20" i="571" s="1"/>
  <c r="H20" i="571"/>
  <c r="E20" i="571"/>
  <c r="AT19" i="571"/>
  <c r="AJ19" i="571"/>
  <c r="X19" i="571"/>
  <c r="T19" i="571"/>
  <c r="L19" i="571"/>
  <c r="M19" i="571" s="1"/>
  <c r="H19" i="571"/>
  <c r="E19" i="571"/>
  <c r="AT18" i="571"/>
  <c r="AJ18" i="571"/>
  <c r="X18" i="571"/>
  <c r="T18" i="571"/>
  <c r="L18" i="571"/>
  <c r="M18" i="571" s="1"/>
  <c r="H18" i="571"/>
  <c r="E18" i="571"/>
  <c r="AT17" i="571"/>
  <c r="AJ17" i="571"/>
  <c r="X17" i="571"/>
  <c r="T17" i="571"/>
  <c r="L17" i="571"/>
  <c r="M17" i="571" s="1"/>
  <c r="H17" i="571"/>
  <c r="E17" i="571"/>
  <c r="AT16" i="571"/>
  <c r="AJ16" i="571"/>
  <c r="X16" i="571"/>
  <c r="T16" i="571"/>
  <c r="L16" i="571"/>
  <c r="M16" i="571" s="1"/>
  <c r="H16" i="571"/>
  <c r="E16" i="571"/>
  <c r="AT15" i="571"/>
  <c r="AJ15" i="571"/>
  <c r="X15" i="571"/>
  <c r="T15" i="571"/>
  <c r="L15" i="571"/>
  <c r="M15" i="571" s="1"/>
  <c r="H15" i="571"/>
  <c r="E15" i="571"/>
  <c r="AT14" i="571"/>
  <c r="AJ14" i="571"/>
  <c r="X14" i="571"/>
  <c r="T14" i="571"/>
  <c r="L14" i="571"/>
  <c r="M14" i="571" s="1"/>
  <c r="H14" i="571"/>
  <c r="E14" i="571"/>
  <c r="AT13" i="571"/>
  <c r="AJ13" i="571"/>
  <c r="X13" i="571"/>
  <c r="T13" i="571"/>
  <c r="L13" i="571"/>
  <c r="M13" i="571" s="1"/>
  <c r="H13" i="571"/>
  <c r="E13" i="571"/>
  <c r="AT12" i="571"/>
  <c r="X12" i="571"/>
  <c r="L12" i="571"/>
  <c r="M12" i="571" s="1"/>
  <c r="H12" i="571"/>
  <c r="E12" i="571"/>
  <c r="AJ12" i="571"/>
  <c r="T12" i="571"/>
  <c r="AT36" i="571" l="1"/>
  <c r="V35" i="571"/>
  <c r="AK35" i="571" s="1"/>
  <c r="V34" i="571"/>
  <c r="AK34" i="571" s="1"/>
  <c r="U33" i="571"/>
  <c r="U32" i="571"/>
  <c r="K31" i="571"/>
  <c r="V31" i="571"/>
  <c r="AK31" i="571" s="1"/>
  <c r="K30" i="571"/>
  <c r="V30" i="571"/>
  <c r="AK30" i="571" s="1"/>
  <c r="K29" i="571"/>
  <c r="V29" i="571"/>
  <c r="AK29" i="571" s="1"/>
  <c r="V28" i="571"/>
  <c r="AK28" i="571" s="1"/>
  <c r="K27" i="571"/>
  <c r="V27" i="571"/>
  <c r="AK27" i="571" s="1"/>
  <c r="K26" i="571"/>
  <c r="V26" i="571"/>
  <c r="AK26" i="571" s="1"/>
  <c r="K25" i="571"/>
  <c r="U25" i="571"/>
  <c r="K24" i="571"/>
  <c r="U24" i="571"/>
  <c r="K23" i="571"/>
  <c r="V23" i="571"/>
  <c r="AK23" i="571" s="1"/>
  <c r="K22" i="571"/>
  <c r="V22" i="571"/>
  <c r="AK22" i="571" s="1"/>
  <c r="K21" i="571"/>
  <c r="U21" i="571"/>
  <c r="K20" i="571"/>
  <c r="U20" i="571"/>
  <c r="K19" i="571"/>
  <c r="U19" i="571"/>
  <c r="K18" i="571"/>
  <c r="U18" i="571"/>
  <c r="K17" i="571"/>
  <c r="U17" i="571"/>
  <c r="K16" i="571"/>
  <c r="U16" i="571"/>
  <c r="V16" i="571"/>
  <c r="AK16" i="571" s="1"/>
  <c r="V15" i="571"/>
  <c r="AK15" i="571" s="1"/>
  <c r="K14" i="571"/>
  <c r="V14" i="571"/>
  <c r="AK14" i="571" s="1"/>
  <c r="K13" i="571"/>
  <c r="U13" i="571"/>
  <c r="U15" i="571"/>
  <c r="U29" i="571"/>
  <c r="U30" i="571"/>
  <c r="U14" i="571"/>
  <c r="U31" i="571"/>
  <c r="V32" i="571"/>
  <c r="AK32" i="571" s="1"/>
  <c r="U34" i="571"/>
  <c r="U27" i="571"/>
  <c r="U28" i="571"/>
  <c r="U35" i="571"/>
  <c r="V13" i="571"/>
  <c r="AK13" i="571" s="1"/>
  <c r="V33" i="571"/>
  <c r="AK33" i="571" s="1"/>
  <c r="U26" i="571"/>
  <c r="K15" i="571"/>
  <c r="K28" i="571"/>
  <c r="M33" i="571"/>
  <c r="K12" i="571"/>
  <c r="T36" i="571"/>
  <c r="V12" i="571"/>
  <c r="AK12" i="571" s="1"/>
  <c r="U12" i="571"/>
  <c r="AJ36" i="571"/>
  <c r="V17" i="571"/>
  <c r="AK17" i="571" s="1"/>
  <c r="V18" i="571"/>
  <c r="AK18" i="571" s="1"/>
  <c r="V19" i="571"/>
  <c r="AK19" i="571" s="1"/>
  <c r="V20" i="571"/>
  <c r="AK20" i="571" s="1"/>
  <c r="V21" i="571"/>
  <c r="AK21" i="571" s="1"/>
  <c r="V24" i="571"/>
  <c r="AK24" i="571" s="1"/>
  <c r="V25" i="571"/>
  <c r="AK25" i="571" s="1"/>
  <c r="AI8" i="571"/>
  <c r="K32" i="571"/>
  <c r="K34" i="571"/>
  <c r="K35" i="571"/>
  <c r="U22" i="571"/>
  <c r="U23" i="571"/>
  <c r="V36" i="571" l="1"/>
  <c r="AK36" i="571" s="1"/>
  <c r="U36" i="571"/>
</calcChain>
</file>

<file path=xl/sharedStrings.xml><?xml version="1.0" encoding="utf-8"?>
<sst xmlns="http://schemas.openxmlformats.org/spreadsheetml/2006/main" count="11543" uniqueCount="313">
  <si>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</si>
  <si>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</si>
  <si>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</si>
  <si>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</si>
  <si>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</si>
  <si>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</si>
  <si>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</si>
  <si>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</si>
  <si>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</si>
  <si>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</si>
  <si>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</si>
  <si>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</si>
  <si>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</si>
  <si>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</si>
  <si>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</si>
  <si>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</si>
  <si>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</si>
  <si>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</si>
  <si>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</si>
  <si>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</si>
  <si>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</si>
  <si>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</si>
  <si>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</si>
  <si>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</si>
  <si>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</si>
  <si>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</si>
  <si>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</si>
  <si>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</si>
  <si>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</si>
  <si>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</si>
  <si>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</si>
  <si>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</si>
  <si>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</si>
  <si>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</si>
  <si>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</si>
  <si>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</si>
  <si>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</si>
  <si>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</si>
  <si>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</si>
  <si>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</si>
  <si>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</si>
  <si>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</si>
  <si>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</si>
  <si>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</si>
  <si>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</si>
  <si>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</si>
  <si>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</si>
  <si>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</si>
  <si>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</si>
  <si>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</si>
  <si>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</si>
  <si>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</si>
  <si>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</si>
  <si>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</si>
  <si>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</si>
  <si>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</si>
  <si>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</si>
  <si>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</si>
  <si>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</si>
  <si>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</si>
  <si>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</si>
  <si>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</si>
  <si>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</si>
  <si>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</si>
  <si>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</si>
  <si>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</si>
  <si>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</si>
  <si>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</si>
  <si>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</si>
  <si>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</si>
  <si>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</si>
  <si>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</si>
  <si>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</si>
  <si>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</si>
  <si>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</si>
  <si>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</si>
  <si>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</si>
  <si>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</si>
  <si>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</si>
  <si>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</si>
  <si>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</si>
  <si>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</si>
  <si>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</si>
  <si>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</si>
  <si>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</si>
  <si>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</si>
  <si>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</si>
  <si>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</si>
  <si>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</si>
  <si>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</si>
  <si>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</si>
  <si>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</si>
  <si>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</si>
  <si>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</si>
  <si>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</si>
  <si>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</si>
  <si>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</si>
  <si>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</si>
  <si>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</si>
  <si>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</si>
  <si>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</si>
  <si>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</si>
  <si>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</si>
  <si>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</si>
  <si>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</si>
  <si>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</si>
  <si>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</si>
  <si>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</si>
  <si>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</si>
  <si>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</si>
  <si>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</si>
  <si>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</si>
  <si>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</si>
  <si>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</si>
  <si>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</si>
  <si>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</si>
  <si>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</si>
  <si>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</si>
  <si>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</si>
  <si>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</si>
  <si>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</si>
  <si>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</si>
  <si>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 </t>
  </si>
  <si>
    <t xml:space="preserve"> </t>
  </si>
  <si>
    <t>XCV2- INCREASE OPENING  @ 12:01 AM (80%)</t>
  </si>
  <si>
    <t>MOV 6 BP4</t>
  </si>
  <si>
    <t>Additional 3psi to normal target discharge pressure as request OF Engr. Edmundo Llagas Jr  (SPM)</t>
  </si>
  <si>
    <t>Normal operation schedule</t>
  </si>
  <si>
    <t>Gauge Reading</t>
  </si>
  <si>
    <t>Target Discharge Pressure set to 83 psi @ 12:01 am as per request of Engr. FRANCES MORLA (SPM-South)</t>
  </si>
  <si>
    <t>Additional 3 psi to target discharge pressure from 12:01 AM to 5:01 AM as per request of Engr. Frances Morla (SPM-South), due to shifting of WSR and Posadas Influence area.</t>
  </si>
  <si>
    <t>TARGET DISCHARGE PRESSURE SET TO  83 PSI @ 12:01 AM TO 3:01 AM AS PER SCHEDULE</t>
  </si>
  <si>
    <t>Change operation advise as per Sir. Alvin Cruz effective SEPTEMBER 7, 2016 target pressure for 12:01 MN to 3:01 AM will be changed from 75 psi to 83 psi only. This was requested by Sir. GIGI effective until further notice.</t>
  </si>
  <si>
    <t>PAUL G. LABIAN / REY PROVIDENCIA</t>
  </si>
  <si>
    <t>ARMAN R. RAYALA II / REY PROVIDENCIA</t>
  </si>
  <si>
    <t>REY PROVIDENCIA / PAUL G. LABIAN</t>
  </si>
  <si>
    <t>PAUL G. LABIAN / ARMAN R. RAYALA II</t>
  </si>
  <si>
    <t>FLOW METER DEFFECTIVE AS OF JULY 18, 2017</t>
  </si>
  <si>
    <t>RESERVOIR REFILL TOTALIZER READING DEFFECTIVE AS OF JULY 18, 2017</t>
  </si>
  <si>
    <t>PAUL G. LABIAN / FIDEL A. RAMOS</t>
  </si>
  <si>
    <t>GEORGE O. HERNANDEZ / REY L. PROVIDENCIA</t>
  </si>
  <si>
    <t>3B</t>
  </si>
  <si>
    <t>TARGET DISCHARGE PRESSURE SET TO  83 PSI @ 3:01 AM TO 5:01 AM AS PER SCHEDULE</t>
  </si>
  <si>
    <t>PAUL G.  LABIAN / GEORGE O. HERNANDEZ</t>
  </si>
  <si>
    <t>REY L. PROVIDENCIA / ARMAN R. RAYALA II</t>
  </si>
  <si>
    <t>REY L. PROVIDENCIA / GEORGE O. HERNANDEZ</t>
  </si>
  <si>
    <t>PAUL G. LABIAN / JONEL LLAGUNO</t>
  </si>
  <si>
    <t>ARMAN R. RAYALA II / FIDEL A. RAMOS</t>
  </si>
  <si>
    <t>FIDEL RAMOS / JONEL LLAGUNO</t>
  </si>
  <si>
    <t>GEORGE O. HERNANDEZ / ARMAN R. RAYALA II</t>
  </si>
  <si>
    <t>A.RAYALA II /J. LLAGUNO</t>
  </si>
  <si>
    <t>FIDEL RAMOS / ARMAN R. RAYALA II</t>
  </si>
  <si>
    <t>FIDEL RAMOS / REY PROVIDENCIA</t>
  </si>
  <si>
    <t>PAUL G. LABIAN / DYAN ELVIN CAPIÑA</t>
  </si>
  <si>
    <t>R.PROVIDENCIA/J. LLAGUNO</t>
  </si>
  <si>
    <t>R.PROVIDENCIA / DYAN ELVIN CAPIÑA</t>
  </si>
  <si>
    <t>TARGET DISCHARGE PRESSURE SET TO  83 PSI @ 5:01 AM TO 6:01 AM AS PER SCHEDULE</t>
  </si>
  <si>
    <t>XCV2- CLOSED @ 5:30 AM,WATER  ELEVATION  (9.5M)</t>
  </si>
  <si>
    <t>TARGET DISCHARGE PRESSURE SET TO  83 PSI @ 6:01 AM TO 12:01 PM AS PER SCHEDULE</t>
  </si>
  <si>
    <t>SP1 - STARTED @ 6:00 AM TO MEET 83 PSI TARGET DISCHARGE PRESSURE</t>
  </si>
  <si>
    <t>3B+1S</t>
  </si>
  <si>
    <t>MR. MARIO MIRANDA OF SOUTH MAINTENANCE AND TEAM  ARRIVE @ 8:01 AM TO CONDUCT MONTHLY PREVENTIVE MAINTENANCE.</t>
  </si>
  <si>
    <t>Additional 3 psi to target discharge pressure from 12:01 PM to 5PM ( MARCH 1, 2018) as per request of Engr. Frances Morla (SPM-South), due to shifting of WSR and Posadas Influence area.</t>
  </si>
  <si>
    <t>TARGET DISCHARGE PRESSURE SET TO  81 PSI @ 12:01 PM TO 5:01 PM AS PER SCHEDULE</t>
  </si>
  <si>
    <t>GEORGE O. HERNANDEZ / PAUL G. LABIAN</t>
  </si>
  <si>
    <t>TARGET DISCHARGE PRESSURE SET TO 78 PSI @ 5:01 PM TO 7:01 PM AS PER SCHEDULE</t>
  </si>
  <si>
    <t>TARGET DISCHARGE PRESSURE SET TO 83 PSI @ 8:01 PM TO 10:01 PM AS PER SCHEDULE</t>
  </si>
  <si>
    <t>SP2 - STOPPED @ 10:00 PM DUE TO PARAMETER CAPACITY OF 1.8 ELEVATION LEVEL</t>
  </si>
  <si>
    <t>TARGET DISCHARGE PRESSURE SET TO 83PSI @ 10:01 PM TO 12:01 AM AS PER SCHEDULE</t>
  </si>
  <si>
    <t>XCV2 -OPENED @ 10:01 PM (30%)</t>
  </si>
  <si>
    <t>SP1 - STOPPED @ 10:00 PM DUE TO PARAMETER CAPACITY OF 1.8 ELEVATION LEVEL</t>
  </si>
  <si>
    <t>XCV2- CLOSED @ 4:34 AM,WATER  ELEVATION  (9.5M)</t>
  </si>
  <si>
    <t>SP2 - STARTED @ 6:00 AM TO MEET 83 PSI TARGET DISCHARGE PRESSURE</t>
  </si>
  <si>
    <t>Additional 3 psi to target discharge pressure from 12:01 PM to 5PM ( MARCH 2, 2018) as per request of Engr. Frances Morla (SPM-South), due to shifting of WSR and Posadas Influence area.</t>
  </si>
  <si>
    <t>XCV2- CLOSED @ 4:33 AM,WATER  ELEVATION  (9.5M)</t>
  </si>
  <si>
    <t>SP1 - STARTED @ 6:45 AM TO MEET 83 PSI TARGET DISCHARGE PRESSURE</t>
  </si>
  <si>
    <t>Additional 3 psi to target discharge pressure from 12:01 PM to 5PM ( MARCH 3, 2018) as per request of Engr. Frances Morla (SPM-South), due to shifting of WSR and Posadas Influence area.</t>
  </si>
  <si>
    <t>SP1 - STOPPED @ 7:55 PM DUE TO PARAMETER CAPACITY OF 1.3 ELEVATION LEVEL</t>
  </si>
  <si>
    <t>XCV2- CLOSED @ 4:10 AM,WATER  ELEVATION  (9.5M)</t>
  </si>
  <si>
    <t>BP1 - STARTED @ 4:20 AM TO MEET 83 PSI TARGET DISCHARGE PRESSURE</t>
  </si>
  <si>
    <t>BP4 - STOPPED @ 4:20 AM DUE TO SHIFTING BP1 OPERATION.</t>
  </si>
  <si>
    <t>SP2 - STARTED @ 7:26 AM TO MEET 83 PSI TARGET DISCHARGE PRESSURE</t>
  </si>
  <si>
    <t>WATER SAMPLING / CENTRAL LAB. Res. Chl. 1.07 mg/l BY  MR. CHRISTOPHER VIDAD ARRIVE AT 8:11 AM</t>
  </si>
  <si>
    <t>Additional 3 psi to target discharge pressure from 12:01 PM to 5PM ( MARCH 4, 2018) as per request of Engr. Frances Morla (SPM-South), due to shifting of WSR and Posadas Influence area.</t>
  </si>
  <si>
    <t>SP2 - STOPPED @ 8:20 PM DUE TO PARAMETER CAPACITY OF 1.3 ELEVATION LEVEL</t>
  </si>
  <si>
    <t>XCV2- CLOSED @ 3:38 AM,WATER  ELEVATION  (9.5M)</t>
  </si>
  <si>
    <t>Additional 3 psi to target discharge pressure from 12:01 PM to 5PM ( MARCH 5, 2018) as per request of Engr. Frances Morla (SPM-South), due to shifting of WSR and Posadas Influence area.</t>
  </si>
  <si>
    <t>SP1 - STOPPED @ 4:00 PM DUE TO HIGH DISCHARGE PRESSURE, PARAMETER CAPACITY OF 6.2 ELEVATION LEVEL</t>
  </si>
  <si>
    <t>MR. JIMMY DIOKNO AND TEAM OF SOUTH MAINTENANCE ARRIVE @ 11:10 PM TO PULLOUT FILTER OF VFD 5PCS / ABB FAN 2UNITS / BATTERY VFD 2PCS</t>
  </si>
  <si>
    <t>XCV2- CLOSED @ 3:40 AM,WATER  ELEVATION  (9.5M)</t>
  </si>
  <si>
    <t>SP2 - STARTED @ 9:00 AM TO MEET 83 PSI TARGET DISCHARGE PRESSURE</t>
  </si>
  <si>
    <t>Additional 3 psi to target discharge pressure from 12:01 PM to 5PM ( MARCH 6, 2018) as per request of Engr. Frances Morla (SPM-South), due to shifting of WSR and Posadas Influence area.</t>
  </si>
  <si>
    <t>SP2 - STOPPED @ 12:37 PM DUE TO HIGH DISCHARGE PRESSURE, PARAMETER CAPACITY OF 8.2 ELEVATION LEVEL</t>
  </si>
  <si>
    <t>XCV2 -OPENED @ 10:01 PM (10%)</t>
  </si>
  <si>
    <t>XCV2- INCREASE OPENING  @ 12:01 AM (15%)</t>
  </si>
  <si>
    <t>XCV2- INCREASE OPENING  @ 12:01 AM (30%)</t>
  </si>
  <si>
    <t>XCV2- CLOSED @ 4:50 AM,WATER  ELEVATION  (9.5M)</t>
  </si>
  <si>
    <t xml:space="preserve">BP2 STARTED @ 9:19 AM  </t>
  </si>
  <si>
    <t>RESUME NORMAL OPERATION @ 9:21 AM</t>
  </si>
  <si>
    <t xml:space="preserve">BP4 START @ 9:20 DUE TO BP3 FAULT LINK AB LOST AND TO MEET THE TARGET DISCHARGE PRESSURE. </t>
  </si>
  <si>
    <t xml:space="preserve">SP 1,BP3, BP2 FAULT  @ 9:07 AM RESET @ 9:18 AM </t>
  </si>
  <si>
    <t>SP 2 STARTED @  9:21 AM DUE TO SP1 TRIPLOOP FAULT.</t>
  </si>
  <si>
    <t>Additional 3 psi to target discharge pressure from 12:01 PM to 5PM ( MARCH 7, 2018) as per request of Engr. Frances Morla (SPM-South), due to shifting of WSR and Posadas Influence area.</t>
  </si>
  <si>
    <t>SP2 - STOPPED @ 7:05 PM DUE TO MINIMUM  CAPACITY OF 1.3 ELEVATION LEVEL</t>
  </si>
  <si>
    <t>XCV2- INCREASE OPENING  @ 12:01 AM (70%)</t>
  </si>
  <si>
    <t>XCV2- CLOSED @ 4:30 AM,WATER  ELEVATION  (9.5M)</t>
  </si>
  <si>
    <t xml:space="preserve">SP2 - STOPPED @ 8:30 PM DUE TO CRITICAL WATER LEVEL  ( 1.3M ) </t>
  </si>
  <si>
    <t>XCV2- CLOSED @ 3:20 AM,WATER  ELEVATION  (9.5M)</t>
  </si>
  <si>
    <t>SP1 - STARTED @ 7:00 AM TO MEET 83 PSI TARGET DISCHARGE PRESSURE</t>
  </si>
  <si>
    <t xml:space="preserve">SP1 - STOPPED @ 9:15PM DUE TO PARAMETER CAPACITY ( 1.3M ) </t>
  </si>
  <si>
    <t>ALL PUMP STOPPED @ 12:05 AM DUE TO POWER INTERUPTION</t>
  </si>
  <si>
    <t>BP4 START @12:07 AM</t>
  </si>
  <si>
    <t>BP2 START @ 12:09 AM</t>
  </si>
  <si>
    <t>BP1 START @ 12:10 AM</t>
  </si>
  <si>
    <t>GENSET START @ 12:05 AM</t>
  </si>
  <si>
    <t>RESUME NORMAL OPERATION OF MERALCO @12:45 AM</t>
  </si>
  <si>
    <t>RESUME NORMAL OPERATION OF GENSET @12:10 AM</t>
  </si>
  <si>
    <t>XCV2- CLOSED @ 3:50 AM,WATER  ELEVATION  (9.5M)</t>
  </si>
  <si>
    <t>ALL PUMP STOPPED @ 4:30 AM DUE TO POWER INTERUPTION</t>
  </si>
  <si>
    <t>GENSET START @ 4:30 AM</t>
  </si>
  <si>
    <t>BP4 START @4:32 AM</t>
  </si>
  <si>
    <t>BP2 START @ 4:33 AM</t>
  </si>
  <si>
    <t>BP1 START @ 4:35 AM</t>
  </si>
  <si>
    <t>RESUME NORMAL OPERATION OF GENSET @4:37 AM</t>
  </si>
  <si>
    <t>RESUME NORMAL OPERATION OF MERALCO @5:03 AM</t>
  </si>
  <si>
    <t>SP2 - STARTED @ 7:20 AM TO MEET 83 PSI TARGET DISCHARGE PRESSURE</t>
  </si>
  <si>
    <t xml:space="preserve">SP2 - STOPPED @ 7:05PM DUE TO PARAMETER CAPACITY ( 1.3M ) </t>
  </si>
  <si>
    <t>MAYNILA A&amp;I LEAD BY MAYNARD PAR ARRIVE @ 7:25PM FOR  CONDUCT FULL OUT OLD FLOWMETER AND ISTALL NEW UNIT, TOGETHER WITH ICI PERSONEL.</t>
  </si>
  <si>
    <t>XCV2- CLOSED @ 4:00 AM,WATER  ELEVATION  (9.5M)</t>
  </si>
  <si>
    <t>SP1 - STARTED @ 8:00 AM TO MEET 83 PSI TARGET DISCHARGE PRESSURE</t>
  </si>
  <si>
    <t>Additional 3 psi to target discharge pressure from 12:01 PM to 5PM ( MARCH 11, 2018) as per request of Engr. Frances Morla (SPM-South), due to shifting of WSR and Posadas Influence area.</t>
  </si>
  <si>
    <t>Additional 3 psi to target discharge pressure from 12:01 PM to 5PM ( MARCH 10, 2018) as per request of Engr. Frances Morla (SPM-South), due to shifting of WSR and Posadas Influence area.</t>
  </si>
  <si>
    <t>Additional 3 psi to target discharge pressure from 12:01 PM to 5PM ( MARCH 9, 2018) as per request of Engr. Frances Morla (SPM-South), due to shifting of WSR and Posadas Influence area.</t>
  </si>
  <si>
    <t>Additional 3 psi to target discharge pressure from 12:01 PM to 5PM ( MARCH 8, 2018) as per request of Engr. Frances Morla (SPM-South), due to shifting of WSR and Posadas Influence area.</t>
  </si>
  <si>
    <t>MAINTENANCE TEAM LEAD BY BUNDA GERARDO ARRIVE @ 7:05PM FOR CHECK UP BP2 CHECK VALVE BOLT</t>
  </si>
  <si>
    <t xml:space="preserve">SP1 - STOPPED @ 8:10PM DUE TO PARAMETER CAPACITY ( 1.3M ) </t>
  </si>
  <si>
    <t>SP2 - STARTED @ 6:35 AM TO MEET 83 PSI TARGET DISCHARGE PRESSURE</t>
  </si>
  <si>
    <t>XCV2- CLOSED @ 4:55 AM,WATER  ELEVATION  (9.5M)</t>
  </si>
  <si>
    <t>Additional 3 psi to target discharge pressure from 12:01 PM to 5PM ( MARCH 13, 2018) as per request of Engr. Frances Morla (SPM-South), due to shifting of WSR and Posadas Influence area.</t>
  </si>
  <si>
    <t>ICI SYSTEMS INC. LEAD BY RALPH BONTO ARRIVE @ 3:30PM FOR INSTALLATION OF TRANSMITTER</t>
  </si>
  <si>
    <t>A&amp;I LEAD BY JAY-R VGONA ARRIVE @ 5:10PM FOR INSTALLATION OF FLOW METER</t>
  </si>
  <si>
    <t>PHILIP ROY MELO AND TEAM OF SOUTH MAINTENANCE ARRIVE @7:50 AM TO CONDUCT GENSET 1 &amp; 2 WARM UP FOR 5 MINS.</t>
  </si>
  <si>
    <t>Additional 3 psi to target discharge pressure from 12:01 PM to 5PM ( MARCH 14, 2018) as per request of Engr. Frances Morla (SPM-South), due to shifting of WSR and Posadas Influence area.</t>
  </si>
  <si>
    <t>MICROFIX LEAD BY RENATO DUGANG ARRIVE @ 2:45PM FOR TERMINATION OF COPPER CABLE (RJ45) TERMINATION OF FIBER OPTIC AND FLUKE TEST</t>
  </si>
  <si>
    <t>XCV2- CLOSED @ 3:25 AM,WATER  ELEVATION  (9.5M)</t>
  </si>
  <si>
    <t>Additional 3 psi to target discharge pressure from 12:01 PM to 5PM ( MARCH 15, 2018) as per request of Engr. Frances Morla (SPM-South), due to shifting of WSR and Posadas Influence area.</t>
  </si>
  <si>
    <t>Additional 3 psi to target discharge pressure from 12:01 PM to 5PM ( MARCH 16, 2018) as per request of Engr. Frances Morla (SPM-South), due to shifting of WSR and Posadas Influence area.</t>
  </si>
  <si>
    <t>SP1 - STARTED @ 6:40 AM TO MEET 83 PSI TARGET DISCHARGE PRESSURE</t>
  </si>
  <si>
    <t>Additional 3 psi to target discharge pressure from 12:01 PM to 5PM ( MARCH 17, 2018) as per request of Engr. Frances Morla (SPM-South), due to shifting of WSR and Posadas Influence area.</t>
  </si>
  <si>
    <t>SP2 - STOPPED @ 10:00 PM DUE TO PARAMETER CAPACITY OF 1.3 ELEVATION LEVEL</t>
  </si>
  <si>
    <t>SP1 - STOPPED @ 10:00 PM DUE TO PARAMETER CAPACITY OF 1.3 ELEVATION LEVEL</t>
  </si>
  <si>
    <t>XCV2- CLOSED @ 4:22 AM,WATER  ELEVATION  (9.5M)</t>
  </si>
  <si>
    <t>BP2 - STOPPED @ 4:30 AM DUE TO SHIFTING BP3 OPERATION.</t>
  </si>
  <si>
    <t>BP3 - STARTED @ 4:30 AM TO MEET 83 PSI TARGET DISCHARGE PRESSURE</t>
  </si>
  <si>
    <t>SP2 - STARTED @ 7:05 AM TO MEET 83 PSI TARGET DISCHARGE PRESSURE</t>
  </si>
  <si>
    <t>Additional 3 psi to target discharge pressure from 12:01 PM to 5PM ( MARCH 18, 2018) as per request of Engr. Frances Morla (SPM-South), due to shifting of WSR and Posadas Influence area.</t>
  </si>
  <si>
    <t>A.RAYALA II/ D.E CAPIÑA</t>
  </si>
  <si>
    <t>MAINTENANCE TEAM LEAD BY SAMUEL EISMA ARRIVE @ 8AM FOR RE-FILLING OF GRAVEL AT PUMP BASE HOLE OF BP SLOT # 5 &amp; # 6</t>
  </si>
  <si>
    <t>MR. JIMMY DIOKNO AND TEAM OF SOUTH MAINTENANCE ARRIVE @ 11:00 PM TO CONDUCT MONTHLY PREVENTIVE MAINTENANCE AND REGREASING AND CLEANING SP1 / SP2 / BP2</t>
  </si>
  <si>
    <t>Additional 3 psi to target discharge pressure from 12:01 PM to 5PM ( MARCH 19, 2018) as per request of Engr. Frances Morla (SPM-South), due to shifting of WSR and Posadas Influence area.</t>
  </si>
  <si>
    <t>FIDEL RAMOS / DYAN ELVIN CAPIÑA</t>
  </si>
  <si>
    <t>MR. MARIO MIRANDA OF SOUTH MAINTENANCE TEAM ARRIVE @ 8:23 AM TO CONDUCT GENSET 1/2 WARM-UP WITH LOAD (430 LITERS) AND REGREASE BP1, BP2. BP4.</t>
  </si>
  <si>
    <t>GENSET 1/2 WARM-UP DONE @ 10:46 AM</t>
  </si>
  <si>
    <t>Additional 3 psi to target discharge pressure from 12:01 PM to 5PM ( MARCH 20, 2018) as per request of Engr. Frances Morla (SPM-South), due to shifting of WSR and Posadas Influence area.</t>
  </si>
  <si>
    <t>GEORGE O. HERNANDEZ / JONEL V. LLAGUNO</t>
  </si>
  <si>
    <t>SP1 - STOPPED @ 10:00 PM DUE TO PARAMETER CAPACITY OF 1.7 ELEVATION LEVEL</t>
  </si>
  <si>
    <t>SP2 - STOPPED @ 10:00 PM DUE TO PARAMETER CAPACITY OF 1.7 ELEVATION LEVEL</t>
  </si>
  <si>
    <t>XCV2- CLOSED @ 3:05 AM, WATER  ELEVATION  (9.5M)</t>
  </si>
  <si>
    <t>Additional 3 psi to target discharge pressure from 12:01 PM to 5PM ( MARCH 21, 2018) as per request of Engr. Frances Morla (SPM-South), due to shifting of WSR and Posadas Influence area.</t>
  </si>
  <si>
    <t>XCV2- CLOSED @ 3:28 AM, WATER  ELEVATION  (9.5M)</t>
  </si>
  <si>
    <t>BP1 - STOPPED @ 3:30 AM DUE TO SHIFTING BP2 OPERATION.</t>
  </si>
  <si>
    <t>BP2 - STARTED @ 3:30 AM TO MEET 83 PSI TARGET DISCHARGE PRESSURE</t>
  </si>
  <si>
    <t>Additional 3 psi to target discharge pressure from 12:01 PM to 5PM ( MARCH 22, 2018) as per request of Engr. Frances Morla (SPM-South), due to shifting of WSR and Posadas Influence area.</t>
  </si>
  <si>
    <t>MR. JAY-AR PAGNAS AND EMERSON CORPUZ OF TECHNICAL PARAÑAQUE BA ARRIVE @ 12:50 PM TO CONDUCT CLOSE OF VALVE 100 DUE TO VALVE REPLACEMENT AT PASAY SOUTH HIGH SCHOOL.</t>
  </si>
  <si>
    <t>FYI: SUCTION FLOWRATE METER CORRUPTED @ 6:20 PM</t>
  </si>
  <si>
    <t>XCV2- CLOSED @ 3:26 AM,WATER  ELEVATION  (9.5M)</t>
  </si>
  <si>
    <t>BP3 - STOPPED @ 3:30 AM DUE TO SHIFTING BP1 OPERATION.</t>
  </si>
  <si>
    <t>BP1 - STARTED @ 3:30 AM TO MEET 83 PSI TARGET DISCHARGE PRESSURE</t>
  </si>
  <si>
    <t>SP2 - STARTED @ 6:15 AM TO MEET 83 PSI TARGET DISCHARGE PRESSURE</t>
  </si>
  <si>
    <t>Additional 3 psi to target discharge pressure from 12:01 PM to 5PM ( MARCH 23, 2018) as per request of Engr. Frances Morla (SPM-South), due to shifting of WSR and Posadas Influence area.</t>
  </si>
  <si>
    <t xml:space="preserve">ENGR. DOIKNO JIMMY AND TEAM OF SOUTH MAINTENANCE ARRIVE @ 2:18 PM TO ASSIST ABB </t>
  </si>
  <si>
    <t>MR. JOHN PAUL DELAS ALAS AND TEAM OF ABB INC. ARRIVE @ 2:24 PM TO CONDUCT PREVENTIVE MAINTENANCE OF ACS1001</t>
  </si>
  <si>
    <t>ARMAN RAYALA II / GEORGE HERNANDEZ</t>
  </si>
  <si>
    <t>XCV2- CLOSED @ 3:15 AM,WATER  ELEVATION  (9.5M)</t>
  </si>
  <si>
    <t>BP4 - STOPPED @ 3:25 AM DUE TO SHIFTING BP3 OPERATION.</t>
  </si>
  <si>
    <t>BP3 - STARTED @ 3:26 AM TO MEET 83 PSI TARGET DISCHARGE PRESSURE</t>
  </si>
  <si>
    <t>SP2 - STARTED @ 7:12 AM TO MEET 83 PSI TARGET DISCHARGE PRESSURE</t>
  </si>
  <si>
    <r>
      <t xml:space="preserve">SP1 FAILED TO OPERATE @ </t>
    </r>
    <r>
      <rPr>
        <b/>
        <i/>
        <sz val="10"/>
        <rFont val="Calibri"/>
        <family val="2"/>
        <scheme val="minor"/>
      </rPr>
      <t xml:space="preserve">7:10 AM </t>
    </r>
    <r>
      <rPr>
        <i/>
        <sz val="10"/>
        <rFont val="Calibri"/>
        <family val="2"/>
        <scheme val="minor"/>
      </rPr>
      <t>DUE TO MOV FAILED TO OPEN.</t>
    </r>
  </si>
  <si>
    <t>DEF</t>
  </si>
  <si>
    <t>FIXE CORP. LEAD BY JAYSON NIOUA ARRIVE @ 8:10PM FOR SPRING/ MISTING</t>
  </si>
  <si>
    <t>ARMAN RAYALA II / DYAN ELVIN CAPIÑA</t>
  </si>
  <si>
    <t>SP1 - STARTED @ 7:20 AM TO MEET 83 PSI TARGET DISCHARGE PRESSURE</t>
  </si>
  <si>
    <t>Additional 3 psi to target discharge pressure from 12:01 PM to 5PM ( MARCH 25, 2018) as per request of Engr. Frances Morla (SPM-South), due to shifting of WSR and Posadas Influence area.</t>
  </si>
  <si>
    <t>MELCHOR O. GIRON AND TEAM OF MAINTENANCE ARRIVE @ 9:55 AM FOR REPLACEMENT OF BALL VALVE 1/2".</t>
  </si>
  <si>
    <t>XCV2- CLOSED @ 3:30 AM,WATER  ELEVATION  (9.5M)</t>
  </si>
  <si>
    <t>XCV2- CLOSED @ 4:18 AM,WATER  ELEVATION  (9.5M)</t>
  </si>
  <si>
    <t>Additional 3 psi to target discharge pressure from 12:01 PM to 5PM ( MARCH 27, 2018) as per request of Engr. Frances Morla (SPM-South), due to shifting of WSR and Posadas Influence area.</t>
  </si>
  <si>
    <t>SP1 STOPPED @ 10:40 AM DUE TO SEMI ANNUAL PREVENTIVE MAINTENANCE</t>
  </si>
  <si>
    <t>SP2 STARTED @ 10:41 AM DUE TO SEMI ANNUAL PREVENTIVE MAINTENANCE</t>
  </si>
  <si>
    <t>XCV2- CLOSED @ 4:20 AM,WATER  ELEVATION  (9.5M)</t>
  </si>
  <si>
    <t>BP3 - STOPPED @ 4:30 AM DUE TO SHIFTING BP4 OPERATION.</t>
  </si>
  <si>
    <t>BP4 - STARTED @ 4:31 AM TO MEET 83 PSI TARGET DISCHARGE PRESSURE.</t>
  </si>
  <si>
    <t>Additional 3 psi to target discharge pressure from 12:01 PM to 5PM ( MARCH 28, 2018) as per request of Engr. Frances Morla (SPM-South), due to shifting of WSR and Posadas Influence area.</t>
  </si>
  <si>
    <t>MAINTENANCE TEAM LEAD BY NOEL NERPIO ARRIVE @ 3:00PM FOR CRANE ELOAD TEST/AND WARM UP GENSET 1 AND 2. NORMAL CONDITION</t>
  </si>
  <si>
    <t>SP1 - STARTED @ 8:35 AM TO MEET 83 PSI TARGET DISCHARGE PRESSURE</t>
  </si>
  <si>
    <t>Additional 3 psi to target discharge pressure from 12:01 PM to 5PM ( MARCH 29, 2018) as per request of Engr. Frances Morla (SPM-South), due to shifting of WSR and Posadas Influence area.</t>
  </si>
  <si>
    <t>GEORGE HERNANDEZ / DYAN ELVIN CAPIÑA</t>
  </si>
  <si>
    <t>MR. GERRY BUNDA AND TEAM OF SOUTH MAINTENANCE ARRIVE @ 2:35PM FOR PULL OUT OF A-FRAME AND ASSORTED SCRAP.</t>
  </si>
  <si>
    <t>SP2 - STARTED @ 10:00 AM TO MEET 83 PSI TARGET DISCHARGE PRESSURE</t>
  </si>
  <si>
    <t>Additional 3 psi to target discharge pressure from 12:01 PM to 5PM ( MARCH 30, 2018) as per request of Engr. Frances Morla (SPM-South), due to shifting of WSR and Posadas Influence area.</t>
  </si>
  <si>
    <t>XCV2- CLOSED @ 3:10 AM,WATER  ELEVATION  (9.5M)</t>
  </si>
  <si>
    <t>SP1 - STARTED @ 8:25 AM TO MEET 83 PSI TARGET DISCHARGE PRESSURE</t>
  </si>
  <si>
    <t>Additional 3 psi to target discharge pressure from 12:01 PM to 5PM ( MARCH 31, 2018)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</si>
</sst>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sz val="10"/>
      <name val="Cambria"/>
      <family val="1"/>
      <scheme val="maj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330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6" fontId="2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7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29" fillId="17" borderId="11" xfId="4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1" fontId="5" fillId="6" borderId="1" xfId="0" applyNumberFormat="1" applyFont="1" applyFill="1" applyBorder="1" applyAlignment="1">
      <alignment horizontal="center" vertical="center"/>
    </xf>
    <xf numFmtId="0" fontId="0" fillId="17" borderId="0" xfId="0" applyFill="1"/>
    <xf numFmtId="1" fontId="5" fillId="3" borderId="1" xfId="0" applyNumberFormat="1" applyFont="1" applyFill="1" applyBorder="1" applyAlignment="1">
      <alignment horizontal="center" vertical="center"/>
    </xf>
    <xf numFmtId="0" fontId="51" fillId="17" borderId="11" xfId="4" applyFont="1" applyFill="1" applyBorder="1" applyAlignment="1">
      <alignment horizontal="left"/>
    </xf>
    <xf numFmtId="0" fontId="51" fillId="17" borderId="11" xfId="0" applyFont="1" applyFill="1" applyBorder="1" applyAlignment="1">
      <alignment horizontal="left"/>
    </xf>
    <xf numFmtId="0" fontId="53" fillId="0" borderId="11" xfId="0" applyFont="1" applyFill="1" applyBorder="1" applyAlignment="1"/>
    <xf numFmtId="0" fontId="52" fillId="17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1" fillId="0" borderId="11" xfId="4" applyFont="1" applyFill="1" applyBorder="1" applyAlignment="1">
      <alignment horizontal="left"/>
    </xf>
    <xf numFmtId="0" fontId="51" fillId="0" borderId="11" xfId="0" applyFont="1" applyFill="1" applyBorder="1" applyAlignment="1">
      <alignment horizontal="left"/>
    </xf>
    <xf numFmtId="0" fontId="53" fillId="0" borderId="3" xfId="4" applyFont="1" applyFill="1" applyBorder="1" applyAlignment="1">
      <alignment horizontal="left"/>
    </xf>
    <xf numFmtId="0" fontId="51" fillId="0" borderId="3" xfId="4" applyFont="1" applyFill="1" applyBorder="1" applyAlignment="1">
      <alignment horizontal="left"/>
    </xf>
    <xf numFmtId="0" fontId="51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9" fillId="50" borderId="11" xfId="0" applyFont="1" applyFill="1" applyBorder="1" applyAlignment="1">
      <alignment horizontal="left"/>
    </xf>
    <xf numFmtId="0" fontId="5" fillId="50" borderId="11" xfId="0" applyFont="1" applyFill="1" applyBorder="1"/>
    <xf numFmtId="1" fontId="5" fillId="51" borderId="1" xfId="0" applyNumberFormat="1" applyFont="1" applyFill="1" applyBorder="1" applyAlignment="1">
      <alignment horizontal="center" vertical="center"/>
    </xf>
    <xf numFmtId="166" fontId="12" fillId="6" borderId="1" xfId="1" applyNumberFormat="1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0" fontId="53" fillId="17" borderId="11" xfId="4" applyFont="1" applyFill="1" applyBorder="1" applyAlignment="1">
      <alignment horizontal="left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5" borderId="3" xfId="2" applyNumberFormat="1" applyFont="1" applyFill="1" applyBorder="1" applyAlignment="1">
      <alignment horizontal="center" vertical="center" wrapText="1"/>
    </xf>
    <xf numFmtId="0" fontId="15" fillId="5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57" fillId="17" borderId="3" xfId="0" applyFont="1" applyFill="1" applyBorder="1" applyAlignment="1"/>
    <xf numFmtId="0" fontId="31" fillId="17" borderId="3" xfId="4" applyFont="1" applyFill="1" applyBorder="1" applyAlignment="1"/>
    <xf numFmtId="0" fontId="56" fillId="17" borderId="3" xfId="4" applyFont="1" applyFill="1" applyBorder="1" applyAlignment="1"/>
    <xf numFmtId="0" fontId="27" fillId="17" borderId="3" xfId="4" applyFont="1" applyFill="1" applyBorder="1" applyAlignment="1">
      <alignment horizontal="left"/>
    </xf>
    <xf numFmtId="0" fontId="30" fillId="0" borderId="11" xfId="0" applyFont="1" applyFill="1" applyBorder="1" applyAlignment="1"/>
    <xf numFmtId="0" fontId="30" fillId="0" borderId="0" xfId="0" applyFont="1" applyFill="1" applyBorder="1" applyAlignment="1"/>
    <xf numFmtId="0" fontId="5" fillId="6" borderId="3" xfId="0" applyFont="1" applyFill="1" applyBorder="1"/>
    <xf numFmtId="0" fontId="54" fillId="2" borderId="1" xfId="0" applyFont="1" applyFill="1" applyBorder="1" applyAlignment="1">
      <alignment horizontal="center" vertical="center"/>
    </xf>
    <xf numFmtId="0" fontId="59" fillId="17" borderId="3" xfId="4" applyFont="1" applyFill="1" applyBorder="1" applyAlignment="1">
      <alignment horizontal="left"/>
    </xf>
    <xf numFmtId="0" fontId="60" fillId="3" borderId="3" xfId="0" applyFont="1" applyFill="1" applyBorder="1" applyAlignment="1">
      <alignment horizontal="left"/>
    </xf>
    <xf numFmtId="0" fontId="54" fillId="3" borderId="11" xfId="4" applyFont="1" applyFill="1" applyBorder="1" applyAlignment="1">
      <alignment horizontal="left"/>
    </xf>
    <xf numFmtId="0" fontId="54" fillId="3" borderId="11" xfId="0" applyFont="1" applyFill="1" applyBorder="1" applyAlignment="1">
      <alignment horizontal="left"/>
    </xf>
    <xf numFmtId="0" fontId="54" fillId="3" borderId="11" xfId="0" applyFont="1" applyFill="1" applyBorder="1" applyAlignment="1"/>
    <xf numFmtId="0" fontId="54" fillId="3" borderId="3" xfId="0" applyFont="1" applyFill="1" applyBorder="1" applyAlignment="1"/>
    <xf numFmtId="0" fontId="61" fillId="17" borderId="3" xfId="4" applyFont="1" applyFill="1" applyBorder="1" applyAlignment="1"/>
    <xf numFmtId="0" fontId="62" fillId="0" borderId="11" xfId="0" applyFont="1" applyBorder="1"/>
    <xf numFmtId="0" fontId="59" fillId="17" borderId="11" xfId="4" applyFont="1" applyFill="1" applyBorder="1" applyAlignment="1">
      <alignment horizontal="left"/>
    </xf>
    <xf numFmtId="0" fontId="54" fillId="17" borderId="3" xfId="0" applyFont="1" applyFill="1" applyBorder="1" applyAlignment="1">
      <alignment horizontal="left"/>
    </xf>
    <xf numFmtId="0" fontId="53" fillId="17" borderId="11" xfId="0" applyFont="1" applyFill="1" applyBorder="1" applyAlignment="1"/>
    <xf numFmtId="0" fontId="31" fillId="17" borderId="11" xfId="0" applyFont="1" applyFill="1" applyBorder="1" applyAlignment="1"/>
    <xf numFmtId="0" fontId="59" fillId="17" borderId="0" xfId="4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58" fillId="17" borderId="0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167" fontId="5" fillId="5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49" fillId="17" borderId="0" xfId="0" applyFont="1" applyFill="1" applyBorder="1" applyAlignment="1">
      <alignment horizontal="center" vertical="center"/>
    </xf>
    <xf numFmtId="0" fontId="54" fillId="17" borderId="0" xfId="0" applyFont="1" applyFill="1" applyBorder="1" applyAlignment="1">
      <alignment horizontal="center" vertical="center"/>
    </xf>
    <xf numFmtId="2" fontId="58" fillId="15" borderId="1" xfId="0" applyNumberFormat="1" applyFont="1" applyFill="1" applyBorder="1" applyAlignment="1">
      <alignment horizontal="center" vertical="center"/>
    </xf>
    <xf numFmtId="0" fontId="63" fillId="0" borderId="11" xfId="0" applyFont="1" applyBorder="1"/>
    <xf numFmtId="0" fontId="64" fillId="17" borderId="3" xfId="4" applyFont="1" applyFill="1" applyBorder="1" applyAlignment="1">
      <alignment horizontal="left"/>
    </xf>
    <xf numFmtId="0" fontId="29" fillId="17" borderId="7" xfId="4" applyFont="1" applyFill="1" applyBorder="1" applyAlignment="1">
      <alignment horizontal="left"/>
    </xf>
    <xf numFmtId="0" fontId="28" fillId="17" borderId="11" xfId="0" applyFont="1" applyFill="1" applyBorder="1" applyAlignment="1">
      <alignment horizontal="left"/>
    </xf>
    <xf numFmtId="0" fontId="60" fillId="17" borderId="3" xfId="0" applyFont="1" applyFill="1" applyBorder="1" applyAlignment="1"/>
    <xf numFmtId="0" fontId="55" fillId="17" borderId="3" xfId="4" applyFont="1" applyFill="1" applyBorder="1" applyAlignment="1"/>
    <xf numFmtId="0" fontId="29" fillId="17" borderId="3" xfId="4" applyFont="1" applyFill="1" applyBorder="1" applyAlignment="1"/>
    <xf numFmtId="0" fontId="65" fillId="50" borderId="7" xfId="0" applyFont="1" applyFill="1" applyBorder="1" applyAlignment="1">
      <alignment vertical="center"/>
    </xf>
    <xf numFmtId="0" fontId="28" fillId="3" borderId="3" xfId="0" applyFont="1" applyFill="1" applyBorder="1" applyAlignment="1">
      <alignment horizontal="left"/>
    </xf>
    <xf numFmtId="0" fontId="17" fillId="0" borderId="11" xfId="0" applyFont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1" fillId="17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left"/>
    </xf>
    <xf numFmtId="0" fontId="66" fillId="17" borderId="11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9" fillId="17" borderId="0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/>
    <xf numFmtId="0" fontId="61" fillId="17" borderId="0" xfId="0" applyFont="1" applyFill="1" applyBorder="1" applyAlignment="1">
      <alignment horizontal="left"/>
    </xf>
    <xf numFmtId="0" fontId="67" fillId="17" borderId="11" xfId="4" applyFont="1" applyFill="1" applyBorder="1" applyAlignment="1">
      <alignment horizontal="left"/>
    </xf>
    <xf numFmtId="0" fontId="55" fillId="17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7" xfId="0" applyBorder="1"/>
    <xf numFmtId="0" fontId="5" fillId="0" borderId="7" xfId="0" applyFont="1" applyBorder="1" applyAlignment="1">
      <alignment wrapText="1"/>
    </xf>
    <xf numFmtId="0" fontId="5" fillId="0" borderId="7" xfId="0" applyFont="1" applyBorder="1"/>
    <xf numFmtId="0" fontId="0" fillId="0" borderId="11" xfId="0" applyBorder="1"/>
    <xf numFmtId="0" fontId="5" fillId="0" borderId="11" xfId="0" applyFont="1" applyBorder="1" applyAlignment="1">
      <alignment wrapText="1"/>
    </xf>
    <xf numFmtId="0" fontId="0" fillId="0" borderId="3" xfId="0" applyBorder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4" xfId="0" applyBorder="1"/>
    <xf numFmtId="0" fontId="5" fillId="0" borderId="4" xfId="0" applyFont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27" fillId="17" borderId="3" xfId="4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55" fillId="52" borderId="3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527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VILLAMOR%20DAILY%20DATA%20-%20FEB%202018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</sheetNames>
    <sheetDataSet>
      <sheetData sheetId="0">
        <row r="12">
          <cell r="D12">
            <v>3</v>
          </cell>
        </row>
      </sheetData>
      <sheetData sheetId="1">
        <row r="12">
          <cell r="D12">
            <v>3</v>
          </cell>
        </row>
      </sheetData>
      <sheetData sheetId="2">
        <row r="12">
          <cell r="D12">
            <v>4</v>
          </cell>
        </row>
      </sheetData>
      <sheetData sheetId="3">
        <row r="12">
          <cell r="D12">
            <v>3</v>
          </cell>
        </row>
      </sheetData>
      <sheetData sheetId="4">
        <row r="12">
          <cell r="D12">
            <v>3</v>
          </cell>
        </row>
      </sheetData>
      <sheetData sheetId="5">
        <row r="12">
          <cell r="D12">
            <v>3</v>
          </cell>
        </row>
        <row r="54">
          <cell r="B54" t="str">
            <v>TARGET DISCHARGE PRESSURE SET TO 76 PSI @ 7:01 PM TO 8:01 PM AS PER SCHEDULE</v>
          </cell>
        </row>
      </sheetData>
      <sheetData sheetId="6">
        <row r="12">
          <cell r="D12">
            <v>4</v>
          </cell>
        </row>
      </sheetData>
      <sheetData sheetId="7">
        <row r="12">
          <cell r="D12">
            <v>4</v>
          </cell>
        </row>
      </sheetData>
      <sheetData sheetId="8">
        <row r="12">
          <cell r="D12">
            <v>4</v>
          </cell>
        </row>
      </sheetData>
      <sheetData sheetId="9">
        <row r="12">
          <cell r="D12">
            <v>4</v>
          </cell>
        </row>
      </sheetData>
      <sheetData sheetId="10">
        <row r="12">
          <cell r="D12">
            <v>4</v>
          </cell>
        </row>
      </sheetData>
      <sheetData sheetId="11">
        <row r="12">
          <cell r="D12">
            <v>4</v>
          </cell>
        </row>
      </sheetData>
      <sheetData sheetId="12">
        <row r="12">
          <cell r="D12">
            <v>4</v>
          </cell>
        </row>
      </sheetData>
      <sheetData sheetId="13">
        <row r="12">
          <cell r="D12">
            <v>4</v>
          </cell>
        </row>
      </sheetData>
      <sheetData sheetId="14">
        <row r="12">
          <cell r="D12">
            <v>4</v>
          </cell>
        </row>
      </sheetData>
      <sheetData sheetId="15">
        <row r="12">
          <cell r="D12">
            <v>4</v>
          </cell>
        </row>
      </sheetData>
      <sheetData sheetId="16">
        <row r="12">
          <cell r="D12">
            <v>4</v>
          </cell>
        </row>
      </sheetData>
      <sheetData sheetId="17">
        <row r="12">
          <cell r="D12">
            <v>4</v>
          </cell>
        </row>
      </sheetData>
      <sheetData sheetId="18">
        <row r="12">
          <cell r="D12">
            <v>4</v>
          </cell>
        </row>
      </sheetData>
      <sheetData sheetId="19">
        <row r="12">
          <cell r="D12">
            <v>4</v>
          </cell>
        </row>
      </sheetData>
      <sheetData sheetId="20">
        <row r="12">
          <cell r="D12">
            <v>4</v>
          </cell>
        </row>
      </sheetData>
      <sheetData sheetId="21">
        <row r="12">
          <cell r="D12">
            <v>4</v>
          </cell>
        </row>
      </sheetData>
      <sheetData sheetId="22">
        <row r="12">
          <cell r="D12">
            <v>4</v>
          </cell>
        </row>
      </sheetData>
      <sheetData sheetId="23">
        <row r="12">
          <cell r="D12">
            <v>4</v>
          </cell>
        </row>
      </sheetData>
      <sheetData sheetId="24">
        <row r="12">
          <cell r="D12">
            <v>4</v>
          </cell>
        </row>
      </sheetData>
      <sheetData sheetId="25">
        <row r="12">
          <cell r="D12">
            <v>4</v>
          </cell>
        </row>
      </sheetData>
      <sheetData sheetId="26">
        <row r="12">
          <cell r="D12">
            <v>4</v>
          </cell>
        </row>
      </sheetData>
      <sheetData sheetId="27">
        <row r="12">
          <cell r="D12">
            <v>4</v>
          </cell>
        </row>
        <row r="35">
          <cell r="S35">
            <v>86922175</v>
          </cell>
          <cell r="AI35">
            <v>13671374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BB87"/>
  <sheetViews>
    <sheetView topLeftCell="A37" zoomScaleNormal="100" workbookViewId="0">
      <selection activeCell="B57" sqref="B5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164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7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17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7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43160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27368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0"/>
      <c r="C9" s="181"/>
      <c r="D9" s="182"/>
      <c r="E9" s="183"/>
      <c r="F9" s="183"/>
      <c r="G9" s="183"/>
      <c r="H9" s="183"/>
      <c r="I9" s="184"/>
      <c r="J9" s="122"/>
      <c r="K9" s="182"/>
      <c r="L9" s="183"/>
      <c r="M9" s="184"/>
      <c r="N9" s="29"/>
      <c r="O9" s="29"/>
      <c r="P9" s="29"/>
      <c r="Q9" s="122"/>
      <c r="R9" s="122"/>
      <c r="S9" s="122"/>
      <c r="T9" s="123"/>
      <c r="U9" s="124"/>
      <c r="V9" s="125"/>
      <c r="W9" s="182"/>
      <c r="X9" s="184"/>
      <c r="Y9" s="30"/>
      <c r="Z9" s="177"/>
      <c r="AA9" s="126"/>
      <c r="AB9" s="127"/>
      <c r="AC9" s="127"/>
      <c r="AD9" s="126"/>
      <c r="AE9" s="126"/>
      <c r="AF9" s="128"/>
      <c r="AG9" s="17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175" t="s">
        <v>51</v>
      </c>
      <c r="X10" s="17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73" t="s">
        <v>55</v>
      </c>
      <c r="AI10" s="173" t="s">
        <v>56</v>
      </c>
      <c r="AJ10" s="309" t="s">
        <v>57</v>
      </c>
      <c r="AK10" s="324" t="s">
        <v>58</v>
      </c>
      <c r="AL10" s="175" t="s">
        <v>59</v>
      </c>
      <c r="AM10" s="175" t="s">
        <v>60</v>
      </c>
      <c r="AN10" s="175" t="s">
        <v>61</v>
      </c>
      <c r="AO10" s="175" t="s">
        <v>62</v>
      </c>
      <c r="AP10" s="175" t="s">
        <v>63</v>
      </c>
      <c r="AQ10" s="175" t="s">
        <v>125</v>
      </c>
      <c r="AR10" s="175" t="s">
        <v>64</v>
      </c>
      <c r="AS10" s="175" t="s">
        <v>65</v>
      </c>
      <c r="AT10" s="307" t="s">
        <v>66</v>
      </c>
      <c r="AU10" s="17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75" t="s">
        <v>72</v>
      </c>
      <c r="C11" s="175" t="s">
        <v>73</v>
      </c>
      <c r="D11" s="175" t="s">
        <v>74</v>
      </c>
      <c r="E11" s="175" t="s">
        <v>75</v>
      </c>
      <c r="F11" s="175" t="s">
        <v>128</v>
      </c>
      <c r="G11" s="175" t="s">
        <v>74</v>
      </c>
      <c r="H11" s="175" t="s">
        <v>75</v>
      </c>
      <c r="I11" s="175" t="s">
        <v>128</v>
      </c>
      <c r="J11" s="304"/>
      <c r="K11" s="175" t="s">
        <v>75</v>
      </c>
      <c r="L11" s="175" t="s">
        <v>75</v>
      </c>
      <c r="M11" s="175" t="s">
        <v>75</v>
      </c>
      <c r="N11" s="28" t="s">
        <v>29</v>
      </c>
      <c r="O11" s="306"/>
      <c r="P11" s="28" t="s">
        <v>29</v>
      </c>
      <c r="Q11" s="308"/>
      <c r="R11" s="308"/>
      <c r="S11" s="1">
        <f>'[1]FEB 28'!$S$35</f>
        <v>86922175</v>
      </c>
      <c r="T11" s="317"/>
      <c r="U11" s="318"/>
      <c r="V11" s="319"/>
      <c r="W11" s="175" t="s">
        <v>75</v>
      </c>
      <c r="X11" s="17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'[1]FEB 28'!$AI$35</f>
        <v>13671374</v>
      </c>
      <c r="AJ11" s="309"/>
      <c r="AK11" s="325"/>
      <c r="AL11" s="175" t="s">
        <v>84</v>
      </c>
      <c r="AM11" s="175" t="s">
        <v>84</v>
      </c>
      <c r="AN11" s="175" t="s">
        <v>84</v>
      </c>
      <c r="AO11" s="175" t="s">
        <v>84</v>
      </c>
      <c r="AP11" s="175" t="s">
        <v>84</v>
      </c>
      <c r="AQ11" s="175" t="s">
        <v>84</v>
      </c>
      <c r="AR11" s="175" t="s">
        <v>84</v>
      </c>
      <c r="AS11" s="1"/>
      <c r="AT11" s="308"/>
      <c r="AU11" s="17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78</v>
      </c>
      <c r="H12" s="155">
        <f t="shared" ref="H12:H35" si="0">G12/1.42</f>
        <v>54.929577464788736</v>
      </c>
      <c r="I12" s="155">
        <v>76</v>
      </c>
      <c r="J12" s="41" t="s">
        <v>88</v>
      </c>
      <c r="K12" s="41">
        <f>L12-(2/1.42)</f>
        <v>50</v>
      </c>
      <c r="L12" s="42">
        <f>(G12-5)/1.42</f>
        <v>51.408450704225352</v>
      </c>
      <c r="M12" s="41">
        <f>L12+(6/1.42)</f>
        <v>55.633802816901408</v>
      </c>
      <c r="N12" s="43">
        <v>14</v>
      </c>
      <c r="O12" s="44" t="s">
        <v>89</v>
      </c>
      <c r="P12" s="44">
        <v>11.4</v>
      </c>
      <c r="Q12" s="158">
        <v>120</v>
      </c>
      <c r="R12" s="158"/>
      <c r="S12" s="158">
        <v>86925075</v>
      </c>
      <c r="T12" s="45">
        <f>IF(ISBLANK(S12),"-",S12-S11)</f>
        <v>2900</v>
      </c>
      <c r="U12" s="46">
        <f>T12*24/1000</f>
        <v>69.599999999999994</v>
      </c>
      <c r="V12" s="46">
        <f>T12/1000</f>
        <v>2.9</v>
      </c>
      <c r="W12" s="96">
        <v>2.7</v>
      </c>
      <c r="X12" s="96">
        <f t="shared" ref="X12:X35" si="1">W12</f>
        <v>2.7</v>
      </c>
      <c r="Y12" s="97" t="s">
        <v>141</v>
      </c>
      <c r="Z12" s="159">
        <v>0</v>
      </c>
      <c r="AA12" s="159">
        <v>0</v>
      </c>
      <c r="AB12" s="159">
        <v>1157</v>
      </c>
      <c r="AC12" s="159">
        <v>0</v>
      </c>
      <c r="AD12" s="159">
        <v>1156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13672388</v>
      </c>
      <c r="AJ12" s="45">
        <f>IF(ISBLANK(AI12),"-",AI12-AI11)</f>
        <v>1014</v>
      </c>
      <c r="AK12" s="48">
        <f>AJ12/V12</f>
        <v>349.65517241379314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3</v>
      </c>
      <c r="G13" s="118">
        <v>78</v>
      </c>
      <c r="H13" s="155">
        <f t="shared" si="0"/>
        <v>54.929577464788736</v>
      </c>
      <c r="I13" s="155">
        <v>76</v>
      </c>
      <c r="J13" s="41" t="s">
        <v>88</v>
      </c>
      <c r="K13" s="41">
        <f t="shared" ref="K13:K35" si="3">L13-(2/1.42)</f>
        <v>50</v>
      </c>
      <c r="L13" s="42">
        <f>(G13-5)/1.42</f>
        <v>51.408450704225352</v>
      </c>
      <c r="M13" s="41">
        <f>L13+(6/1.42)</f>
        <v>55.633802816901408</v>
      </c>
      <c r="N13" s="43">
        <v>14</v>
      </c>
      <c r="O13" s="44" t="s">
        <v>89</v>
      </c>
      <c r="P13" s="44">
        <v>11.2</v>
      </c>
      <c r="Q13" s="158">
        <v>124</v>
      </c>
      <c r="R13" s="158"/>
      <c r="S13" s="158">
        <v>86928091</v>
      </c>
      <c r="T13" s="45">
        <f t="shared" ref="T13:T35" si="4">IF(ISBLANK(S13),"-",S13-S12)</f>
        <v>3016</v>
      </c>
      <c r="U13" s="46">
        <f t="shared" ref="U13:U36" si="5">T13*24/1000</f>
        <v>72.384</v>
      </c>
      <c r="V13" s="46">
        <f t="shared" ref="V13:V36" si="6">T13/1000</f>
        <v>3.016</v>
      </c>
      <c r="W13" s="96">
        <v>2.8</v>
      </c>
      <c r="X13" s="96">
        <f t="shared" si="1"/>
        <v>2.8</v>
      </c>
      <c r="Y13" s="97" t="s">
        <v>141</v>
      </c>
      <c r="Z13" s="159">
        <v>0</v>
      </c>
      <c r="AA13" s="159">
        <v>0</v>
      </c>
      <c r="AB13" s="159">
        <v>1156</v>
      </c>
      <c r="AC13" s="159">
        <v>0</v>
      </c>
      <c r="AD13" s="159">
        <v>1156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13673384</v>
      </c>
      <c r="AJ13" s="45">
        <f t="shared" ref="AJ13:AJ35" si="7">IF(ISBLANK(AI13),"-",AI13-AI12)</f>
        <v>996</v>
      </c>
      <c r="AK13" s="48">
        <f t="shared" ref="AK13:AK35" si="8">AJ13/V13</f>
        <v>330.23872679045093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1.07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81</v>
      </c>
      <c r="H14" s="155">
        <f t="shared" si="0"/>
        <v>57.04225352112676</v>
      </c>
      <c r="I14" s="155">
        <v>77</v>
      </c>
      <c r="J14" s="41" t="s">
        <v>88</v>
      </c>
      <c r="K14" s="41">
        <f t="shared" si="3"/>
        <v>52.112676056338032</v>
      </c>
      <c r="L14" s="42">
        <f>(G14-5)/1.42</f>
        <v>53.521126760563384</v>
      </c>
      <c r="M14" s="41">
        <f>L14+(6/1.42)</f>
        <v>57.74647887323944</v>
      </c>
      <c r="N14" s="43">
        <v>14</v>
      </c>
      <c r="O14" s="44" t="s">
        <v>89</v>
      </c>
      <c r="P14" s="44">
        <v>11.2</v>
      </c>
      <c r="Q14" s="158">
        <v>116</v>
      </c>
      <c r="R14" s="158"/>
      <c r="S14" s="158">
        <v>86931020</v>
      </c>
      <c r="T14" s="45">
        <f t="shared" si="4"/>
        <v>2929</v>
      </c>
      <c r="U14" s="46">
        <f t="shared" si="5"/>
        <v>70.296000000000006</v>
      </c>
      <c r="V14" s="46">
        <f t="shared" si="6"/>
        <v>2.9289999999999998</v>
      </c>
      <c r="W14" s="96">
        <v>3</v>
      </c>
      <c r="X14" s="96">
        <f t="shared" si="1"/>
        <v>3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1135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13674370</v>
      </c>
      <c r="AJ14" s="45">
        <f t="shared" si="7"/>
        <v>986</v>
      </c>
      <c r="AK14" s="48">
        <f t="shared" si="8"/>
        <v>336.63366336633663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4</v>
      </c>
      <c r="G15" s="118">
        <v>73</v>
      </c>
      <c r="H15" s="155">
        <f t="shared" si="0"/>
        <v>51.408450704225352</v>
      </c>
      <c r="I15" s="155">
        <v>77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>
        <v>121</v>
      </c>
      <c r="R15" s="158" t="s">
        <v>123</v>
      </c>
      <c r="S15" s="158">
        <v>86933971</v>
      </c>
      <c r="T15" s="45">
        <f t="shared" si="4"/>
        <v>2951</v>
      </c>
      <c r="U15" s="46">
        <f t="shared" si="5"/>
        <v>70.823999999999998</v>
      </c>
      <c r="V15" s="46">
        <f t="shared" si="6"/>
        <v>2.9510000000000001</v>
      </c>
      <c r="W15" s="96">
        <v>5.6</v>
      </c>
      <c r="X15" s="96">
        <f t="shared" si="1"/>
        <v>5.6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13675389</v>
      </c>
      <c r="AJ15" s="45">
        <f t="shared" si="7"/>
        <v>1019</v>
      </c>
      <c r="AK15" s="48">
        <f t="shared" si="8"/>
        <v>345.30667570315148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4</v>
      </c>
      <c r="G16" s="118">
        <v>71</v>
      </c>
      <c r="H16" s="155">
        <f t="shared" si="0"/>
        <v>50</v>
      </c>
      <c r="I16" s="155">
        <v>77</v>
      </c>
      <c r="J16" s="41" t="s">
        <v>88</v>
      </c>
      <c r="K16" s="41">
        <f t="shared" si="3"/>
        <v>45.070422535211272</v>
      </c>
      <c r="L16" s="42">
        <f>(G16-5)/1.42</f>
        <v>46.478873239436624</v>
      </c>
      <c r="M16" s="41">
        <f>L16+(6/1.42)</f>
        <v>50.70422535211268</v>
      </c>
      <c r="N16" s="43">
        <v>18</v>
      </c>
      <c r="O16" s="44" t="s">
        <v>89</v>
      </c>
      <c r="P16" s="44">
        <v>13.1</v>
      </c>
      <c r="Q16" s="158">
        <v>129</v>
      </c>
      <c r="R16" s="158"/>
      <c r="S16" s="158">
        <v>86936958</v>
      </c>
      <c r="T16" s="45">
        <f t="shared" si="4"/>
        <v>2987</v>
      </c>
      <c r="U16" s="46">
        <f t="shared" si="5"/>
        <v>71.688000000000002</v>
      </c>
      <c r="V16" s="46">
        <f t="shared" si="6"/>
        <v>2.9870000000000001</v>
      </c>
      <c r="W16" s="96">
        <v>8.3000000000000007</v>
      </c>
      <c r="X16" s="96">
        <f t="shared" si="1"/>
        <v>8.3000000000000007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13676547</v>
      </c>
      <c r="AJ16" s="45">
        <f t="shared" si="7"/>
        <v>1158</v>
      </c>
      <c r="AK16" s="48">
        <f t="shared" si="8"/>
        <v>387.67994643454972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5</v>
      </c>
      <c r="G17" s="118">
        <v>82</v>
      </c>
      <c r="H17" s="155">
        <f t="shared" si="0"/>
        <v>57.74647887323944</v>
      </c>
      <c r="I17" s="155">
        <v>79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86939743</v>
      </c>
      <c r="T17" s="45">
        <f t="shared" si="4"/>
        <v>2785</v>
      </c>
      <c r="U17" s="46">
        <f t="shared" si="5"/>
        <v>66.84</v>
      </c>
      <c r="V17" s="46">
        <f t="shared" si="6"/>
        <v>2.7850000000000001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13677746</v>
      </c>
      <c r="AJ17" s="45">
        <f t="shared" si="7"/>
        <v>1199</v>
      </c>
      <c r="AK17" s="48">
        <f t="shared" si="8"/>
        <v>430.5206463195691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0.97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4</v>
      </c>
      <c r="G18" s="118">
        <v>79</v>
      </c>
      <c r="H18" s="155">
        <f t="shared" si="0"/>
        <v>55.633802816901408</v>
      </c>
      <c r="I18" s="155">
        <v>78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133</v>
      </c>
      <c r="R18" s="158"/>
      <c r="S18" s="158">
        <v>86943706</v>
      </c>
      <c r="T18" s="45">
        <f t="shared" si="4"/>
        <v>3963</v>
      </c>
      <c r="U18" s="46">
        <f t="shared" si="5"/>
        <v>95.111999999999995</v>
      </c>
      <c r="V18" s="46">
        <f t="shared" si="6"/>
        <v>3.9630000000000001</v>
      </c>
      <c r="W18" s="96">
        <v>9</v>
      </c>
      <c r="X18" s="96">
        <f t="shared" si="1"/>
        <v>9</v>
      </c>
      <c r="Y18" s="97" t="s">
        <v>160</v>
      </c>
      <c r="Z18" s="159">
        <v>1037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13678935</v>
      </c>
      <c r="AJ18" s="45">
        <f t="shared" si="7"/>
        <v>1189</v>
      </c>
      <c r="AK18" s="48">
        <f t="shared" si="8"/>
        <v>300.02523340903355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4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123</v>
      </c>
      <c r="R19" s="158"/>
      <c r="S19" s="158">
        <v>86947651</v>
      </c>
      <c r="T19" s="45">
        <f t="shared" si="4"/>
        <v>3945</v>
      </c>
      <c r="U19" s="46">
        <f>T19*24/1000</f>
        <v>94.68</v>
      </c>
      <c r="V19" s="46">
        <f t="shared" si="6"/>
        <v>3.9449999999999998</v>
      </c>
      <c r="W19" s="96">
        <v>8.1999999999999993</v>
      </c>
      <c r="X19" s="96">
        <f t="shared" si="1"/>
        <v>8.1999999999999993</v>
      </c>
      <c r="Y19" s="97" t="s">
        <v>160</v>
      </c>
      <c r="Z19" s="159">
        <v>1189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13680135</v>
      </c>
      <c r="AJ19" s="45">
        <f t="shared" si="7"/>
        <v>1200</v>
      </c>
      <c r="AK19" s="48">
        <f t="shared" si="8"/>
        <v>304.18250950570342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4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123</v>
      </c>
      <c r="R20" s="158"/>
      <c r="S20" s="158">
        <v>86951714</v>
      </c>
      <c r="T20" s="45">
        <f t="shared" si="4"/>
        <v>4063</v>
      </c>
      <c r="U20" s="46">
        <f t="shared" si="5"/>
        <v>97.512</v>
      </c>
      <c r="V20" s="46">
        <f t="shared" si="6"/>
        <v>4.0629999999999997</v>
      </c>
      <c r="W20" s="96">
        <v>7.2</v>
      </c>
      <c r="X20" s="96">
        <f t="shared" si="1"/>
        <v>7.2</v>
      </c>
      <c r="Y20" s="97" t="s">
        <v>160</v>
      </c>
      <c r="Z20" s="159">
        <v>1189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13681390</v>
      </c>
      <c r="AJ20" s="45">
        <f t="shared" si="7"/>
        <v>1255</v>
      </c>
      <c r="AK20" s="48">
        <f t="shared" si="8"/>
        <v>308.88506030027077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80</v>
      </c>
      <c r="H21" s="155">
        <f t="shared" si="0"/>
        <v>56.338028169014088</v>
      </c>
      <c r="I21" s="155">
        <v>79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124</v>
      </c>
      <c r="R21" s="158"/>
      <c r="S21" s="158">
        <v>86955738</v>
      </c>
      <c r="T21" s="45">
        <f t="shared" si="4"/>
        <v>4024</v>
      </c>
      <c r="U21" s="46">
        <f t="shared" si="5"/>
        <v>96.575999999999993</v>
      </c>
      <c r="V21" s="46">
        <f t="shared" si="6"/>
        <v>4.024</v>
      </c>
      <c r="W21" s="96">
        <v>6.3</v>
      </c>
      <c r="X21" s="96">
        <f t="shared" si="1"/>
        <v>6.3</v>
      </c>
      <c r="Y21" s="97" t="s">
        <v>160</v>
      </c>
      <c r="Z21" s="159">
        <v>1188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13682654</v>
      </c>
      <c r="AJ21" s="45">
        <f t="shared" si="7"/>
        <v>1264</v>
      </c>
      <c r="AK21" s="48">
        <f t="shared" si="8"/>
        <v>314.11530815109342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1.04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80</v>
      </c>
      <c r="H22" s="155">
        <f t="shared" si="0"/>
        <v>56.338028169014088</v>
      </c>
      <c r="I22" s="155">
        <v>79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123</v>
      </c>
      <c r="R22" s="158"/>
      <c r="S22" s="158">
        <v>86959740</v>
      </c>
      <c r="T22" s="45">
        <f t="shared" si="4"/>
        <v>4002</v>
      </c>
      <c r="U22" s="46">
        <f t="shared" si="5"/>
        <v>96.048000000000002</v>
      </c>
      <c r="V22" s="46">
        <f t="shared" si="6"/>
        <v>4.0019999999999998</v>
      </c>
      <c r="W22" s="96">
        <v>5.2</v>
      </c>
      <c r="X22" s="96">
        <f>W22</f>
        <v>5.2</v>
      </c>
      <c r="Y22" s="97" t="s">
        <v>160</v>
      </c>
      <c r="Z22" s="159">
        <v>1177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13683906</v>
      </c>
      <c r="AJ22" s="45">
        <f t="shared" si="7"/>
        <v>1252</v>
      </c>
      <c r="AK22" s="48">
        <f t="shared" si="8"/>
        <v>312.84357821089458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80</v>
      </c>
      <c r="H23" s="155">
        <f t="shared" si="0"/>
        <v>56.338028169014088</v>
      </c>
      <c r="I23" s="155">
        <v>79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121</v>
      </c>
      <c r="R23" s="158"/>
      <c r="S23" s="158">
        <v>86963679</v>
      </c>
      <c r="T23" s="45">
        <f t="shared" si="4"/>
        <v>3939</v>
      </c>
      <c r="U23" s="46">
        <f>T23*24/1000</f>
        <v>94.536000000000001</v>
      </c>
      <c r="V23" s="46">
        <f t="shared" si="6"/>
        <v>3.9390000000000001</v>
      </c>
      <c r="W23" s="96">
        <v>4.2</v>
      </c>
      <c r="X23" s="96">
        <f t="shared" si="1"/>
        <v>4.2</v>
      </c>
      <c r="Y23" s="97" t="s">
        <v>160</v>
      </c>
      <c r="Z23" s="159">
        <v>1177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13685151</v>
      </c>
      <c r="AJ23" s="45">
        <f t="shared" si="7"/>
        <v>1245</v>
      </c>
      <c r="AK23" s="48">
        <f t="shared" si="8"/>
        <v>316.07006854531608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-1</v>
      </c>
      <c r="G24" s="118">
        <v>76</v>
      </c>
      <c r="H24" s="155">
        <f t="shared" si="0"/>
        <v>53.521126760563384</v>
      </c>
      <c r="I24" s="155">
        <v>72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86967285</v>
      </c>
      <c r="T24" s="45">
        <f t="shared" si="4"/>
        <v>3606</v>
      </c>
      <c r="U24" s="46">
        <f>T24*24/1000</f>
        <v>86.543999999999997</v>
      </c>
      <c r="V24" s="46">
        <f t="shared" si="6"/>
        <v>3.6059999999999999</v>
      </c>
      <c r="W24" s="96">
        <v>3.6</v>
      </c>
      <c r="X24" s="96">
        <f t="shared" si="1"/>
        <v>3.6</v>
      </c>
      <c r="Y24" s="97" t="s">
        <v>160</v>
      </c>
      <c r="Z24" s="159">
        <v>1015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13686317</v>
      </c>
      <c r="AJ24" s="45">
        <f t="shared" si="7"/>
        <v>1166</v>
      </c>
      <c r="AK24" s="48">
        <f t="shared" si="8"/>
        <v>323.34997226844149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-1</v>
      </c>
      <c r="G25" s="118">
        <v>76</v>
      </c>
      <c r="H25" s="155">
        <f>G25/1.42</f>
        <v>53.521126760563384</v>
      </c>
      <c r="I25" s="155">
        <v>72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86970764</v>
      </c>
      <c r="T25" s="45">
        <f t="shared" si="4"/>
        <v>3479</v>
      </c>
      <c r="U25" s="46">
        <f t="shared" si="5"/>
        <v>83.495999999999995</v>
      </c>
      <c r="V25" s="46">
        <f t="shared" si="6"/>
        <v>3.4790000000000001</v>
      </c>
      <c r="W25" s="96">
        <v>3.4</v>
      </c>
      <c r="X25" s="96">
        <f t="shared" si="1"/>
        <v>3.4</v>
      </c>
      <c r="Y25" s="97" t="s">
        <v>160</v>
      </c>
      <c r="Z25" s="159">
        <v>1006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13687460</v>
      </c>
      <c r="AJ25" s="45">
        <f t="shared" si="7"/>
        <v>1143</v>
      </c>
      <c r="AK25" s="48">
        <f t="shared" si="8"/>
        <v>328.54268467950561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0.78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76</v>
      </c>
      <c r="H26" s="155">
        <f t="shared" si="0"/>
        <v>53.521126760563384</v>
      </c>
      <c r="I26" s="155">
        <v>72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133</v>
      </c>
      <c r="R26" s="158"/>
      <c r="S26" s="158">
        <v>86974248</v>
      </c>
      <c r="T26" s="45">
        <f t="shared" si="4"/>
        <v>3484</v>
      </c>
      <c r="U26" s="46">
        <f t="shared" si="5"/>
        <v>83.616</v>
      </c>
      <c r="V26" s="46">
        <f t="shared" si="6"/>
        <v>3.484</v>
      </c>
      <c r="W26" s="96">
        <v>3.2</v>
      </c>
      <c r="X26" s="96">
        <f t="shared" si="1"/>
        <v>3.2</v>
      </c>
      <c r="Y26" s="97" t="s">
        <v>160</v>
      </c>
      <c r="Z26" s="159">
        <v>1006</v>
      </c>
      <c r="AA26" s="159">
        <v>0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13688634</v>
      </c>
      <c r="AJ26" s="45">
        <f t="shared" si="7"/>
        <v>1174</v>
      </c>
      <c r="AK26" s="48">
        <f t="shared" si="8"/>
        <v>336.96900114810563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-3</v>
      </c>
      <c r="G27" s="118">
        <v>77</v>
      </c>
      <c r="H27" s="155">
        <f t="shared" si="0"/>
        <v>54.225352112676056</v>
      </c>
      <c r="I27" s="155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135</v>
      </c>
      <c r="R27" s="158"/>
      <c r="S27" s="158">
        <v>86977702</v>
      </c>
      <c r="T27" s="45">
        <f t="shared" si="4"/>
        <v>3454</v>
      </c>
      <c r="U27" s="46">
        <f t="shared" si="5"/>
        <v>82.896000000000001</v>
      </c>
      <c r="V27" s="46">
        <f t="shared" si="6"/>
        <v>3.4540000000000002</v>
      </c>
      <c r="W27" s="96">
        <v>3</v>
      </c>
      <c r="X27" s="96">
        <f t="shared" si="1"/>
        <v>3</v>
      </c>
      <c r="Y27" s="97" t="s">
        <v>160</v>
      </c>
      <c r="Z27" s="159">
        <v>1006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13689783</v>
      </c>
      <c r="AJ27" s="45">
        <f>IF(ISBLANK(AI27),"-",AI27-AI26)</f>
        <v>1149</v>
      </c>
      <c r="AK27" s="48">
        <f t="shared" si="8"/>
        <v>332.65778807180078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-3</v>
      </c>
      <c r="G28" s="118">
        <v>76</v>
      </c>
      <c r="H28" s="155">
        <f t="shared" si="0"/>
        <v>53.521126760563384</v>
      </c>
      <c r="I28" s="155">
        <v>72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86981050</v>
      </c>
      <c r="T28" s="45">
        <f t="shared" si="4"/>
        <v>3348</v>
      </c>
      <c r="U28" s="46">
        <f t="shared" si="5"/>
        <v>80.352000000000004</v>
      </c>
      <c r="V28" s="46">
        <f t="shared" si="6"/>
        <v>3.3479999999999999</v>
      </c>
      <c r="W28" s="96">
        <v>2.9</v>
      </c>
      <c r="X28" s="96">
        <f t="shared" si="1"/>
        <v>2.9</v>
      </c>
      <c r="Y28" s="97" t="s">
        <v>160</v>
      </c>
      <c r="Z28" s="159">
        <v>1006</v>
      </c>
      <c r="AA28" s="159">
        <v>0</v>
      </c>
      <c r="AB28" s="159">
        <v>0</v>
      </c>
      <c r="AC28" s="159">
        <v>1185</v>
      </c>
      <c r="AD28" s="159">
        <v>1185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13690892</v>
      </c>
      <c r="AJ28" s="45">
        <f t="shared" si="7"/>
        <v>1109</v>
      </c>
      <c r="AK28" s="48">
        <f>AJ27/V28</f>
        <v>343.18996415770613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-4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131</v>
      </c>
      <c r="R29" s="158"/>
      <c r="S29" s="158">
        <v>86984505</v>
      </c>
      <c r="T29" s="45">
        <f t="shared" si="4"/>
        <v>3455</v>
      </c>
      <c r="U29" s="46">
        <f t="shared" si="5"/>
        <v>82.92</v>
      </c>
      <c r="V29" s="46">
        <f t="shared" si="6"/>
        <v>3.4550000000000001</v>
      </c>
      <c r="W29" s="96">
        <v>2.7</v>
      </c>
      <c r="X29" s="96">
        <f t="shared" si="1"/>
        <v>2.7</v>
      </c>
      <c r="Y29" s="97" t="s">
        <v>160</v>
      </c>
      <c r="Z29" s="159">
        <v>1006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13692056</v>
      </c>
      <c r="AJ29" s="45">
        <f t="shared" si="7"/>
        <v>1164</v>
      </c>
      <c r="AK29" s="48">
        <f>AJ28/V29</f>
        <v>320.98408104196818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0.92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74</v>
      </c>
      <c r="H30" s="155">
        <f t="shared" si="0"/>
        <v>52.112676056338032</v>
      </c>
      <c r="I30" s="155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86987990</v>
      </c>
      <c r="T30" s="45">
        <f t="shared" si="4"/>
        <v>3485</v>
      </c>
      <c r="U30" s="46">
        <f t="shared" si="5"/>
        <v>83.64</v>
      </c>
      <c r="V30" s="46">
        <f t="shared" si="6"/>
        <v>3.4849999999999999</v>
      </c>
      <c r="W30" s="96">
        <v>2.4</v>
      </c>
      <c r="X30" s="96">
        <f t="shared" si="1"/>
        <v>2.4</v>
      </c>
      <c r="Y30" s="97" t="s">
        <v>160</v>
      </c>
      <c r="Z30" s="159">
        <v>1007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13693220</v>
      </c>
      <c r="AJ30" s="45">
        <f t="shared" si="7"/>
        <v>1164</v>
      </c>
      <c r="AK30" s="48">
        <f t="shared" si="8"/>
        <v>334.00286944045911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74</v>
      </c>
      <c r="H31" s="155">
        <f t="shared" si="0"/>
        <v>52.112676056338032</v>
      </c>
      <c r="I31" s="155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129</v>
      </c>
      <c r="R31" s="158"/>
      <c r="S31" s="158">
        <v>86991430</v>
      </c>
      <c r="T31" s="45">
        <f t="shared" si="4"/>
        <v>3440</v>
      </c>
      <c r="U31" s="46">
        <f t="shared" si="5"/>
        <v>82.56</v>
      </c>
      <c r="V31" s="46">
        <f t="shared" si="6"/>
        <v>3.44</v>
      </c>
      <c r="W31" s="96">
        <v>2.2000000000000002</v>
      </c>
      <c r="X31" s="96">
        <f t="shared" si="1"/>
        <v>2.2000000000000002</v>
      </c>
      <c r="Y31" s="97" t="s">
        <v>160</v>
      </c>
      <c r="Z31" s="159">
        <v>994</v>
      </c>
      <c r="AA31" s="159">
        <v>0</v>
      </c>
      <c r="AB31" s="159">
        <v>0</v>
      </c>
      <c r="AC31" s="159">
        <v>1185</v>
      </c>
      <c r="AD31" s="159">
        <v>1188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13694340</v>
      </c>
      <c r="AJ31" s="45">
        <f t="shared" si="7"/>
        <v>1120</v>
      </c>
      <c r="AK31" s="48">
        <f t="shared" si="8"/>
        <v>325.58139534883719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74</v>
      </c>
      <c r="H32" s="155">
        <f t="shared" si="0"/>
        <v>52.112676056338032</v>
      </c>
      <c r="I32" s="155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86994800</v>
      </c>
      <c r="T32" s="45">
        <f t="shared" si="4"/>
        <v>3370</v>
      </c>
      <c r="U32" s="46">
        <f t="shared" si="5"/>
        <v>80.88</v>
      </c>
      <c r="V32" s="46">
        <f t="shared" si="6"/>
        <v>3.37</v>
      </c>
      <c r="W32" s="96">
        <v>2</v>
      </c>
      <c r="X32" s="96">
        <f t="shared" si="1"/>
        <v>2</v>
      </c>
      <c r="Y32" s="97" t="s">
        <v>160</v>
      </c>
      <c r="Z32" s="159">
        <v>995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13695474</v>
      </c>
      <c r="AJ32" s="45">
        <f t="shared" si="7"/>
        <v>1134</v>
      </c>
      <c r="AK32" s="48">
        <f t="shared" si="8"/>
        <v>336.49851632047478</v>
      </c>
      <c r="AL32" s="156">
        <v>1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78</v>
      </c>
      <c r="H33" s="155">
        <f t="shared" si="0"/>
        <v>54.929577464788736</v>
      </c>
      <c r="I33" s="155">
        <v>73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123</v>
      </c>
      <c r="R33" s="158"/>
      <c r="S33" s="158">
        <v>86998222</v>
      </c>
      <c r="T33" s="45">
        <f t="shared" si="4"/>
        <v>3422</v>
      </c>
      <c r="U33" s="46">
        <f t="shared" si="5"/>
        <v>82.128</v>
      </c>
      <c r="V33" s="46">
        <f t="shared" si="6"/>
        <v>3.4220000000000002</v>
      </c>
      <c r="W33" s="96">
        <v>1.8</v>
      </c>
      <c r="X33" s="96">
        <f t="shared" si="1"/>
        <v>1.8</v>
      </c>
      <c r="Y33" s="97" t="s">
        <v>160</v>
      </c>
      <c r="Z33" s="159">
        <v>1045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13696620</v>
      </c>
      <c r="AJ33" s="45">
        <f t="shared" si="7"/>
        <v>1146</v>
      </c>
      <c r="AK33" s="48">
        <f t="shared" si="8"/>
        <v>334.89187609585036</v>
      </c>
      <c r="AL33" s="156">
        <v>1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77</v>
      </c>
      <c r="H34" s="155">
        <f t="shared" si="0"/>
        <v>54.225352112676056</v>
      </c>
      <c r="I34" s="155">
        <v>73</v>
      </c>
      <c r="J34" s="41" t="s">
        <v>88</v>
      </c>
      <c r="K34" s="41">
        <f>L34-(2/1.42)</f>
        <v>49.295774647887328</v>
      </c>
      <c r="L34" s="42">
        <f>(G34-5)/1.42</f>
        <v>50.70422535211268</v>
      </c>
      <c r="M34" s="41">
        <f t="shared" si="12"/>
        <v>54.929577464788736</v>
      </c>
      <c r="N34" s="43">
        <v>14</v>
      </c>
      <c r="O34" s="44" t="s">
        <v>116</v>
      </c>
      <c r="P34" s="44">
        <v>11.9</v>
      </c>
      <c r="Q34" s="158">
        <v>126</v>
      </c>
      <c r="R34" s="158"/>
      <c r="S34" s="158">
        <v>87001300</v>
      </c>
      <c r="T34" s="45">
        <f t="shared" si="4"/>
        <v>3078</v>
      </c>
      <c r="U34" s="46">
        <f t="shared" si="5"/>
        <v>73.872</v>
      </c>
      <c r="V34" s="46">
        <f t="shared" si="6"/>
        <v>3.0779999999999998</v>
      </c>
      <c r="W34" s="96">
        <v>2</v>
      </c>
      <c r="X34" s="96">
        <f t="shared" si="1"/>
        <v>2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13697686</v>
      </c>
      <c r="AJ34" s="45">
        <f t="shared" si="7"/>
        <v>1066</v>
      </c>
      <c r="AK34" s="48">
        <f t="shared" si="8"/>
        <v>346.32878492527618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79</v>
      </c>
      <c r="H35" s="155">
        <f t="shared" si="0"/>
        <v>55.633802816901408</v>
      </c>
      <c r="I35" s="155">
        <v>74</v>
      </c>
      <c r="J35" s="41" t="s">
        <v>88</v>
      </c>
      <c r="K35" s="41">
        <f t="shared" si="3"/>
        <v>50.70422535211268</v>
      </c>
      <c r="L35" s="42">
        <f>(G35-5)/1.42</f>
        <v>52.112676056338032</v>
      </c>
      <c r="M35" s="41">
        <f t="shared" si="12"/>
        <v>56.338028169014088</v>
      </c>
      <c r="N35" s="43">
        <v>14</v>
      </c>
      <c r="O35" s="44" t="s">
        <v>116</v>
      </c>
      <c r="P35" s="58">
        <v>11.5</v>
      </c>
      <c r="Q35" s="158">
        <v>125</v>
      </c>
      <c r="R35" s="158"/>
      <c r="S35" s="158">
        <v>87004264</v>
      </c>
      <c r="T35" s="45">
        <f t="shared" si="4"/>
        <v>2964</v>
      </c>
      <c r="U35" s="46">
        <f t="shared" si="5"/>
        <v>71.135999999999996</v>
      </c>
      <c r="V35" s="46">
        <f t="shared" si="6"/>
        <v>2.964</v>
      </c>
      <c r="W35" s="96">
        <v>2.1</v>
      </c>
      <c r="X35" s="96">
        <f t="shared" si="1"/>
        <v>2.1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13698742</v>
      </c>
      <c r="AJ35" s="45">
        <f t="shared" si="7"/>
        <v>1056</v>
      </c>
      <c r="AK35" s="48">
        <f t="shared" si="8"/>
        <v>356.27530364372473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82089</v>
      </c>
      <c r="U36" s="46">
        <f t="shared" si="5"/>
        <v>1970.136</v>
      </c>
      <c r="V36" s="46">
        <f t="shared" si="6"/>
        <v>82.088999999999999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27368</v>
      </c>
      <c r="AK36" s="61">
        <f>$AJ$36/$V36</f>
        <v>333.39424283399723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0.96666666666666679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10" t="s">
        <v>157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5"/>
      <c r="D48" s="185"/>
      <c r="E48" s="185"/>
      <c r="F48" s="164"/>
      <c r="G48" s="164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159</v>
      </c>
      <c r="C49" s="144"/>
      <c r="D49" s="144"/>
      <c r="E49" s="144"/>
      <c r="F49" s="131"/>
      <c r="G49" s="131"/>
      <c r="H49" s="163"/>
      <c r="I49" s="163"/>
      <c r="J49" s="163"/>
      <c r="K49" s="163"/>
      <c r="L49" s="163"/>
      <c r="M49" s="163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158</v>
      </c>
      <c r="C50" s="144"/>
      <c r="D50" s="144"/>
      <c r="E50" s="144"/>
      <c r="F50" s="131"/>
      <c r="G50" s="131"/>
      <c r="H50" s="163"/>
      <c r="I50" s="163"/>
      <c r="J50" s="163"/>
      <c r="K50" s="163"/>
      <c r="L50" s="163"/>
      <c r="M50" s="163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54" t="s">
        <v>161</v>
      </c>
      <c r="C51" s="121"/>
      <c r="D51" s="115"/>
      <c r="E51" s="115"/>
      <c r="F51" s="115"/>
      <c r="G51" s="115"/>
      <c r="H51" s="163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162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66"/>
      <c r="O52" s="166"/>
      <c r="P52" s="166"/>
      <c r="Q52" s="166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163</v>
      </c>
      <c r="C53" s="154"/>
      <c r="D53" s="154"/>
      <c r="E53" s="154"/>
      <c r="F53" s="154"/>
      <c r="G53" s="154"/>
      <c r="H53" s="154"/>
      <c r="I53" s="154"/>
      <c r="J53" s="172"/>
      <c r="K53" s="169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54"/>
      <c r="D54" s="154"/>
      <c r="E54" s="154"/>
      <c r="F54" s="154"/>
      <c r="G54" s="154"/>
      <c r="H54" s="154"/>
      <c r="I54" s="154"/>
      <c r="J54" s="172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54"/>
      <c r="D56" s="154"/>
      <c r="E56" s="154"/>
      <c r="F56" s="154"/>
      <c r="G56" s="154"/>
      <c r="H56" s="154"/>
      <c r="I56" s="154"/>
      <c r="J56" s="154"/>
      <c r="K56" s="169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170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168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 t="s">
        <v>169</v>
      </c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26" priority="5" operator="containsText" text="N/A">
      <formula>NOT(ISERROR(SEARCH("N/A",Z12)))</formula>
    </cfRule>
    <cfRule type="cellIs" dxfId="525" priority="17" operator="equal">
      <formula>0</formula>
    </cfRule>
  </conditionalFormatting>
  <conditionalFormatting sqref="Z12:AG35">
    <cfRule type="cellIs" dxfId="524" priority="16" operator="greaterThanOrEqual">
      <formula>1185</formula>
    </cfRule>
  </conditionalFormatting>
  <conditionalFormatting sqref="Z12:AG35">
    <cfRule type="cellIs" dxfId="523" priority="15" operator="between">
      <formula>0.1</formula>
      <formula>1184</formula>
    </cfRule>
  </conditionalFormatting>
  <conditionalFormatting sqref="Z8:Z9 AT12:AT35 AL36:AQ36 AL12:AR35">
    <cfRule type="cellIs" dxfId="522" priority="14" operator="equal">
      <formula>0</formula>
    </cfRule>
  </conditionalFormatting>
  <conditionalFormatting sqref="Z8:Z9 AT12:AT35 AL36:AQ36 AL12:AR35">
    <cfRule type="cellIs" dxfId="521" priority="13" operator="greaterThan">
      <formula>1179</formula>
    </cfRule>
  </conditionalFormatting>
  <conditionalFormatting sqref="Z8:Z9 AT12:AT35 AL36:AQ36 AL12:AR35">
    <cfRule type="cellIs" dxfId="520" priority="12" operator="greaterThan">
      <formula>99</formula>
    </cfRule>
  </conditionalFormatting>
  <conditionalFormatting sqref="Z8:Z9 AT12:AT35 AL36:AQ36 AL12:AR35">
    <cfRule type="cellIs" dxfId="519" priority="11" operator="greaterThan">
      <formula>0.99</formula>
    </cfRule>
  </conditionalFormatting>
  <conditionalFormatting sqref="AD8:AD9">
    <cfRule type="cellIs" dxfId="518" priority="10" operator="equal">
      <formula>0</formula>
    </cfRule>
  </conditionalFormatting>
  <conditionalFormatting sqref="AD8:AD9">
    <cfRule type="cellIs" dxfId="517" priority="9" operator="greaterThan">
      <formula>1179</formula>
    </cfRule>
  </conditionalFormatting>
  <conditionalFormatting sqref="AD8:AD9">
    <cfRule type="cellIs" dxfId="516" priority="8" operator="greaterThan">
      <formula>99</formula>
    </cfRule>
  </conditionalFormatting>
  <conditionalFormatting sqref="AD8:AD9">
    <cfRule type="cellIs" dxfId="515" priority="7" operator="greaterThan">
      <formula>0.99</formula>
    </cfRule>
  </conditionalFormatting>
  <conditionalFormatting sqref="AK12:AK35">
    <cfRule type="cellIs" dxfId="514" priority="6" operator="greaterThan">
      <formula>$AK$8</formula>
    </cfRule>
  </conditionalFormatting>
  <conditionalFormatting sqref="AS12:AS35">
    <cfRule type="containsText" dxfId="513" priority="1" operator="containsText" text="N/A">
      <formula>NOT(ISERROR(SEARCH("N/A",AS12)))</formula>
    </cfRule>
    <cfRule type="cellIs" dxfId="512" priority="4" operator="equal">
      <formula>0</formula>
    </cfRule>
  </conditionalFormatting>
  <conditionalFormatting sqref="AS12:AS35">
    <cfRule type="cellIs" dxfId="511" priority="3" operator="greaterThanOrEqual">
      <formula>1185</formula>
    </cfRule>
  </conditionalFormatting>
  <conditionalFormatting sqref="AS12:AS35">
    <cfRule type="cellIs" dxfId="510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BB87"/>
  <sheetViews>
    <sheetView topLeftCell="A43" zoomScaleNormal="100" workbookViewId="0">
      <selection activeCell="B49" sqref="B4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139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26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31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1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43169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26045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2"/>
      <c r="C9" s="233"/>
      <c r="D9" s="234"/>
      <c r="E9" s="235"/>
      <c r="F9" s="235"/>
      <c r="G9" s="235"/>
      <c r="H9" s="235"/>
      <c r="I9" s="236"/>
      <c r="J9" s="122"/>
      <c r="K9" s="234"/>
      <c r="L9" s="235"/>
      <c r="M9" s="236"/>
      <c r="N9" s="29"/>
      <c r="O9" s="29"/>
      <c r="P9" s="29"/>
      <c r="Q9" s="122"/>
      <c r="R9" s="122"/>
      <c r="S9" s="122"/>
      <c r="T9" s="123"/>
      <c r="U9" s="124"/>
      <c r="V9" s="125"/>
      <c r="W9" s="234"/>
      <c r="X9" s="236"/>
      <c r="Y9" s="30"/>
      <c r="Z9" s="229"/>
      <c r="AA9" s="126"/>
      <c r="AB9" s="127"/>
      <c r="AC9" s="127"/>
      <c r="AD9" s="126"/>
      <c r="AE9" s="126"/>
      <c r="AF9" s="128"/>
      <c r="AG9" s="230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27" t="s">
        <v>51</v>
      </c>
      <c r="X10" s="227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25" t="s">
        <v>55</v>
      </c>
      <c r="AI10" s="225" t="s">
        <v>56</v>
      </c>
      <c r="AJ10" s="309" t="s">
        <v>57</v>
      </c>
      <c r="AK10" s="324" t="s">
        <v>58</v>
      </c>
      <c r="AL10" s="227" t="s">
        <v>59</v>
      </c>
      <c r="AM10" s="227" t="s">
        <v>60</v>
      </c>
      <c r="AN10" s="227" t="s">
        <v>61</v>
      </c>
      <c r="AO10" s="227" t="s">
        <v>62</v>
      </c>
      <c r="AP10" s="227" t="s">
        <v>63</v>
      </c>
      <c r="AQ10" s="227" t="s">
        <v>125</v>
      </c>
      <c r="AR10" s="227" t="s">
        <v>64</v>
      </c>
      <c r="AS10" s="227" t="s">
        <v>65</v>
      </c>
      <c r="AT10" s="307" t="s">
        <v>66</v>
      </c>
      <c r="AU10" s="227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7" t="s">
        <v>72</v>
      </c>
      <c r="C11" s="227" t="s">
        <v>73</v>
      </c>
      <c r="D11" s="227" t="s">
        <v>74</v>
      </c>
      <c r="E11" s="227" t="s">
        <v>75</v>
      </c>
      <c r="F11" s="227" t="s">
        <v>128</v>
      </c>
      <c r="G11" s="227" t="s">
        <v>74</v>
      </c>
      <c r="H11" s="227" t="s">
        <v>75</v>
      </c>
      <c r="I11" s="227" t="s">
        <v>128</v>
      </c>
      <c r="J11" s="304"/>
      <c r="K11" s="227" t="s">
        <v>75</v>
      </c>
      <c r="L11" s="227" t="s">
        <v>75</v>
      </c>
      <c r="M11" s="227" t="s">
        <v>75</v>
      </c>
      <c r="N11" s="28" t="s">
        <v>29</v>
      </c>
      <c r="O11" s="306"/>
      <c r="P11" s="28" t="s">
        <v>29</v>
      </c>
      <c r="Q11" s="308"/>
      <c r="R11" s="308"/>
      <c r="S11" s="1">
        <f>'MAR 9'!S35</f>
        <v>87738615</v>
      </c>
      <c r="T11" s="317"/>
      <c r="U11" s="318"/>
      <c r="V11" s="319"/>
      <c r="W11" s="227" t="s">
        <v>75</v>
      </c>
      <c r="X11" s="227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9'!AI35</f>
        <v>13915101</v>
      </c>
      <c r="AJ11" s="309"/>
      <c r="AK11" s="325"/>
      <c r="AL11" s="227" t="s">
        <v>84</v>
      </c>
      <c r="AM11" s="227" t="s">
        <v>84</v>
      </c>
      <c r="AN11" s="227" t="s">
        <v>84</v>
      </c>
      <c r="AO11" s="227" t="s">
        <v>84</v>
      </c>
      <c r="AP11" s="227" t="s">
        <v>84</v>
      </c>
      <c r="AQ11" s="227" t="s">
        <v>84</v>
      </c>
      <c r="AR11" s="227" t="s">
        <v>84</v>
      </c>
      <c r="AS11" s="1"/>
      <c r="AT11" s="308"/>
      <c r="AU11" s="228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70</v>
      </c>
      <c r="H12" s="155">
        <f t="shared" ref="H12:H35" si="0">G12/1.42</f>
        <v>49.295774647887328</v>
      </c>
      <c r="I12" s="155">
        <v>70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145</v>
      </c>
      <c r="R12" s="158"/>
      <c r="S12" s="158">
        <v>87741957</v>
      </c>
      <c r="T12" s="45">
        <f>IF(ISBLANK(S12),"-",S12-S11)</f>
        <v>3342</v>
      </c>
      <c r="U12" s="46">
        <f>T12*24/1000</f>
        <v>80.207999999999998</v>
      </c>
      <c r="V12" s="46">
        <f>T12/1000</f>
        <v>3.3420000000000001</v>
      </c>
      <c r="W12" s="96">
        <v>4.5999999999999996</v>
      </c>
      <c r="X12" s="96">
        <f t="shared" ref="X12:X35" si="1">W12</f>
        <v>4.5999999999999996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13915496</v>
      </c>
      <c r="AJ12" s="45">
        <f>IF(ISBLANK(AI12),"-",AI12-AI11)</f>
        <v>395</v>
      </c>
      <c r="AK12" s="48">
        <f>AJ12/V12</f>
        <v>118.19269898264513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70</v>
      </c>
      <c r="H13" s="155">
        <f t="shared" si="0"/>
        <v>49.295774647887328</v>
      </c>
      <c r="I13" s="155">
        <v>69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147</v>
      </c>
      <c r="R13" s="158"/>
      <c r="S13" s="158">
        <v>87744955</v>
      </c>
      <c r="T13" s="45">
        <f t="shared" ref="T13:T35" si="4">IF(ISBLANK(S13),"-",S13-S12)</f>
        <v>2998</v>
      </c>
      <c r="U13" s="46">
        <f t="shared" ref="U13:U36" si="5">T13*24/1000</f>
        <v>71.951999999999998</v>
      </c>
      <c r="V13" s="46">
        <f t="shared" ref="V13:V36" si="6">T13/1000</f>
        <v>2.9980000000000002</v>
      </c>
      <c r="W13" s="96">
        <v>6.4</v>
      </c>
      <c r="X13" s="96">
        <f t="shared" si="1"/>
        <v>6.4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13916603</v>
      </c>
      <c r="AJ13" s="45">
        <f t="shared" ref="AJ13:AJ35" si="7">IF(ISBLANK(AI13),"-",AI13-AI12)</f>
        <v>1107</v>
      </c>
      <c r="AK13" s="48">
        <f t="shared" ref="AK13:AK35" si="8">AJ13/V13</f>
        <v>369.24616410940627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3</v>
      </c>
      <c r="G14" s="118">
        <v>72</v>
      </c>
      <c r="H14" s="155">
        <f t="shared" si="0"/>
        <v>50.70422535211268</v>
      </c>
      <c r="I14" s="155">
        <v>70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144</v>
      </c>
      <c r="R14" s="158"/>
      <c r="S14" s="158">
        <v>87748063</v>
      </c>
      <c r="T14" s="45">
        <f t="shared" si="4"/>
        <v>3108</v>
      </c>
      <c r="U14" s="46">
        <f t="shared" si="5"/>
        <v>74.591999999999999</v>
      </c>
      <c r="V14" s="46">
        <f t="shared" si="6"/>
        <v>3.1080000000000001</v>
      </c>
      <c r="W14" s="96">
        <v>8.3000000000000007</v>
      </c>
      <c r="X14" s="96">
        <f t="shared" si="1"/>
        <v>8.3000000000000007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13917719</v>
      </c>
      <c r="AJ14" s="45">
        <f>IF(ISBLANK(AI14),"-",AI14-AI13)</f>
        <v>1116</v>
      </c>
      <c r="AK14" s="48">
        <f t="shared" si="8"/>
        <v>359.07335907335909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3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114</v>
      </c>
      <c r="R15" s="158" t="s">
        <v>123</v>
      </c>
      <c r="S15" s="158">
        <v>87751495</v>
      </c>
      <c r="T15" s="45">
        <f t="shared" si="4"/>
        <v>3432</v>
      </c>
      <c r="U15" s="46">
        <f t="shared" si="5"/>
        <v>82.367999999999995</v>
      </c>
      <c r="V15" s="46">
        <f t="shared" si="6"/>
        <v>3.4319999999999999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13918795</v>
      </c>
      <c r="AJ15" s="45">
        <f t="shared" si="7"/>
        <v>1076</v>
      </c>
      <c r="AK15" s="48">
        <f t="shared" si="8"/>
        <v>313.51981351981351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2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116</v>
      </c>
      <c r="R16" s="158"/>
      <c r="S16" s="158">
        <v>87754943</v>
      </c>
      <c r="T16" s="45">
        <f t="shared" si="4"/>
        <v>3448</v>
      </c>
      <c r="U16" s="46">
        <f t="shared" si="5"/>
        <v>82.751999999999995</v>
      </c>
      <c r="V16" s="46">
        <f t="shared" si="6"/>
        <v>3.448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1076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13918795</v>
      </c>
      <c r="AJ16" s="45">
        <f t="shared" si="7"/>
        <v>0</v>
      </c>
      <c r="AK16" s="48">
        <f t="shared" si="8"/>
        <v>0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131</v>
      </c>
      <c r="R17" s="158"/>
      <c r="S17" s="158">
        <v>87758883</v>
      </c>
      <c r="T17" s="45">
        <f t="shared" si="4"/>
        <v>3940</v>
      </c>
      <c r="U17" s="46">
        <f t="shared" si="5"/>
        <v>94.56</v>
      </c>
      <c r="V17" s="46">
        <f t="shared" si="6"/>
        <v>3.94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1136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13920289</v>
      </c>
      <c r="AJ17" s="45">
        <f t="shared" si="7"/>
        <v>1494</v>
      </c>
      <c r="AK17" s="48">
        <f t="shared" si="8"/>
        <v>379.18781725888323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1.06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139</v>
      </c>
      <c r="R18" s="158"/>
      <c r="S18" s="158">
        <v>87763154</v>
      </c>
      <c r="T18" s="45">
        <f t="shared" si="4"/>
        <v>4271</v>
      </c>
      <c r="U18" s="46">
        <f t="shared" si="5"/>
        <v>102.504</v>
      </c>
      <c r="V18" s="46">
        <f t="shared" si="6"/>
        <v>4.2709999999999999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13921354</v>
      </c>
      <c r="AJ18" s="45">
        <f t="shared" si="7"/>
        <v>1065</v>
      </c>
      <c r="AK18" s="48">
        <f t="shared" si="8"/>
        <v>249.35612268789512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80</v>
      </c>
      <c r="H19" s="155">
        <f t="shared" si="0"/>
        <v>56.338028169014088</v>
      </c>
      <c r="I19" s="155">
        <v>78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132</v>
      </c>
      <c r="R19" s="158"/>
      <c r="S19" s="158">
        <v>87767895</v>
      </c>
      <c r="T19" s="45">
        <f t="shared" si="4"/>
        <v>4741</v>
      </c>
      <c r="U19" s="46">
        <f>T19*24/1000</f>
        <v>113.78400000000001</v>
      </c>
      <c r="V19" s="46">
        <f t="shared" si="6"/>
        <v>4.7409999999999997</v>
      </c>
      <c r="W19" s="96">
        <v>9.3000000000000007</v>
      </c>
      <c r="X19" s="96">
        <f t="shared" si="1"/>
        <v>9.3000000000000007</v>
      </c>
      <c r="Y19" s="97" t="s">
        <v>160</v>
      </c>
      <c r="Z19" s="159">
        <v>0</v>
      </c>
      <c r="AA19" s="159">
        <v>1036</v>
      </c>
      <c r="AB19" s="159">
        <v>1186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13922526</v>
      </c>
      <c r="AJ19" s="45">
        <f t="shared" si="7"/>
        <v>1172</v>
      </c>
      <c r="AK19" s="48">
        <f t="shared" si="8"/>
        <v>247.20523096393168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80</v>
      </c>
      <c r="H20" s="155">
        <f t="shared" si="0"/>
        <v>56.338028169014088</v>
      </c>
      <c r="I20" s="155">
        <v>77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123</v>
      </c>
      <c r="R20" s="158"/>
      <c r="S20" s="158">
        <v>87772676</v>
      </c>
      <c r="T20" s="45">
        <f t="shared" si="4"/>
        <v>4781</v>
      </c>
      <c r="U20" s="46">
        <f t="shared" si="5"/>
        <v>114.744</v>
      </c>
      <c r="V20" s="46">
        <f t="shared" si="6"/>
        <v>4.7809999999999997</v>
      </c>
      <c r="W20" s="96">
        <v>8.5</v>
      </c>
      <c r="X20" s="96">
        <f t="shared" si="1"/>
        <v>8.5</v>
      </c>
      <c r="Y20" s="97" t="s">
        <v>160</v>
      </c>
      <c r="Z20" s="159">
        <v>0</v>
      </c>
      <c r="AA20" s="159">
        <v>1189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13923743</v>
      </c>
      <c r="AJ20" s="45">
        <f t="shared" si="7"/>
        <v>1217</v>
      </c>
      <c r="AK20" s="48">
        <f t="shared" si="8"/>
        <v>254.54925747751517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80</v>
      </c>
      <c r="H21" s="155">
        <f t="shared" si="0"/>
        <v>56.338028169014088</v>
      </c>
      <c r="I21" s="155">
        <v>77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125</v>
      </c>
      <c r="R21" s="158"/>
      <c r="S21" s="158">
        <v>87777439</v>
      </c>
      <c r="T21" s="45">
        <f t="shared" si="4"/>
        <v>4763</v>
      </c>
      <c r="U21" s="46">
        <f t="shared" si="5"/>
        <v>114.312</v>
      </c>
      <c r="V21" s="46">
        <f t="shared" si="6"/>
        <v>4.7629999999999999</v>
      </c>
      <c r="W21" s="96">
        <v>7.4</v>
      </c>
      <c r="X21" s="96">
        <f t="shared" si="1"/>
        <v>7.4</v>
      </c>
      <c r="Y21" s="97" t="s">
        <v>160</v>
      </c>
      <c r="Z21" s="159">
        <v>0</v>
      </c>
      <c r="AA21" s="159">
        <v>1187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13924998</v>
      </c>
      <c r="AJ21" s="45">
        <f t="shared" si="7"/>
        <v>1255</v>
      </c>
      <c r="AK21" s="48">
        <f t="shared" si="8"/>
        <v>263.48939743858915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80</v>
      </c>
      <c r="H22" s="155">
        <f t="shared" si="0"/>
        <v>56.338028169014088</v>
      </c>
      <c r="I22" s="155">
        <v>76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87782209</v>
      </c>
      <c r="T22" s="45">
        <f t="shared" si="4"/>
        <v>4770</v>
      </c>
      <c r="U22" s="46">
        <f t="shared" si="5"/>
        <v>114.48</v>
      </c>
      <c r="V22" s="46">
        <f t="shared" si="6"/>
        <v>4.7699999999999996</v>
      </c>
      <c r="W22" s="96">
        <v>6.4</v>
      </c>
      <c r="X22" s="96">
        <f>W22</f>
        <v>6.4</v>
      </c>
      <c r="Y22" s="97" t="s">
        <v>160</v>
      </c>
      <c r="Z22" s="159">
        <v>0</v>
      </c>
      <c r="AA22" s="159">
        <v>1189</v>
      </c>
      <c r="AB22" s="159">
        <v>1186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13926256</v>
      </c>
      <c r="AJ22" s="45">
        <f t="shared" si="7"/>
        <v>1258</v>
      </c>
      <c r="AK22" s="48">
        <f t="shared" si="8"/>
        <v>263.73165618448638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79</v>
      </c>
      <c r="H23" s="155">
        <f t="shared" si="0"/>
        <v>55.633802816901408</v>
      </c>
      <c r="I23" s="155">
        <v>75</v>
      </c>
      <c r="J23" s="41" t="s">
        <v>88</v>
      </c>
      <c r="K23" s="41">
        <f t="shared" si="3"/>
        <v>54.225352112676056</v>
      </c>
      <c r="L23" s="42">
        <f t="shared" si="10"/>
        <v>55.633802816901408</v>
      </c>
      <c r="M23" s="41">
        <f t="shared" si="11"/>
        <v>57.05380281690141</v>
      </c>
      <c r="N23" s="43">
        <v>19</v>
      </c>
      <c r="O23" s="44" t="s">
        <v>100</v>
      </c>
      <c r="P23" s="44">
        <v>17.3</v>
      </c>
      <c r="Q23" s="158">
        <v>120</v>
      </c>
      <c r="R23" s="158"/>
      <c r="S23" s="158">
        <v>87786803</v>
      </c>
      <c r="T23" s="45">
        <f t="shared" si="4"/>
        <v>4594</v>
      </c>
      <c r="U23" s="46">
        <f>T23*24/1000</f>
        <v>110.256</v>
      </c>
      <c r="V23" s="46">
        <f t="shared" si="6"/>
        <v>4.5940000000000003</v>
      </c>
      <c r="W23" s="96">
        <v>5.4</v>
      </c>
      <c r="X23" s="96">
        <f t="shared" si="1"/>
        <v>5.4</v>
      </c>
      <c r="Y23" s="97" t="s">
        <v>160</v>
      </c>
      <c r="Z23" s="159">
        <v>0</v>
      </c>
      <c r="AA23" s="159">
        <v>1187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13927500</v>
      </c>
      <c r="AJ23" s="45">
        <f t="shared" si="7"/>
        <v>1244</v>
      </c>
      <c r="AK23" s="48">
        <f t="shared" si="8"/>
        <v>270.78798432738353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78</v>
      </c>
      <c r="H24" s="155">
        <f t="shared" si="0"/>
        <v>54.929577464788736</v>
      </c>
      <c r="I24" s="155">
        <v>74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124</v>
      </c>
      <c r="R24" s="158"/>
      <c r="S24" s="158">
        <v>87791261</v>
      </c>
      <c r="T24" s="45">
        <f t="shared" si="4"/>
        <v>4458</v>
      </c>
      <c r="U24" s="46">
        <f>T24*24/1000</f>
        <v>106.992</v>
      </c>
      <c r="V24" s="46">
        <f t="shared" si="6"/>
        <v>4.4580000000000002</v>
      </c>
      <c r="W24" s="96">
        <v>4.5</v>
      </c>
      <c r="X24" s="96">
        <f t="shared" si="1"/>
        <v>4.5</v>
      </c>
      <c r="Y24" s="97" t="s">
        <v>160</v>
      </c>
      <c r="Z24" s="159">
        <v>0</v>
      </c>
      <c r="AA24" s="159">
        <v>1097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13928731</v>
      </c>
      <c r="AJ24" s="45">
        <f t="shared" si="7"/>
        <v>1231</v>
      </c>
      <c r="AK24" s="48">
        <f t="shared" si="8"/>
        <v>276.13279497532523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73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87795679</v>
      </c>
      <c r="T25" s="45">
        <f t="shared" si="4"/>
        <v>4418</v>
      </c>
      <c r="U25" s="46">
        <f t="shared" si="5"/>
        <v>106.032</v>
      </c>
      <c r="V25" s="46">
        <f t="shared" si="6"/>
        <v>4.4180000000000001</v>
      </c>
      <c r="W25" s="96">
        <v>3.7</v>
      </c>
      <c r="X25" s="96">
        <f t="shared" si="1"/>
        <v>3.7</v>
      </c>
      <c r="Y25" s="97" t="s">
        <v>160</v>
      </c>
      <c r="Z25" s="159">
        <v>0</v>
      </c>
      <c r="AA25" s="159">
        <v>1046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13929927</v>
      </c>
      <c r="AJ25" s="45">
        <f t="shared" si="7"/>
        <v>1196</v>
      </c>
      <c r="AK25" s="48">
        <f t="shared" si="8"/>
        <v>270.71072883657763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78</v>
      </c>
      <c r="H26" s="155">
        <f t="shared" si="0"/>
        <v>54.929577464788736</v>
      </c>
      <c r="I26" s="155">
        <v>72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124</v>
      </c>
      <c r="R26" s="158"/>
      <c r="S26" s="158">
        <v>87799885</v>
      </c>
      <c r="T26" s="45">
        <f t="shared" si="4"/>
        <v>4206</v>
      </c>
      <c r="U26" s="46">
        <f t="shared" si="5"/>
        <v>100.944</v>
      </c>
      <c r="V26" s="46">
        <f t="shared" si="6"/>
        <v>4.2060000000000004</v>
      </c>
      <c r="W26" s="96">
        <v>3.3</v>
      </c>
      <c r="X26" s="96">
        <f t="shared" si="1"/>
        <v>3.3</v>
      </c>
      <c r="Y26" s="97" t="s">
        <v>160</v>
      </c>
      <c r="Z26" s="159">
        <v>0</v>
      </c>
      <c r="AA26" s="159">
        <v>1045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13931093</v>
      </c>
      <c r="AJ26" s="45">
        <f>IF(ISBLANK(AI26),"-",AI26-AI25)</f>
        <v>1166</v>
      </c>
      <c r="AK26" s="48">
        <f t="shared" si="8"/>
        <v>277.22301474084639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78</v>
      </c>
      <c r="H27" s="155">
        <f t="shared" si="0"/>
        <v>54.929577464788736</v>
      </c>
      <c r="I27" s="155">
        <v>71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87804377</v>
      </c>
      <c r="T27" s="45">
        <f t="shared" si="4"/>
        <v>4492</v>
      </c>
      <c r="U27" s="46">
        <f t="shared" si="5"/>
        <v>107.80800000000001</v>
      </c>
      <c r="V27" s="46">
        <f t="shared" si="6"/>
        <v>4.492</v>
      </c>
      <c r="W27" s="96">
        <v>2.8</v>
      </c>
      <c r="X27" s="96">
        <f t="shared" si="1"/>
        <v>2.8</v>
      </c>
      <c r="Y27" s="97" t="s">
        <v>160</v>
      </c>
      <c r="Z27" s="159">
        <v>0</v>
      </c>
      <c r="AA27" s="159">
        <v>1045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13932292</v>
      </c>
      <c r="AJ27" s="45">
        <f>IF(ISBLANK(AI27),"-",AI27-AI26)</f>
        <v>1199</v>
      </c>
      <c r="AK27" s="48">
        <f t="shared" si="8"/>
        <v>266.91896705253782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75</v>
      </c>
      <c r="H28" s="155">
        <f t="shared" si="0"/>
        <v>52.816901408450704</v>
      </c>
      <c r="I28" s="155">
        <v>70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87808577</v>
      </c>
      <c r="T28" s="45">
        <f t="shared" si="4"/>
        <v>4200</v>
      </c>
      <c r="U28" s="46">
        <f t="shared" si="5"/>
        <v>100.8</v>
      </c>
      <c r="V28" s="46">
        <f t="shared" si="6"/>
        <v>4.2</v>
      </c>
      <c r="W28" s="96">
        <v>2.4</v>
      </c>
      <c r="X28" s="96">
        <f t="shared" si="1"/>
        <v>2.4</v>
      </c>
      <c r="Y28" s="97" t="s">
        <v>160</v>
      </c>
      <c r="Z28" s="159">
        <v>0</v>
      </c>
      <c r="AA28" s="159">
        <v>1045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13933438</v>
      </c>
      <c r="AJ28" s="45">
        <f t="shared" si="7"/>
        <v>1146</v>
      </c>
      <c r="AK28" s="48">
        <f>AJ27/V28</f>
        <v>285.47619047619048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76</v>
      </c>
      <c r="H29" s="155">
        <f t="shared" si="0"/>
        <v>53.521126760563384</v>
      </c>
      <c r="I29" s="155">
        <v>69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126</v>
      </c>
      <c r="R29" s="158"/>
      <c r="S29" s="158">
        <v>87812910</v>
      </c>
      <c r="T29" s="45">
        <f t="shared" si="4"/>
        <v>4333</v>
      </c>
      <c r="U29" s="46">
        <f t="shared" si="5"/>
        <v>103.992</v>
      </c>
      <c r="V29" s="46">
        <f t="shared" si="6"/>
        <v>4.3330000000000002</v>
      </c>
      <c r="W29" s="96">
        <v>1.9</v>
      </c>
      <c r="X29" s="96">
        <f t="shared" si="1"/>
        <v>1.9</v>
      </c>
      <c r="Y29" s="97" t="s">
        <v>160</v>
      </c>
      <c r="Z29" s="159">
        <v>0</v>
      </c>
      <c r="AA29" s="159">
        <v>1045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13934598</v>
      </c>
      <c r="AJ29" s="45">
        <f t="shared" si="7"/>
        <v>1160</v>
      </c>
      <c r="AK29" s="48">
        <f>AJ28/V29</f>
        <v>264.48188322178629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-4</v>
      </c>
      <c r="G30" s="118">
        <v>75</v>
      </c>
      <c r="H30" s="155">
        <f t="shared" si="0"/>
        <v>52.816901408450704</v>
      </c>
      <c r="I30" s="155">
        <v>68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126</v>
      </c>
      <c r="R30" s="158"/>
      <c r="S30" s="158">
        <v>87817087</v>
      </c>
      <c r="T30" s="45">
        <f t="shared" si="4"/>
        <v>4177</v>
      </c>
      <c r="U30" s="46">
        <f t="shared" si="5"/>
        <v>100.248</v>
      </c>
      <c r="V30" s="46">
        <f t="shared" si="6"/>
        <v>4.1769999999999996</v>
      </c>
      <c r="W30" s="96">
        <v>1.5</v>
      </c>
      <c r="X30" s="96">
        <f t="shared" si="1"/>
        <v>1.5</v>
      </c>
      <c r="Y30" s="97" t="s">
        <v>160</v>
      </c>
      <c r="Z30" s="159">
        <v>0</v>
      </c>
      <c r="AA30" s="159">
        <v>1045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13935760</v>
      </c>
      <c r="AJ30" s="45">
        <f t="shared" si="7"/>
        <v>1162</v>
      </c>
      <c r="AK30" s="48">
        <f t="shared" si="8"/>
        <v>278.19008858032083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73</v>
      </c>
      <c r="H31" s="155">
        <f t="shared" si="0"/>
        <v>51.408450704225352</v>
      </c>
      <c r="I31" s="155">
        <v>67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8">
        <v>130</v>
      </c>
      <c r="R31" s="158"/>
      <c r="S31" s="158">
        <v>87821136</v>
      </c>
      <c r="T31" s="45">
        <f t="shared" si="4"/>
        <v>4049</v>
      </c>
      <c r="U31" s="46">
        <f t="shared" si="5"/>
        <v>97.176000000000002</v>
      </c>
      <c r="V31" s="46">
        <f t="shared" si="6"/>
        <v>4.0490000000000004</v>
      </c>
      <c r="W31" s="96">
        <v>1.3</v>
      </c>
      <c r="X31" s="96">
        <f t="shared" si="1"/>
        <v>1.3</v>
      </c>
      <c r="Y31" s="97" t="s">
        <v>141</v>
      </c>
      <c r="Z31" s="159">
        <v>0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13936834</v>
      </c>
      <c r="AJ31" s="45">
        <f t="shared" si="7"/>
        <v>1074</v>
      </c>
      <c r="AK31" s="48">
        <f t="shared" si="8"/>
        <v>265.25067918004441</v>
      </c>
      <c r="AL31" s="156">
        <v>0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-6</v>
      </c>
      <c r="G32" s="118">
        <v>74</v>
      </c>
      <c r="H32" s="155">
        <f t="shared" si="0"/>
        <v>52.112676056338032</v>
      </c>
      <c r="I32" s="155">
        <v>66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130</v>
      </c>
      <c r="R32" s="158"/>
      <c r="S32" s="158">
        <v>87825283</v>
      </c>
      <c r="T32" s="45">
        <f t="shared" si="4"/>
        <v>4147</v>
      </c>
      <c r="U32" s="46">
        <f t="shared" si="5"/>
        <v>99.528000000000006</v>
      </c>
      <c r="V32" s="46">
        <f t="shared" si="6"/>
        <v>4.1470000000000002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13937902</v>
      </c>
      <c r="AJ32" s="45">
        <f t="shared" si="7"/>
        <v>1068</v>
      </c>
      <c r="AK32" s="48">
        <f t="shared" si="8"/>
        <v>257.53556788039543</v>
      </c>
      <c r="AL32" s="156">
        <v>0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77</v>
      </c>
      <c r="H33" s="155">
        <f t="shared" si="0"/>
        <v>54.225352112676056</v>
      </c>
      <c r="I33" s="155">
        <v>71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87829391</v>
      </c>
      <c r="T33" s="45">
        <f t="shared" si="4"/>
        <v>4108</v>
      </c>
      <c r="U33" s="46">
        <f t="shared" si="5"/>
        <v>98.591999999999999</v>
      </c>
      <c r="V33" s="46">
        <f t="shared" si="6"/>
        <v>4.1079999999999997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13938972</v>
      </c>
      <c r="AJ33" s="45">
        <f t="shared" si="7"/>
        <v>1070</v>
      </c>
      <c r="AK33" s="48">
        <f t="shared" si="8"/>
        <v>260.46738072054529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72</v>
      </c>
      <c r="H34" s="155">
        <f t="shared" si="0"/>
        <v>50.70422535211268</v>
      </c>
      <c r="I34" s="155">
        <v>74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129</v>
      </c>
      <c r="R34" s="158"/>
      <c r="S34" s="158">
        <v>87832714</v>
      </c>
      <c r="T34" s="45">
        <f t="shared" si="4"/>
        <v>3323</v>
      </c>
      <c r="U34" s="46">
        <f t="shared" si="5"/>
        <v>79.751999999999995</v>
      </c>
      <c r="V34" s="46">
        <f t="shared" si="6"/>
        <v>3.323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13940057</v>
      </c>
      <c r="AJ34" s="45">
        <f t="shared" si="7"/>
        <v>1085</v>
      </c>
      <c r="AK34" s="48">
        <f t="shared" si="8"/>
        <v>326.51218778212461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0</v>
      </c>
      <c r="G35" s="118">
        <v>75</v>
      </c>
      <c r="H35" s="155">
        <f t="shared" si="0"/>
        <v>52.816901408450704</v>
      </c>
      <c r="I35" s="155">
        <v>77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131</v>
      </c>
      <c r="R35" s="158"/>
      <c r="S35" s="158">
        <v>87836246</v>
      </c>
      <c r="T35" s="45">
        <f t="shared" si="4"/>
        <v>3532</v>
      </c>
      <c r="U35" s="46">
        <f t="shared" si="5"/>
        <v>84.768000000000001</v>
      </c>
      <c r="V35" s="46">
        <f t="shared" si="6"/>
        <v>3.532</v>
      </c>
      <c r="W35" s="96">
        <v>3.1</v>
      </c>
      <c r="X35" s="96">
        <f t="shared" si="1"/>
        <v>3.1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13941146</v>
      </c>
      <c r="AJ35" s="45">
        <f t="shared" si="7"/>
        <v>1089</v>
      </c>
      <c r="AK35" s="48">
        <f t="shared" si="8"/>
        <v>308.3238958097395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97631</v>
      </c>
      <c r="U36" s="46">
        <f t="shared" si="5"/>
        <v>2343.1439999999998</v>
      </c>
      <c r="V36" s="46">
        <f t="shared" si="6"/>
        <v>97.631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26045</v>
      </c>
      <c r="AK36" s="61">
        <f>$AJ$36/$V36</f>
        <v>266.7697759932808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1.0633333333333332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85" t="s">
        <v>210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50" t="s">
        <v>214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250" t="s">
        <v>211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85" t="s">
        <v>212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85" t="s">
        <v>213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85" t="s">
        <v>216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85" t="s">
        <v>215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142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224" t="s">
        <v>217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85" t="s">
        <v>218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250" t="s">
        <v>219</v>
      </c>
      <c r="C56" s="154"/>
      <c r="D56" s="154"/>
      <c r="E56" s="154"/>
      <c r="F56" s="154"/>
      <c r="G56" s="15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250" t="s">
        <v>220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85" t="s">
        <v>221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85" t="s">
        <v>222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85" t="s">
        <v>223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 t="s">
        <v>224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 t="s">
        <v>156</v>
      </c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 t="s">
        <v>158</v>
      </c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 t="s">
        <v>225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 t="s">
        <v>231</v>
      </c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 t="s">
        <v>163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 t="s">
        <v>165</v>
      </c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 t="s">
        <v>226</v>
      </c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 t="str">
        <f>'[1]FEB 6'!$B$54</f>
        <v>TARGET DISCHARGE PRESSURE SET TO 76 PSI @ 7:01 PM TO 8:01 PM AS PER SCHEDULE</v>
      </c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 t="s">
        <v>227</v>
      </c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 t="s">
        <v>166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56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"/>
    <protectedRange sqref="R3:W3" name="Range1_16_1_1_1_1_1_1_2_2_2_2_2_2_2_2_2_2_2_2_2_2_2_2_2_2_2_2_2_2_2_1_2_2_2_2_2_2_2_2_2_2_3_2_2_2_2_2_2_2_2_2_2_3_2_2_2_2_2_1_1_1_1_2_2_2_1_1_1_1"/>
    <protectedRange sqref="R4:W4" name="Range1_16_1_1_1_1_1_1_2_2_2_2_2_2_2_2_2_2_2_2_2_2_2_2_2_2_2_2_2_2_2_1_2_2_2_2_2_2_2_2_2_2_3_2_2_2_2_2_2_2_2_2_2_1_1_1_1_2_2_1_1_1_1_1_1_1_1_1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73" priority="5" operator="containsText" text="N/A">
      <formula>NOT(ISERROR(SEARCH("N/A",Z12)))</formula>
    </cfRule>
    <cfRule type="cellIs" dxfId="372" priority="17" operator="equal">
      <formula>0</formula>
    </cfRule>
  </conditionalFormatting>
  <conditionalFormatting sqref="Z12:AG35">
    <cfRule type="cellIs" dxfId="371" priority="16" operator="greaterThanOrEqual">
      <formula>1185</formula>
    </cfRule>
  </conditionalFormatting>
  <conditionalFormatting sqref="Z12:AG35">
    <cfRule type="cellIs" dxfId="370" priority="15" operator="between">
      <formula>0.1</formula>
      <formula>1184</formula>
    </cfRule>
  </conditionalFormatting>
  <conditionalFormatting sqref="Z8:Z9 AT12:AT35 AL36:AQ36 AL12:AR35">
    <cfRule type="cellIs" dxfId="369" priority="14" operator="equal">
      <formula>0</formula>
    </cfRule>
  </conditionalFormatting>
  <conditionalFormatting sqref="Z8:Z9 AT12:AT35 AL36:AQ36 AL12:AR35">
    <cfRule type="cellIs" dxfId="368" priority="13" operator="greaterThan">
      <formula>1179</formula>
    </cfRule>
  </conditionalFormatting>
  <conditionalFormatting sqref="Z8:Z9 AT12:AT35 AL36:AQ36 AL12:AR35">
    <cfRule type="cellIs" dxfId="367" priority="12" operator="greaterThan">
      <formula>99</formula>
    </cfRule>
  </conditionalFormatting>
  <conditionalFormatting sqref="Z8:Z9 AT12:AT35 AL36:AQ36 AL12:AR35">
    <cfRule type="cellIs" dxfId="366" priority="11" operator="greaterThan">
      <formula>0.99</formula>
    </cfRule>
  </conditionalFormatting>
  <conditionalFormatting sqref="AD8:AD9">
    <cfRule type="cellIs" dxfId="365" priority="10" operator="equal">
      <formula>0</formula>
    </cfRule>
  </conditionalFormatting>
  <conditionalFormatting sqref="AD8:AD9">
    <cfRule type="cellIs" dxfId="364" priority="9" operator="greaterThan">
      <formula>1179</formula>
    </cfRule>
  </conditionalFormatting>
  <conditionalFormatting sqref="AD8:AD9">
    <cfRule type="cellIs" dxfId="363" priority="8" operator="greaterThan">
      <formula>99</formula>
    </cfRule>
  </conditionalFormatting>
  <conditionalFormatting sqref="AD8:AD9">
    <cfRule type="cellIs" dxfId="362" priority="7" operator="greaterThan">
      <formula>0.99</formula>
    </cfRule>
  </conditionalFormatting>
  <conditionalFormatting sqref="AK12:AK35">
    <cfRule type="cellIs" dxfId="361" priority="6" operator="greaterThan">
      <formula>$AK$8</formula>
    </cfRule>
  </conditionalFormatting>
  <conditionalFormatting sqref="AS12:AS35">
    <cfRule type="containsText" dxfId="360" priority="1" operator="containsText" text="N/A">
      <formula>NOT(ISERROR(SEARCH("N/A",AS12)))</formula>
    </cfRule>
    <cfRule type="cellIs" dxfId="359" priority="4" operator="equal">
      <formula>0</formula>
    </cfRule>
  </conditionalFormatting>
  <conditionalFormatting sqref="AS12:AS35">
    <cfRule type="cellIs" dxfId="358" priority="3" operator="greaterThanOrEqual">
      <formula>1185</formula>
    </cfRule>
  </conditionalFormatting>
  <conditionalFormatting sqref="AS12:AS35">
    <cfRule type="cellIs" dxfId="357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BB87"/>
  <sheetViews>
    <sheetView topLeftCell="AH13" zoomScaleNormal="100" workbookViewId="0">
      <selection activeCell="R3" sqref="R3:W3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150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47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43170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27147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43"/>
      <c r="AA9" s="126"/>
      <c r="AB9" s="127"/>
      <c r="AC9" s="127"/>
      <c r="AD9" s="126"/>
      <c r="AE9" s="126"/>
      <c r="AF9" s="128"/>
      <c r="AG9" s="244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48" t="s">
        <v>51</v>
      </c>
      <c r="X10" s="248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46" t="s">
        <v>55</v>
      </c>
      <c r="AI10" s="246" t="s">
        <v>56</v>
      </c>
      <c r="AJ10" s="309" t="s">
        <v>57</v>
      </c>
      <c r="AK10" s="324" t="s">
        <v>58</v>
      </c>
      <c r="AL10" s="248" t="s">
        <v>59</v>
      </c>
      <c r="AM10" s="248" t="s">
        <v>60</v>
      </c>
      <c r="AN10" s="248" t="s">
        <v>61</v>
      </c>
      <c r="AO10" s="248" t="s">
        <v>62</v>
      </c>
      <c r="AP10" s="248" t="s">
        <v>63</v>
      </c>
      <c r="AQ10" s="248" t="s">
        <v>125</v>
      </c>
      <c r="AR10" s="248" t="s">
        <v>64</v>
      </c>
      <c r="AS10" s="248" t="s">
        <v>65</v>
      </c>
      <c r="AT10" s="307" t="s">
        <v>66</v>
      </c>
      <c r="AU10" s="248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8" t="s">
        <v>72</v>
      </c>
      <c r="C11" s="248" t="s">
        <v>73</v>
      </c>
      <c r="D11" s="248" t="s">
        <v>74</v>
      </c>
      <c r="E11" s="248" t="s">
        <v>75</v>
      </c>
      <c r="F11" s="248" t="s">
        <v>128</v>
      </c>
      <c r="G11" s="248" t="s">
        <v>74</v>
      </c>
      <c r="H11" s="248" t="s">
        <v>75</v>
      </c>
      <c r="I11" s="248" t="s">
        <v>128</v>
      </c>
      <c r="J11" s="304"/>
      <c r="K11" s="248" t="s">
        <v>75</v>
      </c>
      <c r="L11" s="248" t="s">
        <v>75</v>
      </c>
      <c r="M11" s="248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10'!S35</f>
        <v>87836246</v>
      </c>
      <c r="T11" s="317"/>
      <c r="U11" s="318"/>
      <c r="V11" s="319"/>
      <c r="W11" s="248" t="s">
        <v>75</v>
      </c>
      <c r="X11" s="248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10'!AI35</f>
        <v>13941146</v>
      </c>
      <c r="AJ11" s="309"/>
      <c r="AK11" s="325"/>
      <c r="AL11" s="248" t="s">
        <v>84</v>
      </c>
      <c r="AM11" s="248" t="s">
        <v>84</v>
      </c>
      <c r="AN11" s="248" t="s">
        <v>84</v>
      </c>
      <c r="AO11" s="248" t="s">
        <v>84</v>
      </c>
      <c r="AP11" s="248" t="s">
        <v>84</v>
      </c>
      <c r="AQ11" s="248" t="s">
        <v>84</v>
      </c>
      <c r="AR11" s="248" t="s">
        <v>84</v>
      </c>
      <c r="AS11" s="1"/>
      <c r="AT11" s="308"/>
      <c r="AU11" s="245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72</v>
      </c>
      <c r="H12" s="155">
        <f t="shared" ref="H12:H35" si="0">G12/1.42</f>
        <v>50.70422535211268</v>
      </c>
      <c r="I12" s="155">
        <v>77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133</v>
      </c>
      <c r="R12" s="158"/>
      <c r="S12" s="158">
        <v>87839652</v>
      </c>
      <c r="T12" s="45">
        <f>IF(ISBLANK(S12),"-",S12-S11)</f>
        <v>3406</v>
      </c>
      <c r="U12" s="46">
        <f>T12*24/1000</f>
        <v>81.744</v>
      </c>
      <c r="V12" s="46">
        <f>T12/1000</f>
        <v>3.4060000000000001</v>
      </c>
      <c r="W12" s="96">
        <v>4.5999999999999996</v>
      </c>
      <c r="X12" s="96">
        <f t="shared" ref="X12:X35" si="1">W12</f>
        <v>4.5999999999999996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13942241</v>
      </c>
      <c r="AJ12" s="45">
        <f>IF(ISBLANK(AI12),"-",AI12-AI11)</f>
        <v>1095</v>
      </c>
      <c r="AK12" s="48">
        <f>AJ12/V12</f>
        <v>321.49148561362301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73</v>
      </c>
      <c r="H13" s="155">
        <f t="shared" si="0"/>
        <v>51.408450704225352</v>
      </c>
      <c r="I13" s="155">
        <v>79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135</v>
      </c>
      <c r="R13" s="158"/>
      <c r="S13" s="158">
        <v>87842993</v>
      </c>
      <c r="T13" s="45">
        <f t="shared" ref="T13:T35" si="4">IF(ISBLANK(S13),"-",S13-S12)</f>
        <v>3341</v>
      </c>
      <c r="U13" s="46">
        <f t="shared" ref="U13:U36" si="5">T13*24/1000</f>
        <v>80.183999999999997</v>
      </c>
      <c r="V13" s="46">
        <f t="shared" ref="V13:V36" si="6">T13/1000</f>
        <v>3.3410000000000002</v>
      </c>
      <c r="W13" s="96">
        <v>6</v>
      </c>
      <c r="X13" s="96">
        <f t="shared" si="1"/>
        <v>6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13943340</v>
      </c>
      <c r="AJ13" s="45">
        <f t="shared" ref="AJ13:AJ35" si="7">IF(ISBLANK(AI13),"-",AI13-AI12)</f>
        <v>1099</v>
      </c>
      <c r="AK13" s="48">
        <f t="shared" ref="AK13:AK35" si="8">AJ13/V13</f>
        <v>328.94343011074528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0.87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75</v>
      </c>
      <c r="H14" s="155">
        <f t="shared" si="0"/>
        <v>52.816901408450704</v>
      </c>
      <c r="I14" s="155">
        <v>80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137</v>
      </c>
      <c r="R14" s="158"/>
      <c r="S14" s="158">
        <v>87846894</v>
      </c>
      <c r="T14" s="45">
        <f t="shared" si="4"/>
        <v>3901</v>
      </c>
      <c r="U14" s="46">
        <f t="shared" si="5"/>
        <v>93.623999999999995</v>
      </c>
      <c r="V14" s="46">
        <f t="shared" si="6"/>
        <v>3.9009999999999998</v>
      </c>
      <c r="W14" s="96">
        <v>7.4</v>
      </c>
      <c r="X14" s="96">
        <f t="shared" si="1"/>
        <v>7.4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13944444</v>
      </c>
      <c r="AJ14" s="45">
        <f>IF(ISBLANK(AI14),"-",AI14-AI13)</f>
        <v>1104</v>
      </c>
      <c r="AK14" s="48">
        <f t="shared" si="8"/>
        <v>283.00435785695976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119</v>
      </c>
      <c r="R15" s="158" t="s">
        <v>123</v>
      </c>
      <c r="S15" s="158">
        <v>87850308</v>
      </c>
      <c r="T15" s="45">
        <f t="shared" si="4"/>
        <v>3414</v>
      </c>
      <c r="U15" s="46">
        <f t="shared" si="5"/>
        <v>81.936000000000007</v>
      </c>
      <c r="V15" s="46">
        <f t="shared" si="6"/>
        <v>3.4140000000000001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1106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13945543</v>
      </c>
      <c r="AJ15" s="45">
        <f t="shared" si="7"/>
        <v>1099</v>
      </c>
      <c r="AK15" s="48">
        <f t="shared" si="8"/>
        <v>321.90978324545983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117</v>
      </c>
      <c r="R16" s="158"/>
      <c r="S16" s="158">
        <v>87853886</v>
      </c>
      <c r="T16" s="45">
        <f t="shared" si="4"/>
        <v>3578</v>
      </c>
      <c r="U16" s="46">
        <f t="shared" si="5"/>
        <v>85.872</v>
      </c>
      <c r="V16" s="46">
        <f t="shared" si="6"/>
        <v>3.5779999999999998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1066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13946519</v>
      </c>
      <c r="AJ16" s="45">
        <f t="shared" si="7"/>
        <v>976</v>
      </c>
      <c r="AK16" s="48">
        <f t="shared" si="8"/>
        <v>272.77808831749581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124</v>
      </c>
      <c r="R17" s="158"/>
      <c r="S17" s="158">
        <v>87857830</v>
      </c>
      <c r="T17" s="45">
        <f t="shared" si="4"/>
        <v>3944</v>
      </c>
      <c r="U17" s="46">
        <f t="shared" si="5"/>
        <v>94.656000000000006</v>
      </c>
      <c r="V17" s="46">
        <f t="shared" si="6"/>
        <v>3.944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987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13947522</v>
      </c>
      <c r="AJ17" s="45">
        <f t="shared" si="7"/>
        <v>1003</v>
      </c>
      <c r="AK17" s="48">
        <f t="shared" si="8"/>
        <v>254.31034482758622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136</v>
      </c>
      <c r="R18" s="158"/>
      <c r="S18" s="158">
        <v>87861837</v>
      </c>
      <c r="T18" s="45">
        <f t="shared" si="4"/>
        <v>4007</v>
      </c>
      <c r="U18" s="46">
        <f t="shared" si="5"/>
        <v>96.168000000000006</v>
      </c>
      <c r="V18" s="46">
        <f t="shared" si="6"/>
        <v>4.0069999999999997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1137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13948501</v>
      </c>
      <c r="AJ18" s="45">
        <f t="shared" si="7"/>
        <v>979</v>
      </c>
      <c r="AK18" s="48">
        <f t="shared" si="8"/>
        <v>244.32243573745947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79</v>
      </c>
      <c r="H19" s="155">
        <f t="shared" si="0"/>
        <v>55.633802816901408</v>
      </c>
      <c r="I19" s="155">
        <v>79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133</v>
      </c>
      <c r="R19" s="158"/>
      <c r="S19" s="158">
        <v>87866437</v>
      </c>
      <c r="T19" s="45">
        <f t="shared" si="4"/>
        <v>4600</v>
      </c>
      <c r="U19" s="46">
        <f>T19*24/1000</f>
        <v>110.4</v>
      </c>
      <c r="V19" s="46">
        <f t="shared" si="6"/>
        <v>4.5999999999999996</v>
      </c>
      <c r="W19" s="96">
        <v>9.5</v>
      </c>
      <c r="X19" s="96">
        <f t="shared" si="1"/>
        <v>9.5</v>
      </c>
      <c r="Y19" s="97" t="s">
        <v>141</v>
      </c>
      <c r="Z19" s="159">
        <v>0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13949608</v>
      </c>
      <c r="AJ19" s="45">
        <f t="shared" si="7"/>
        <v>1107</v>
      </c>
      <c r="AK19" s="48">
        <f t="shared" si="8"/>
        <v>240.6521739130435</v>
      </c>
      <c r="AL19" s="156">
        <v>0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87871112</v>
      </c>
      <c r="T20" s="45">
        <f t="shared" si="4"/>
        <v>4675</v>
      </c>
      <c r="U20" s="46">
        <f t="shared" si="5"/>
        <v>112.2</v>
      </c>
      <c r="V20" s="46">
        <f t="shared" si="6"/>
        <v>4.6749999999999998</v>
      </c>
      <c r="W20" s="96">
        <v>8.8000000000000007</v>
      </c>
      <c r="X20" s="96">
        <f t="shared" si="1"/>
        <v>8.8000000000000007</v>
      </c>
      <c r="Y20" s="97" t="s">
        <v>160</v>
      </c>
      <c r="Z20" s="159">
        <v>1098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13950792</v>
      </c>
      <c r="AJ20" s="45">
        <f t="shared" si="7"/>
        <v>1184</v>
      </c>
      <c r="AK20" s="48">
        <f t="shared" si="8"/>
        <v>253.26203208556151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6</v>
      </c>
      <c r="G21" s="118">
        <v>80</v>
      </c>
      <c r="H21" s="155">
        <f t="shared" si="0"/>
        <v>56.338028169014088</v>
      </c>
      <c r="I21" s="155">
        <v>78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127</v>
      </c>
      <c r="R21" s="158"/>
      <c r="S21" s="158">
        <v>87876108</v>
      </c>
      <c r="T21" s="45">
        <f t="shared" si="4"/>
        <v>4996</v>
      </c>
      <c r="U21" s="46">
        <f t="shared" si="5"/>
        <v>119.904</v>
      </c>
      <c r="V21" s="46">
        <f t="shared" si="6"/>
        <v>4.9960000000000004</v>
      </c>
      <c r="W21" s="96">
        <v>7.9</v>
      </c>
      <c r="X21" s="96">
        <f t="shared" si="1"/>
        <v>7.9</v>
      </c>
      <c r="Y21" s="97" t="s">
        <v>160</v>
      </c>
      <c r="Z21" s="159">
        <v>1139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13952070</v>
      </c>
      <c r="AJ21" s="45">
        <f t="shared" si="7"/>
        <v>1278</v>
      </c>
      <c r="AK21" s="48">
        <f t="shared" si="8"/>
        <v>255.80464371497195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1.06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80</v>
      </c>
      <c r="H22" s="155">
        <f t="shared" si="0"/>
        <v>56.338028169014088</v>
      </c>
      <c r="I22" s="155">
        <v>78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126</v>
      </c>
      <c r="R22" s="158"/>
      <c r="S22" s="158">
        <v>87880842</v>
      </c>
      <c r="T22" s="45">
        <f t="shared" si="4"/>
        <v>4734</v>
      </c>
      <c r="U22" s="46">
        <f t="shared" si="5"/>
        <v>113.616</v>
      </c>
      <c r="V22" s="46">
        <f t="shared" si="6"/>
        <v>4.734</v>
      </c>
      <c r="W22" s="96">
        <v>7</v>
      </c>
      <c r="X22" s="96">
        <f>W22</f>
        <v>7</v>
      </c>
      <c r="Y22" s="97" t="s">
        <v>160</v>
      </c>
      <c r="Z22" s="159">
        <v>1157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13953257</v>
      </c>
      <c r="AJ22" s="45">
        <f t="shared" si="7"/>
        <v>1187</v>
      </c>
      <c r="AK22" s="48">
        <f t="shared" si="8"/>
        <v>250.7393324883819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80</v>
      </c>
      <c r="H23" s="155">
        <f t="shared" si="0"/>
        <v>56.338028169014088</v>
      </c>
      <c r="I23" s="155">
        <v>77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124</v>
      </c>
      <c r="R23" s="158"/>
      <c r="S23" s="158">
        <v>87885656</v>
      </c>
      <c r="T23" s="45">
        <f t="shared" si="4"/>
        <v>4814</v>
      </c>
      <c r="U23" s="46">
        <f>T23*24/1000</f>
        <v>115.536</v>
      </c>
      <c r="V23" s="46">
        <f t="shared" si="6"/>
        <v>4.8140000000000001</v>
      </c>
      <c r="W23" s="96">
        <v>6</v>
      </c>
      <c r="X23" s="96">
        <f t="shared" si="1"/>
        <v>6</v>
      </c>
      <c r="Y23" s="97" t="s">
        <v>160</v>
      </c>
      <c r="Z23" s="159">
        <v>1156</v>
      </c>
      <c r="AA23" s="159">
        <v>0</v>
      </c>
      <c r="AB23" s="159">
        <v>1186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13954518</v>
      </c>
      <c r="AJ23" s="45">
        <f t="shared" si="7"/>
        <v>1261</v>
      </c>
      <c r="AK23" s="48">
        <f t="shared" si="8"/>
        <v>261.94432904029912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3</v>
      </c>
      <c r="G24" s="118">
        <v>79</v>
      </c>
      <c r="H24" s="155">
        <f t="shared" si="0"/>
        <v>55.633802816901408</v>
      </c>
      <c r="I24" s="155">
        <v>76</v>
      </c>
      <c r="J24" s="41" t="s">
        <v>88</v>
      </c>
      <c r="K24" s="41">
        <f t="shared" si="3"/>
        <v>54.225352112676056</v>
      </c>
      <c r="L24" s="42">
        <f t="shared" si="10"/>
        <v>55.633802816901408</v>
      </c>
      <c r="M24" s="41">
        <f>L24+(6/1.42)</f>
        <v>59.859154929577464</v>
      </c>
      <c r="N24" s="43">
        <v>19</v>
      </c>
      <c r="O24" s="44" t="s">
        <v>100</v>
      </c>
      <c r="P24" s="44">
        <v>17.5</v>
      </c>
      <c r="Q24" s="158">
        <v>122</v>
      </c>
      <c r="R24" s="158"/>
      <c r="S24" s="158">
        <v>87890179</v>
      </c>
      <c r="T24" s="45">
        <f t="shared" si="4"/>
        <v>4523</v>
      </c>
      <c r="U24" s="46">
        <f>T24*24/1000</f>
        <v>108.55200000000001</v>
      </c>
      <c r="V24" s="46">
        <f t="shared" si="6"/>
        <v>4.5229999999999997</v>
      </c>
      <c r="W24" s="96">
        <v>5</v>
      </c>
      <c r="X24" s="96">
        <f t="shared" si="1"/>
        <v>5</v>
      </c>
      <c r="Y24" s="97" t="s">
        <v>160</v>
      </c>
      <c r="Z24" s="159">
        <v>1158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13955760</v>
      </c>
      <c r="AJ24" s="45">
        <f t="shared" si="7"/>
        <v>1242</v>
      </c>
      <c r="AK24" s="48">
        <f t="shared" si="8"/>
        <v>274.59650674331198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126</v>
      </c>
      <c r="R25" s="158"/>
      <c r="S25" s="158">
        <v>87894640</v>
      </c>
      <c r="T25" s="45">
        <f t="shared" si="4"/>
        <v>4461</v>
      </c>
      <c r="U25" s="46">
        <f t="shared" si="5"/>
        <v>107.06399999999999</v>
      </c>
      <c r="V25" s="46">
        <f t="shared" si="6"/>
        <v>4.4610000000000003</v>
      </c>
      <c r="W25" s="96">
        <v>4.3</v>
      </c>
      <c r="X25" s="96">
        <f t="shared" si="1"/>
        <v>4.3</v>
      </c>
      <c r="Y25" s="97" t="s">
        <v>160</v>
      </c>
      <c r="Z25" s="159">
        <v>1045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13956991</v>
      </c>
      <c r="AJ25" s="45">
        <f t="shared" si="7"/>
        <v>1231</v>
      </c>
      <c r="AK25" s="48">
        <f t="shared" si="8"/>
        <v>275.94709706343866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77</v>
      </c>
      <c r="H26" s="155">
        <f t="shared" si="0"/>
        <v>54.225352112676056</v>
      </c>
      <c r="I26" s="155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87899021</v>
      </c>
      <c r="T26" s="45">
        <f t="shared" si="4"/>
        <v>4381</v>
      </c>
      <c r="U26" s="46">
        <f t="shared" si="5"/>
        <v>105.14400000000001</v>
      </c>
      <c r="V26" s="46">
        <f t="shared" si="6"/>
        <v>4.3810000000000002</v>
      </c>
      <c r="W26" s="96">
        <v>3.7</v>
      </c>
      <c r="X26" s="96">
        <f t="shared" si="1"/>
        <v>3.7</v>
      </c>
      <c r="Y26" s="97" t="s">
        <v>160</v>
      </c>
      <c r="Z26" s="159">
        <v>1045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13958144</v>
      </c>
      <c r="AJ26" s="45">
        <f>IF(ISBLANK(AI26),"-",AI26-AI25)</f>
        <v>1153</v>
      </c>
      <c r="AK26" s="48">
        <f t="shared" si="8"/>
        <v>263.18192193563112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77</v>
      </c>
      <c r="H27" s="155">
        <f t="shared" si="0"/>
        <v>54.225352112676056</v>
      </c>
      <c r="I27" s="155">
        <v>73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87903315</v>
      </c>
      <c r="T27" s="45">
        <f t="shared" si="4"/>
        <v>4294</v>
      </c>
      <c r="U27" s="46">
        <f t="shared" si="5"/>
        <v>103.056</v>
      </c>
      <c r="V27" s="46">
        <f t="shared" si="6"/>
        <v>4.2939999999999996</v>
      </c>
      <c r="W27" s="96">
        <v>3.2</v>
      </c>
      <c r="X27" s="96">
        <f t="shared" si="1"/>
        <v>3.2</v>
      </c>
      <c r="Y27" s="97" t="s">
        <v>160</v>
      </c>
      <c r="Z27" s="159">
        <v>1045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13959315</v>
      </c>
      <c r="AJ27" s="45">
        <f>IF(ISBLANK(AI27),"-",AI27-AI26)</f>
        <v>1171</v>
      </c>
      <c r="AK27" s="48">
        <f t="shared" si="8"/>
        <v>272.70610153702842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76</v>
      </c>
      <c r="H28" s="155">
        <f t="shared" si="0"/>
        <v>53.521126760563384</v>
      </c>
      <c r="I28" s="155">
        <v>72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87907463</v>
      </c>
      <c r="T28" s="45">
        <f t="shared" si="4"/>
        <v>4148</v>
      </c>
      <c r="U28" s="46">
        <f t="shared" si="5"/>
        <v>99.552000000000007</v>
      </c>
      <c r="V28" s="46">
        <f t="shared" si="6"/>
        <v>4.1479999999999997</v>
      </c>
      <c r="W28" s="96">
        <v>2.7</v>
      </c>
      <c r="X28" s="96">
        <f t="shared" si="1"/>
        <v>2.7</v>
      </c>
      <c r="Y28" s="97" t="s">
        <v>160</v>
      </c>
      <c r="Z28" s="159">
        <v>1045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13960485</v>
      </c>
      <c r="AJ28" s="45">
        <f t="shared" si="7"/>
        <v>1170</v>
      </c>
      <c r="AK28" s="48">
        <f>AJ27/V28</f>
        <v>282.30472516875602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76</v>
      </c>
      <c r="H29" s="155">
        <f t="shared" si="0"/>
        <v>53.521126760563384</v>
      </c>
      <c r="I29" s="155">
        <v>71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127</v>
      </c>
      <c r="R29" s="158"/>
      <c r="S29" s="158">
        <v>87911820</v>
      </c>
      <c r="T29" s="45">
        <f t="shared" si="4"/>
        <v>4357</v>
      </c>
      <c r="U29" s="46">
        <f t="shared" si="5"/>
        <v>104.568</v>
      </c>
      <c r="V29" s="46">
        <f t="shared" si="6"/>
        <v>4.3570000000000002</v>
      </c>
      <c r="W29" s="96">
        <v>2.2999999999999998</v>
      </c>
      <c r="X29" s="96">
        <f t="shared" si="1"/>
        <v>2.2999999999999998</v>
      </c>
      <c r="Y29" s="97" t="s">
        <v>160</v>
      </c>
      <c r="Z29" s="159">
        <v>1045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13961642</v>
      </c>
      <c r="AJ29" s="45">
        <f t="shared" si="7"/>
        <v>1157</v>
      </c>
      <c r="AK29" s="48">
        <f>AJ28/V29</f>
        <v>268.53339453752579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1.1200000000000001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76</v>
      </c>
      <c r="H30" s="155">
        <f t="shared" si="0"/>
        <v>53.521126760563384</v>
      </c>
      <c r="I30" s="155">
        <v>70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126</v>
      </c>
      <c r="R30" s="158"/>
      <c r="S30" s="158">
        <v>87916077</v>
      </c>
      <c r="T30" s="45">
        <f t="shared" si="4"/>
        <v>4257</v>
      </c>
      <c r="U30" s="46">
        <f t="shared" si="5"/>
        <v>102.16800000000001</v>
      </c>
      <c r="V30" s="46">
        <f t="shared" si="6"/>
        <v>4.2569999999999997</v>
      </c>
      <c r="W30" s="96">
        <v>1.9</v>
      </c>
      <c r="X30" s="96">
        <f t="shared" si="1"/>
        <v>1.9</v>
      </c>
      <c r="Y30" s="97" t="s">
        <v>160</v>
      </c>
      <c r="Z30" s="159">
        <v>1045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13962825</v>
      </c>
      <c r="AJ30" s="45">
        <f t="shared" si="7"/>
        <v>1183</v>
      </c>
      <c r="AK30" s="48">
        <f t="shared" si="8"/>
        <v>277.89523138360352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76</v>
      </c>
      <c r="H31" s="155">
        <f t="shared" si="0"/>
        <v>53.521126760563384</v>
      </c>
      <c r="I31" s="155">
        <v>69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87920449</v>
      </c>
      <c r="T31" s="45">
        <f t="shared" si="4"/>
        <v>4372</v>
      </c>
      <c r="U31" s="46">
        <f t="shared" si="5"/>
        <v>104.928</v>
      </c>
      <c r="V31" s="46">
        <f t="shared" si="6"/>
        <v>4.3719999999999999</v>
      </c>
      <c r="W31" s="96">
        <v>1.5</v>
      </c>
      <c r="X31" s="96">
        <f t="shared" si="1"/>
        <v>1.5</v>
      </c>
      <c r="Y31" s="97" t="s">
        <v>160</v>
      </c>
      <c r="Z31" s="159">
        <v>1045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13963973</v>
      </c>
      <c r="AJ31" s="45">
        <f t="shared" si="7"/>
        <v>1148</v>
      </c>
      <c r="AK31" s="48">
        <f t="shared" si="8"/>
        <v>262.58005489478501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68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130</v>
      </c>
      <c r="R32" s="158"/>
      <c r="S32" s="158">
        <v>87924619</v>
      </c>
      <c r="T32" s="45">
        <f t="shared" si="4"/>
        <v>4170</v>
      </c>
      <c r="U32" s="46">
        <f t="shared" si="5"/>
        <v>100.08</v>
      </c>
      <c r="V32" s="46">
        <f t="shared" si="6"/>
        <v>4.17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13965053</v>
      </c>
      <c r="AJ32" s="45">
        <f t="shared" si="7"/>
        <v>1080</v>
      </c>
      <c r="AK32" s="48">
        <f t="shared" si="8"/>
        <v>258.99280575539569</v>
      </c>
      <c r="AL32" s="156">
        <v>0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77</v>
      </c>
      <c r="H33" s="155">
        <f t="shared" si="0"/>
        <v>54.225352112676056</v>
      </c>
      <c r="I33" s="155">
        <v>78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87928620</v>
      </c>
      <c r="T33" s="45">
        <f t="shared" si="4"/>
        <v>4001</v>
      </c>
      <c r="U33" s="46">
        <f t="shared" si="5"/>
        <v>96.024000000000001</v>
      </c>
      <c r="V33" s="46">
        <f t="shared" si="6"/>
        <v>4.0010000000000003</v>
      </c>
      <c r="W33" s="96">
        <v>1.4</v>
      </c>
      <c r="X33" s="96">
        <f t="shared" si="1"/>
        <v>1.4</v>
      </c>
      <c r="Y33" s="97" t="s">
        <v>141</v>
      </c>
      <c r="Z33" s="159">
        <v>0</v>
      </c>
      <c r="AA33" s="159">
        <v>0</v>
      </c>
      <c r="AB33" s="159">
        <v>1188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13966101</v>
      </c>
      <c r="AJ33" s="45">
        <f t="shared" si="7"/>
        <v>1048</v>
      </c>
      <c r="AK33" s="48">
        <f t="shared" si="8"/>
        <v>261.93451637090726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75</v>
      </c>
      <c r="H34" s="155">
        <f t="shared" si="0"/>
        <v>52.816901408450704</v>
      </c>
      <c r="I34" s="155">
        <v>74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8">
        <v>139</v>
      </c>
      <c r="R34" s="158"/>
      <c r="S34" s="158">
        <v>87932210</v>
      </c>
      <c r="T34" s="45">
        <f t="shared" si="4"/>
        <v>3590</v>
      </c>
      <c r="U34" s="46">
        <f t="shared" si="5"/>
        <v>86.16</v>
      </c>
      <c r="V34" s="46">
        <f t="shared" si="6"/>
        <v>3.59</v>
      </c>
      <c r="W34" s="96">
        <v>2.1</v>
      </c>
      <c r="X34" s="96">
        <f t="shared" si="1"/>
        <v>2.1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13967189</v>
      </c>
      <c r="AJ34" s="45">
        <f t="shared" si="7"/>
        <v>1088</v>
      </c>
      <c r="AK34" s="48">
        <f t="shared" si="8"/>
        <v>303.06406685236772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77</v>
      </c>
      <c r="H35" s="155">
        <f t="shared" si="0"/>
        <v>54.225352112676056</v>
      </c>
      <c r="I35" s="155">
        <v>75</v>
      </c>
      <c r="J35" s="41" t="s">
        <v>88</v>
      </c>
      <c r="K35" s="41">
        <f t="shared" si="3"/>
        <v>49.295774647887328</v>
      </c>
      <c r="L35" s="42">
        <f>(G35-5)/1.42</f>
        <v>50.70422535211268</v>
      </c>
      <c r="M35" s="41">
        <f t="shared" si="12"/>
        <v>54.929577464788736</v>
      </c>
      <c r="N35" s="43">
        <v>14</v>
      </c>
      <c r="O35" s="44" t="s">
        <v>116</v>
      </c>
      <c r="P35" s="58">
        <v>11.5</v>
      </c>
      <c r="Q35" s="158">
        <v>135</v>
      </c>
      <c r="R35" s="158"/>
      <c r="S35" s="158">
        <v>87935750</v>
      </c>
      <c r="T35" s="45">
        <f t="shared" si="4"/>
        <v>3540</v>
      </c>
      <c r="U35" s="46">
        <f t="shared" si="5"/>
        <v>84.96</v>
      </c>
      <c r="V35" s="46">
        <f t="shared" si="6"/>
        <v>3.54</v>
      </c>
      <c r="W35" s="96">
        <v>3</v>
      </c>
      <c r="X35" s="96">
        <f t="shared" si="1"/>
        <v>3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13968293</v>
      </c>
      <c r="AJ35" s="45">
        <f t="shared" si="7"/>
        <v>1104</v>
      </c>
      <c r="AK35" s="48">
        <f t="shared" si="8"/>
        <v>311.86440677966101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99504</v>
      </c>
      <c r="U36" s="46">
        <f t="shared" si="5"/>
        <v>2388.096</v>
      </c>
      <c r="V36" s="46">
        <f t="shared" si="6"/>
        <v>99.504000000000005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27147</v>
      </c>
      <c r="AK36" s="61">
        <f>$AJ$36/$V36</f>
        <v>272.82320308731306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1.0349999999999999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228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229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230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234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54"/>
      <c r="D56" s="154"/>
      <c r="E56" s="154"/>
      <c r="F56" s="154"/>
      <c r="G56" s="15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235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85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8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56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"/>
    <protectedRange sqref="R3:W3" name="Range1_16_1_1_1_1_1_1_2_2_2_2_2_2_2_2_2_2_2_2_2_2_2_2_2_2_2_2_2_2_2_1_2_2_2_2_2_2_2_2_2_2_3_2_2_2_2_2_2_2_2_2_2_3_2_2_2_2_2_1_1_1_1_2_2_2_1_1_1_1"/>
    <protectedRange sqref="R4:W4" name="Range1_16_1_1_1_1_1_1_2_2_2_2_2_2_2_2_2_2_2_2_2_2_2_2_2_2_2_2_2_2_2_1_2_2_2_2_2_2_2_2_2_2_3_2_2_2_2_2_2_2_2_2_2_1_1_1_1_2_2_1_1_1_1_1_1_1_1_1_2_1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56" priority="5" operator="containsText" text="N/A">
      <formula>NOT(ISERROR(SEARCH("N/A",Z12)))</formula>
    </cfRule>
    <cfRule type="cellIs" dxfId="355" priority="17" operator="equal">
      <formula>0</formula>
    </cfRule>
  </conditionalFormatting>
  <conditionalFormatting sqref="Z12:AG35">
    <cfRule type="cellIs" dxfId="354" priority="16" operator="greaterThanOrEqual">
      <formula>1185</formula>
    </cfRule>
  </conditionalFormatting>
  <conditionalFormatting sqref="Z12:AG35">
    <cfRule type="cellIs" dxfId="353" priority="15" operator="between">
      <formula>0.1</formula>
      <formula>1184</formula>
    </cfRule>
  </conditionalFormatting>
  <conditionalFormatting sqref="Z8:Z9 AT12:AT35 AL36:AQ36 AL12:AR35">
    <cfRule type="cellIs" dxfId="352" priority="14" operator="equal">
      <formula>0</formula>
    </cfRule>
  </conditionalFormatting>
  <conditionalFormatting sqref="Z8:Z9 AT12:AT35 AL36:AQ36 AL12:AR35">
    <cfRule type="cellIs" dxfId="351" priority="13" operator="greaterThan">
      <formula>1179</formula>
    </cfRule>
  </conditionalFormatting>
  <conditionalFormatting sqref="Z8:Z9 AT12:AT35 AL36:AQ36 AL12:AR35">
    <cfRule type="cellIs" dxfId="350" priority="12" operator="greaterThan">
      <formula>99</formula>
    </cfRule>
  </conditionalFormatting>
  <conditionalFormatting sqref="Z8:Z9 AT12:AT35 AL36:AQ36 AL12:AR35">
    <cfRule type="cellIs" dxfId="349" priority="11" operator="greaterThan">
      <formula>0.99</formula>
    </cfRule>
  </conditionalFormatting>
  <conditionalFormatting sqref="AD8:AD9">
    <cfRule type="cellIs" dxfId="348" priority="10" operator="equal">
      <formula>0</formula>
    </cfRule>
  </conditionalFormatting>
  <conditionalFormatting sqref="AD8:AD9">
    <cfRule type="cellIs" dxfId="347" priority="9" operator="greaterThan">
      <formula>1179</formula>
    </cfRule>
  </conditionalFormatting>
  <conditionalFormatting sqref="AD8:AD9">
    <cfRule type="cellIs" dxfId="346" priority="8" operator="greaterThan">
      <formula>99</formula>
    </cfRule>
  </conditionalFormatting>
  <conditionalFormatting sqref="AD8:AD9">
    <cfRule type="cellIs" dxfId="345" priority="7" operator="greaterThan">
      <formula>0.99</formula>
    </cfRule>
  </conditionalFormatting>
  <conditionalFormatting sqref="AK12:AK35">
    <cfRule type="cellIs" dxfId="344" priority="6" operator="greaterThan">
      <formula>$AK$8</formula>
    </cfRule>
  </conditionalFormatting>
  <conditionalFormatting sqref="AS12:AS35">
    <cfRule type="containsText" dxfId="343" priority="1" operator="containsText" text="N/A">
      <formula>NOT(ISERROR(SEARCH("N/A",AS12)))</formula>
    </cfRule>
    <cfRule type="cellIs" dxfId="342" priority="4" operator="equal">
      <formula>0</formula>
    </cfRule>
  </conditionalFormatting>
  <conditionalFormatting sqref="AS12:AS35">
    <cfRule type="cellIs" dxfId="341" priority="3" operator="greaterThanOrEqual">
      <formula>1185</formula>
    </cfRule>
  </conditionalFormatting>
  <conditionalFormatting sqref="AS12:AS35">
    <cfRule type="cellIs" dxfId="340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2:BB87"/>
  <sheetViews>
    <sheetView topLeftCell="A36" zoomScaleNormal="100" workbookViewId="0">
      <selection activeCell="A58" sqref="A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47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43171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27360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43"/>
      <c r="AA9" s="126"/>
      <c r="AB9" s="127"/>
      <c r="AC9" s="127"/>
      <c r="AD9" s="126"/>
      <c r="AE9" s="126"/>
      <c r="AF9" s="128"/>
      <c r="AG9" s="244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48" t="s">
        <v>51</v>
      </c>
      <c r="X10" s="248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46" t="s">
        <v>55</v>
      </c>
      <c r="AI10" s="246" t="s">
        <v>56</v>
      </c>
      <c r="AJ10" s="309" t="s">
        <v>57</v>
      </c>
      <c r="AK10" s="324" t="s">
        <v>58</v>
      </c>
      <c r="AL10" s="248" t="s">
        <v>59</v>
      </c>
      <c r="AM10" s="248" t="s">
        <v>60</v>
      </c>
      <c r="AN10" s="248" t="s">
        <v>61</v>
      </c>
      <c r="AO10" s="248" t="s">
        <v>62</v>
      </c>
      <c r="AP10" s="248" t="s">
        <v>63</v>
      </c>
      <c r="AQ10" s="248" t="s">
        <v>125</v>
      </c>
      <c r="AR10" s="248" t="s">
        <v>64</v>
      </c>
      <c r="AS10" s="248" t="s">
        <v>65</v>
      </c>
      <c r="AT10" s="307" t="s">
        <v>66</v>
      </c>
      <c r="AU10" s="248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8" t="s">
        <v>72</v>
      </c>
      <c r="C11" s="248" t="s">
        <v>73</v>
      </c>
      <c r="D11" s="248" t="s">
        <v>74</v>
      </c>
      <c r="E11" s="248" t="s">
        <v>75</v>
      </c>
      <c r="F11" s="248" t="s">
        <v>128</v>
      </c>
      <c r="G11" s="248" t="s">
        <v>74</v>
      </c>
      <c r="H11" s="248" t="s">
        <v>75</v>
      </c>
      <c r="I11" s="248" t="s">
        <v>128</v>
      </c>
      <c r="J11" s="304"/>
      <c r="K11" s="248" t="s">
        <v>75</v>
      </c>
      <c r="L11" s="248" t="s">
        <v>75</v>
      </c>
      <c r="M11" s="248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11'!S35</f>
        <v>87935750</v>
      </c>
      <c r="T11" s="317"/>
      <c r="U11" s="318"/>
      <c r="V11" s="319"/>
      <c r="W11" s="248" t="s">
        <v>75</v>
      </c>
      <c r="X11" s="248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11'!AI35</f>
        <v>13968293</v>
      </c>
      <c r="AJ11" s="309"/>
      <c r="AK11" s="325"/>
      <c r="AL11" s="248" t="s">
        <v>84</v>
      </c>
      <c r="AM11" s="248" t="s">
        <v>84</v>
      </c>
      <c r="AN11" s="248" t="s">
        <v>84</v>
      </c>
      <c r="AO11" s="248" t="s">
        <v>84</v>
      </c>
      <c r="AP11" s="248" t="s">
        <v>84</v>
      </c>
      <c r="AQ11" s="248" t="s">
        <v>84</v>
      </c>
      <c r="AR11" s="248" t="s">
        <v>84</v>
      </c>
      <c r="AS11" s="1"/>
      <c r="AT11" s="308"/>
      <c r="AU11" s="245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70</v>
      </c>
      <c r="H12" s="155">
        <f t="shared" ref="H12:H35" si="0">G12/1.42</f>
        <v>49.295774647887328</v>
      </c>
      <c r="I12" s="155">
        <v>70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144</v>
      </c>
      <c r="R12" s="158"/>
      <c r="S12" s="158">
        <v>87938969</v>
      </c>
      <c r="T12" s="45">
        <f>IF(ISBLANK(S12),"-",S12-S11)</f>
        <v>3219</v>
      </c>
      <c r="U12" s="46">
        <f>T12*24/1000</f>
        <v>77.256</v>
      </c>
      <c r="V12" s="46">
        <f>T12/1000</f>
        <v>3.2189999999999999</v>
      </c>
      <c r="W12" s="96">
        <v>4.7</v>
      </c>
      <c r="X12" s="96">
        <f t="shared" ref="X12:X35" si="1">W12</f>
        <v>4.7</v>
      </c>
      <c r="Y12" s="97" t="s">
        <v>141</v>
      </c>
      <c r="Z12" s="159">
        <v>0</v>
      </c>
      <c r="AA12" s="159">
        <v>0</v>
      </c>
      <c r="AB12" s="159">
        <v>1186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13969374</v>
      </c>
      <c r="AJ12" s="45">
        <f>IF(ISBLANK(AI12),"-",AI12-AI11)</f>
        <v>1081</v>
      </c>
      <c r="AK12" s="48">
        <f>AJ12/V12</f>
        <v>335.81857719788758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71</v>
      </c>
      <c r="H13" s="155">
        <f t="shared" si="0"/>
        <v>50</v>
      </c>
      <c r="I13" s="155">
        <v>71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144</v>
      </c>
      <c r="R13" s="158"/>
      <c r="S13" s="158">
        <v>87942215</v>
      </c>
      <c r="T13" s="45">
        <f t="shared" ref="T13:T35" si="4">IF(ISBLANK(S13),"-",S13-S12)</f>
        <v>3246</v>
      </c>
      <c r="U13" s="46">
        <f t="shared" ref="U13:U36" si="5">T13*24/1000</f>
        <v>77.903999999999996</v>
      </c>
      <c r="V13" s="46">
        <f t="shared" ref="V13:V36" si="6">T13/1000</f>
        <v>3.246</v>
      </c>
      <c r="W13" s="96">
        <v>6.7</v>
      </c>
      <c r="X13" s="96">
        <f t="shared" si="1"/>
        <v>6.7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13970485</v>
      </c>
      <c r="AJ13" s="45">
        <f t="shared" ref="AJ13:AJ35" si="7">IF(ISBLANK(AI13),"-",AI13-AI12)</f>
        <v>1111</v>
      </c>
      <c r="AK13" s="48">
        <f t="shared" ref="AK13:AK35" si="8">AJ13/V13</f>
        <v>342.26740603820087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3</v>
      </c>
      <c r="G14" s="118">
        <v>79</v>
      </c>
      <c r="H14" s="155">
        <f t="shared" si="0"/>
        <v>55.633802816901408</v>
      </c>
      <c r="I14" s="155">
        <v>78</v>
      </c>
      <c r="J14" s="41" t="s">
        <v>88</v>
      </c>
      <c r="K14" s="41">
        <f t="shared" si="3"/>
        <v>50.70422535211268</v>
      </c>
      <c r="L14" s="42">
        <f>(G14-5)/1.42</f>
        <v>52.112676056338032</v>
      </c>
      <c r="M14" s="41">
        <f>L14+(6/1.42)</f>
        <v>56.338028169014088</v>
      </c>
      <c r="N14" s="43">
        <v>14</v>
      </c>
      <c r="O14" s="44" t="s">
        <v>89</v>
      </c>
      <c r="P14" s="44">
        <v>11.2</v>
      </c>
      <c r="Q14" s="158">
        <v>143</v>
      </c>
      <c r="R14" s="158"/>
      <c r="S14" s="158">
        <v>87945310</v>
      </c>
      <c r="T14" s="45">
        <f t="shared" si="4"/>
        <v>3095</v>
      </c>
      <c r="U14" s="46">
        <f t="shared" si="5"/>
        <v>74.28</v>
      </c>
      <c r="V14" s="46">
        <f t="shared" si="6"/>
        <v>3.0950000000000002</v>
      </c>
      <c r="W14" s="96">
        <v>8.6</v>
      </c>
      <c r="X14" s="96">
        <f t="shared" si="1"/>
        <v>8.6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13971608</v>
      </c>
      <c r="AJ14" s="45">
        <f>IF(ISBLANK(AI14),"-",AI14-AI13)</f>
        <v>1123</v>
      </c>
      <c r="AK14" s="48">
        <f t="shared" si="8"/>
        <v>362.84329563812599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3</v>
      </c>
      <c r="G15" s="118">
        <v>82</v>
      </c>
      <c r="H15" s="155">
        <f t="shared" si="0"/>
        <v>57.74647887323944</v>
      </c>
      <c r="I15" s="155">
        <v>80</v>
      </c>
      <c r="J15" s="41" t="s">
        <v>88</v>
      </c>
      <c r="K15" s="41">
        <f t="shared" si="3"/>
        <v>52.816901408450704</v>
      </c>
      <c r="L15" s="42">
        <f>(G15-5)/1.42</f>
        <v>54.225352112676056</v>
      </c>
      <c r="M15" s="41">
        <f>L15+(6/1.42)</f>
        <v>58.450704225352112</v>
      </c>
      <c r="N15" s="43">
        <v>14</v>
      </c>
      <c r="O15" s="44" t="s">
        <v>89</v>
      </c>
      <c r="P15" s="44">
        <v>12.8</v>
      </c>
      <c r="Q15" s="158">
        <v>113</v>
      </c>
      <c r="R15" s="158" t="s">
        <v>123</v>
      </c>
      <c r="S15" s="158">
        <v>87948902</v>
      </c>
      <c r="T15" s="45">
        <f t="shared" si="4"/>
        <v>3592</v>
      </c>
      <c r="U15" s="46">
        <f t="shared" si="5"/>
        <v>86.207999999999998</v>
      </c>
      <c r="V15" s="46">
        <f t="shared" si="6"/>
        <v>3.5920000000000001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1096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13972717</v>
      </c>
      <c r="AJ15" s="45">
        <f t="shared" si="7"/>
        <v>1109</v>
      </c>
      <c r="AK15" s="48">
        <f t="shared" si="8"/>
        <v>308.74164810690422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2</v>
      </c>
      <c r="G16" s="118">
        <v>82</v>
      </c>
      <c r="H16" s="155">
        <f t="shared" si="0"/>
        <v>57.74647887323944</v>
      </c>
      <c r="I16" s="155">
        <v>81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>
        <v>128</v>
      </c>
      <c r="R16" s="158"/>
      <c r="S16" s="158">
        <v>87952526</v>
      </c>
      <c r="T16" s="45">
        <f t="shared" si="4"/>
        <v>3624</v>
      </c>
      <c r="U16" s="46">
        <f t="shared" si="5"/>
        <v>86.975999999999999</v>
      </c>
      <c r="V16" s="46">
        <f t="shared" si="6"/>
        <v>3.6240000000000001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1116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13973663</v>
      </c>
      <c r="AJ16" s="45">
        <f t="shared" si="7"/>
        <v>946</v>
      </c>
      <c r="AK16" s="48">
        <f t="shared" si="8"/>
        <v>261.03752759381899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3</v>
      </c>
      <c r="G17" s="118">
        <v>80</v>
      </c>
      <c r="H17" s="155">
        <f t="shared" si="0"/>
        <v>56.338028169014088</v>
      </c>
      <c r="I17" s="155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137</v>
      </c>
      <c r="R17" s="158"/>
      <c r="S17" s="158">
        <v>87957039</v>
      </c>
      <c r="T17" s="45">
        <f t="shared" si="4"/>
        <v>4513</v>
      </c>
      <c r="U17" s="46">
        <f t="shared" si="5"/>
        <v>108.312</v>
      </c>
      <c r="V17" s="46">
        <f t="shared" si="6"/>
        <v>4.5129999999999999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13974791</v>
      </c>
      <c r="AJ17" s="45">
        <f t="shared" si="7"/>
        <v>1128</v>
      </c>
      <c r="AK17" s="48">
        <f t="shared" si="8"/>
        <v>249.94460447595836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3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131</v>
      </c>
      <c r="R18" s="158"/>
      <c r="S18" s="158">
        <v>87961537</v>
      </c>
      <c r="T18" s="45">
        <f t="shared" si="4"/>
        <v>4498</v>
      </c>
      <c r="U18" s="46">
        <f t="shared" si="5"/>
        <v>107.952</v>
      </c>
      <c r="V18" s="46">
        <f t="shared" si="6"/>
        <v>4.4980000000000002</v>
      </c>
      <c r="W18" s="96">
        <v>9.4</v>
      </c>
      <c r="X18" s="96">
        <f t="shared" si="1"/>
        <v>9.4</v>
      </c>
      <c r="Y18" s="97" t="s">
        <v>160</v>
      </c>
      <c r="Z18" s="159">
        <v>0</v>
      </c>
      <c r="AA18" s="159">
        <v>1016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13975901</v>
      </c>
      <c r="AJ18" s="45">
        <f t="shared" si="7"/>
        <v>1110</v>
      </c>
      <c r="AK18" s="48">
        <f t="shared" si="8"/>
        <v>246.77634504224099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2</v>
      </c>
      <c r="G19" s="118">
        <v>80</v>
      </c>
      <c r="H19" s="155">
        <f t="shared" si="0"/>
        <v>56.338028169014088</v>
      </c>
      <c r="I19" s="155">
        <v>78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87966332</v>
      </c>
      <c r="T19" s="45">
        <f t="shared" si="4"/>
        <v>4795</v>
      </c>
      <c r="U19" s="46">
        <f>T19*24/1000</f>
        <v>115.08</v>
      </c>
      <c r="V19" s="46">
        <f t="shared" si="6"/>
        <v>4.7949999999999999</v>
      </c>
      <c r="W19" s="96">
        <v>8.9</v>
      </c>
      <c r="X19" s="96">
        <f t="shared" si="1"/>
        <v>8.9</v>
      </c>
      <c r="Y19" s="97" t="s">
        <v>160</v>
      </c>
      <c r="Z19" s="159">
        <v>0</v>
      </c>
      <c r="AA19" s="159">
        <v>1097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13977126</v>
      </c>
      <c r="AJ19" s="45">
        <f t="shared" si="7"/>
        <v>1225</v>
      </c>
      <c r="AK19" s="48">
        <f t="shared" si="8"/>
        <v>255.47445255474452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125</v>
      </c>
      <c r="R20" s="158"/>
      <c r="S20" s="158">
        <v>87970996</v>
      </c>
      <c r="T20" s="45">
        <f t="shared" si="4"/>
        <v>4664</v>
      </c>
      <c r="U20" s="46">
        <f t="shared" si="5"/>
        <v>111.93600000000001</v>
      </c>
      <c r="V20" s="46">
        <f t="shared" si="6"/>
        <v>4.6639999999999997</v>
      </c>
      <c r="W20" s="96">
        <v>7.9</v>
      </c>
      <c r="X20" s="96">
        <f t="shared" si="1"/>
        <v>7.9</v>
      </c>
      <c r="Y20" s="97" t="s">
        <v>160</v>
      </c>
      <c r="Z20" s="159">
        <v>0</v>
      </c>
      <c r="AA20" s="159">
        <v>1138</v>
      </c>
      <c r="AB20" s="159">
        <v>1186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13978349</v>
      </c>
      <c r="AJ20" s="45">
        <f t="shared" si="7"/>
        <v>1223</v>
      </c>
      <c r="AK20" s="48">
        <f t="shared" si="8"/>
        <v>262.22126929674101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2</v>
      </c>
      <c r="G21" s="118">
        <v>81</v>
      </c>
      <c r="H21" s="155">
        <f t="shared" si="0"/>
        <v>57.04225352112676</v>
      </c>
      <c r="I21" s="155">
        <v>79</v>
      </c>
      <c r="J21" s="41" t="s">
        <v>88</v>
      </c>
      <c r="K21" s="41">
        <f t="shared" si="3"/>
        <v>55.633802816901408</v>
      </c>
      <c r="L21" s="42">
        <f t="shared" si="10"/>
        <v>57.04225352112676</v>
      </c>
      <c r="M21" s="41">
        <f t="shared" si="11"/>
        <v>58.462253521126762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87975730</v>
      </c>
      <c r="T21" s="45">
        <f t="shared" si="4"/>
        <v>4734</v>
      </c>
      <c r="U21" s="46">
        <f t="shared" si="5"/>
        <v>113.616</v>
      </c>
      <c r="V21" s="46">
        <f t="shared" si="6"/>
        <v>4.734</v>
      </c>
      <c r="W21" s="96">
        <v>7</v>
      </c>
      <c r="X21" s="96">
        <f t="shared" si="1"/>
        <v>7</v>
      </c>
      <c r="Y21" s="97" t="s">
        <v>160</v>
      </c>
      <c r="Z21" s="159">
        <v>0</v>
      </c>
      <c r="AA21" s="159">
        <v>1137</v>
      </c>
      <c r="AB21" s="159">
        <v>1186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13979584</v>
      </c>
      <c r="AJ21" s="45">
        <f t="shared" si="7"/>
        <v>1235</v>
      </c>
      <c r="AK21" s="48">
        <f t="shared" si="8"/>
        <v>260.87874947190539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0.92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80</v>
      </c>
      <c r="H22" s="155">
        <f t="shared" si="0"/>
        <v>56.338028169014088</v>
      </c>
      <c r="I22" s="155">
        <v>78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87980464</v>
      </c>
      <c r="T22" s="45">
        <f t="shared" si="4"/>
        <v>4734</v>
      </c>
      <c r="U22" s="46">
        <f t="shared" si="5"/>
        <v>113.616</v>
      </c>
      <c r="V22" s="46">
        <f t="shared" si="6"/>
        <v>4.734</v>
      </c>
      <c r="W22" s="96">
        <v>6.1</v>
      </c>
      <c r="X22" s="96">
        <f>W22</f>
        <v>6.1</v>
      </c>
      <c r="Y22" s="97" t="s">
        <v>160</v>
      </c>
      <c r="Z22" s="159">
        <v>0</v>
      </c>
      <c r="AA22" s="159">
        <v>1137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13980831</v>
      </c>
      <c r="AJ22" s="45">
        <f t="shared" si="7"/>
        <v>1247</v>
      </c>
      <c r="AK22" s="48">
        <f t="shared" si="8"/>
        <v>263.4136037177862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77</v>
      </c>
      <c r="H23" s="155">
        <f t="shared" si="0"/>
        <v>54.225352112676056</v>
      </c>
      <c r="I23" s="155">
        <v>77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87984883</v>
      </c>
      <c r="T23" s="45">
        <f t="shared" si="4"/>
        <v>4419</v>
      </c>
      <c r="U23" s="46">
        <f>T23*24/1000</f>
        <v>106.056</v>
      </c>
      <c r="V23" s="46">
        <f t="shared" si="6"/>
        <v>4.4189999999999996</v>
      </c>
      <c r="W23" s="96">
        <v>5.6</v>
      </c>
      <c r="X23" s="96">
        <f t="shared" si="1"/>
        <v>5.6</v>
      </c>
      <c r="Y23" s="97" t="s">
        <v>160</v>
      </c>
      <c r="Z23" s="159">
        <v>0</v>
      </c>
      <c r="AA23" s="159">
        <v>1015</v>
      </c>
      <c r="AB23" s="159">
        <v>1186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13982009</v>
      </c>
      <c r="AJ23" s="45">
        <f t="shared" si="7"/>
        <v>1178</v>
      </c>
      <c r="AK23" s="48">
        <f t="shared" si="8"/>
        <v>266.57614844987557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77</v>
      </c>
      <c r="H24" s="155">
        <f t="shared" si="0"/>
        <v>54.225352112676056</v>
      </c>
      <c r="I24" s="155">
        <v>77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87989098</v>
      </c>
      <c r="T24" s="45">
        <f t="shared" si="4"/>
        <v>4215</v>
      </c>
      <c r="U24" s="46">
        <f>T24*24/1000</f>
        <v>101.16</v>
      </c>
      <c r="V24" s="46">
        <f t="shared" si="6"/>
        <v>4.2149999999999999</v>
      </c>
      <c r="W24" s="96">
        <v>5.2</v>
      </c>
      <c r="X24" s="96">
        <f t="shared" si="1"/>
        <v>5.2</v>
      </c>
      <c r="Y24" s="97" t="s">
        <v>160</v>
      </c>
      <c r="Z24" s="159">
        <v>0</v>
      </c>
      <c r="AA24" s="159">
        <v>1016</v>
      </c>
      <c r="AB24" s="159">
        <v>1186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13983141</v>
      </c>
      <c r="AJ24" s="45">
        <f t="shared" si="7"/>
        <v>1132</v>
      </c>
      <c r="AK24" s="48">
        <f t="shared" si="8"/>
        <v>268.56465005931199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78</v>
      </c>
      <c r="H25" s="155">
        <f>G25/1.42</f>
        <v>54.929577464788736</v>
      </c>
      <c r="I25" s="155">
        <v>76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87993569</v>
      </c>
      <c r="T25" s="45">
        <f t="shared" si="4"/>
        <v>4471</v>
      </c>
      <c r="U25" s="46">
        <f t="shared" si="5"/>
        <v>107.304</v>
      </c>
      <c r="V25" s="46">
        <f t="shared" si="6"/>
        <v>4.4710000000000001</v>
      </c>
      <c r="W25" s="96">
        <v>4.8</v>
      </c>
      <c r="X25" s="96">
        <f t="shared" si="1"/>
        <v>4.8</v>
      </c>
      <c r="Y25" s="97" t="s">
        <v>160</v>
      </c>
      <c r="Z25" s="159">
        <v>0</v>
      </c>
      <c r="AA25" s="159">
        <v>1016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13984317</v>
      </c>
      <c r="AJ25" s="45">
        <f t="shared" si="7"/>
        <v>1176</v>
      </c>
      <c r="AK25" s="48">
        <f t="shared" si="8"/>
        <v>263.02840527846121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1.1200000000000001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78</v>
      </c>
      <c r="H26" s="155">
        <f t="shared" si="0"/>
        <v>54.929577464788736</v>
      </c>
      <c r="I26" s="155">
        <v>75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87997712</v>
      </c>
      <c r="T26" s="45">
        <f t="shared" si="4"/>
        <v>4143</v>
      </c>
      <c r="U26" s="46">
        <f t="shared" si="5"/>
        <v>99.432000000000002</v>
      </c>
      <c r="V26" s="46">
        <f t="shared" si="6"/>
        <v>4.1429999999999998</v>
      </c>
      <c r="W26" s="96">
        <v>4.5</v>
      </c>
      <c r="X26" s="96">
        <f t="shared" si="1"/>
        <v>4.5</v>
      </c>
      <c r="Y26" s="97" t="s">
        <v>160</v>
      </c>
      <c r="Z26" s="159">
        <v>0</v>
      </c>
      <c r="AA26" s="159">
        <v>1016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13985445</v>
      </c>
      <c r="AJ26" s="45">
        <f>IF(ISBLANK(AI26),"-",AI26-AI25)</f>
        <v>1128</v>
      </c>
      <c r="AK26" s="48">
        <f t="shared" si="8"/>
        <v>272.26647356987689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78</v>
      </c>
      <c r="H27" s="155">
        <f t="shared" si="0"/>
        <v>54.929577464788736</v>
      </c>
      <c r="I27" s="155">
        <v>74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88002148</v>
      </c>
      <c r="T27" s="45">
        <f t="shared" si="4"/>
        <v>4436</v>
      </c>
      <c r="U27" s="46">
        <f t="shared" si="5"/>
        <v>106.464</v>
      </c>
      <c r="V27" s="46">
        <f t="shared" si="6"/>
        <v>4.4359999999999999</v>
      </c>
      <c r="W27" s="96">
        <v>4.3</v>
      </c>
      <c r="X27" s="96">
        <f t="shared" si="1"/>
        <v>4.3</v>
      </c>
      <c r="Y27" s="97" t="s">
        <v>160</v>
      </c>
      <c r="Z27" s="159">
        <v>0</v>
      </c>
      <c r="AA27" s="159">
        <v>1015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13986601</v>
      </c>
      <c r="AJ27" s="45">
        <f>IF(ISBLANK(AI27),"-",AI27-AI26)</f>
        <v>1156</v>
      </c>
      <c r="AK27" s="48">
        <f t="shared" si="8"/>
        <v>260.59513074842198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-3</v>
      </c>
      <c r="G28" s="118">
        <v>77</v>
      </c>
      <c r="H28" s="155">
        <f t="shared" si="0"/>
        <v>54.225352112676056</v>
      </c>
      <c r="I28" s="155">
        <v>73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88006515</v>
      </c>
      <c r="T28" s="45">
        <f t="shared" si="4"/>
        <v>4367</v>
      </c>
      <c r="U28" s="46">
        <f t="shared" si="5"/>
        <v>104.80800000000001</v>
      </c>
      <c r="V28" s="46">
        <f t="shared" si="6"/>
        <v>4.367</v>
      </c>
      <c r="W28" s="96">
        <v>3.9</v>
      </c>
      <c r="X28" s="96">
        <f t="shared" si="1"/>
        <v>3.9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13987752</v>
      </c>
      <c r="AJ28" s="45">
        <f t="shared" si="7"/>
        <v>1151</v>
      </c>
      <c r="AK28" s="48">
        <f>AJ27/V28</f>
        <v>264.71261735745361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-4</v>
      </c>
      <c r="G29" s="118">
        <v>76</v>
      </c>
      <c r="H29" s="155">
        <f t="shared" si="0"/>
        <v>53.521126760563384</v>
      </c>
      <c r="I29" s="155">
        <v>72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88010781</v>
      </c>
      <c r="T29" s="45">
        <f t="shared" si="4"/>
        <v>4266</v>
      </c>
      <c r="U29" s="46">
        <f t="shared" si="5"/>
        <v>102.384</v>
      </c>
      <c r="V29" s="46">
        <f t="shared" si="6"/>
        <v>4.266</v>
      </c>
      <c r="W29" s="96">
        <v>3.5</v>
      </c>
      <c r="X29" s="96">
        <f t="shared" si="1"/>
        <v>3.5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13988906</v>
      </c>
      <c r="AJ29" s="45">
        <f t="shared" si="7"/>
        <v>1154</v>
      </c>
      <c r="AK29" s="48">
        <f>AJ28/V29</f>
        <v>269.80778246601034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1.1499999999999999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75</v>
      </c>
      <c r="H30" s="155">
        <f t="shared" si="0"/>
        <v>52.816901408450704</v>
      </c>
      <c r="I30" s="155">
        <v>71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88015151</v>
      </c>
      <c r="T30" s="45">
        <f t="shared" si="4"/>
        <v>4370</v>
      </c>
      <c r="U30" s="46">
        <f t="shared" si="5"/>
        <v>104.88</v>
      </c>
      <c r="V30" s="46">
        <f t="shared" si="6"/>
        <v>4.37</v>
      </c>
      <c r="W30" s="96">
        <v>3.2</v>
      </c>
      <c r="X30" s="96">
        <f t="shared" si="1"/>
        <v>3.2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13990048</v>
      </c>
      <c r="AJ30" s="45">
        <f t="shared" si="7"/>
        <v>1142</v>
      </c>
      <c r="AK30" s="48">
        <f t="shared" si="8"/>
        <v>261.32723112128144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-6</v>
      </c>
      <c r="G31" s="118">
        <v>75</v>
      </c>
      <c r="H31" s="155">
        <f t="shared" si="0"/>
        <v>52.816901408450704</v>
      </c>
      <c r="I31" s="155">
        <v>70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88019421</v>
      </c>
      <c r="T31" s="45">
        <f t="shared" si="4"/>
        <v>4270</v>
      </c>
      <c r="U31" s="46">
        <f t="shared" si="5"/>
        <v>102.48</v>
      </c>
      <c r="V31" s="46">
        <f t="shared" si="6"/>
        <v>4.2699999999999996</v>
      </c>
      <c r="W31" s="96">
        <v>2.9</v>
      </c>
      <c r="X31" s="96">
        <f t="shared" si="1"/>
        <v>2.9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13991185</v>
      </c>
      <c r="AJ31" s="45">
        <f t="shared" si="7"/>
        <v>1137</v>
      </c>
      <c r="AK31" s="48">
        <f t="shared" si="8"/>
        <v>266.27634660421546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-7</v>
      </c>
      <c r="G32" s="118">
        <v>75</v>
      </c>
      <c r="H32" s="155">
        <f t="shared" si="0"/>
        <v>52.816901408450704</v>
      </c>
      <c r="I32" s="155">
        <v>69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88023735</v>
      </c>
      <c r="T32" s="45">
        <f t="shared" si="4"/>
        <v>4314</v>
      </c>
      <c r="U32" s="46">
        <f t="shared" si="5"/>
        <v>103.536</v>
      </c>
      <c r="V32" s="46">
        <f t="shared" si="6"/>
        <v>4.3140000000000001</v>
      </c>
      <c r="W32" s="96">
        <v>2.6</v>
      </c>
      <c r="X32" s="96">
        <f t="shared" si="1"/>
        <v>2.6</v>
      </c>
      <c r="Y32" s="97" t="s">
        <v>160</v>
      </c>
      <c r="Z32" s="159">
        <v>0</v>
      </c>
      <c r="AA32" s="159">
        <v>1016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13992337</v>
      </c>
      <c r="AJ32" s="45">
        <f t="shared" si="7"/>
        <v>1152</v>
      </c>
      <c r="AK32" s="48">
        <f t="shared" si="8"/>
        <v>267.03755215577189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78</v>
      </c>
      <c r="H33" s="155">
        <f t="shared" si="0"/>
        <v>54.929577464788736</v>
      </c>
      <c r="I33" s="155">
        <v>78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88027855</v>
      </c>
      <c r="T33" s="45">
        <f t="shared" si="4"/>
        <v>4120</v>
      </c>
      <c r="U33" s="46">
        <f t="shared" si="5"/>
        <v>98.88</v>
      </c>
      <c r="V33" s="46">
        <f t="shared" si="6"/>
        <v>4.12</v>
      </c>
      <c r="W33" s="96">
        <v>2.2999999999999998</v>
      </c>
      <c r="X33" s="96">
        <f t="shared" si="1"/>
        <v>2.2999999999999998</v>
      </c>
      <c r="Y33" s="97" t="s">
        <v>160</v>
      </c>
      <c r="Z33" s="159">
        <v>0</v>
      </c>
      <c r="AA33" s="159">
        <v>1016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13993466</v>
      </c>
      <c r="AJ33" s="45">
        <f t="shared" si="7"/>
        <v>1129</v>
      </c>
      <c r="AK33" s="48">
        <f t="shared" si="8"/>
        <v>274.02912621359224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1.1000000000000001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73</v>
      </c>
      <c r="H34" s="155">
        <f t="shared" si="0"/>
        <v>51.408450704225352</v>
      </c>
      <c r="I34" s="155">
        <v>72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88031377</v>
      </c>
      <c r="T34" s="45">
        <f t="shared" si="4"/>
        <v>3522</v>
      </c>
      <c r="U34" s="46">
        <f t="shared" si="5"/>
        <v>84.528000000000006</v>
      </c>
      <c r="V34" s="46">
        <f t="shared" si="6"/>
        <v>3.5219999999999998</v>
      </c>
      <c r="W34" s="96">
        <v>3</v>
      </c>
      <c r="X34" s="96">
        <f t="shared" si="1"/>
        <v>3</v>
      </c>
      <c r="Y34" s="97" t="s">
        <v>141</v>
      </c>
      <c r="Z34" s="159">
        <v>0</v>
      </c>
      <c r="AA34" s="159">
        <v>0</v>
      </c>
      <c r="AB34" s="159">
        <v>1186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13994564</v>
      </c>
      <c r="AJ34" s="45">
        <f t="shared" si="7"/>
        <v>1098</v>
      </c>
      <c r="AK34" s="48">
        <f t="shared" si="8"/>
        <v>311.75468483816013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74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137</v>
      </c>
      <c r="R35" s="158"/>
      <c r="S35" s="158">
        <v>88034805</v>
      </c>
      <c r="T35" s="45">
        <f t="shared" si="4"/>
        <v>3428</v>
      </c>
      <c r="U35" s="46">
        <f t="shared" si="5"/>
        <v>82.272000000000006</v>
      </c>
      <c r="V35" s="46">
        <f t="shared" si="6"/>
        <v>3.4279999999999999</v>
      </c>
      <c r="W35" s="96">
        <v>3.9</v>
      </c>
      <c r="X35" s="96">
        <f t="shared" si="1"/>
        <v>3.9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13995653</v>
      </c>
      <c r="AJ35" s="45">
        <f t="shared" si="7"/>
        <v>1089</v>
      </c>
      <c r="AK35" s="48">
        <f t="shared" si="8"/>
        <v>317.67794632438739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99055</v>
      </c>
      <c r="U36" s="46">
        <f t="shared" si="5"/>
        <v>2377.3200000000002</v>
      </c>
      <c r="V36" s="46">
        <f t="shared" si="6"/>
        <v>99.055000000000007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27360</v>
      </c>
      <c r="AK36" s="61">
        <f>$AJ$36/$V36</f>
        <v>276.21018626015848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1.0633333333333332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217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236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230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167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85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8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_1"/>
    <protectedRange sqref="R3:W3" name="Range1_16_1_1_1_1_1_1_2_2_2_2_2_2_2_2_2_2_2_2_2_2_2_2_2_2_2_2_2_2_2_1_2_2_2_2_2_2_2_2_2_2_3_2_2_2_2_2_2_2_2_2_2_3_2_2_2_2_2_1_1_1_1_2_2_2_1"/>
    <protectedRange sqref="R4:W4" name="Range1_16_1_1_1_1_1_1_2_2_2_2_2_2_2_2_2_2_2_2_2_2_2_2_2_2_2_2_2_2_2_1_2_2_2_2_2_2_2_2_2_2_3_2_2_2_2_2_2_2_2_2_2_1_1_1_1_2_2_1_1_1_1_1_1_1_1_1_2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39" priority="5" operator="containsText" text="N/A">
      <formula>NOT(ISERROR(SEARCH("N/A",Z12)))</formula>
    </cfRule>
    <cfRule type="cellIs" dxfId="338" priority="17" operator="equal">
      <formula>0</formula>
    </cfRule>
  </conditionalFormatting>
  <conditionalFormatting sqref="Z12:AG35">
    <cfRule type="cellIs" dxfId="337" priority="16" operator="greaterThanOrEqual">
      <formula>1185</formula>
    </cfRule>
  </conditionalFormatting>
  <conditionalFormatting sqref="Z12:AG35">
    <cfRule type="cellIs" dxfId="336" priority="15" operator="between">
      <formula>0.1</formula>
      <formula>1184</formula>
    </cfRule>
  </conditionalFormatting>
  <conditionalFormatting sqref="Z8:Z9 AT12:AT35 AL36:AQ36 AL12:AR35">
    <cfRule type="cellIs" dxfId="335" priority="14" operator="equal">
      <formula>0</formula>
    </cfRule>
  </conditionalFormatting>
  <conditionalFormatting sqref="Z8:Z9 AT12:AT35 AL36:AQ36 AL12:AR35">
    <cfRule type="cellIs" dxfId="334" priority="13" operator="greaterThan">
      <formula>1179</formula>
    </cfRule>
  </conditionalFormatting>
  <conditionalFormatting sqref="Z8:Z9 AT12:AT35 AL36:AQ36 AL12:AR35">
    <cfRule type="cellIs" dxfId="333" priority="12" operator="greaterThan">
      <formula>99</formula>
    </cfRule>
  </conditionalFormatting>
  <conditionalFormatting sqref="Z8:Z9 AT12:AT35 AL36:AQ36 AL12:AR35">
    <cfRule type="cellIs" dxfId="332" priority="11" operator="greaterThan">
      <formula>0.99</formula>
    </cfRule>
  </conditionalFormatting>
  <conditionalFormatting sqref="AD8:AD9">
    <cfRule type="cellIs" dxfId="331" priority="10" operator="equal">
      <formula>0</formula>
    </cfRule>
  </conditionalFormatting>
  <conditionalFormatting sqref="AD8:AD9">
    <cfRule type="cellIs" dxfId="330" priority="9" operator="greaterThan">
      <formula>1179</formula>
    </cfRule>
  </conditionalFormatting>
  <conditionalFormatting sqref="AD8:AD9">
    <cfRule type="cellIs" dxfId="329" priority="8" operator="greaterThan">
      <formula>99</formula>
    </cfRule>
  </conditionalFormatting>
  <conditionalFormatting sqref="AD8:AD9">
    <cfRule type="cellIs" dxfId="328" priority="7" operator="greaterThan">
      <formula>0.99</formula>
    </cfRule>
  </conditionalFormatting>
  <conditionalFormatting sqref="AK12:AK35">
    <cfRule type="cellIs" dxfId="327" priority="6" operator="greaterThan">
      <formula>$AK$8</formula>
    </cfRule>
  </conditionalFormatting>
  <conditionalFormatting sqref="AS12:AS35">
    <cfRule type="containsText" dxfId="326" priority="1" operator="containsText" text="N/A">
      <formula>NOT(ISERROR(SEARCH("N/A",AS12)))</formula>
    </cfRule>
    <cfRule type="cellIs" dxfId="325" priority="4" operator="equal">
      <formula>0</formula>
    </cfRule>
  </conditionalFormatting>
  <conditionalFormatting sqref="AS12:AS35">
    <cfRule type="cellIs" dxfId="324" priority="3" operator="greaterThanOrEqual">
      <formula>1185</formula>
    </cfRule>
  </conditionalFormatting>
  <conditionalFormatting sqref="AS12:AS35">
    <cfRule type="cellIs" dxfId="323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7030A0"/>
  </sheetPr>
  <dimension ref="A2:BB87"/>
  <sheetViews>
    <sheetView topLeftCell="A25" zoomScaleNormal="100" workbookViewId="0">
      <selection activeCell="B61" sqref="B61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133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47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43172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27612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43"/>
      <c r="AA9" s="126"/>
      <c r="AB9" s="127"/>
      <c r="AC9" s="127"/>
      <c r="AD9" s="126"/>
      <c r="AE9" s="126"/>
      <c r="AF9" s="128"/>
      <c r="AG9" s="244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48" t="s">
        <v>51</v>
      </c>
      <c r="X10" s="248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46" t="s">
        <v>55</v>
      </c>
      <c r="AI10" s="246" t="s">
        <v>56</v>
      </c>
      <c r="AJ10" s="309" t="s">
        <v>57</v>
      </c>
      <c r="AK10" s="324" t="s">
        <v>58</v>
      </c>
      <c r="AL10" s="248" t="s">
        <v>59</v>
      </c>
      <c r="AM10" s="248" t="s">
        <v>60</v>
      </c>
      <c r="AN10" s="248" t="s">
        <v>61</v>
      </c>
      <c r="AO10" s="248" t="s">
        <v>62</v>
      </c>
      <c r="AP10" s="248" t="s">
        <v>63</v>
      </c>
      <c r="AQ10" s="248" t="s">
        <v>125</v>
      </c>
      <c r="AR10" s="248" t="s">
        <v>64</v>
      </c>
      <c r="AS10" s="248" t="s">
        <v>65</v>
      </c>
      <c r="AT10" s="307" t="s">
        <v>66</v>
      </c>
      <c r="AU10" s="248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8" t="s">
        <v>72</v>
      </c>
      <c r="C11" s="248" t="s">
        <v>73</v>
      </c>
      <c r="D11" s="248" t="s">
        <v>74</v>
      </c>
      <c r="E11" s="248" t="s">
        <v>75</v>
      </c>
      <c r="F11" s="248" t="s">
        <v>128</v>
      </c>
      <c r="G11" s="248" t="s">
        <v>74</v>
      </c>
      <c r="H11" s="248" t="s">
        <v>75</v>
      </c>
      <c r="I11" s="248" t="s">
        <v>128</v>
      </c>
      <c r="J11" s="304"/>
      <c r="K11" s="248" t="s">
        <v>75</v>
      </c>
      <c r="L11" s="248" t="s">
        <v>75</v>
      </c>
      <c r="M11" s="248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12'!S35</f>
        <v>88034805</v>
      </c>
      <c r="T11" s="317"/>
      <c r="U11" s="318"/>
      <c r="V11" s="319"/>
      <c r="W11" s="248" t="s">
        <v>75</v>
      </c>
      <c r="X11" s="248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12'!AI35</f>
        <v>13995653</v>
      </c>
      <c r="AJ11" s="309"/>
      <c r="AK11" s="325"/>
      <c r="AL11" s="248" t="s">
        <v>84</v>
      </c>
      <c r="AM11" s="248" t="s">
        <v>84</v>
      </c>
      <c r="AN11" s="248" t="s">
        <v>84</v>
      </c>
      <c r="AO11" s="248" t="s">
        <v>84</v>
      </c>
      <c r="AP11" s="248" t="s">
        <v>84</v>
      </c>
      <c r="AQ11" s="248" t="s">
        <v>84</v>
      </c>
      <c r="AR11" s="248" t="s">
        <v>84</v>
      </c>
      <c r="AS11" s="1"/>
      <c r="AT11" s="308"/>
      <c r="AU11" s="245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75</v>
      </c>
      <c r="H12" s="155">
        <f t="shared" ref="H12:H35" si="0">G12/1.42</f>
        <v>52.816901408450704</v>
      </c>
      <c r="I12" s="155">
        <v>74</v>
      </c>
      <c r="J12" s="41" t="s">
        <v>88</v>
      </c>
      <c r="K12" s="41">
        <f>L12-(2/1.42)</f>
        <v>47.887323943661976</v>
      </c>
      <c r="L12" s="42">
        <f>(G12-5)/1.42</f>
        <v>49.295774647887328</v>
      </c>
      <c r="M12" s="41">
        <f>L12+(6/1.42)</f>
        <v>53.521126760563384</v>
      </c>
      <c r="N12" s="43">
        <v>14</v>
      </c>
      <c r="O12" s="44" t="s">
        <v>89</v>
      </c>
      <c r="P12" s="44">
        <v>11.4</v>
      </c>
      <c r="Q12" s="158">
        <v>134</v>
      </c>
      <c r="R12" s="158"/>
      <c r="S12" s="158">
        <v>88038096</v>
      </c>
      <c r="T12" s="45">
        <f>IF(ISBLANK(S12),"-",S12-S11)</f>
        <v>3291</v>
      </c>
      <c r="U12" s="46">
        <f>T12*24/1000</f>
        <v>78.983999999999995</v>
      </c>
      <c r="V12" s="46">
        <f>T12/1000</f>
        <v>3.2909999999999999</v>
      </c>
      <c r="W12" s="96">
        <v>5</v>
      </c>
      <c r="X12" s="96">
        <f t="shared" ref="X12:X35" si="1">W12</f>
        <v>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13996750</v>
      </c>
      <c r="AJ12" s="45">
        <f>IF(ISBLANK(AI12),"-",AI12-AI11)</f>
        <v>1097</v>
      </c>
      <c r="AK12" s="48">
        <f>AJ12/V12</f>
        <v>333.33333333333331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3</v>
      </c>
      <c r="G13" s="118">
        <v>77</v>
      </c>
      <c r="H13" s="155">
        <f t="shared" si="0"/>
        <v>54.225352112676056</v>
      </c>
      <c r="I13" s="155">
        <v>76</v>
      </c>
      <c r="J13" s="41" t="s">
        <v>88</v>
      </c>
      <c r="K13" s="41">
        <f t="shared" ref="K13:K35" si="3">L13-(2/1.42)</f>
        <v>49.295774647887328</v>
      </c>
      <c r="L13" s="42">
        <f>(G13-5)/1.42</f>
        <v>50.70422535211268</v>
      </c>
      <c r="M13" s="41">
        <f>L13+(6/1.42)</f>
        <v>54.929577464788736</v>
      </c>
      <c r="N13" s="43">
        <v>14</v>
      </c>
      <c r="O13" s="44" t="s">
        <v>89</v>
      </c>
      <c r="P13" s="44">
        <v>11.2</v>
      </c>
      <c r="Q13" s="158">
        <v>133</v>
      </c>
      <c r="R13" s="158"/>
      <c r="S13" s="158">
        <v>88041535</v>
      </c>
      <c r="T13" s="45">
        <f t="shared" ref="T13:T35" si="4">IF(ISBLANK(S13),"-",S13-S12)</f>
        <v>3439</v>
      </c>
      <c r="U13" s="46">
        <f t="shared" ref="U13:U36" si="5">T13*24/1000</f>
        <v>82.536000000000001</v>
      </c>
      <c r="V13" s="46">
        <f t="shared" ref="V13:V36" si="6">T13/1000</f>
        <v>3.4390000000000001</v>
      </c>
      <c r="W13" s="96">
        <v>5.9</v>
      </c>
      <c r="X13" s="96">
        <f t="shared" si="1"/>
        <v>5.9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13997845</v>
      </c>
      <c r="AJ13" s="45">
        <f t="shared" ref="AJ13:AJ35" si="7">IF(ISBLANK(AI13),"-",AI13-AI12)</f>
        <v>1095</v>
      </c>
      <c r="AK13" s="48">
        <f t="shared" ref="AK13:AK35" si="8">AJ13/V13</f>
        <v>318.40651352137246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3</v>
      </c>
      <c r="G14" s="118">
        <v>79</v>
      </c>
      <c r="H14" s="155">
        <f t="shared" si="0"/>
        <v>55.633802816901408</v>
      </c>
      <c r="I14" s="155">
        <v>78</v>
      </c>
      <c r="J14" s="41" t="s">
        <v>88</v>
      </c>
      <c r="K14" s="41">
        <f t="shared" si="3"/>
        <v>50.70422535211268</v>
      </c>
      <c r="L14" s="42">
        <f>(G14-5)/1.42</f>
        <v>52.112676056338032</v>
      </c>
      <c r="M14" s="41">
        <f>L14+(6/1.42)</f>
        <v>56.338028169014088</v>
      </c>
      <c r="N14" s="43">
        <v>14</v>
      </c>
      <c r="O14" s="44" t="s">
        <v>89</v>
      </c>
      <c r="P14" s="44">
        <v>11.2</v>
      </c>
      <c r="Q14" s="158">
        <v>131</v>
      </c>
      <c r="R14" s="158"/>
      <c r="S14" s="158">
        <v>88044939</v>
      </c>
      <c r="T14" s="45">
        <f t="shared" si="4"/>
        <v>3404</v>
      </c>
      <c r="U14" s="46">
        <f t="shared" si="5"/>
        <v>81.695999999999998</v>
      </c>
      <c r="V14" s="46">
        <f t="shared" si="6"/>
        <v>3.4039999999999999</v>
      </c>
      <c r="W14" s="96">
        <v>6.8</v>
      </c>
      <c r="X14" s="96">
        <f t="shared" si="1"/>
        <v>6.8</v>
      </c>
      <c r="Y14" s="97" t="s">
        <v>141</v>
      </c>
      <c r="Z14" s="159">
        <v>0</v>
      </c>
      <c r="AA14" s="159">
        <v>0</v>
      </c>
      <c r="AB14" s="159">
        <v>1186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13998927</v>
      </c>
      <c r="AJ14" s="45">
        <f>IF(ISBLANK(AI14),"-",AI14-AI13)</f>
        <v>1082</v>
      </c>
      <c r="AK14" s="48">
        <f t="shared" si="8"/>
        <v>317.86133960047005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2</v>
      </c>
      <c r="G15" s="118">
        <v>78</v>
      </c>
      <c r="H15" s="155">
        <f t="shared" si="0"/>
        <v>54.929577464788736</v>
      </c>
      <c r="I15" s="155">
        <v>77</v>
      </c>
      <c r="J15" s="41" t="s">
        <v>88</v>
      </c>
      <c r="K15" s="41">
        <f t="shared" si="3"/>
        <v>50</v>
      </c>
      <c r="L15" s="42">
        <f>(G15-5)/1.42</f>
        <v>51.408450704225352</v>
      </c>
      <c r="M15" s="41">
        <f>L15+(6/1.42)</f>
        <v>55.633802816901408</v>
      </c>
      <c r="N15" s="43">
        <v>14</v>
      </c>
      <c r="O15" s="44" t="s">
        <v>89</v>
      </c>
      <c r="P15" s="44">
        <v>12.8</v>
      </c>
      <c r="Q15" s="158">
        <v>135</v>
      </c>
      <c r="R15" s="158" t="s">
        <v>123</v>
      </c>
      <c r="S15" s="158">
        <v>88047995</v>
      </c>
      <c r="T15" s="45">
        <f t="shared" si="4"/>
        <v>3056</v>
      </c>
      <c r="U15" s="46">
        <f t="shared" si="5"/>
        <v>73.343999999999994</v>
      </c>
      <c r="V15" s="46">
        <f t="shared" si="6"/>
        <v>3.056</v>
      </c>
      <c r="W15" s="96">
        <v>8.1</v>
      </c>
      <c r="X15" s="96">
        <f t="shared" si="1"/>
        <v>8.1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14000315</v>
      </c>
      <c r="AJ15" s="45">
        <f t="shared" si="7"/>
        <v>1388</v>
      </c>
      <c r="AK15" s="48">
        <f t="shared" si="8"/>
        <v>454.18848167539267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2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155</v>
      </c>
      <c r="R16" s="158"/>
      <c r="S16" s="158">
        <v>88051775</v>
      </c>
      <c r="T16" s="45">
        <f t="shared" si="4"/>
        <v>3780</v>
      </c>
      <c r="U16" s="46">
        <f t="shared" si="5"/>
        <v>90.72</v>
      </c>
      <c r="V16" s="46">
        <f t="shared" si="6"/>
        <v>3.78</v>
      </c>
      <c r="W16" s="96">
        <v>9.1999999999999993</v>
      </c>
      <c r="X16" s="96">
        <f t="shared" si="1"/>
        <v>9.1999999999999993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14001296</v>
      </c>
      <c r="AJ16" s="45">
        <f t="shared" si="7"/>
        <v>981</v>
      </c>
      <c r="AK16" s="48">
        <f t="shared" si="8"/>
        <v>259.52380952380952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5</v>
      </c>
      <c r="G17" s="118">
        <v>77</v>
      </c>
      <c r="H17" s="155">
        <f t="shared" si="0"/>
        <v>54.225352112676056</v>
      </c>
      <c r="I17" s="155">
        <v>80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88055988</v>
      </c>
      <c r="T17" s="45">
        <f t="shared" si="4"/>
        <v>4213</v>
      </c>
      <c r="U17" s="46">
        <f t="shared" si="5"/>
        <v>101.11199999999999</v>
      </c>
      <c r="V17" s="46">
        <f t="shared" si="6"/>
        <v>4.2130000000000001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14002255</v>
      </c>
      <c r="AJ17" s="45">
        <f t="shared" si="7"/>
        <v>959</v>
      </c>
      <c r="AK17" s="48">
        <f t="shared" si="8"/>
        <v>227.62876809874197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1.0900000000000001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5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88060503</v>
      </c>
      <c r="T18" s="45">
        <f t="shared" si="4"/>
        <v>4515</v>
      </c>
      <c r="U18" s="46">
        <f t="shared" si="5"/>
        <v>108.36</v>
      </c>
      <c r="V18" s="46">
        <f t="shared" si="6"/>
        <v>4.5149999999999997</v>
      </c>
      <c r="W18" s="96">
        <v>9.1999999999999993</v>
      </c>
      <c r="X18" s="96">
        <f t="shared" si="1"/>
        <v>9.1999999999999993</v>
      </c>
      <c r="Y18" s="97" t="s">
        <v>160</v>
      </c>
      <c r="Z18" s="159">
        <v>1047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14003426</v>
      </c>
      <c r="AJ18" s="45">
        <f t="shared" si="7"/>
        <v>1171</v>
      </c>
      <c r="AK18" s="48">
        <f t="shared" si="8"/>
        <v>259.35769656699892</v>
      </c>
      <c r="AL18" s="156">
        <v>1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5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88065111</v>
      </c>
      <c r="T19" s="45">
        <f t="shared" si="4"/>
        <v>4608</v>
      </c>
      <c r="U19" s="46">
        <f>T19*24/1000</f>
        <v>110.592</v>
      </c>
      <c r="V19" s="46">
        <f t="shared" si="6"/>
        <v>4.6079999999999997</v>
      </c>
      <c r="W19" s="96">
        <v>8.5</v>
      </c>
      <c r="X19" s="96">
        <f t="shared" si="1"/>
        <v>8.5</v>
      </c>
      <c r="Y19" s="97" t="s">
        <v>160</v>
      </c>
      <c r="Z19" s="159">
        <v>1067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14004622</v>
      </c>
      <c r="AJ19" s="45">
        <f t="shared" si="7"/>
        <v>1196</v>
      </c>
      <c r="AK19" s="48">
        <f t="shared" si="8"/>
        <v>259.54861111111114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4</v>
      </c>
      <c r="G20" s="118">
        <v>78</v>
      </c>
      <c r="H20" s="155">
        <f t="shared" si="0"/>
        <v>54.929577464788736</v>
      </c>
      <c r="I20" s="155">
        <v>79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128</v>
      </c>
      <c r="R20" s="158"/>
      <c r="S20" s="158">
        <v>88069529</v>
      </c>
      <c r="T20" s="45">
        <f t="shared" si="4"/>
        <v>4418</v>
      </c>
      <c r="U20" s="46">
        <f t="shared" si="5"/>
        <v>106.032</v>
      </c>
      <c r="V20" s="46">
        <f t="shared" si="6"/>
        <v>4.4180000000000001</v>
      </c>
      <c r="W20" s="96">
        <v>7.8</v>
      </c>
      <c r="X20" s="96">
        <f t="shared" si="1"/>
        <v>7.8</v>
      </c>
      <c r="Y20" s="97" t="s">
        <v>160</v>
      </c>
      <c r="Z20" s="159">
        <v>1068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14005844</v>
      </c>
      <c r="AJ20" s="45">
        <f t="shared" si="7"/>
        <v>1222</v>
      </c>
      <c r="AK20" s="48">
        <f t="shared" si="8"/>
        <v>276.59574468085106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79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129</v>
      </c>
      <c r="R21" s="158"/>
      <c r="S21" s="158">
        <v>88073797</v>
      </c>
      <c r="T21" s="45">
        <f t="shared" si="4"/>
        <v>4268</v>
      </c>
      <c r="U21" s="46">
        <f t="shared" si="5"/>
        <v>102.432</v>
      </c>
      <c r="V21" s="46">
        <f t="shared" si="6"/>
        <v>4.2679999999999998</v>
      </c>
      <c r="W21" s="96">
        <v>7.1</v>
      </c>
      <c r="X21" s="96">
        <f t="shared" si="1"/>
        <v>7.1</v>
      </c>
      <c r="Y21" s="97" t="s">
        <v>160</v>
      </c>
      <c r="Z21" s="159">
        <v>1067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14007043</v>
      </c>
      <c r="AJ21" s="45">
        <f t="shared" si="7"/>
        <v>1199</v>
      </c>
      <c r="AK21" s="48">
        <f t="shared" si="8"/>
        <v>280.92783505154642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1.1200000000000001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78</v>
      </c>
      <c r="H22" s="155">
        <f t="shared" si="0"/>
        <v>54.929577464788736</v>
      </c>
      <c r="I22" s="155">
        <v>79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88078050</v>
      </c>
      <c r="T22" s="45">
        <f t="shared" si="4"/>
        <v>4253</v>
      </c>
      <c r="U22" s="46">
        <f t="shared" si="5"/>
        <v>102.072</v>
      </c>
      <c r="V22" s="46">
        <f t="shared" si="6"/>
        <v>4.2530000000000001</v>
      </c>
      <c r="W22" s="96">
        <v>6.4</v>
      </c>
      <c r="X22" s="96">
        <f>W22</f>
        <v>6.4</v>
      </c>
      <c r="Y22" s="97" t="s">
        <v>160</v>
      </c>
      <c r="Z22" s="159">
        <v>1067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14008254</v>
      </c>
      <c r="AJ22" s="45">
        <f t="shared" si="7"/>
        <v>1211</v>
      </c>
      <c r="AK22" s="48">
        <f t="shared" si="8"/>
        <v>284.74018339995297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78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88081885</v>
      </c>
      <c r="T23" s="45">
        <f t="shared" si="4"/>
        <v>3835</v>
      </c>
      <c r="U23" s="46">
        <f>T23*24/1000</f>
        <v>92.04</v>
      </c>
      <c r="V23" s="46">
        <f t="shared" si="6"/>
        <v>3.835</v>
      </c>
      <c r="W23" s="96">
        <v>5.8</v>
      </c>
      <c r="X23" s="96">
        <f t="shared" si="1"/>
        <v>5.8</v>
      </c>
      <c r="Y23" s="97" t="s">
        <v>160</v>
      </c>
      <c r="Z23" s="159">
        <v>1046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14009445</v>
      </c>
      <c r="AJ23" s="45">
        <f t="shared" si="7"/>
        <v>1191</v>
      </c>
      <c r="AK23" s="48">
        <f t="shared" si="8"/>
        <v>310.5606258148631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78</v>
      </c>
      <c r="H24" s="155">
        <f t="shared" si="0"/>
        <v>54.929577464788736</v>
      </c>
      <c r="I24" s="155">
        <v>79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88086001</v>
      </c>
      <c r="T24" s="45">
        <f t="shared" si="4"/>
        <v>4116</v>
      </c>
      <c r="U24" s="46">
        <f>T24*24/1000</f>
        <v>98.784000000000006</v>
      </c>
      <c r="V24" s="46">
        <f t="shared" si="6"/>
        <v>4.1159999999999997</v>
      </c>
      <c r="W24" s="96">
        <v>5.2</v>
      </c>
      <c r="X24" s="96">
        <f t="shared" si="1"/>
        <v>5.2</v>
      </c>
      <c r="Y24" s="97" t="s">
        <v>160</v>
      </c>
      <c r="Z24" s="159">
        <v>1046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14010631</v>
      </c>
      <c r="AJ24" s="45">
        <f t="shared" si="7"/>
        <v>1186</v>
      </c>
      <c r="AK24" s="48">
        <f t="shared" si="8"/>
        <v>288.14382896015553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78</v>
      </c>
      <c r="H25" s="155">
        <f>G25/1.42</f>
        <v>54.929577464788736</v>
      </c>
      <c r="I25" s="155">
        <v>78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88090287</v>
      </c>
      <c r="T25" s="45">
        <f t="shared" si="4"/>
        <v>4286</v>
      </c>
      <c r="U25" s="46">
        <f t="shared" si="5"/>
        <v>102.864</v>
      </c>
      <c r="V25" s="46">
        <f t="shared" si="6"/>
        <v>4.2859999999999996</v>
      </c>
      <c r="W25" s="96">
        <v>4.7</v>
      </c>
      <c r="X25" s="96">
        <f t="shared" si="1"/>
        <v>4.7</v>
      </c>
      <c r="Y25" s="97" t="s">
        <v>160</v>
      </c>
      <c r="Z25" s="159">
        <v>1025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14011833</v>
      </c>
      <c r="AJ25" s="45">
        <f t="shared" si="7"/>
        <v>1202</v>
      </c>
      <c r="AK25" s="48">
        <f t="shared" si="8"/>
        <v>280.44797013532434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1.1499999999999999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79</v>
      </c>
      <c r="H26" s="155">
        <f t="shared" si="0"/>
        <v>55.633802816901408</v>
      </c>
      <c r="I26" s="155">
        <v>77</v>
      </c>
      <c r="J26" s="41" t="s">
        <v>88</v>
      </c>
      <c r="K26" s="41">
        <f t="shared" si="3"/>
        <v>54.225352112676056</v>
      </c>
      <c r="L26" s="42">
        <f t="shared" si="10"/>
        <v>55.633802816901408</v>
      </c>
      <c r="M26" s="41">
        <f t="shared" si="12"/>
        <v>59.859154929577464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88094560</v>
      </c>
      <c r="T26" s="45">
        <f t="shared" si="4"/>
        <v>4273</v>
      </c>
      <c r="U26" s="46">
        <f t="shared" si="5"/>
        <v>102.55200000000001</v>
      </c>
      <c r="V26" s="46">
        <f t="shared" si="6"/>
        <v>4.2729999999999997</v>
      </c>
      <c r="W26" s="96">
        <v>4.5</v>
      </c>
      <c r="X26" s="96">
        <f t="shared" si="1"/>
        <v>4.5</v>
      </c>
      <c r="Y26" s="97" t="s">
        <v>160</v>
      </c>
      <c r="Z26" s="159">
        <v>1025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14012990</v>
      </c>
      <c r="AJ26" s="45">
        <f>IF(ISBLANK(AI26),"-",AI26-AI25)</f>
        <v>1157</v>
      </c>
      <c r="AK26" s="48">
        <f t="shared" si="8"/>
        <v>270.76995085420083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79</v>
      </c>
      <c r="H27" s="155">
        <f t="shared" si="0"/>
        <v>55.633802816901408</v>
      </c>
      <c r="I27" s="155">
        <v>76</v>
      </c>
      <c r="J27" s="41" t="s">
        <v>88</v>
      </c>
      <c r="K27" s="41">
        <f t="shared" si="3"/>
        <v>52.112676056338032</v>
      </c>
      <c r="L27" s="42">
        <f>(G27-3)/1.42</f>
        <v>53.521126760563384</v>
      </c>
      <c r="M27" s="41">
        <f t="shared" si="12"/>
        <v>57.74647887323944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88098735</v>
      </c>
      <c r="T27" s="45">
        <f t="shared" si="4"/>
        <v>4175</v>
      </c>
      <c r="U27" s="46">
        <f t="shared" si="5"/>
        <v>100.2</v>
      </c>
      <c r="V27" s="46">
        <f t="shared" si="6"/>
        <v>4.1749999999999998</v>
      </c>
      <c r="W27" s="96">
        <v>4.0999999999999996</v>
      </c>
      <c r="X27" s="96">
        <f t="shared" si="1"/>
        <v>4.0999999999999996</v>
      </c>
      <c r="Y27" s="97" t="s">
        <v>160</v>
      </c>
      <c r="Z27" s="159">
        <v>1025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14014133</v>
      </c>
      <c r="AJ27" s="45">
        <f>IF(ISBLANK(AI27),"-",AI27-AI26)</f>
        <v>1143</v>
      </c>
      <c r="AK27" s="48">
        <f t="shared" si="8"/>
        <v>273.77245508982037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77</v>
      </c>
      <c r="H28" s="155">
        <f t="shared" si="0"/>
        <v>54.225352112676056</v>
      </c>
      <c r="I28" s="155">
        <v>75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88102915</v>
      </c>
      <c r="T28" s="45">
        <f t="shared" si="4"/>
        <v>4180</v>
      </c>
      <c r="U28" s="46">
        <f t="shared" si="5"/>
        <v>100.32</v>
      </c>
      <c r="V28" s="46">
        <f t="shared" si="6"/>
        <v>4.18</v>
      </c>
      <c r="W28" s="96">
        <v>3.7</v>
      </c>
      <c r="X28" s="96">
        <f t="shared" si="1"/>
        <v>3.7</v>
      </c>
      <c r="Y28" s="97" t="s">
        <v>160</v>
      </c>
      <c r="Z28" s="159">
        <v>1025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14015292</v>
      </c>
      <c r="AJ28" s="45">
        <f t="shared" si="7"/>
        <v>1159</v>
      </c>
      <c r="AK28" s="48">
        <f>AJ27/V28</f>
        <v>273.44497607655506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76</v>
      </c>
      <c r="H29" s="155">
        <f t="shared" si="0"/>
        <v>53.521126760563384</v>
      </c>
      <c r="I29" s="155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88102915</v>
      </c>
      <c r="T29" s="45">
        <f t="shared" si="4"/>
        <v>0</v>
      </c>
      <c r="U29" s="46">
        <f t="shared" si="5"/>
        <v>0</v>
      </c>
      <c r="V29" s="46">
        <f t="shared" si="6"/>
        <v>0</v>
      </c>
      <c r="W29" s="96">
        <v>3.3</v>
      </c>
      <c r="X29" s="96">
        <f t="shared" si="1"/>
        <v>3.3</v>
      </c>
      <c r="Y29" s="97" t="s">
        <v>160</v>
      </c>
      <c r="Z29" s="159">
        <v>1025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14016477</v>
      </c>
      <c r="AJ29" s="45">
        <f t="shared" si="7"/>
        <v>1185</v>
      </c>
      <c r="AK29" s="48" t="e">
        <f>AJ28/V29</f>
        <v>#DIV/0!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1.1000000000000001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-4</v>
      </c>
      <c r="G30" s="118">
        <v>75</v>
      </c>
      <c r="H30" s="155">
        <f t="shared" si="0"/>
        <v>52.816901408450704</v>
      </c>
      <c r="I30" s="155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88102915</v>
      </c>
      <c r="T30" s="45">
        <f t="shared" si="4"/>
        <v>0</v>
      </c>
      <c r="U30" s="46">
        <f t="shared" si="5"/>
        <v>0</v>
      </c>
      <c r="V30" s="46">
        <f t="shared" si="6"/>
        <v>0</v>
      </c>
      <c r="W30" s="96">
        <v>3</v>
      </c>
      <c r="X30" s="96">
        <f t="shared" si="1"/>
        <v>3</v>
      </c>
      <c r="Y30" s="97" t="s">
        <v>160</v>
      </c>
      <c r="Z30" s="159">
        <v>1025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14017616</v>
      </c>
      <c r="AJ30" s="45">
        <f t="shared" si="7"/>
        <v>1139</v>
      </c>
      <c r="AK30" s="48" t="e">
        <f t="shared" si="8"/>
        <v>#DIV/0!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88102915</v>
      </c>
      <c r="T31" s="45">
        <f t="shared" si="4"/>
        <v>0</v>
      </c>
      <c r="U31" s="46">
        <f t="shared" si="5"/>
        <v>0</v>
      </c>
      <c r="V31" s="46">
        <f t="shared" si="6"/>
        <v>0</v>
      </c>
      <c r="W31" s="96">
        <v>2.6</v>
      </c>
      <c r="X31" s="96">
        <f t="shared" si="1"/>
        <v>2.6</v>
      </c>
      <c r="Y31" s="97" t="s">
        <v>160</v>
      </c>
      <c r="Z31" s="159">
        <v>1025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14018802</v>
      </c>
      <c r="AJ31" s="45">
        <f t="shared" si="7"/>
        <v>1186</v>
      </c>
      <c r="AK31" s="48" t="e">
        <f t="shared" si="8"/>
        <v>#DIV/0!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-6</v>
      </c>
      <c r="G32" s="118">
        <v>75</v>
      </c>
      <c r="H32" s="155">
        <f t="shared" si="0"/>
        <v>52.816901408450704</v>
      </c>
      <c r="I32" s="155">
        <v>71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88102915</v>
      </c>
      <c r="T32" s="45">
        <f t="shared" si="4"/>
        <v>0</v>
      </c>
      <c r="U32" s="46">
        <f t="shared" si="5"/>
        <v>0</v>
      </c>
      <c r="V32" s="46">
        <f t="shared" si="6"/>
        <v>0</v>
      </c>
      <c r="W32" s="96">
        <v>2.2999999999999998</v>
      </c>
      <c r="X32" s="96">
        <f t="shared" si="1"/>
        <v>2.2999999999999998</v>
      </c>
      <c r="Y32" s="97" t="s">
        <v>160</v>
      </c>
      <c r="Z32" s="159">
        <v>1025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14019924</v>
      </c>
      <c r="AJ32" s="45">
        <f t="shared" si="7"/>
        <v>1122</v>
      </c>
      <c r="AK32" s="48" t="e">
        <f t="shared" si="8"/>
        <v>#DIV/0!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78</v>
      </c>
      <c r="H33" s="155">
        <f t="shared" si="0"/>
        <v>54.929577464788736</v>
      </c>
      <c r="I33" s="155">
        <v>78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88102915</v>
      </c>
      <c r="T33" s="45">
        <f t="shared" si="4"/>
        <v>0</v>
      </c>
      <c r="U33" s="46">
        <f t="shared" si="5"/>
        <v>0</v>
      </c>
      <c r="V33" s="46">
        <f t="shared" si="6"/>
        <v>0</v>
      </c>
      <c r="W33" s="96">
        <v>2</v>
      </c>
      <c r="X33" s="96">
        <f t="shared" si="1"/>
        <v>2</v>
      </c>
      <c r="Y33" s="97" t="s">
        <v>160</v>
      </c>
      <c r="Z33" s="159">
        <v>1025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14021049</v>
      </c>
      <c r="AJ33" s="45">
        <f t="shared" si="7"/>
        <v>1125</v>
      </c>
      <c r="AK33" s="48" t="e">
        <f t="shared" si="8"/>
        <v>#DIV/0!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73</v>
      </c>
      <c r="H34" s="155">
        <f t="shared" si="0"/>
        <v>51.408450704225352</v>
      </c>
      <c r="I34" s="155">
        <v>72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88102915</v>
      </c>
      <c r="T34" s="45">
        <f t="shared" si="4"/>
        <v>0</v>
      </c>
      <c r="U34" s="46">
        <f t="shared" si="5"/>
        <v>0</v>
      </c>
      <c r="V34" s="46">
        <f t="shared" si="6"/>
        <v>0</v>
      </c>
      <c r="W34" s="96">
        <v>2.8</v>
      </c>
      <c r="X34" s="96">
        <f t="shared" si="1"/>
        <v>2.8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14022155</v>
      </c>
      <c r="AJ34" s="45">
        <f t="shared" si="7"/>
        <v>1106</v>
      </c>
      <c r="AK34" s="48" t="e">
        <f t="shared" si="8"/>
        <v>#DIV/0!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75</v>
      </c>
      <c r="H35" s="155">
        <f t="shared" si="0"/>
        <v>52.816901408450704</v>
      </c>
      <c r="I35" s="155">
        <v>74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139</v>
      </c>
      <c r="R35" s="158"/>
      <c r="S35" s="158">
        <v>88102915</v>
      </c>
      <c r="T35" s="45">
        <f t="shared" si="4"/>
        <v>0</v>
      </c>
      <c r="U35" s="46">
        <f t="shared" si="5"/>
        <v>0</v>
      </c>
      <c r="V35" s="46">
        <f t="shared" si="6"/>
        <v>0</v>
      </c>
      <c r="W35" s="96">
        <v>4</v>
      </c>
      <c r="X35" s="96">
        <f t="shared" si="1"/>
        <v>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14023265</v>
      </c>
      <c r="AJ35" s="45">
        <f t="shared" si="7"/>
        <v>1110</v>
      </c>
      <c r="AK35" s="48" t="e">
        <f t="shared" si="8"/>
        <v>#DIV/0!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68110</v>
      </c>
      <c r="U36" s="46">
        <f t="shared" si="5"/>
        <v>1634.64</v>
      </c>
      <c r="V36" s="46">
        <f t="shared" si="6"/>
        <v>68.11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27612</v>
      </c>
      <c r="AK36" s="61">
        <f>$AJ$36/$V36</f>
        <v>405.40302451916017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1.0900000000000001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237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159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238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239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240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'[1]FEB 6'!$B$54</f>
        <v>TARGET DISCHARGE PRESSURE SET TO 76 PSI @ 7:01 PM TO 8:01 PM AS PER SCHEDULE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166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167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 t="s">
        <v>169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3 R5:W5" name="Range1_16_1_1_1_1_1_1_2_2_2_2_2_2_2_2_2_2_2_2_2_2_2_2_2_2_2_2_2_2_2_1_2_2_2_2_2_2_2_2_2_2_3_2_2_2_2_2_2_2_2_2_2_3_2_2_2_2_2_1_1_1_1_2_2_2_1"/>
    <protectedRange sqref="R4:W4" name="Range1_16_1_1_1_1_1_1_2_2_2_2_2_2_2_2_2_2_2_2_2_2_2_2_2_2_2_2_2_2_2_1_2_2_2_2_2_2_2_2_2_2_3_2_2_2_2_2_2_2_2_2_2_1_1_1_1_2_2_1_1_1_1_1_1_1_1_1_2_1_2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22" priority="5" operator="containsText" text="N/A">
      <formula>NOT(ISERROR(SEARCH("N/A",Z12)))</formula>
    </cfRule>
    <cfRule type="cellIs" dxfId="321" priority="17" operator="equal">
      <formula>0</formula>
    </cfRule>
  </conditionalFormatting>
  <conditionalFormatting sqref="Z12:AG35">
    <cfRule type="cellIs" dxfId="320" priority="16" operator="greaterThanOrEqual">
      <formula>1185</formula>
    </cfRule>
  </conditionalFormatting>
  <conditionalFormatting sqref="Z12:AG35">
    <cfRule type="cellIs" dxfId="319" priority="15" operator="between">
      <formula>0.1</formula>
      <formula>1184</formula>
    </cfRule>
  </conditionalFormatting>
  <conditionalFormatting sqref="Z8:Z9 AT12:AT35 AL36:AQ36 AL12:AR35">
    <cfRule type="cellIs" dxfId="318" priority="14" operator="equal">
      <formula>0</formula>
    </cfRule>
  </conditionalFormatting>
  <conditionalFormatting sqref="Z8:Z9 AT12:AT35 AL36:AQ36 AL12:AR35">
    <cfRule type="cellIs" dxfId="317" priority="13" operator="greaterThan">
      <formula>1179</formula>
    </cfRule>
  </conditionalFormatting>
  <conditionalFormatting sqref="Z8:Z9 AT12:AT35 AL36:AQ36 AL12:AR35">
    <cfRule type="cellIs" dxfId="316" priority="12" operator="greaterThan">
      <formula>99</formula>
    </cfRule>
  </conditionalFormatting>
  <conditionalFormatting sqref="Z8:Z9 AT12:AT35 AL36:AQ36 AL12:AR35">
    <cfRule type="cellIs" dxfId="315" priority="11" operator="greaterThan">
      <formula>0.99</formula>
    </cfRule>
  </conditionalFormatting>
  <conditionalFormatting sqref="AD8:AD9">
    <cfRule type="cellIs" dxfId="314" priority="10" operator="equal">
      <formula>0</formula>
    </cfRule>
  </conditionalFormatting>
  <conditionalFormatting sqref="AD8:AD9">
    <cfRule type="cellIs" dxfId="313" priority="9" operator="greaterThan">
      <formula>1179</formula>
    </cfRule>
  </conditionalFormatting>
  <conditionalFormatting sqref="AD8:AD9">
    <cfRule type="cellIs" dxfId="312" priority="8" operator="greaterThan">
      <formula>99</formula>
    </cfRule>
  </conditionalFormatting>
  <conditionalFormatting sqref="AD8:AD9">
    <cfRule type="cellIs" dxfId="311" priority="7" operator="greaterThan">
      <formula>0.99</formula>
    </cfRule>
  </conditionalFormatting>
  <conditionalFormatting sqref="AK12:AK35">
    <cfRule type="cellIs" dxfId="310" priority="6" operator="greaterThan">
      <formula>$AK$8</formula>
    </cfRule>
  </conditionalFormatting>
  <conditionalFormatting sqref="AS12:AS35">
    <cfRule type="containsText" dxfId="309" priority="1" operator="containsText" text="N/A">
      <formula>NOT(ISERROR(SEARCH("N/A",AS12)))</formula>
    </cfRule>
    <cfRule type="cellIs" dxfId="308" priority="4" operator="equal">
      <formula>0</formula>
    </cfRule>
  </conditionalFormatting>
  <conditionalFormatting sqref="AS12:AS35">
    <cfRule type="cellIs" dxfId="307" priority="3" operator="greaterThanOrEqual">
      <formula>1185</formula>
    </cfRule>
  </conditionalFormatting>
  <conditionalFormatting sqref="AS12:AS35">
    <cfRule type="cellIs" dxfId="306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2:BB87"/>
  <sheetViews>
    <sheetView topLeftCell="A31" zoomScaleNormal="100" workbookViewId="0">
      <selection activeCell="B47" sqref="B47:B4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136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47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37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7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43173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27673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8"/>
      <c r="C9" s="239"/>
      <c r="D9" s="240"/>
      <c r="E9" s="241"/>
      <c r="F9" s="241"/>
      <c r="G9" s="241"/>
      <c r="H9" s="241"/>
      <c r="I9" s="242"/>
      <c r="J9" s="122"/>
      <c r="K9" s="240"/>
      <c r="L9" s="241"/>
      <c r="M9" s="242"/>
      <c r="N9" s="29"/>
      <c r="O9" s="29"/>
      <c r="P9" s="29"/>
      <c r="Q9" s="122"/>
      <c r="R9" s="122"/>
      <c r="S9" s="122"/>
      <c r="T9" s="123"/>
      <c r="U9" s="124"/>
      <c r="V9" s="125"/>
      <c r="W9" s="240"/>
      <c r="X9" s="242"/>
      <c r="Y9" s="30"/>
      <c r="Z9" s="243"/>
      <c r="AA9" s="126"/>
      <c r="AB9" s="127"/>
      <c r="AC9" s="127"/>
      <c r="AD9" s="126"/>
      <c r="AE9" s="126"/>
      <c r="AF9" s="128"/>
      <c r="AG9" s="244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48" t="s">
        <v>51</v>
      </c>
      <c r="X10" s="248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46" t="s">
        <v>55</v>
      </c>
      <c r="AI10" s="246" t="s">
        <v>56</v>
      </c>
      <c r="AJ10" s="309" t="s">
        <v>57</v>
      </c>
      <c r="AK10" s="324" t="s">
        <v>58</v>
      </c>
      <c r="AL10" s="248" t="s">
        <v>59</v>
      </c>
      <c r="AM10" s="248" t="s">
        <v>60</v>
      </c>
      <c r="AN10" s="248" t="s">
        <v>61</v>
      </c>
      <c r="AO10" s="248" t="s">
        <v>62</v>
      </c>
      <c r="AP10" s="248" t="s">
        <v>63</v>
      </c>
      <c r="AQ10" s="248" t="s">
        <v>125</v>
      </c>
      <c r="AR10" s="248" t="s">
        <v>64</v>
      </c>
      <c r="AS10" s="248" t="s">
        <v>65</v>
      </c>
      <c r="AT10" s="307" t="s">
        <v>66</v>
      </c>
      <c r="AU10" s="248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8" t="s">
        <v>72</v>
      </c>
      <c r="C11" s="248" t="s">
        <v>73</v>
      </c>
      <c r="D11" s="248" t="s">
        <v>74</v>
      </c>
      <c r="E11" s="248" t="s">
        <v>75</v>
      </c>
      <c r="F11" s="248" t="s">
        <v>128</v>
      </c>
      <c r="G11" s="248" t="s">
        <v>74</v>
      </c>
      <c r="H11" s="248" t="s">
        <v>75</v>
      </c>
      <c r="I11" s="248" t="s">
        <v>128</v>
      </c>
      <c r="J11" s="304"/>
      <c r="K11" s="248" t="s">
        <v>75</v>
      </c>
      <c r="L11" s="248" t="s">
        <v>75</v>
      </c>
      <c r="M11" s="248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13'!S35</f>
        <v>88102915</v>
      </c>
      <c r="T11" s="317"/>
      <c r="U11" s="318"/>
      <c r="V11" s="319"/>
      <c r="W11" s="248" t="s">
        <v>75</v>
      </c>
      <c r="X11" s="248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13'!AI35</f>
        <v>14023265</v>
      </c>
      <c r="AJ11" s="309"/>
      <c r="AK11" s="325"/>
      <c r="AL11" s="248" t="s">
        <v>84</v>
      </c>
      <c r="AM11" s="248" t="s">
        <v>84</v>
      </c>
      <c r="AN11" s="248" t="s">
        <v>84</v>
      </c>
      <c r="AO11" s="248" t="s">
        <v>84</v>
      </c>
      <c r="AP11" s="248" t="s">
        <v>84</v>
      </c>
      <c r="AQ11" s="248" t="s">
        <v>84</v>
      </c>
      <c r="AR11" s="248" t="s">
        <v>84</v>
      </c>
      <c r="AS11" s="1"/>
      <c r="AT11" s="308"/>
      <c r="AU11" s="245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70</v>
      </c>
      <c r="H12" s="155">
        <f t="shared" ref="H12:H35" si="0">G12/1.42</f>
        <v>49.295774647887328</v>
      </c>
      <c r="I12" s="155">
        <v>68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145</v>
      </c>
      <c r="R12" s="158"/>
      <c r="S12" s="158">
        <v>88102915</v>
      </c>
      <c r="T12" s="45">
        <f>IF(ISBLANK(S12),"-",S12-S11)</f>
        <v>0</v>
      </c>
      <c r="U12" s="46">
        <f>T12*24/1000</f>
        <v>0</v>
      </c>
      <c r="V12" s="46">
        <f>T12/1000</f>
        <v>0</v>
      </c>
      <c r="W12" s="96">
        <v>5.7</v>
      </c>
      <c r="X12" s="96">
        <f t="shared" ref="X12:X35" si="1">W12</f>
        <v>5.7</v>
      </c>
      <c r="Y12" s="97" t="s">
        <v>141</v>
      </c>
      <c r="Z12" s="159">
        <v>0</v>
      </c>
      <c r="AA12" s="159">
        <v>0</v>
      </c>
      <c r="AB12" s="159">
        <v>1188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14024392</v>
      </c>
      <c r="AJ12" s="45">
        <f>IF(ISBLANK(AI12),"-",AI12-AI11)</f>
        <v>1127</v>
      </c>
      <c r="AK12" s="48" t="e">
        <f>AJ12/V12</f>
        <v>#DIV/0!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70</v>
      </c>
      <c r="H13" s="155">
        <f t="shared" si="0"/>
        <v>49.295774647887328</v>
      </c>
      <c r="I13" s="155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144</v>
      </c>
      <c r="R13" s="158"/>
      <c r="S13" s="158">
        <v>88102915</v>
      </c>
      <c r="T13" s="45">
        <f t="shared" ref="T13:T35" si="4">IF(ISBLANK(S13),"-",S13-S12)</f>
        <v>0</v>
      </c>
      <c r="U13" s="46">
        <f t="shared" ref="U13:U36" si="5">T13*24/1000</f>
        <v>0</v>
      </c>
      <c r="V13" s="46">
        <f t="shared" ref="V13:V36" si="6">T13/1000</f>
        <v>0</v>
      </c>
      <c r="W13" s="96">
        <v>7.7</v>
      </c>
      <c r="X13" s="96">
        <f t="shared" si="1"/>
        <v>7.7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14025528</v>
      </c>
      <c r="AJ13" s="45">
        <f t="shared" ref="AJ13:AJ35" si="7">IF(ISBLANK(AI13),"-",AI13-AI12)</f>
        <v>1136</v>
      </c>
      <c r="AK13" s="48" t="e">
        <f t="shared" ref="AK13:AK35" si="8">AJ13/V13</f>
        <v>#DIV/0!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79</v>
      </c>
      <c r="H14" s="155">
        <f t="shared" si="0"/>
        <v>55.633802816901408</v>
      </c>
      <c r="I14" s="155">
        <v>78</v>
      </c>
      <c r="J14" s="41" t="s">
        <v>88</v>
      </c>
      <c r="K14" s="41">
        <f t="shared" si="3"/>
        <v>50.70422535211268</v>
      </c>
      <c r="L14" s="42">
        <f>(G14-5)/1.42</f>
        <v>52.112676056338032</v>
      </c>
      <c r="M14" s="41">
        <f>L14+(6/1.42)</f>
        <v>56.338028169014088</v>
      </c>
      <c r="N14" s="43">
        <v>14</v>
      </c>
      <c r="O14" s="44" t="s">
        <v>89</v>
      </c>
      <c r="P14" s="44">
        <v>11.2</v>
      </c>
      <c r="Q14" s="158">
        <v>132</v>
      </c>
      <c r="R14" s="158"/>
      <c r="S14" s="158">
        <v>88104828</v>
      </c>
      <c r="T14" s="45">
        <f t="shared" si="4"/>
        <v>1913</v>
      </c>
      <c r="U14" s="46">
        <f t="shared" si="5"/>
        <v>45.911999999999999</v>
      </c>
      <c r="V14" s="46">
        <f t="shared" si="6"/>
        <v>1.913</v>
      </c>
      <c r="W14" s="96">
        <v>9.1</v>
      </c>
      <c r="X14" s="96">
        <f t="shared" si="1"/>
        <v>9.1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14026626</v>
      </c>
      <c r="AJ14" s="45">
        <f>IF(ISBLANK(AI14),"-",AI14-AI13)</f>
        <v>1098</v>
      </c>
      <c r="AK14" s="48">
        <f t="shared" si="8"/>
        <v>573.96759017250395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4</v>
      </c>
      <c r="G15" s="118">
        <v>83</v>
      </c>
      <c r="H15" s="155">
        <f t="shared" si="0"/>
        <v>58.450704225352112</v>
      </c>
      <c r="I15" s="155">
        <v>82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114</v>
      </c>
      <c r="R15" s="158" t="s">
        <v>123</v>
      </c>
      <c r="S15" s="158">
        <v>88109380</v>
      </c>
      <c r="T15" s="45">
        <f t="shared" si="4"/>
        <v>4552</v>
      </c>
      <c r="U15" s="46">
        <f t="shared" si="5"/>
        <v>109.248</v>
      </c>
      <c r="V15" s="46">
        <f t="shared" si="6"/>
        <v>4.5519999999999996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1115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14027644</v>
      </c>
      <c r="AJ15" s="45">
        <f t="shared" si="7"/>
        <v>1018</v>
      </c>
      <c r="AK15" s="48">
        <f t="shared" si="8"/>
        <v>223.63796133567664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5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88114235</v>
      </c>
      <c r="T16" s="45">
        <f t="shared" si="4"/>
        <v>4855</v>
      </c>
      <c r="U16" s="46">
        <f t="shared" si="5"/>
        <v>116.52</v>
      </c>
      <c r="V16" s="46">
        <f t="shared" si="6"/>
        <v>4.8550000000000004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1150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14028656</v>
      </c>
      <c r="AJ16" s="45">
        <f t="shared" si="7"/>
        <v>1012</v>
      </c>
      <c r="AK16" s="48">
        <f t="shared" si="8"/>
        <v>208.44490216271882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6</v>
      </c>
      <c r="G17" s="118">
        <v>77</v>
      </c>
      <c r="H17" s="155">
        <f t="shared" si="0"/>
        <v>54.225352112676056</v>
      </c>
      <c r="I17" s="155">
        <v>80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128</v>
      </c>
      <c r="R17" s="158"/>
      <c r="S17" s="158">
        <v>88119304</v>
      </c>
      <c r="T17" s="45">
        <f t="shared" si="4"/>
        <v>5069</v>
      </c>
      <c r="U17" s="46">
        <f t="shared" si="5"/>
        <v>121.65600000000001</v>
      </c>
      <c r="V17" s="46">
        <f t="shared" si="6"/>
        <v>5.069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14029789</v>
      </c>
      <c r="AJ17" s="45">
        <f t="shared" si="7"/>
        <v>1133</v>
      </c>
      <c r="AK17" s="48">
        <f t="shared" si="8"/>
        <v>223.51548628920892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0.97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127</v>
      </c>
      <c r="R18" s="158"/>
      <c r="S18" s="158">
        <v>88124862</v>
      </c>
      <c r="T18" s="45">
        <f t="shared" si="4"/>
        <v>5558</v>
      </c>
      <c r="U18" s="46">
        <f t="shared" si="5"/>
        <v>133.392</v>
      </c>
      <c r="V18" s="46">
        <f t="shared" si="6"/>
        <v>5.5579999999999998</v>
      </c>
      <c r="W18" s="96">
        <v>8.9</v>
      </c>
      <c r="X18" s="96">
        <f t="shared" si="1"/>
        <v>8.9</v>
      </c>
      <c r="Y18" s="97" t="s">
        <v>160</v>
      </c>
      <c r="Z18" s="159">
        <v>0</v>
      </c>
      <c r="AA18" s="159">
        <v>1068</v>
      </c>
      <c r="AB18" s="159">
        <v>1186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14031005</v>
      </c>
      <c r="AJ18" s="45">
        <f t="shared" si="7"/>
        <v>1216</v>
      </c>
      <c r="AK18" s="48">
        <f t="shared" si="8"/>
        <v>218.78373515653112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78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125</v>
      </c>
      <c r="R19" s="158"/>
      <c r="S19" s="158">
        <v>88129540</v>
      </c>
      <c r="T19" s="45">
        <f t="shared" si="4"/>
        <v>4678</v>
      </c>
      <c r="U19" s="46">
        <f>T19*24/1000</f>
        <v>112.27200000000001</v>
      </c>
      <c r="V19" s="46">
        <f t="shared" si="6"/>
        <v>4.6779999999999999</v>
      </c>
      <c r="W19" s="96">
        <v>8</v>
      </c>
      <c r="X19" s="96">
        <f t="shared" si="1"/>
        <v>8</v>
      </c>
      <c r="Y19" s="97" t="s">
        <v>160</v>
      </c>
      <c r="Z19" s="159">
        <v>0</v>
      </c>
      <c r="AA19" s="159">
        <v>1137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14032188</v>
      </c>
      <c r="AJ19" s="45">
        <f t="shared" si="7"/>
        <v>1183</v>
      </c>
      <c r="AK19" s="48">
        <f t="shared" si="8"/>
        <v>252.88584865327064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78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125</v>
      </c>
      <c r="R20" s="158"/>
      <c r="S20" s="158">
        <v>88134648</v>
      </c>
      <c r="T20" s="45">
        <f t="shared" si="4"/>
        <v>5108</v>
      </c>
      <c r="U20" s="46">
        <f t="shared" si="5"/>
        <v>122.592</v>
      </c>
      <c r="V20" s="46">
        <f t="shared" si="6"/>
        <v>5.1079999999999997</v>
      </c>
      <c r="W20" s="96">
        <v>7</v>
      </c>
      <c r="X20" s="96">
        <f t="shared" si="1"/>
        <v>7</v>
      </c>
      <c r="Y20" s="97" t="s">
        <v>160</v>
      </c>
      <c r="Z20" s="159">
        <v>0</v>
      </c>
      <c r="AA20" s="159">
        <v>1156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14033490</v>
      </c>
      <c r="AJ20" s="45">
        <f t="shared" si="7"/>
        <v>1302</v>
      </c>
      <c r="AK20" s="48">
        <f t="shared" si="8"/>
        <v>254.89428347689901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78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88139395</v>
      </c>
      <c r="T21" s="45">
        <f t="shared" si="4"/>
        <v>4747</v>
      </c>
      <c r="U21" s="46">
        <f t="shared" si="5"/>
        <v>113.928</v>
      </c>
      <c r="V21" s="46">
        <f t="shared" si="6"/>
        <v>4.7469999999999999</v>
      </c>
      <c r="W21" s="96">
        <v>6.1</v>
      </c>
      <c r="X21" s="96">
        <f t="shared" si="1"/>
        <v>6.1</v>
      </c>
      <c r="Y21" s="97" t="s">
        <v>160</v>
      </c>
      <c r="Z21" s="159">
        <v>0</v>
      </c>
      <c r="AA21" s="159">
        <v>1158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14034720</v>
      </c>
      <c r="AJ21" s="45">
        <f t="shared" si="7"/>
        <v>1230</v>
      </c>
      <c r="AK21" s="48">
        <f t="shared" si="8"/>
        <v>259.1110174847272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1.03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80</v>
      </c>
      <c r="H22" s="155">
        <f t="shared" si="0"/>
        <v>56.338028169014088</v>
      </c>
      <c r="I22" s="155">
        <v>77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126</v>
      </c>
      <c r="R22" s="158"/>
      <c r="S22" s="158">
        <v>88144262</v>
      </c>
      <c r="T22" s="45">
        <f t="shared" si="4"/>
        <v>4867</v>
      </c>
      <c r="U22" s="46">
        <f t="shared" si="5"/>
        <v>116.80800000000001</v>
      </c>
      <c r="V22" s="46">
        <f t="shared" si="6"/>
        <v>4.867</v>
      </c>
      <c r="W22" s="96">
        <v>5.0999999999999996</v>
      </c>
      <c r="X22" s="96">
        <f>W22</f>
        <v>5.0999999999999996</v>
      </c>
      <c r="Y22" s="97" t="s">
        <v>160</v>
      </c>
      <c r="Z22" s="159">
        <v>0</v>
      </c>
      <c r="AA22" s="159">
        <v>1159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14035963</v>
      </c>
      <c r="AJ22" s="45">
        <f t="shared" si="7"/>
        <v>1243</v>
      </c>
      <c r="AK22" s="48">
        <f t="shared" si="8"/>
        <v>255.39346620094514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77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88148821</v>
      </c>
      <c r="T23" s="45">
        <f t="shared" si="4"/>
        <v>4559</v>
      </c>
      <c r="U23" s="46">
        <f>T23*24/1000</f>
        <v>109.416</v>
      </c>
      <c r="V23" s="46">
        <f t="shared" si="6"/>
        <v>4.5590000000000002</v>
      </c>
      <c r="W23" s="96">
        <v>4.5</v>
      </c>
      <c r="X23" s="96">
        <f t="shared" si="1"/>
        <v>4.5</v>
      </c>
      <c r="Y23" s="97" t="s">
        <v>160</v>
      </c>
      <c r="Z23" s="159">
        <v>0</v>
      </c>
      <c r="AA23" s="159">
        <v>1046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14037146</v>
      </c>
      <c r="AJ23" s="45">
        <f t="shared" si="7"/>
        <v>1183</v>
      </c>
      <c r="AK23" s="48">
        <f t="shared" si="8"/>
        <v>259.48672954595304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76</v>
      </c>
      <c r="H24" s="155">
        <f t="shared" si="0"/>
        <v>53.521126760563384</v>
      </c>
      <c r="I24" s="155">
        <v>76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88153305</v>
      </c>
      <c r="T24" s="45">
        <f t="shared" si="4"/>
        <v>4484</v>
      </c>
      <c r="U24" s="46">
        <f>T24*24/1000</f>
        <v>107.616</v>
      </c>
      <c r="V24" s="46">
        <f t="shared" si="6"/>
        <v>4.484</v>
      </c>
      <c r="W24" s="96">
        <v>4.0999999999999996</v>
      </c>
      <c r="X24" s="96">
        <f t="shared" si="1"/>
        <v>4.0999999999999996</v>
      </c>
      <c r="Y24" s="97" t="s">
        <v>160</v>
      </c>
      <c r="Z24" s="159">
        <v>0</v>
      </c>
      <c r="AA24" s="159">
        <v>1016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14038323</v>
      </c>
      <c r="AJ24" s="45">
        <f t="shared" si="7"/>
        <v>1177</v>
      </c>
      <c r="AK24" s="48">
        <f t="shared" si="8"/>
        <v>262.48884924174843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76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88157849</v>
      </c>
      <c r="T25" s="45">
        <f t="shared" si="4"/>
        <v>4544</v>
      </c>
      <c r="U25" s="46">
        <f t="shared" si="5"/>
        <v>109.056</v>
      </c>
      <c r="V25" s="46">
        <f t="shared" si="6"/>
        <v>4.5439999999999996</v>
      </c>
      <c r="W25" s="96">
        <v>3.6</v>
      </c>
      <c r="X25" s="96">
        <f t="shared" si="1"/>
        <v>3.6</v>
      </c>
      <c r="Y25" s="97" t="s">
        <v>160</v>
      </c>
      <c r="Z25" s="159">
        <v>0</v>
      </c>
      <c r="AA25" s="159">
        <v>1016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14039488</v>
      </c>
      <c r="AJ25" s="45">
        <f t="shared" si="7"/>
        <v>1165</v>
      </c>
      <c r="AK25" s="48">
        <f t="shared" si="8"/>
        <v>256.38204225352115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1.21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77</v>
      </c>
      <c r="H26" s="155">
        <f t="shared" si="0"/>
        <v>54.225352112676056</v>
      </c>
      <c r="I26" s="155">
        <v>75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88162579</v>
      </c>
      <c r="T26" s="45">
        <f t="shared" si="4"/>
        <v>4730</v>
      </c>
      <c r="U26" s="46">
        <f t="shared" si="5"/>
        <v>113.52</v>
      </c>
      <c r="V26" s="46">
        <f t="shared" si="6"/>
        <v>4.7300000000000004</v>
      </c>
      <c r="W26" s="96">
        <v>3.4</v>
      </c>
      <c r="X26" s="96">
        <f t="shared" si="1"/>
        <v>3.4</v>
      </c>
      <c r="Y26" s="97" t="s">
        <v>160</v>
      </c>
      <c r="Z26" s="159">
        <v>0</v>
      </c>
      <c r="AA26" s="159">
        <v>1015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14040672</v>
      </c>
      <c r="AJ26" s="45">
        <f>IF(ISBLANK(AI26),"-",AI26-AI25)</f>
        <v>1184</v>
      </c>
      <c r="AK26" s="48">
        <f t="shared" si="8"/>
        <v>250.31712473572935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77</v>
      </c>
      <c r="H27" s="155">
        <f t="shared" si="0"/>
        <v>54.225352112676056</v>
      </c>
      <c r="I27" s="155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88167133</v>
      </c>
      <c r="T27" s="45">
        <f t="shared" si="4"/>
        <v>4554</v>
      </c>
      <c r="U27" s="46">
        <f t="shared" si="5"/>
        <v>109.29600000000001</v>
      </c>
      <c r="V27" s="46">
        <f t="shared" si="6"/>
        <v>4.5540000000000003</v>
      </c>
      <c r="W27" s="96">
        <v>3.1</v>
      </c>
      <c r="X27" s="96">
        <f t="shared" si="1"/>
        <v>3.1</v>
      </c>
      <c r="Y27" s="97" t="s">
        <v>160</v>
      </c>
      <c r="Z27" s="159">
        <v>0</v>
      </c>
      <c r="AA27" s="159">
        <v>1015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14041844</v>
      </c>
      <c r="AJ27" s="45">
        <f>IF(ISBLANK(AI27),"-",AI27-AI26)</f>
        <v>1172</v>
      </c>
      <c r="AK27" s="48">
        <f t="shared" si="8"/>
        <v>257.35617039964865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131</v>
      </c>
      <c r="R28" s="158"/>
      <c r="S28" s="158">
        <v>88171421</v>
      </c>
      <c r="T28" s="45">
        <f t="shared" si="4"/>
        <v>4288</v>
      </c>
      <c r="U28" s="46">
        <f t="shared" si="5"/>
        <v>102.91200000000001</v>
      </c>
      <c r="V28" s="46">
        <f t="shared" si="6"/>
        <v>4.2880000000000003</v>
      </c>
      <c r="W28" s="96">
        <v>2.8</v>
      </c>
      <c r="X28" s="96">
        <f t="shared" si="1"/>
        <v>2.8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14042975</v>
      </c>
      <c r="AJ28" s="45">
        <f t="shared" si="7"/>
        <v>1131</v>
      </c>
      <c r="AK28" s="48">
        <f>AJ27/V28</f>
        <v>273.32089552238807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88176010</v>
      </c>
      <c r="T29" s="45">
        <f t="shared" si="4"/>
        <v>4589</v>
      </c>
      <c r="U29" s="46">
        <f t="shared" si="5"/>
        <v>110.136</v>
      </c>
      <c r="V29" s="46">
        <f t="shared" si="6"/>
        <v>4.5890000000000004</v>
      </c>
      <c r="W29" s="96">
        <v>2.5</v>
      </c>
      <c r="X29" s="96">
        <f t="shared" si="1"/>
        <v>2.5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14044158</v>
      </c>
      <c r="AJ29" s="45">
        <f t="shared" si="7"/>
        <v>1183</v>
      </c>
      <c r="AK29" s="48">
        <f>AJ28/V29</f>
        <v>246.45892351274784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-4</v>
      </c>
      <c r="G30" s="118">
        <v>75</v>
      </c>
      <c r="H30" s="155">
        <f t="shared" si="0"/>
        <v>52.816901408450704</v>
      </c>
      <c r="I30" s="155">
        <v>71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88180484</v>
      </c>
      <c r="T30" s="45">
        <f t="shared" si="4"/>
        <v>4474</v>
      </c>
      <c r="U30" s="46">
        <f t="shared" si="5"/>
        <v>107.376</v>
      </c>
      <c r="V30" s="46">
        <f t="shared" si="6"/>
        <v>4.4740000000000002</v>
      </c>
      <c r="W30" s="96">
        <v>2.2000000000000002</v>
      </c>
      <c r="X30" s="96">
        <f t="shared" si="1"/>
        <v>2.2000000000000002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14045300</v>
      </c>
      <c r="AJ30" s="45">
        <f t="shared" si="7"/>
        <v>1142</v>
      </c>
      <c r="AK30" s="48">
        <f t="shared" si="8"/>
        <v>255.2525704067948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74</v>
      </c>
      <c r="H31" s="155">
        <f t="shared" si="0"/>
        <v>52.112676056338032</v>
      </c>
      <c r="I31" s="155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88184974</v>
      </c>
      <c r="T31" s="45">
        <f t="shared" si="4"/>
        <v>4490</v>
      </c>
      <c r="U31" s="46">
        <f t="shared" si="5"/>
        <v>107.76</v>
      </c>
      <c r="V31" s="46">
        <f t="shared" si="6"/>
        <v>4.49</v>
      </c>
      <c r="W31" s="96">
        <v>1.9</v>
      </c>
      <c r="X31" s="96">
        <f t="shared" si="1"/>
        <v>1.9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14046473</v>
      </c>
      <c r="AJ31" s="45">
        <f t="shared" si="7"/>
        <v>1173</v>
      </c>
      <c r="AK31" s="48">
        <f t="shared" si="8"/>
        <v>261.24721603563472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-6</v>
      </c>
      <c r="G32" s="118">
        <v>75</v>
      </c>
      <c r="H32" s="155">
        <f t="shared" si="0"/>
        <v>52.816901408450704</v>
      </c>
      <c r="I32" s="155">
        <v>69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88189248</v>
      </c>
      <c r="T32" s="45">
        <f t="shared" si="4"/>
        <v>4274</v>
      </c>
      <c r="U32" s="46">
        <f t="shared" si="5"/>
        <v>102.57599999999999</v>
      </c>
      <c r="V32" s="46">
        <f t="shared" si="6"/>
        <v>4.274</v>
      </c>
      <c r="W32" s="96">
        <v>1.7</v>
      </c>
      <c r="X32" s="96">
        <f t="shared" si="1"/>
        <v>1.7</v>
      </c>
      <c r="Y32" s="97" t="s">
        <v>160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14047626</v>
      </c>
      <c r="AJ32" s="45">
        <f t="shared" si="7"/>
        <v>1153</v>
      </c>
      <c r="AK32" s="48">
        <f t="shared" si="8"/>
        <v>269.77070659803462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77</v>
      </c>
      <c r="H33" s="155">
        <f t="shared" si="0"/>
        <v>54.225352112676056</v>
      </c>
      <c r="I33" s="155">
        <v>76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88193758</v>
      </c>
      <c r="T33" s="45">
        <f t="shared" si="4"/>
        <v>4510</v>
      </c>
      <c r="U33" s="46">
        <f t="shared" si="5"/>
        <v>108.24</v>
      </c>
      <c r="V33" s="46">
        <f t="shared" si="6"/>
        <v>4.51</v>
      </c>
      <c r="W33" s="96">
        <v>1.5</v>
      </c>
      <c r="X33" s="96">
        <f t="shared" si="1"/>
        <v>1.5</v>
      </c>
      <c r="Y33" s="97" t="s">
        <v>160</v>
      </c>
      <c r="Z33" s="159">
        <v>0</v>
      </c>
      <c r="AA33" s="159">
        <v>1014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14048744</v>
      </c>
      <c r="AJ33" s="45">
        <f t="shared" si="7"/>
        <v>1118</v>
      </c>
      <c r="AK33" s="48">
        <f t="shared" si="8"/>
        <v>247.89356984478937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70</v>
      </c>
      <c r="H34" s="155">
        <f t="shared" si="0"/>
        <v>49.295774647887328</v>
      </c>
      <c r="I34" s="155">
        <v>69</v>
      </c>
      <c r="J34" s="41" t="s">
        <v>88</v>
      </c>
      <c r="K34" s="41">
        <f>L34-(2/1.42)</f>
        <v>44.366197183098592</v>
      </c>
      <c r="L34" s="42">
        <f>(G34-5)/1.42</f>
        <v>45.774647887323944</v>
      </c>
      <c r="M34" s="41">
        <f t="shared" si="12"/>
        <v>50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88197228</v>
      </c>
      <c r="T34" s="45">
        <f t="shared" si="4"/>
        <v>3470</v>
      </c>
      <c r="U34" s="46">
        <f t="shared" si="5"/>
        <v>83.28</v>
      </c>
      <c r="V34" s="46">
        <f t="shared" si="6"/>
        <v>3.47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1186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14049831</v>
      </c>
      <c r="AJ34" s="45">
        <f t="shared" si="7"/>
        <v>1087</v>
      </c>
      <c r="AK34" s="48">
        <f t="shared" si="8"/>
        <v>313.25648414985591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74</v>
      </c>
      <c r="H35" s="155">
        <f t="shared" si="0"/>
        <v>52.112676056338032</v>
      </c>
      <c r="I35" s="155">
        <v>72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138</v>
      </c>
      <c r="R35" s="158"/>
      <c r="S35" s="158">
        <v>88201025</v>
      </c>
      <c r="T35" s="45">
        <f t="shared" si="4"/>
        <v>3797</v>
      </c>
      <c r="U35" s="46">
        <f t="shared" si="5"/>
        <v>91.128</v>
      </c>
      <c r="V35" s="46">
        <f t="shared" si="6"/>
        <v>3.7970000000000002</v>
      </c>
      <c r="W35" s="96">
        <v>3.5</v>
      </c>
      <c r="X35" s="96">
        <f t="shared" si="1"/>
        <v>3.5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14050938</v>
      </c>
      <c r="AJ35" s="45">
        <f t="shared" si="7"/>
        <v>1107</v>
      </c>
      <c r="AK35" s="48">
        <f t="shared" si="8"/>
        <v>291.54595733473792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98110</v>
      </c>
      <c r="U36" s="46">
        <f t="shared" si="5"/>
        <v>2354.64</v>
      </c>
      <c r="V36" s="46">
        <f t="shared" si="6"/>
        <v>98.11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27673</v>
      </c>
      <c r="AK36" s="61">
        <f>$AJ$36/$V36</f>
        <v>282.06095199266127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1.0816666666666666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207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172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54" t="s">
        <v>241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242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163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54" t="s">
        <v>243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165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'[1]FEB 6'!$B$54</f>
        <v>TARGET DISCHARGE PRESSURE SET TO 76 PSI @ 7:01 PM TO 8:01 PM AS PER SCHEDULE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166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167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 t="s">
        <v>169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"/>
    <protectedRange sqref="R4:W4" name="Range1_16_1_1_1_1_1_1_2_2_2_2_2_2_2_2_2_2_2_2_2_2_2_2_2_2_2_2_2_2_2_1_2_2_2_2_2_2_2_2_2_2_3_2_2_2_2_2_2_2_2_2_2_1_1_1_1_2_2_1_1_1_1_1_1_1_1_1_2_1_2_2_2"/>
    <protectedRange sqref="R3:W3" name="Range1_16_1_1_1_1_1_1_2_2_2_2_2_2_2_2_2_2_2_2_2_2_2_2_2_2_2_2_2_2_2_1_2_2_2_2_2_2_2_2_2_2_3_2_2_2_2_2_2_2_2_2_2_3_2_2_2_2_2_1_1_1_1_2_2_2_1_1_1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05" priority="5" operator="containsText" text="N/A">
      <formula>NOT(ISERROR(SEARCH("N/A",Z12)))</formula>
    </cfRule>
    <cfRule type="cellIs" dxfId="304" priority="17" operator="equal">
      <formula>0</formula>
    </cfRule>
  </conditionalFormatting>
  <conditionalFormatting sqref="Z12:AG35">
    <cfRule type="cellIs" dxfId="303" priority="16" operator="greaterThanOrEqual">
      <formula>1185</formula>
    </cfRule>
  </conditionalFormatting>
  <conditionalFormatting sqref="Z12:AG35">
    <cfRule type="cellIs" dxfId="302" priority="15" operator="between">
      <formula>0.1</formula>
      <formula>1184</formula>
    </cfRule>
  </conditionalFormatting>
  <conditionalFormatting sqref="Z8:Z9 AT12:AT35 AL36:AQ36 AL12:AR35">
    <cfRule type="cellIs" dxfId="301" priority="14" operator="equal">
      <formula>0</formula>
    </cfRule>
  </conditionalFormatting>
  <conditionalFormatting sqref="Z8:Z9 AT12:AT35 AL36:AQ36 AL12:AR35">
    <cfRule type="cellIs" dxfId="300" priority="13" operator="greaterThan">
      <formula>1179</formula>
    </cfRule>
  </conditionalFormatting>
  <conditionalFormatting sqref="Z8:Z9 AT12:AT35 AL36:AQ36 AL12:AR35">
    <cfRule type="cellIs" dxfId="299" priority="12" operator="greaterThan">
      <formula>99</formula>
    </cfRule>
  </conditionalFormatting>
  <conditionalFormatting sqref="Z8:Z9 AT12:AT35 AL36:AQ36 AL12:AR35">
    <cfRule type="cellIs" dxfId="298" priority="11" operator="greaterThan">
      <formula>0.99</formula>
    </cfRule>
  </conditionalFormatting>
  <conditionalFormatting sqref="AD8:AD9">
    <cfRule type="cellIs" dxfId="297" priority="10" operator="equal">
      <formula>0</formula>
    </cfRule>
  </conditionalFormatting>
  <conditionalFormatting sqref="AD8:AD9">
    <cfRule type="cellIs" dxfId="296" priority="9" operator="greaterThan">
      <formula>1179</formula>
    </cfRule>
  </conditionalFormatting>
  <conditionalFormatting sqref="AD8:AD9">
    <cfRule type="cellIs" dxfId="295" priority="8" operator="greaterThan">
      <formula>99</formula>
    </cfRule>
  </conditionalFormatting>
  <conditionalFormatting sqref="AD8:AD9">
    <cfRule type="cellIs" dxfId="294" priority="7" operator="greaterThan">
      <formula>0.99</formula>
    </cfRule>
  </conditionalFormatting>
  <conditionalFormatting sqref="AK12:AK35">
    <cfRule type="cellIs" dxfId="293" priority="6" operator="greaterThan">
      <formula>$AK$8</formula>
    </cfRule>
  </conditionalFormatting>
  <conditionalFormatting sqref="AS12:AS35">
    <cfRule type="containsText" dxfId="292" priority="1" operator="containsText" text="N/A">
      <formula>NOT(ISERROR(SEARCH("N/A",AS12)))</formula>
    </cfRule>
    <cfRule type="cellIs" dxfId="291" priority="4" operator="equal">
      <formula>0</formula>
    </cfRule>
  </conditionalFormatting>
  <conditionalFormatting sqref="AS12:AS35">
    <cfRule type="cellIs" dxfId="290" priority="3" operator="greaterThanOrEqual">
      <formula>1185</formula>
    </cfRule>
  </conditionalFormatting>
  <conditionalFormatting sqref="AS12:AS35">
    <cfRule type="cellIs" dxfId="289" priority="2" operator="between">
      <formula>0.1</formula>
      <formula>1184</formula>
    </cfRule>
  </conditionalFormatting>
  <dataValidations disablePrompts="1"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B46" zoomScaleNormal="100" workbookViewId="0">
      <selection activeCell="B55" sqref="B5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143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43174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27589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14'!S35</f>
        <v>88201025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14'!AI35</f>
        <v>14050938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73</v>
      </c>
      <c r="H12" s="155">
        <f t="shared" ref="H12:H35" si="0">G12/1.42</f>
        <v>51.408450704225352</v>
      </c>
      <c r="I12" s="155">
        <v>70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150</v>
      </c>
      <c r="R12" s="158"/>
      <c r="S12" s="158">
        <v>88204420</v>
      </c>
      <c r="T12" s="45">
        <f>IF(ISBLANK(S12),"-",S12-S11)</f>
        <v>3395</v>
      </c>
      <c r="U12" s="46">
        <f>T12*24/1000</f>
        <v>81.48</v>
      </c>
      <c r="V12" s="46">
        <f>T12/1000</f>
        <v>3.395</v>
      </c>
      <c r="W12" s="96">
        <v>5.4</v>
      </c>
      <c r="X12" s="96">
        <f t="shared" ref="X12:X35" si="1">W12</f>
        <v>5.4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14052063</v>
      </c>
      <c r="AJ12" s="45">
        <f>IF(ISBLANK(AI12),"-",AI12-AI11)</f>
        <v>1125</v>
      </c>
      <c r="AK12" s="48">
        <f>AJ12/V12</f>
        <v>331.36966126656847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6</v>
      </c>
      <c r="G13" s="118">
        <v>72</v>
      </c>
      <c r="H13" s="155">
        <f t="shared" si="0"/>
        <v>50.70422535211268</v>
      </c>
      <c r="I13" s="155">
        <v>71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141</v>
      </c>
      <c r="R13" s="158"/>
      <c r="S13" s="158">
        <v>88207951</v>
      </c>
      <c r="T13" s="45">
        <f t="shared" ref="T13:T35" si="4">IF(ISBLANK(S13),"-",S13-S12)</f>
        <v>3531</v>
      </c>
      <c r="U13" s="46">
        <f t="shared" ref="U13:U36" si="5">T13*24/1000</f>
        <v>84.744</v>
      </c>
      <c r="V13" s="46">
        <f t="shared" ref="V13:V36" si="6">T13/1000</f>
        <v>3.5310000000000001</v>
      </c>
      <c r="W13" s="96">
        <v>7.1</v>
      </c>
      <c r="X13" s="96">
        <f t="shared" si="1"/>
        <v>7.1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14053207</v>
      </c>
      <c r="AJ13" s="45">
        <f t="shared" ref="AJ13:AJ35" si="7">IF(ISBLANK(AI13),"-",AI13-AI12)</f>
        <v>1144</v>
      </c>
      <c r="AK13" s="48">
        <f t="shared" ref="AK13:AK35" si="8">AJ13/V13</f>
        <v>323.98753894080994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1.1499999999999999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73</v>
      </c>
      <c r="H14" s="155">
        <f t="shared" si="0"/>
        <v>51.408450704225352</v>
      </c>
      <c r="I14" s="155">
        <v>72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>
        <v>140</v>
      </c>
      <c r="R14" s="158"/>
      <c r="S14" s="158">
        <v>88211650</v>
      </c>
      <c r="T14" s="45">
        <f t="shared" si="4"/>
        <v>3699</v>
      </c>
      <c r="U14" s="46">
        <f t="shared" si="5"/>
        <v>88.775999999999996</v>
      </c>
      <c r="V14" s="46">
        <f t="shared" si="6"/>
        <v>3.6989999999999998</v>
      </c>
      <c r="W14" s="96">
        <v>8.8000000000000007</v>
      </c>
      <c r="X14" s="96">
        <f t="shared" si="1"/>
        <v>8.8000000000000007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14054298</v>
      </c>
      <c r="AJ14" s="45">
        <f>IF(ISBLANK(AI14),"-",AI14-AI13)</f>
        <v>1091</v>
      </c>
      <c r="AK14" s="48">
        <f t="shared" si="8"/>
        <v>294.94457961611249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83</v>
      </c>
      <c r="H15" s="155">
        <f t="shared" si="0"/>
        <v>58.450704225352112</v>
      </c>
      <c r="I15" s="155">
        <v>81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113</v>
      </c>
      <c r="R15" s="158" t="s">
        <v>123</v>
      </c>
      <c r="S15" s="158">
        <v>88216159</v>
      </c>
      <c r="T15" s="45">
        <f t="shared" si="4"/>
        <v>4509</v>
      </c>
      <c r="U15" s="46">
        <f t="shared" si="5"/>
        <v>108.21599999999999</v>
      </c>
      <c r="V15" s="46">
        <f t="shared" si="6"/>
        <v>4.5090000000000003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1146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14055364</v>
      </c>
      <c r="AJ15" s="45">
        <f t="shared" si="7"/>
        <v>1066</v>
      </c>
      <c r="AK15" s="48">
        <f t="shared" si="8"/>
        <v>236.41605677533821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5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125</v>
      </c>
      <c r="R16" s="158"/>
      <c r="S16" s="158">
        <v>88220950</v>
      </c>
      <c r="T16" s="45">
        <f t="shared" si="4"/>
        <v>4791</v>
      </c>
      <c r="U16" s="46">
        <f t="shared" si="5"/>
        <v>114.98399999999999</v>
      </c>
      <c r="V16" s="46">
        <f t="shared" si="6"/>
        <v>4.7910000000000004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14056381</v>
      </c>
      <c r="AJ16" s="45">
        <f t="shared" si="7"/>
        <v>1017</v>
      </c>
      <c r="AK16" s="48">
        <f t="shared" si="8"/>
        <v>212.27301189730744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6</v>
      </c>
      <c r="G17" s="118">
        <v>77</v>
      </c>
      <c r="H17" s="155">
        <f t="shared" si="0"/>
        <v>54.225352112676056</v>
      </c>
      <c r="I17" s="155">
        <v>77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88226276</v>
      </c>
      <c r="T17" s="45">
        <f t="shared" si="4"/>
        <v>5326</v>
      </c>
      <c r="U17" s="46">
        <f t="shared" si="5"/>
        <v>127.824</v>
      </c>
      <c r="V17" s="46">
        <f t="shared" si="6"/>
        <v>5.3259999999999996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14057508</v>
      </c>
      <c r="AJ17" s="45">
        <f t="shared" si="7"/>
        <v>1127</v>
      </c>
      <c r="AK17" s="48">
        <f t="shared" si="8"/>
        <v>211.60345475028166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1.0900000000000001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6</v>
      </c>
      <c r="G18" s="118">
        <v>79</v>
      </c>
      <c r="H18" s="155">
        <f t="shared" si="0"/>
        <v>55.633802816901408</v>
      </c>
      <c r="I18" s="155">
        <v>78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88231105</v>
      </c>
      <c r="T18" s="45">
        <f t="shared" si="4"/>
        <v>4829</v>
      </c>
      <c r="U18" s="46">
        <f t="shared" si="5"/>
        <v>115.896</v>
      </c>
      <c r="V18" s="46">
        <f t="shared" si="6"/>
        <v>4.8289999999999997</v>
      </c>
      <c r="W18" s="96">
        <v>9.1</v>
      </c>
      <c r="X18" s="96">
        <f t="shared" si="1"/>
        <v>9.1</v>
      </c>
      <c r="Y18" s="97" t="s">
        <v>160</v>
      </c>
      <c r="Z18" s="159">
        <v>1045</v>
      </c>
      <c r="AA18" s="159">
        <v>0</v>
      </c>
      <c r="AB18" s="159">
        <v>1186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14058647</v>
      </c>
      <c r="AJ18" s="45">
        <f t="shared" si="7"/>
        <v>1139</v>
      </c>
      <c r="AK18" s="48">
        <f t="shared" si="8"/>
        <v>235.86663905570512</v>
      </c>
      <c r="AL18" s="156">
        <v>1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5</v>
      </c>
      <c r="G19" s="118">
        <v>78</v>
      </c>
      <c r="H19" s="155">
        <f t="shared" si="0"/>
        <v>54.929577464788736</v>
      </c>
      <c r="I19" s="155">
        <v>77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88235899</v>
      </c>
      <c r="T19" s="45">
        <f t="shared" si="4"/>
        <v>4794</v>
      </c>
      <c r="U19" s="46">
        <f>T19*24/1000</f>
        <v>115.056</v>
      </c>
      <c r="V19" s="46">
        <f t="shared" si="6"/>
        <v>4.7939999999999996</v>
      </c>
      <c r="W19" s="96">
        <v>8.3000000000000007</v>
      </c>
      <c r="X19" s="96">
        <f t="shared" si="1"/>
        <v>8.3000000000000007</v>
      </c>
      <c r="Y19" s="97" t="s">
        <v>160</v>
      </c>
      <c r="Z19" s="159">
        <v>1098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14059867</v>
      </c>
      <c r="AJ19" s="45">
        <f t="shared" si="7"/>
        <v>1220</v>
      </c>
      <c r="AK19" s="48">
        <f t="shared" si="8"/>
        <v>254.48477263245726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4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126</v>
      </c>
      <c r="R20" s="158"/>
      <c r="S20" s="158">
        <v>88240712</v>
      </c>
      <c r="T20" s="45">
        <f t="shared" si="4"/>
        <v>4813</v>
      </c>
      <c r="U20" s="46">
        <f t="shared" si="5"/>
        <v>115.512</v>
      </c>
      <c r="V20" s="46">
        <f t="shared" si="6"/>
        <v>4.8129999999999997</v>
      </c>
      <c r="W20" s="96">
        <v>7.5</v>
      </c>
      <c r="X20" s="96">
        <f t="shared" si="1"/>
        <v>7.5</v>
      </c>
      <c r="Y20" s="97" t="s">
        <v>160</v>
      </c>
      <c r="Z20" s="159">
        <v>1139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14061094</v>
      </c>
      <c r="AJ20" s="45">
        <f t="shared" si="7"/>
        <v>1227</v>
      </c>
      <c r="AK20" s="48">
        <f t="shared" si="8"/>
        <v>254.93455225431126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3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88245420</v>
      </c>
      <c r="T21" s="45">
        <f t="shared" si="4"/>
        <v>4708</v>
      </c>
      <c r="U21" s="46">
        <f t="shared" si="5"/>
        <v>112.992</v>
      </c>
      <c r="V21" s="46">
        <f t="shared" si="6"/>
        <v>4.7080000000000002</v>
      </c>
      <c r="W21" s="96">
        <v>6.6</v>
      </c>
      <c r="X21" s="96">
        <f t="shared" si="1"/>
        <v>6.6</v>
      </c>
      <c r="Y21" s="97" t="s">
        <v>160</v>
      </c>
      <c r="Z21" s="159">
        <v>1097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14062319</v>
      </c>
      <c r="AJ21" s="45">
        <f t="shared" si="7"/>
        <v>1225</v>
      </c>
      <c r="AK21" s="48">
        <f t="shared" si="8"/>
        <v>260.19541206457092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1.02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79</v>
      </c>
      <c r="H22" s="155">
        <f t="shared" si="0"/>
        <v>55.633802816901408</v>
      </c>
      <c r="I22" s="155">
        <v>77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130</v>
      </c>
      <c r="R22" s="158"/>
      <c r="S22" s="158">
        <v>88250321</v>
      </c>
      <c r="T22" s="45">
        <f t="shared" si="4"/>
        <v>4901</v>
      </c>
      <c r="U22" s="46">
        <f t="shared" si="5"/>
        <v>117.624</v>
      </c>
      <c r="V22" s="46">
        <f t="shared" si="6"/>
        <v>4.9009999999999998</v>
      </c>
      <c r="W22" s="96">
        <v>5.9</v>
      </c>
      <c r="X22" s="96">
        <f>W22</f>
        <v>5.9</v>
      </c>
      <c r="Y22" s="97" t="s">
        <v>160</v>
      </c>
      <c r="Z22" s="159">
        <v>1098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14063545</v>
      </c>
      <c r="AJ22" s="45">
        <f t="shared" si="7"/>
        <v>1226</v>
      </c>
      <c r="AK22" s="48">
        <f t="shared" si="8"/>
        <v>250.15302999387882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88255070</v>
      </c>
      <c r="T23" s="45">
        <f t="shared" si="4"/>
        <v>4749</v>
      </c>
      <c r="U23" s="46">
        <f>T23*24/1000</f>
        <v>113.976</v>
      </c>
      <c r="V23" s="46">
        <f t="shared" si="6"/>
        <v>4.7489999999999997</v>
      </c>
      <c r="W23" s="96">
        <v>5.3</v>
      </c>
      <c r="X23" s="96">
        <f t="shared" si="1"/>
        <v>5.3</v>
      </c>
      <c r="Y23" s="97" t="s">
        <v>160</v>
      </c>
      <c r="Z23" s="159">
        <v>1047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14064739</v>
      </c>
      <c r="AJ23" s="45">
        <f t="shared" si="7"/>
        <v>1194</v>
      </c>
      <c r="AK23" s="48">
        <f t="shared" si="8"/>
        <v>251.42135186355023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88259528</v>
      </c>
      <c r="T24" s="45">
        <f t="shared" si="4"/>
        <v>4458</v>
      </c>
      <c r="U24" s="46">
        <f>T24*24/1000</f>
        <v>106.992</v>
      </c>
      <c r="V24" s="46">
        <f t="shared" si="6"/>
        <v>4.4580000000000002</v>
      </c>
      <c r="W24" s="96">
        <v>4.8</v>
      </c>
      <c r="X24" s="96">
        <f t="shared" si="1"/>
        <v>4.8</v>
      </c>
      <c r="Y24" s="97" t="s">
        <v>160</v>
      </c>
      <c r="Z24" s="159">
        <v>1015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14065923</v>
      </c>
      <c r="AJ24" s="45">
        <f t="shared" si="7"/>
        <v>1184</v>
      </c>
      <c r="AK24" s="48">
        <f t="shared" si="8"/>
        <v>265.5899506505159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77</v>
      </c>
      <c r="H25" s="155">
        <f>G25/1.42</f>
        <v>54.225352112676056</v>
      </c>
      <c r="I25" s="155">
        <v>76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88263822</v>
      </c>
      <c r="T25" s="45">
        <f t="shared" si="4"/>
        <v>4294</v>
      </c>
      <c r="U25" s="46">
        <f t="shared" si="5"/>
        <v>103.056</v>
      </c>
      <c r="V25" s="46">
        <f t="shared" si="6"/>
        <v>4.2939999999999996</v>
      </c>
      <c r="W25" s="96">
        <v>4.5</v>
      </c>
      <c r="X25" s="96">
        <f t="shared" si="1"/>
        <v>4.5</v>
      </c>
      <c r="Y25" s="97" t="s">
        <v>160</v>
      </c>
      <c r="Z25" s="159">
        <v>1014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14067067</v>
      </c>
      <c r="AJ25" s="45">
        <f t="shared" si="7"/>
        <v>1144</v>
      </c>
      <c r="AK25" s="48">
        <f t="shared" si="8"/>
        <v>266.4182580344667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1.1000000000000001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79</v>
      </c>
      <c r="H26" s="155">
        <f t="shared" si="0"/>
        <v>55.633802816901408</v>
      </c>
      <c r="I26" s="155">
        <v>78</v>
      </c>
      <c r="J26" s="41" t="s">
        <v>88</v>
      </c>
      <c r="K26" s="41">
        <f t="shared" si="3"/>
        <v>54.225352112676056</v>
      </c>
      <c r="L26" s="42">
        <f t="shared" si="10"/>
        <v>55.633802816901408</v>
      </c>
      <c r="M26" s="41">
        <f t="shared" si="12"/>
        <v>59.859154929577464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88268116</v>
      </c>
      <c r="T26" s="45">
        <f t="shared" si="4"/>
        <v>4294</v>
      </c>
      <c r="U26" s="46">
        <f t="shared" si="5"/>
        <v>103.056</v>
      </c>
      <c r="V26" s="46">
        <f t="shared" si="6"/>
        <v>4.2939999999999996</v>
      </c>
      <c r="W26" s="96">
        <v>4.2</v>
      </c>
      <c r="X26" s="96">
        <f t="shared" si="1"/>
        <v>4.2</v>
      </c>
      <c r="Y26" s="97" t="s">
        <v>160</v>
      </c>
      <c r="Z26" s="159">
        <v>1016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14068211</v>
      </c>
      <c r="AJ26" s="45">
        <f>IF(ISBLANK(AI26),"-",AI26-AI25)</f>
        <v>1144</v>
      </c>
      <c r="AK26" s="48">
        <f t="shared" si="8"/>
        <v>266.4182580344667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78</v>
      </c>
      <c r="H27" s="155">
        <f t="shared" si="0"/>
        <v>54.929577464788736</v>
      </c>
      <c r="I27" s="155">
        <v>78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88272413</v>
      </c>
      <c r="T27" s="45">
        <f t="shared" si="4"/>
        <v>4297</v>
      </c>
      <c r="U27" s="46">
        <f t="shared" si="5"/>
        <v>103.128</v>
      </c>
      <c r="V27" s="46">
        <f t="shared" si="6"/>
        <v>4.2969999999999997</v>
      </c>
      <c r="W27" s="96">
        <v>3.8</v>
      </c>
      <c r="X27" s="96">
        <f t="shared" si="1"/>
        <v>3.8</v>
      </c>
      <c r="Y27" s="97" t="s">
        <v>160</v>
      </c>
      <c r="Z27" s="159">
        <v>1016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14069362</v>
      </c>
      <c r="AJ27" s="45">
        <f>IF(ISBLANK(AI27),"-",AI27-AI26)</f>
        <v>1151</v>
      </c>
      <c r="AK27" s="48">
        <f t="shared" si="8"/>
        <v>267.86129858040493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76</v>
      </c>
      <c r="H28" s="155">
        <f t="shared" si="0"/>
        <v>53.521126760563384</v>
      </c>
      <c r="I28" s="155">
        <v>77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88276880</v>
      </c>
      <c r="T28" s="45">
        <f t="shared" si="4"/>
        <v>4467</v>
      </c>
      <c r="U28" s="46">
        <f t="shared" si="5"/>
        <v>107.208</v>
      </c>
      <c r="V28" s="46">
        <f t="shared" si="6"/>
        <v>4.4669999999999996</v>
      </c>
      <c r="W28" s="96">
        <v>3.5</v>
      </c>
      <c r="X28" s="96">
        <f t="shared" si="1"/>
        <v>3.5</v>
      </c>
      <c r="Y28" s="97" t="s">
        <v>160</v>
      </c>
      <c r="Z28" s="159">
        <v>1016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14070520</v>
      </c>
      <c r="AJ28" s="45">
        <f t="shared" si="7"/>
        <v>1158</v>
      </c>
      <c r="AK28" s="48">
        <f>AJ27/V28</f>
        <v>257.66733825833893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75</v>
      </c>
      <c r="H29" s="155">
        <f t="shared" si="0"/>
        <v>52.816901408450704</v>
      </c>
      <c r="I29" s="155">
        <v>76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88281527</v>
      </c>
      <c r="T29" s="45">
        <f t="shared" si="4"/>
        <v>4647</v>
      </c>
      <c r="U29" s="46">
        <f t="shared" si="5"/>
        <v>111.52800000000001</v>
      </c>
      <c r="V29" s="46">
        <f t="shared" si="6"/>
        <v>4.6470000000000002</v>
      </c>
      <c r="W29" s="96">
        <v>3.2</v>
      </c>
      <c r="X29" s="96">
        <f t="shared" si="1"/>
        <v>3.2</v>
      </c>
      <c r="Y29" s="97" t="s">
        <v>160</v>
      </c>
      <c r="Z29" s="159">
        <v>1015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14071684</v>
      </c>
      <c r="AJ29" s="45">
        <f t="shared" si="7"/>
        <v>1164</v>
      </c>
      <c r="AK29" s="48">
        <f>AJ28/V29</f>
        <v>249.19302775984505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75</v>
      </c>
      <c r="H30" s="155">
        <f t="shared" si="0"/>
        <v>52.816901408450704</v>
      </c>
      <c r="I30" s="155">
        <v>77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88286155</v>
      </c>
      <c r="T30" s="45">
        <f t="shared" si="4"/>
        <v>4628</v>
      </c>
      <c r="U30" s="46">
        <f t="shared" si="5"/>
        <v>111.072</v>
      </c>
      <c r="V30" s="46">
        <f t="shared" si="6"/>
        <v>4.6280000000000001</v>
      </c>
      <c r="W30" s="96">
        <v>2.9</v>
      </c>
      <c r="X30" s="96">
        <f t="shared" si="1"/>
        <v>2.9</v>
      </c>
      <c r="Y30" s="97" t="s">
        <v>160</v>
      </c>
      <c r="Z30" s="159">
        <v>1015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14072849</v>
      </c>
      <c r="AJ30" s="45">
        <f t="shared" si="7"/>
        <v>1165</v>
      </c>
      <c r="AK30" s="48">
        <f t="shared" si="8"/>
        <v>251.72860847018148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77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88290586</v>
      </c>
      <c r="T31" s="45">
        <f t="shared" si="4"/>
        <v>4431</v>
      </c>
      <c r="U31" s="46">
        <f t="shared" si="5"/>
        <v>106.34399999999999</v>
      </c>
      <c r="V31" s="46">
        <f t="shared" si="6"/>
        <v>4.431</v>
      </c>
      <c r="W31" s="96">
        <v>2.6</v>
      </c>
      <c r="X31" s="96">
        <f t="shared" si="1"/>
        <v>2.6</v>
      </c>
      <c r="Y31" s="97" t="s">
        <v>160</v>
      </c>
      <c r="Z31" s="159">
        <v>1015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14074016</v>
      </c>
      <c r="AJ31" s="45">
        <f t="shared" si="7"/>
        <v>1167</v>
      </c>
      <c r="AK31" s="48">
        <f t="shared" si="8"/>
        <v>263.37169939065672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75</v>
      </c>
      <c r="H32" s="155">
        <f t="shared" si="0"/>
        <v>52.816901408450704</v>
      </c>
      <c r="I32" s="155">
        <v>76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125</v>
      </c>
      <c r="R32" s="158"/>
      <c r="S32" s="158">
        <v>88294811</v>
      </c>
      <c r="T32" s="45">
        <f t="shared" si="4"/>
        <v>4225</v>
      </c>
      <c r="U32" s="46">
        <f t="shared" si="5"/>
        <v>101.4</v>
      </c>
      <c r="V32" s="46">
        <f t="shared" si="6"/>
        <v>4.2249999999999996</v>
      </c>
      <c r="W32" s="96">
        <v>2.2999999999999998</v>
      </c>
      <c r="X32" s="96">
        <f t="shared" si="1"/>
        <v>2.2999999999999998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14075148</v>
      </c>
      <c r="AJ32" s="45">
        <f t="shared" si="7"/>
        <v>1132</v>
      </c>
      <c r="AK32" s="48">
        <f t="shared" si="8"/>
        <v>267.92899408284023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78</v>
      </c>
      <c r="H33" s="155">
        <f t="shared" si="0"/>
        <v>54.929577464788736</v>
      </c>
      <c r="I33" s="155">
        <v>77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88299293</v>
      </c>
      <c r="T33" s="45">
        <f t="shared" si="4"/>
        <v>4482</v>
      </c>
      <c r="U33" s="46">
        <f t="shared" si="5"/>
        <v>107.568</v>
      </c>
      <c r="V33" s="46">
        <f t="shared" si="6"/>
        <v>4.4820000000000002</v>
      </c>
      <c r="W33" s="96">
        <v>2.1</v>
      </c>
      <c r="X33" s="96">
        <f t="shared" si="1"/>
        <v>2.1</v>
      </c>
      <c r="Y33" s="97" t="s">
        <v>160</v>
      </c>
      <c r="Z33" s="159">
        <v>1013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14076333</v>
      </c>
      <c r="AJ33" s="45">
        <f t="shared" si="7"/>
        <v>1185</v>
      </c>
      <c r="AK33" s="48">
        <f t="shared" si="8"/>
        <v>264.39089692101737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1.1000000000000001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73</v>
      </c>
      <c r="H34" s="155">
        <f t="shared" si="0"/>
        <v>51.408450704225352</v>
      </c>
      <c r="I34" s="155">
        <v>71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137</v>
      </c>
      <c r="R34" s="158"/>
      <c r="S34" s="158">
        <v>88302645</v>
      </c>
      <c r="T34" s="45">
        <f t="shared" si="4"/>
        <v>3352</v>
      </c>
      <c r="U34" s="46">
        <f t="shared" si="5"/>
        <v>80.447999999999993</v>
      </c>
      <c r="V34" s="46">
        <f t="shared" si="6"/>
        <v>3.3519999999999999</v>
      </c>
      <c r="W34" s="96">
        <v>2.8</v>
      </c>
      <c r="X34" s="96">
        <f t="shared" si="1"/>
        <v>2.8</v>
      </c>
      <c r="Y34" s="97" t="s">
        <v>141</v>
      </c>
      <c r="Z34" s="159">
        <v>0</v>
      </c>
      <c r="AA34" s="159">
        <v>0</v>
      </c>
      <c r="AB34" s="159">
        <v>1186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14077387</v>
      </c>
      <c r="AJ34" s="45">
        <f t="shared" si="7"/>
        <v>1054</v>
      </c>
      <c r="AK34" s="48">
        <f t="shared" si="8"/>
        <v>314.43914081145584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74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133</v>
      </c>
      <c r="R35" s="158"/>
      <c r="S35" s="158">
        <v>88306485</v>
      </c>
      <c r="T35" s="45">
        <f t="shared" si="4"/>
        <v>3840</v>
      </c>
      <c r="U35" s="46">
        <f t="shared" si="5"/>
        <v>92.16</v>
      </c>
      <c r="V35" s="46">
        <f t="shared" si="6"/>
        <v>3.84</v>
      </c>
      <c r="W35" s="96">
        <v>3.9</v>
      </c>
      <c r="X35" s="96">
        <f t="shared" si="1"/>
        <v>3.9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14078527</v>
      </c>
      <c r="AJ35" s="45">
        <f t="shared" si="7"/>
        <v>1140</v>
      </c>
      <c r="AK35" s="48">
        <f t="shared" si="8"/>
        <v>296.875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105460</v>
      </c>
      <c r="U36" s="46">
        <f t="shared" si="5"/>
        <v>2531.04</v>
      </c>
      <c r="V36" s="46">
        <f t="shared" si="6"/>
        <v>105.46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27589</v>
      </c>
      <c r="AK36" s="61">
        <f>$AJ$36/$V36</f>
        <v>261.60629622605728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1.1083333333333334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244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159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245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167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4:W5" name="Range1_16_1_1_1_1_1_1_2_2_2_2_2_2_2_2_2_2_2_2_2_2_2_2_2_2_2_2_2_2_2_1_2_2_2_2_2_2_2_2_2_2_3_2_2_2_2_2_2_2_2_2_2_3_2_2_2_2_2_1_1_1_1_2_2_2_1_1_1_1"/>
    <protectedRange sqref="R3:W3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88" priority="5" operator="containsText" text="N/A">
      <formula>NOT(ISERROR(SEARCH("N/A",Z12)))</formula>
    </cfRule>
    <cfRule type="cellIs" dxfId="287" priority="17" operator="equal">
      <formula>0</formula>
    </cfRule>
  </conditionalFormatting>
  <conditionalFormatting sqref="Z12:AG35">
    <cfRule type="cellIs" dxfId="286" priority="16" operator="greaterThanOrEqual">
      <formula>1185</formula>
    </cfRule>
  </conditionalFormatting>
  <conditionalFormatting sqref="Z12:AG35">
    <cfRule type="cellIs" dxfId="285" priority="15" operator="between">
      <formula>0.1</formula>
      <formula>1184</formula>
    </cfRule>
  </conditionalFormatting>
  <conditionalFormatting sqref="Z8:Z9 AT12:AT35 AL36:AQ36 AL12:AR35">
    <cfRule type="cellIs" dxfId="284" priority="14" operator="equal">
      <formula>0</formula>
    </cfRule>
  </conditionalFormatting>
  <conditionalFormatting sqref="Z8:Z9 AT12:AT35 AL36:AQ36 AL12:AR35">
    <cfRule type="cellIs" dxfId="283" priority="13" operator="greaterThan">
      <formula>1179</formula>
    </cfRule>
  </conditionalFormatting>
  <conditionalFormatting sqref="Z8:Z9 AT12:AT35 AL36:AQ36 AL12:AR35">
    <cfRule type="cellIs" dxfId="282" priority="12" operator="greaterThan">
      <formula>99</formula>
    </cfRule>
  </conditionalFormatting>
  <conditionalFormatting sqref="Z8:Z9 AT12:AT35 AL36:AQ36 AL12:AR35">
    <cfRule type="cellIs" dxfId="281" priority="11" operator="greaterThan">
      <formula>0.99</formula>
    </cfRule>
  </conditionalFormatting>
  <conditionalFormatting sqref="AD8:AD9">
    <cfRule type="cellIs" dxfId="280" priority="10" operator="equal">
      <formula>0</formula>
    </cfRule>
  </conditionalFormatting>
  <conditionalFormatting sqref="AD8:AD9">
    <cfRule type="cellIs" dxfId="279" priority="9" operator="greaterThan">
      <formula>1179</formula>
    </cfRule>
  </conditionalFormatting>
  <conditionalFormatting sqref="AD8:AD9">
    <cfRule type="cellIs" dxfId="278" priority="8" operator="greaterThan">
      <formula>99</formula>
    </cfRule>
  </conditionalFormatting>
  <conditionalFormatting sqref="AD8:AD9">
    <cfRule type="cellIs" dxfId="277" priority="7" operator="greaterThan">
      <formula>0.99</formula>
    </cfRule>
  </conditionalFormatting>
  <conditionalFormatting sqref="AK12:AK35">
    <cfRule type="cellIs" dxfId="276" priority="6" operator="greaterThan">
      <formula>$AK$8</formula>
    </cfRule>
  </conditionalFormatting>
  <conditionalFormatting sqref="AS12:AS35">
    <cfRule type="containsText" dxfId="275" priority="1" operator="containsText" text="N/A">
      <formula>NOT(ISERROR(SEARCH("N/A",AS12)))</formula>
    </cfRule>
    <cfRule type="cellIs" dxfId="274" priority="4" operator="equal">
      <formula>0</formula>
    </cfRule>
  </conditionalFormatting>
  <conditionalFormatting sqref="AS12:AS35">
    <cfRule type="cellIs" dxfId="273" priority="3" operator="greaterThanOrEqual">
      <formula>1185</formula>
    </cfRule>
  </conditionalFormatting>
  <conditionalFormatting sqref="AS12:AS35">
    <cfRule type="cellIs" dxfId="272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4" zoomScaleNormal="100" workbookViewId="0">
      <selection activeCell="B49" sqref="B49:B50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146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43175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27638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15'!S35</f>
        <v>88306485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15'!AI35</f>
        <v>14078527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7</v>
      </c>
      <c r="G12" s="118">
        <v>76</v>
      </c>
      <c r="H12" s="155">
        <f t="shared" ref="H12:H35" si="0">G12/1.42</f>
        <v>53.521126760563384</v>
      </c>
      <c r="I12" s="155">
        <v>75</v>
      </c>
      <c r="J12" s="41" t="s">
        <v>88</v>
      </c>
      <c r="K12" s="41">
        <f>L12-(2/1.42)</f>
        <v>48.591549295774648</v>
      </c>
      <c r="L12" s="42">
        <f>(G12-5)/1.42</f>
        <v>50</v>
      </c>
      <c r="M12" s="41">
        <f>L12+(6/1.42)</f>
        <v>54.225352112676056</v>
      </c>
      <c r="N12" s="43">
        <v>14</v>
      </c>
      <c r="O12" s="44" t="s">
        <v>89</v>
      </c>
      <c r="P12" s="44">
        <v>11.4</v>
      </c>
      <c r="Q12" s="158">
        <v>131</v>
      </c>
      <c r="R12" s="158"/>
      <c r="S12" s="158">
        <v>88309985</v>
      </c>
      <c r="T12" s="45">
        <f>IF(ISBLANK(S12),"-",S12-S11)</f>
        <v>3500</v>
      </c>
      <c r="U12" s="46">
        <f>T12*24/1000</f>
        <v>84</v>
      </c>
      <c r="V12" s="46">
        <f>T12/1000</f>
        <v>3.5</v>
      </c>
      <c r="W12" s="96">
        <v>4.9000000000000004</v>
      </c>
      <c r="X12" s="96">
        <f t="shared" ref="X12:X35" si="1">W12</f>
        <v>4.9000000000000004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14079575</v>
      </c>
      <c r="AJ12" s="45">
        <f>IF(ISBLANK(AI12),"-",AI12-AI11)</f>
        <v>1048</v>
      </c>
      <c r="AK12" s="48">
        <f>AJ12/V12</f>
        <v>299.42857142857144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6</v>
      </c>
      <c r="G13" s="118">
        <v>78</v>
      </c>
      <c r="H13" s="155">
        <f t="shared" si="0"/>
        <v>54.929577464788736</v>
      </c>
      <c r="I13" s="155">
        <v>77</v>
      </c>
      <c r="J13" s="41" t="s">
        <v>88</v>
      </c>
      <c r="K13" s="41">
        <f t="shared" ref="K13:K35" si="3">L13-(2/1.42)</f>
        <v>50</v>
      </c>
      <c r="L13" s="42">
        <f>(G13-5)/1.42</f>
        <v>51.408450704225352</v>
      </c>
      <c r="M13" s="41">
        <f>L13+(6/1.42)</f>
        <v>55.633802816901408</v>
      </c>
      <c r="N13" s="43">
        <v>14</v>
      </c>
      <c r="O13" s="44" t="s">
        <v>89</v>
      </c>
      <c r="P13" s="44">
        <v>11.2</v>
      </c>
      <c r="Q13" s="158">
        <v>130</v>
      </c>
      <c r="R13" s="158"/>
      <c r="S13" s="158">
        <v>88313480</v>
      </c>
      <c r="T13" s="45">
        <f t="shared" ref="T13:T35" si="4">IF(ISBLANK(S13),"-",S13-S12)</f>
        <v>3495</v>
      </c>
      <c r="U13" s="46">
        <f t="shared" ref="U13:U36" si="5">T13*24/1000</f>
        <v>83.88</v>
      </c>
      <c r="V13" s="46">
        <f t="shared" ref="V13:V36" si="6">T13/1000</f>
        <v>3.4950000000000001</v>
      </c>
      <c r="W13" s="96">
        <v>5.9</v>
      </c>
      <c r="X13" s="96">
        <f t="shared" si="1"/>
        <v>5.9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14080671</v>
      </c>
      <c r="AJ13" s="45">
        <f t="shared" ref="AJ13:AJ35" si="7">IF(ISBLANK(AI13),"-",AI13-AI12)</f>
        <v>1096</v>
      </c>
      <c r="AK13" s="48">
        <f t="shared" ref="AK13:AK35" si="8">AJ13/V13</f>
        <v>313.59084406294704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1.1399999999999999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73</v>
      </c>
      <c r="H14" s="155">
        <f t="shared" si="0"/>
        <v>51.408450704225352</v>
      </c>
      <c r="I14" s="155">
        <v>71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>
        <v>142</v>
      </c>
      <c r="R14" s="158"/>
      <c r="S14" s="158">
        <v>88316844</v>
      </c>
      <c r="T14" s="45">
        <f t="shared" si="4"/>
        <v>3364</v>
      </c>
      <c r="U14" s="46">
        <f t="shared" si="5"/>
        <v>80.736000000000004</v>
      </c>
      <c r="V14" s="46">
        <f t="shared" si="6"/>
        <v>3.3639999999999999</v>
      </c>
      <c r="W14" s="96">
        <v>7.5</v>
      </c>
      <c r="X14" s="96">
        <f t="shared" si="1"/>
        <v>7.5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14081775</v>
      </c>
      <c r="AJ14" s="45">
        <f>IF(ISBLANK(AI14),"-",AI14-AI13)</f>
        <v>1104</v>
      </c>
      <c r="AK14" s="48">
        <f t="shared" si="8"/>
        <v>328.18073721759811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5</v>
      </c>
      <c r="G15" s="118">
        <v>83</v>
      </c>
      <c r="H15" s="155">
        <f t="shared" si="0"/>
        <v>58.450704225352112</v>
      </c>
      <c r="I15" s="155">
        <v>82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116</v>
      </c>
      <c r="R15" s="158" t="s">
        <v>123</v>
      </c>
      <c r="S15" s="158">
        <v>88320395</v>
      </c>
      <c r="T15" s="45">
        <f t="shared" si="4"/>
        <v>3551</v>
      </c>
      <c r="U15" s="46">
        <f t="shared" si="5"/>
        <v>85.224000000000004</v>
      </c>
      <c r="V15" s="46">
        <f t="shared" si="6"/>
        <v>3.5510000000000002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14082917</v>
      </c>
      <c r="AJ15" s="45">
        <f t="shared" si="7"/>
        <v>1142</v>
      </c>
      <c r="AK15" s="48">
        <f t="shared" si="8"/>
        <v>321.59954942269781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4</v>
      </c>
      <c r="G16" s="118">
        <v>81</v>
      </c>
      <c r="H16" s="155">
        <f t="shared" si="0"/>
        <v>57.04225352112676</v>
      </c>
      <c r="I16" s="155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125</v>
      </c>
      <c r="R16" s="158"/>
      <c r="S16" s="158">
        <v>88324963</v>
      </c>
      <c r="T16" s="45">
        <f t="shared" si="4"/>
        <v>4568</v>
      </c>
      <c r="U16" s="46">
        <f t="shared" si="5"/>
        <v>109.63200000000001</v>
      </c>
      <c r="V16" s="46">
        <f t="shared" si="6"/>
        <v>4.5679999999999996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14083934</v>
      </c>
      <c r="AJ16" s="45">
        <f t="shared" si="7"/>
        <v>1017</v>
      </c>
      <c r="AK16" s="48">
        <f t="shared" si="8"/>
        <v>222.63572679509633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81</v>
      </c>
      <c r="H17" s="155">
        <f t="shared" si="0"/>
        <v>57.04225352112676</v>
      </c>
      <c r="I17" s="155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>
        <v>136</v>
      </c>
      <c r="R17" s="158"/>
      <c r="S17" s="158">
        <v>88330555</v>
      </c>
      <c r="T17" s="45">
        <f t="shared" si="4"/>
        <v>5592</v>
      </c>
      <c r="U17" s="46">
        <f t="shared" si="5"/>
        <v>134.208</v>
      </c>
      <c r="V17" s="46">
        <f t="shared" si="6"/>
        <v>5.5919999999999996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14085050</v>
      </c>
      <c r="AJ17" s="45">
        <f t="shared" si="7"/>
        <v>1116</v>
      </c>
      <c r="AK17" s="48">
        <f t="shared" si="8"/>
        <v>199.57081545064378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77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129</v>
      </c>
      <c r="R18" s="158"/>
      <c r="S18" s="158">
        <v>88336030</v>
      </c>
      <c r="T18" s="45">
        <f t="shared" si="4"/>
        <v>5475</v>
      </c>
      <c r="U18" s="46">
        <f t="shared" si="5"/>
        <v>131.4</v>
      </c>
      <c r="V18" s="46">
        <f t="shared" si="6"/>
        <v>5.4749999999999996</v>
      </c>
      <c r="W18" s="96">
        <v>9.1</v>
      </c>
      <c r="X18" s="96">
        <f t="shared" si="1"/>
        <v>9.1</v>
      </c>
      <c r="Y18" s="97" t="s">
        <v>160</v>
      </c>
      <c r="Z18" s="159">
        <v>0</v>
      </c>
      <c r="AA18" s="159">
        <v>1048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14086239</v>
      </c>
      <c r="AJ18" s="45">
        <f t="shared" si="7"/>
        <v>1189</v>
      </c>
      <c r="AK18" s="48">
        <f t="shared" si="8"/>
        <v>217.16894977168951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126</v>
      </c>
      <c r="R19" s="158"/>
      <c r="S19" s="158">
        <v>88340768</v>
      </c>
      <c r="T19" s="45">
        <f t="shared" si="4"/>
        <v>4738</v>
      </c>
      <c r="U19" s="46">
        <f>T19*24/1000</f>
        <v>113.712</v>
      </c>
      <c r="V19" s="46">
        <f t="shared" si="6"/>
        <v>4.7380000000000004</v>
      </c>
      <c r="W19" s="96">
        <v>8.1999999999999993</v>
      </c>
      <c r="X19" s="96">
        <f t="shared" si="1"/>
        <v>8.1999999999999993</v>
      </c>
      <c r="Y19" s="97" t="s">
        <v>160</v>
      </c>
      <c r="Z19" s="159">
        <v>0</v>
      </c>
      <c r="AA19" s="159">
        <v>1119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14087463</v>
      </c>
      <c r="AJ19" s="45">
        <f t="shared" si="7"/>
        <v>1224</v>
      </c>
      <c r="AK19" s="48">
        <f t="shared" si="8"/>
        <v>258.3368509919797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124</v>
      </c>
      <c r="R20" s="158"/>
      <c r="S20" s="158">
        <v>88345606</v>
      </c>
      <c r="T20" s="45">
        <f t="shared" si="4"/>
        <v>4838</v>
      </c>
      <c r="U20" s="46">
        <f t="shared" si="5"/>
        <v>116.11199999999999</v>
      </c>
      <c r="V20" s="46">
        <f t="shared" si="6"/>
        <v>4.8380000000000001</v>
      </c>
      <c r="W20" s="96">
        <v>7.4</v>
      </c>
      <c r="X20" s="96">
        <f t="shared" si="1"/>
        <v>7.4</v>
      </c>
      <c r="Y20" s="97" t="s">
        <v>160</v>
      </c>
      <c r="Z20" s="159">
        <v>0</v>
      </c>
      <c r="AA20" s="159">
        <v>1147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14088700</v>
      </c>
      <c r="AJ20" s="45">
        <f t="shared" si="7"/>
        <v>1237</v>
      </c>
      <c r="AK20" s="48">
        <f t="shared" si="8"/>
        <v>255.68416701116163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127</v>
      </c>
      <c r="R21" s="158"/>
      <c r="S21" s="158">
        <v>88350311</v>
      </c>
      <c r="T21" s="45">
        <f t="shared" si="4"/>
        <v>4705</v>
      </c>
      <c r="U21" s="46">
        <f t="shared" si="5"/>
        <v>112.92</v>
      </c>
      <c r="V21" s="46">
        <f t="shared" si="6"/>
        <v>4.7050000000000001</v>
      </c>
      <c r="W21" s="96">
        <v>6.5</v>
      </c>
      <c r="X21" s="96">
        <f t="shared" si="1"/>
        <v>6.5</v>
      </c>
      <c r="Y21" s="97" t="s">
        <v>160</v>
      </c>
      <c r="Z21" s="159">
        <v>0</v>
      </c>
      <c r="AA21" s="159">
        <v>1108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14089939</v>
      </c>
      <c r="AJ21" s="45">
        <f t="shared" si="7"/>
        <v>1239</v>
      </c>
      <c r="AK21" s="48">
        <f t="shared" si="8"/>
        <v>263.336875664187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1.07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79</v>
      </c>
      <c r="H22" s="155">
        <f t="shared" si="0"/>
        <v>55.633802816901408</v>
      </c>
      <c r="I22" s="155">
        <v>77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126</v>
      </c>
      <c r="R22" s="158"/>
      <c r="S22" s="158">
        <v>88355060</v>
      </c>
      <c r="T22" s="45">
        <f t="shared" si="4"/>
        <v>4749</v>
      </c>
      <c r="U22" s="46">
        <f t="shared" si="5"/>
        <v>113.976</v>
      </c>
      <c r="V22" s="46">
        <f t="shared" si="6"/>
        <v>4.7489999999999997</v>
      </c>
      <c r="W22" s="96">
        <v>5.7</v>
      </c>
      <c r="X22" s="96">
        <f>W22</f>
        <v>5.7</v>
      </c>
      <c r="Y22" s="97" t="s">
        <v>160</v>
      </c>
      <c r="Z22" s="159">
        <v>0</v>
      </c>
      <c r="AA22" s="159">
        <v>1108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14091187</v>
      </c>
      <c r="AJ22" s="45">
        <f t="shared" si="7"/>
        <v>1248</v>
      </c>
      <c r="AK22" s="48">
        <f t="shared" si="8"/>
        <v>262.792166771952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76</v>
      </c>
      <c r="H23" s="155">
        <f t="shared" si="0"/>
        <v>53.521126760563384</v>
      </c>
      <c r="I23" s="155">
        <v>74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8">
        <v>129</v>
      </c>
      <c r="R23" s="158"/>
      <c r="S23" s="158">
        <v>88359711</v>
      </c>
      <c r="T23" s="45">
        <f t="shared" si="4"/>
        <v>4651</v>
      </c>
      <c r="U23" s="46">
        <f>T23*24/1000</f>
        <v>111.624</v>
      </c>
      <c r="V23" s="46">
        <f t="shared" si="6"/>
        <v>4.6509999999999998</v>
      </c>
      <c r="W23" s="96">
        <v>4.9000000000000004</v>
      </c>
      <c r="X23" s="96">
        <f t="shared" si="1"/>
        <v>4.9000000000000004</v>
      </c>
      <c r="Y23" s="97" t="s">
        <v>160</v>
      </c>
      <c r="Z23" s="159">
        <v>0</v>
      </c>
      <c r="AA23" s="159">
        <v>1027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14092369</v>
      </c>
      <c r="AJ23" s="45">
        <f t="shared" si="7"/>
        <v>1182</v>
      </c>
      <c r="AK23" s="48">
        <f t="shared" si="8"/>
        <v>254.13889486132015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0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88364249</v>
      </c>
      <c r="T24" s="45">
        <f t="shared" si="4"/>
        <v>4538</v>
      </c>
      <c r="U24" s="46">
        <f>T24*24/1000</f>
        <v>108.91200000000001</v>
      </c>
      <c r="V24" s="46">
        <f t="shared" si="6"/>
        <v>4.5380000000000003</v>
      </c>
      <c r="W24" s="96">
        <v>4.5</v>
      </c>
      <c r="X24" s="96">
        <f t="shared" si="1"/>
        <v>4.5</v>
      </c>
      <c r="Y24" s="97" t="s">
        <v>160</v>
      </c>
      <c r="Z24" s="159">
        <v>0</v>
      </c>
      <c r="AA24" s="159">
        <v>1015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14093539</v>
      </c>
      <c r="AJ24" s="45">
        <f t="shared" si="7"/>
        <v>1170</v>
      </c>
      <c r="AK24" s="48">
        <f t="shared" si="8"/>
        <v>257.82282944028202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-2</v>
      </c>
      <c r="G25" s="118">
        <v>77</v>
      </c>
      <c r="H25" s="155">
        <f>G25/1.42</f>
        <v>54.225352112676056</v>
      </c>
      <c r="I25" s="155">
        <v>73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88368627</v>
      </c>
      <c r="T25" s="45">
        <f t="shared" si="4"/>
        <v>4378</v>
      </c>
      <c r="U25" s="46">
        <f t="shared" si="5"/>
        <v>105.072</v>
      </c>
      <c r="V25" s="46">
        <f t="shared" si="6"/>
        <v>4.3780000000000001</v>
      </c>
      <c r="W25" s="96">
        <v>4.0999999999999996</v>
      </c>
      <c r="X25" s="96">
        <f t="shared" si="1"/>
        <v>4.0999999999999996</v>
      </c>
      <c r="Y25" s="97" t="s">
        <v>160</v>
      </c>
      <c r="Z25" s="159">
        <v>0</v>
      </c>
      <c r="AA25" s="159">
        <v>1015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14094708</v>
      </c>
      <c r="AJ25" s="45">
        <f t="shared" si="7"/>
        <v>1169</v>
      </c>
      <c r="AK25" s="48">
        <f t="shared" si="8"/>
        <v>267.01690269529468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0.78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-2</v>
      </c>
      <c r="G26" s="118">
        <v>78</v>
      </c>
      <c r="H26" s="155">
        <f t="shared" si="0"/>
        <v>54.929577464788736</v>
      </c>
      <c r="I26" s="155">
        <v>74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88372880</v>
      </c>
      <c r="T26" s="45">
        <f t="shared" si="4"/>
        <v>4253</v>
      </c>
      <c r="U26" s="46">
        <f t="shared" si="5"/>
        <v>102.072</v>
      </c>
      <c r="V26" s="46">
        <f t="shared" si="6"/>
        <v>4.2530000000000001</v>
      </c>
      <c r="W26" s="96">
        <v>3.7</v>
      </c>
      <c r="X26" s="96">
        <f t="shared" si="1"/>
        <v>3.7</v>
      </c>
      <c r="Y26" s="97" t="s">
        <v>160</v>
      </c>
      <c r="Z26" s="159">
        <v>0</v>
      </c>
      <c r="AA26" s="159">
        <v>1015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14095840</v>
      </c>
      <c r="AJ26" s="45">
        <f>IF(ISBLANK(AI26),"-",AI26-AI25)</f>
        <v>1132</v>
      </c>
      <c r="AK26" s="48">
        <f t="shared" si="8"/>
        <v>266.16505995767693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77</v>
      </c>
      <c r="H27" s="155">
        <f t="shared" si="0"/>
        <v>54.225352112676056</v>
      </c>
      <c r="I27" s="155">
        <v>73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88377355</v>
      </c>
      <c r="T27" s="45">
        <f t="shared" si="4"/>
        <v>4475</v>
      </c>
      <c r="U27" s="46">
        <f t="shared" si="5"/>
        <v>107.4</v>
      </c>
      <c r="V27" s="46">
        <f t="shared" si="6"/>
        <v>4.4749999999999996</v>
      </c>
      <c r="W27" s="96">
        <v>3.4</v>
      </c>
      <c r="X27" s="96">
        <f t="shared" si="1"/>
        <v>3.4</v>
      </c>
      <c r="Y27" s="97" t="s">
        <v>160</v>
      </c>
      <c r="Z27" s="159">
        <v>0</v>
      </c>
      <c r="AA27" s="159">
        <v>1016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14097030</v>
      </c>
      <c r="AJ27" s="45">
        <f>IF(ISBLANK(AI27),"-",AI27-AI26)</f>
        <v>1190</v>
      </c>
      <c r="AK27" s="48">
        <f t="shared" si="8"/>
        <v>265.92178770949721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76</v>
      </c>
      <c r="H28" s="155">
        <f t="shared" si="0"/>
        <v>53.521126760563384</v>
      </c>
      <c r="I28" s="155">
        <v>74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88382100</v>
      </c>
      <c r="T28" s="45">
        <f t="shared" si="4"/>
        <v>4745</v>
      </c>
      <c r="U28" s="46">
        <f t="shared" si="5"/>
        <v>113.88</v>
      </c>
      <c r="V28" s="46">
        <f t="shared" si="6"/>
        <v>4.7450000000000001</v>
      </c>
      <c r="W28" s="96">
        <v>3.14</v>
      </c>
      <c r="X28" s="96">
        <f t="shared" si="1"/>
        <v>3.14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14098199</v>
      </c>
      <c r="AJ28" s="45">
        <f t="shared" si="7"/>
        <v>1169</v>
      </c>
      <c r="AK28" s="48">
        <f>AJ27/V28</f>
        <v>250.79030558482611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88386725</v>
      </c>
      <c r="T29" s="45">
        <f t="shared" si="4"/>
        <v>4625</v>
      </c>
      <c r="U29" s="46">
        <f t="shared" si="5"/>
        <v>111</v>
      </c>
      <c r="V29" s="46">
        <f t="shared" si="6"/>
        <v>4.625</v>
      </c>
      <c r="W29" s="96">
        <v>2.8</v>
      </c>
      <c r="X29" s="96">
        <f t="shared" si="1"/>
        <v>2.8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14099376</v>
      </c>
      <c r="AJ29" s="45">
        <f t="shared" si="7"/>
        <v>1177</v>
      </c>
      <c r="AK29" s="48">
        <f>AJ28/V29</f>
        <v>252.75675675675674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88391340</v>
      </c>
      <c r="T30" s="45">
        <f t="shared" si="4"/>
        <v>4615</v>
      </c>
      <c r="U30" s="46">
        <f t="shared" si="5"/>
        <v>110.76</v>
      </c>
      <c r="V30" s="46">
        <f t="shared" si="6"/>
        <v>4.6150000000000002</v>
      </c>
      <c r="W30" s="96">
        <v>2.5</v>
      </c>
      <c r="X30" s="96">
        <f t="shared" si="1"/>
        <v>2.5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14100535</v>
      </c>
      <c r="AJ30" s="45">
        <f t="shared" si="7"/>
        <v>1159</v>
      </c>
      <c r="AK30" s="48">
        <f t="shared" si="8"/>
        <v>251.13759479956661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88395504</v>
      </c>
      <c r="T31" s="45">
        <f t="shared" si="4"/>
        <v>4164</v>
      </c>
      <c r="U31" s="46">
        <f t="shared" si="5"/>
        <v>99.936000000000007</v>
      </c>
      <c r="V31" s="46">
        <f t="shared" si="6"/>
        <v>4.1639999999999997</v>
      </c>
      <c r="W31" s="96">
        <v>2.2000000000000002</v>
      </c>
      <c r="X31" s="96">
        <f t="shared" si="1"/>
        <v>2.2000000000000002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14101677</v>
      </c>
      <c r="AJ31" s="45">
        <f t="shared" si="7"/>
        <v>1142</v>
      </c>
      <c r="AK31" s="48">
        <f t="shared" si="8"/>
        <v>274.25552353506248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5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88399865</v>
      </c>
      <c r="T32" s="45">
        <f t="shared" si="4"/>
        <v>4361</v>
      </c>
      <c r="U32" s="46">
        <f t="shared" si="5"/>
        <v>104.664</v>
      </c>
      <c r="V32" s="46">
        <f t="shared" si="6"/>
        <v>4.3609999999999998</v>
      </c>
      <c r="W32" s="96">
        <v>2</v>
      </c>
      <c r="X32" s="96">
        <f t="shared" si="1"/>
        <v>2</v>
      </c>
      <c r="Y32" s="97" t="s">
        <v>160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14102817</v>
      </c>
      <c r="AJ32" s="45">
        <f t="shared" si="7"/>
        <v>1140</v>
      </c>
      <c r="AK32" s="48">
        <f t="shared" si="8"/>
        <v>261.40793396010093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5</v>
      </c>
      <c r="G33" s="118">
        <v>75</v>
      </c>
      <c r="H33" s="155">
        <f t="shared" si="0"/>
        <v>52.816901408450704</v>
      </c>
      <c r="I33" s="155">
        <v>74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125</v>
      </c>
      <c r="R33" s="158"/>
      <c r="S33" s="158">
        <v>88404115</v>
      </c>
      <c r="T33" s="45">
        <f t="shared" si="4"/>
        <v>4250</v>
      </c>
      <c r="U33" s="46">
        <f t="shared" si="5"/>
        <v>102</v>
      </c>
      <c r="V33" s="46">
        <f t="shared" si="6"/>
        <v>4.25</v>
      </c>
      <c r="W33" s="96">
        <v>1.8</v>
      </c>
      <c r="X33" s="96">
        <f t="shared" si="1"/>
        <v>1.8</v>
      </c>
      <c r="Y33" s="97" t="s">
        <v>160</v>
      </c>
      <c r="Z33" s="159">
        <v>0</v>
      </c>
      <c r="AA33" s="159">
        <v>1014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14103944</v>
      </c>
      <c r="AJ33" s="45">
        <f t="shared" si="7"/>
        <v>1127</v>
      </c>
      <c r="AK33" s="48">
        <f t="shared" si="8"/>
        <v>265.1764705882353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0.99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3</v>
      </c>
      <c r="G34" s="118">
        <v>71</v>
      </c>
      <c r="H34" s="155">
        <f t="shared" si="0"/>
        <v>50</v>
      </c>
      <c r="I34" s="155">
        <v>75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129</v>
      </c>
      <c r="R34" s="158"/>
      <c r="S34" s="158">
        <v>88407688</v>
      </c>
      <c r="T34" s="45">
        <f t="shared" si="4"/>
        <v>3573</v>
      </c>
      <c r="U34" s="46">
        <f t="shared" si="5"/>
        <v>85.751999999999995</v>
      </c>
      <c r="V34" s="46">
        <f t="shared" si="6"/>
        <v>3.573</v>
      </c>
      <c r="W34" s="96">
        <v>2.4</v>
      </c>
      <c r="X34" s="96">
        <f t="shared" si="1"/>
        <v>2.4</v>
      </c>
      <c r="Y34" s="97" t="s">
        <v>141</v>
      </c>
      <c r="Z34" s="159">
        <v>0</v>
      </c>
      <c r="AA34" s="159">
        <v>0</v>
      </c>
      <c r="AB34" s="159">
        <v>1188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14105043</v>
      </c>
      <c r="AJ34" s="45">
        <f t="shared" si="7"/>
        <v>1099</v>
      </c>
      <c r="AK34" s="48">
        <f t="shared" si="8"/>
        <v>307.58466274839071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3</v>
      </c>
      <c r="G35" s="118">
        <v>74</v>
      </c>
      <c r="H35" s="155">
        <f t="shared" si="0"/>
        <v>52.112676056338032</v>
      </c>
      <c r="I35" s="155">
        <v>76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131</v>
      </c>
      <c r="R35" s="158"/>
      <c r="S35" s="158">
        <v>88411303</v>
      </c>
      <c r="T35" s="45">
        <f t="shared" si="4"/>
        <v>3615</v>
      </c>
      <c r="U35" s="46">
        <f t="shared" si="5"/>
        <v>86.76</v>
      </c>
      <c r="V35" s="46">
        <f t="shared" si="6"/>
        <v>3.6150000000000002</v>
      </c>
      <c r="W35" s="96">
        <v>3.4</v>
      </c>
      <c r="X35" s="96">
        <f t="shared" si="1"/>
        <v>3.4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14106165</v>
      </c>
      <c r="AJ35" s="45">
        <f t="shared" si="7"/>
        <v>1122</v>
      </c>
      <c r="AK35" s="48">
        <f t="shared" si="8"/>
        <v>310.37344398340247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104818</v>
      </c>
      <c r="U36" s="46">
        <f t="shared" si="5"/>
        <v>2515.6320000000001</v>
      </c>
      <c r="V36" s="46">
        <f t="shared" si="6"/>
        <v>104.818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27638</v>
      </c>
      <c r="AK36" s="61">
        <f>$AJ$36/$V36</f>
        <v>263.67608616840619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0.9966666666666667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228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172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246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167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71" priority="5" operator="containsText" text="N/A">
      <formula>NOT(ISERROR(SEARCH("N/A",Z12)))</formula>
    </cfRule>
    <cfRule type="cellIs" dxfId="270" priority="17" operator="equal">
      <formula>0</formula>
    </cfRule>
  </conditionalFormatting>
  <conditionalFormatting sqref="Z12:AG35">
    <cfRule type="cellIs" dxfId="269" priority="16" operator="greaterThanOrEqual">
      <formula>1185</formula>
    </cfRule>
  </conditionalFormatting>
  <conditionalFormatting sqref="Z12:AG35">
    <cfRule type="cellIs" dxfId="268" priority="15" operator="between">
      <formula>0.1</formula>
      <formula>1184</formula>
    </cfRule>
  </conditionalFormatting>
  <conditionalFormatting sqref="Z8:Z9 AT12:AT35 AL36:AQ36 AL12:AR35">
    <cfRule type="cellIs" dxfId="267" priority="14" operator="equal">
      <formula>0</formula>
    </cfRule>
  </conditionalFormatting>
  <conditionalFormatting sqref="Z8:Z9 AT12:AT35 AL36:AQ36 AL12:AR35">
    <cfRule type="cellIs" dxfId="266" priority="13" operator="greaterThan">
      <formula>1179</formula>
    </cfRule>
  </conditionalFormatting>
  <conditionalFormatting sqref="Z8:Z9 AT12:AT35 AL36:AQ36 AL12:AR35">
    <cfRule type="cellIs" dxfId="265" priority="12" operator="greaterThan">
      <formula>99</formula>
    </cfRule>
  </conditionalFormatting>
  <conditionalFormatting sqref="Z8:Z9 AT12:AT35 AL36:AQ36 AL12:AR35">
    <cfRule type="cellIs" dxfId="264" priority="11" operator="greaterThan">
      <formula>0.99</formula>
    </cfRule>
  </conditionalFormatting>
  <conditionalFormatting sqref="AD8:AD9">
    <cfRule type="cellIs" dxfId="263" priority="10" operator="equal">
      <formula>0</formula>
    </cfRule>
  </conditionalFormatting>
  <conditionalFormatting sqref="AD8:AD9">
    <cfRule type="cellIs" dxfId="262" priority="9" operator="greaterThan">
      <formula>1179</formula>
    </cfRule>
  </conditionalFormatting>
  <conditionalFormatting sqref="AD8:AD9">
    <cfRule type="cellIs" dxfId="261" priority="8" operator="greaterThan">
      <formula>99</formula>
    </cfRule>
  </conditionalFormatting>
  <conditionalFormatting sqref="AD8:AD9">
    <cfRule type="cellIs" dxfId="260" priority="7" operator="greaterThan">
      <formula>0.99</formula>
    </cfRule>
  </conditionalFormatting>
  <conditionalFormatting sqref="AK12:AK35">
    <cfRule type="cellIs" dxfId="259" priority="6" operator="greaterThan">
      <formula>$AK$8</formula>
    </cfRule>
  </conditionalFormatting>
  <conditionalFormatting sqref="AS12:AS35">
    <cfRule type="containsText" dxfId="258" priority="1" operator="containsText" text="N/A">
      <formula>NOT(ISERROR(SEARCH("N/A",AS12)))</formula>
    </cfRule>
    <cfRule type="cellIs" dxfId="257" priority="4" operator="equal">
      <formula>0</formula>
    </cfRule>
  </conditionalFormatting>
  <conditionalFormatting sqref="AS12:AS35">
    <cfRule type="cellIs" dxfId="256" priority="3" operator="greaterThanOrEqual">
      <formula>1185</formula>
    </cfRule>
  </conditionalFormatting>
  <conditionalFormatting sqref="AS12:AS35">
    <cfRule type="cellIs" dxfId="255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7" zoomScaleNormal="100" workbookViewId="0">
      <selection activeCell="B49" sqref="B49:B51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140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139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43176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27521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16'!S35</f>
        <v>88411303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16'!AI35</f>
        <v>14106165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74</v>
      </c>
      <c r="H12" s="155">
        <f t="shared" ref="H12:H35" si="0">G12/1.42</f>
        <v>52.112676056338032</v>
      </c>
      <c r="I12" s="155">
        <v>78</v>
      </c>
      <c r="J12" s="41" t="s">
        <v>88</v>
      </c>
      <c r="K12" s="41">
        <f>L12-(2/1.42)</f>
        <v>47.183098591549296</v>
      </c>
      <c r="L12" s="42">
        <f>(G12-5)/1.42</f>
        <v>48.591549295774648</v>
      </c>
      <c r="M12" s="41">
        <f>L12+(6/1.42)</f>
        <v>52.816901408450704</v>
      </c>
      <c r="N12" s="43">
        <v>14</v>
      </c>
      <c r="O12" s="44" t="s">
        <v>89</v>
      </c>
      <c r="P12" s="44">
        <v>11.4</v>
      </c>
      <c r="Q12" s="158">
        <v>133</v>
      </c>
      <c r="R12" s="158"/>
      <c r="S12" s="158">
        <v>88414686</v>
      </c>
      <c r="T12" s="45">
        <f>IF(ISBLANK(S12),"-",S12-S11)</f>
        <v>3383</v>
      </c>
      <c r="U12" s="46">
        <f>T12*24/1000</f>
        <v>81.191999999999993</v>
      </c>
      <c r="V12" s="46">
        <f>T12/1000</f>
        <v>3.383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14107247</v>
      </c>
      <c r="AJ12" s="45">
        <f>IF(ISBLANK(AI12),"-",AI12-AI11)</f>
        <v>1082</v>
      </c>
      <c r="AK12" s="48">
        <f>AJ12/V12</f>
        <v>319.83446644989652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72</v>
      </c>
      <c r="H13" s="155">
        <f t="shared" si="0"/>
        <v>50.70422535211268</v>
      </c>
      <c r="I13" s="155">
        <v>78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133</v>
      </c>
      <c r="R13" s="158"/>
      <c r="S13" s="158">
        <v>88418184</v>
      </c>
      <c r="T13" s="45">
        <f t="shared" ref="T13:T35" si="4">IF(ISBLANK(S13),"-",S13-S12)</f>
        <v>3498</v>
      </c>
      <c r="U13" s="46">
        <f t="shared" ref="U13:U36" si="5">T13*24/1000</f>
        <v>83.951999999999998</v>
      </c>
      <c r="V13" s="46">
        <f t="shared" ref="V13:V36" si="6">T13/1000</f>
        <v>3.4980000000000002</v>
      </c>
      <c r="W13" s="96">
        <v>5.9</v>
      </c>
      <c r="X13" s="96">
        <f t="shared" si="1"/>
        <v>5.9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14108370</v>
      </c>
      <c r="AJ13" s="45">
        <f t="shared" ref="AJ13:AJ35" si="7">IF(ISBLANK(AI13),"-",AI13-AI12)</f>
        <v>1123</v>
      </c>
      <c r="AK13" s="48">
        <f t="shared" ref="AK13:AK35" si="8">AJ13/V13</f>
        <v>321.04059462550026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0.86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73</v>
      </c>
      <c r="H14" s="155">
        <f t="shared" si="0"/>
        <v>51.408450704225352</v>
      </c>
      <c r="I14" s="155">
        <v>79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>
        <v>130</v>
      </c>
      <c r="R14" s="158"/>
      <c r="S14" s="158">
        <v>88421483</v>
      </c>
      <c r="T14" s="45">
        <f t="shared" si="4"/>
        <v>3299</v>
      </c>
      <c r="U14" s="46">
        <f t="shared" si="5"/>
        <v>79.176000000000002</v>
      </c>
      <c r="V14" s="46">
        <f t="shared" si="6"/>
        <v>3.2989999999999999</v>
      </c>
      <c r="W14" s="96">
        <v>7.5</v>
      </c>
      <c r="X14" s="96">
        <f t="shared" si="1"/>
        <v>7.5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14109462</v>
      </c>
      <c r="AJ14" s="45">
        <f>IF(ISBLANK(AI14),"-",AI14-AI13)</f>
        <v>1092</v>
      </c>
      <c r="AK14" s="48">
        <f t="shared" si="8"/>
        <v>331.00939678690514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134</v>
      </c>
      <c r="R15" s="158" t="s">
        <v>123</v>
      </c>
      <c r="S15" s="158">
        <v>88424817</v>
      </c>
      <c r="T15" s="45">
        <f t="shared" si="4"/>
        <v>3334</v>
      </c>
      <c r="U15" s="46">
        <f t="shared" si="5"/>
        <v>80.016000000000005</v>
      </c>
      <c r="V15" s="46">
        <f t="shared" si="6"/>
        <v>3.3340000000000001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14110574</v>
      </c>
      <c r="AJ15" s="45">
        <f t="shared" si="7"/>
        <v>1112</v>
      </c>
      <c r="AK15" s="48">
        <f t="shared" si="8"/>
        <v>333.53329334133173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121</v>
      </c>
      <c r="R16" s="158"/>
      <c r="S16" s="158">
        <v>88429503</v>
      </c>
      <c r="T16" s="45">
        <f t="shared" si="4"/>
        <v>4686</v>
      </c>
      <c r="U16" s="46">
        <f t="shared" si="5"/>
        <v>112.464</v>
      </c>
      <c r="V16" s="46">
        <f t="shared" si="6"/>
        <v>4.6859999999999999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1147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14111615</v>
      </c>
      <c r="AJ16" s="45">
        <f t="shared" si="7"/>
        <v>1041</v>
      </c>
      <c r="AK16" s="48">
        <f t="shared" si="8"/>
        <v>222.15108834827146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79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133</v>
      </c>
      <c r="R17" s="158"/>
      <c r="S17" s="158">
        <v>88434931</v>
      </c>
      <c r="T17" s="45">
        <f t="shared" si="4"/>
        <v>5428</v>
      </c>
      <c r="U17" s="46">
        <f t="shared" si="5"/>
        <v>130.27199999999999</v>
      </c>
      <c r="V17" s="46">
        <f t="shared" si="6"/>
        <v>5.4279999999999999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14112691</v>
      </c>
      <c r="AJ17" s="45">
        <f t="shared" si="7"/>
        <v>1076</v>
      </c>
      <c r="AK17" s="48">
        <f t="shared" si="8"/>
        <v>198.23139277818717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80</v>
      </c>
      <c r="H18" s="155">
        <f t="shared" si="0"/>
        <v>56.338028169014088</v>
      </c>
      <c r="I18" s="155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88440568</v>
      </c>
      <c r="T18" s="45">
        <f t="shared" si="4"/>
        <v>5637</v>
      </c>
      <c r="U18" s="46">
        <f t="shared" si="5"/>
        <v>135.28800000000001</v>
      </c>
      <c r="V18" s="46">
        <f t="shared" si="6"/>
        <v>5.6369999999999996</v>
      </c>
      <c r="W18" s="96">
        <v>9.3000000000000007</v>
      </c>
      <c r="X18" s="96">
        <f t="shared" si="1"/>
        <v>9.3000000000000007</v>
      </c>
      <c r="Y18" s="97" t="s">
        <v>160</v>
      </c>
      <c r="Z18" s="159">
        <v>1037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14113812</v>
      </c>
      <c r="AJ18" s="45">
        <f t="shared" si="7"/>
        <v>1121</v>
      </c>
      <c r="AK18" s="48">
        <f t="shared" si="8"/>
        <v>198.86464431435161</v>
      </c>
      <c r="AL18" s="156">
        <v>1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125</v>
      </c>
      <c r="R19" s="158"/>
      <c r="S19" s="158">
        <v>88445699</v>
      </c>
      <c r="T19" s="45">
        <f t="shared" si="4"/>
        <v>5131</v>
      </c>
      <c r="U19" s="46">
        <f>T19*24/1000</f>
        <v>123.14400000000001</v>
      </c>
      <c r="V19" s="46">
        <f t="shared" si="6"/>
        <v>5.1310000000000002</v>
      </c>
      <c r="W19" s="96">
        <v>8.6</v>
      </c>
      <c r="X19" s="96">
        <f t="shared" si="1"/>
        <v>8.6</v>
      </c>
      <c r="Y19" s="97" t="s">
        <v>160</v>
      </c>
      <c r="Z19" s="159">
        <v>1118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14115053</v>
      </c>
      <c r="AJ19" s="45">
        <f t="shared" si="7"/>
        <v>1241</v>
      </c>
      <c r="AK19" s="48">
        <f t="shared" si="8"/>
        <v>241.86318456441239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78</v>
      </c>
      <c r="H20" s="155">
        <f t="shared" si="0"/>
        <v>54.929577464788736</v>
      </c>
      <c r="I20" s="155">
        <v>75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124</v>
      </c>
      <c r="R20" s="158"/>
      <c r="S20" s="158">
        <v>88450422</v>
      </c>
      <c r="T20" s="45">
        <f t="shared" si="4"/>
        <v>4723</v>
      </c>
      <c r="U20" s="46">
        <f t="shared" si="5"/>
        <v>113.352</v>
      </c>
      <c r="V20" s="46">
        <f t="shared" si="6"/>
        <v>4.7229999999999999</v>
      </c>
      <c r="W20" s="96">
        <v>7.7</v>
      </c>
      <c r="X20" s="96">
        <f t="shared" si="1"/>
        <v>7.7</v>
      </c>
      <c r="Y20" s="97" t="s">
        <v>160</v>
      </c>
      <c r="Z20" s="159">
        <v>1148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14116288</v>
      </c>
      <c r="AJ20" s="45">
        <f t="shared" si="7"/>
        <v>1235</v>
      </c>
      <c r="AK20" s="48">
        <f t="shared" si="8"/>
        <v>261.48634342578868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78</v>
      </c>
      <c r="H21" s="155">
        <f t="shared" si="0"/>
        <v>54.929577464788736</v>
      </c>
      <c r="I21" s="155">
        <v>75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125</v>
      </c>
      <c r="R21" s="158"/>
      <c r="S21" s="158">
        <v>88454998</v>
      </c>
      <c r="T21" s="45">
        <f t="shared" si="4"/>
        <v>4576</v>
      </c>
      <c r="U21" s="46">
        <f t="shared" si="5"/>
        <v>109.824</v>
      </c>
      <c r="V21" s="46">
        <f t="shared" si="6"/>
        <v>4.5759999999999996</v>
      </c>
      <c r="W21" s="96">
        <v>6.8</v>
      </c>
      <c r="X21" s="96">
        <f t="shared" si="1"/>
        <v>6.8</v>
      </c>
      <c r="Y21" s="97" t="s">
        <v>160</v>
      </c>
      <c r="Z21" s="159">
        <v>1149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14117528</v>
      </c>
      <c r="AJ21" s="45">
        <f t="shared" si="7"/>
        <v>1240</v>
      </c>
      <c r="AK21" s="48">
        <f t="shared" si="8"/>
        <v>270.97902097902102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0.94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78</v>
      </c>
      <c r="H22" s="155">
        <f t="shared" si="0"/>
        <v>54.929577464788736</v>
      </c>
      <c r="I22" s="155">
        <v>75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88459755</v>
      </c>
      <c r="T22" s="45">
        <f t="shared" si="4"/>
        <v>4757</v>
      </c>
      <c r="U22" s="46">
        <f t="shared" si="5"/>
        <v>114.16800000000001</v>
      </c>
      <c r="V22" s="46">
        <f t="shared" si="6"/>
        <v>4.7569999999999997</v>
      </c>
      <c r="W22" s="96">
        <v>5.8</v>
      </c>
      <c r="X22" s="96">
        <f>W22</f>
        <v>5.8</v>
      </c>
      <c r="Y22" s="97" t="s">
        <v>160</v>
      </c>
      <c r="Z22" s="159">
        <v>1179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14118780</v>
      </c>
      <c r="AJ22" s="45">
        <f t="shared" si="7"/>
        <v>1252</v>
      </c>
      <c r="AK22" s="48">
        <f t="shared" si="8"/>
        <v>263.19108681942402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75</v>
      </c>
      <c r="H23" s="155">
        <f t="shared" si="0"/>
        <v>52.816901408450704</v>
      </c>
      <c r="I23" s="155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88464314</v>
      </c>
      <c r="T23" s="45">
        <f t="shared" si="4"/>
        <v>4559</v>
      </c>
      <c r="U23" s="46">
        <f>T23*24/1000</f>
        <v>109.416</v>
      </c>
      <c r="V23" s="46">
        <f t="shared" si="6"/>
        <v>4.5590000000000002</v>
      </c>
      <c r="W23" s="96">
        <v>4.9000000000000004</v>
      </c>
      <c r="X23" s="96">
        <f t="shared" si="1"/>
        <v>4.9000000000000004</v>
      </c>
      <c r="Y23" s="97" t="s">
        <v>160</v>
      </c>
      <c r="Z23" s="159">
        <v>1047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14119996</v>
      </c>
      <c r="AJ23" s="45">
        <f t="shared" si="7"/>
        <v>1216</v>
      </c>
      <c r="AK23" s="48">
        <f t="shared" si="8"/>
        <v>266.72515902610223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75</v>
      </c>
      <c r="H24" s="155">
        <f t="shared" si="0"/>
        <v>52.816901408450704</v>
      </c>
      <c r="I24" s="155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88468848</v>
      </c>
      <c r="T24" s="45">
        <f t="shared" si="4"/>
        <v>4534</v>
      </c>
      <c r="U24" s="46">
        <f>T24*24/1000</f>
        <v>108.816</v>
      </c>
      <c r="V24" s="46">
        <f t="shared" si="6"/>
        <v>4.5339999999999998</v>
      </c>
      <c r="W24" s="96">
        <v>4.5</v>
      </c>
      <c r="X24" s="96">
        <f t="shared" si="1"/>
        <v>4.5</v>
      </c>
      <c r="Y24" s="97" t="s">
        <v>160</v>
      </c>
      <c r="Z24" s="159">
        <v>1026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14121174</v>
      </c>
      <c r="AJ24" s="45">
        <f t="shared" si="7"/>
        <v>1178</v>
      </c>
      <c r="AK24" s="48">
        <f t="shared" si="8"/>
        <v>259.81473312748125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75</v>
      </c>
      <c r="H25" s="155">
        <f>G25/1.42</f>
        <v>52.816901408450704</v>
      </c>
      <c r="I25" s="155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88473166</v>
      </c>
      <c r="T25" s="45">
        <f t="shared" si="4"/>
        <v>4318</v>
      </c>
      <c r="U25" s="46">
        <f t="shared" si="5"/>
        <v>103.63200000000001</v>
      </c>
      <c r="V25" s="46">
        <f t="shared" si="6"/>
        <v>4.3179999999999996</v>
      </c>
      <c r="W25" s="96">
        <v>3.6</v>
      </c>
      <c r="X25" s="96">
        <f t="shared" si="1"/>
        <v>3.6</v>
      </c>
      <c r="Y25" s="97" t="s">
        <v>160</v>
      </c>
      <c r="Z25" s="159">
        <v>1015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14122352</v>
      </c>
      <c r="AJ25" s="45">
        <f t="shared" si="7"/>
        <v>1178</v>
      </c>
      <c r="AK25" s="48">
        <f t="shared" si="8"/>
        <v>272.8114867994442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0.88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75</v>
      </c>
      <c r="H26" s="155">
        <f t="shared" si="0"/>
        <v>52.816901408450704</v>
      </c>
      <c r="I26" s="155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88477487</v>
      </c>
      <c r="T26" s="45">
        <f t="shared" si="4"/>
        <v>4321</v>
      </c>
      <c r="U26" s="46">
        <f t="shared" si="5"/>
        <v>103.70399999999999</v>
      </c>
      <c r="V26" s="46">
        <f t="shared" si="6"/>
        <v>4.3209999999999997</v>
      </c>
      <c r="W26" s="96">
        <v>3.5</v>
      </c>
      <c r="X26" s="96">
        <f t="shared" si="1"/>
        <v>3.5</v>
      </c>
      <c r="Y26" s="97" t="s">
        <v>160</v>
      </c>
      <c r="Z26" s="159">
        <v>1015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14123473</v>
      </c>
      <c r="AJ26" s="45">
        <f>IF(ISBLANK(AI26),"-",AI26-AI25)</f>
        <v>1121</v>
      </c>
      <c r="AK26" s="48">
        <f t="shared" si="8"/>
        <v>259.43068734089331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75</v>
      </c>
      <c r="H27" s="155">
        <f t="shared" si="0"/>
        <v>52.816901408450704</v>
      </c>
      <c r="I27" s="155">
        <v>72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88482157</v>
      </c>
      <c r="T27" s="45">
        <f t="shared" si="4"/>
        <v>4670</v>
      </c>
      <c r="U27" s="46">
        <f t="shared" si="5"/>
        <v>112.08</v>
      </c>
      <c r="V27" s="46">
        <f t="shared" si="6"/>
        <v>4.67</v>
      </c>
      <c r="W27" s="96">
        <v>3.1</v>
      </c>
      <c r="X27" s="96">
        <f t="shared" si="1"/>
        <v>3.1</v>
      </c>
      <c r="Y27" s="97" t="s">
        <v>160</v>
      </c>
      <c r="Z27" s="159">
        <v>1015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14124684</v>
      </c>
      <c r="AJ27" s="45">
        <f>IF(ISBLANK(AI27),"-",AI27-AI26)</f>
        <v>1211</v>
      </c>
      <c r="AK27" s="48">
        <f t="shared" si="8"/>
        <v>259.31477516059959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-3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88486480</v>
      </c>
      <c r="T28" s="45">
        <f t="shared" si="4"/>
        <v>4323</v>
      </c>
      <c r="U28" s="46">
        <f t="shared" si="5"/>
        <v>103.752</v>
      </c>
      <c r="V28" s="46">
        <f t="shared" si="6"/>
        <v>4.3230000000000004</v>
      </c>
      <c r="W28" s="96">
        <v>2.8</v>
      </c>
      <c r="X28" s="96">
        <f t="shared" si="1"/>
        <v>2.8</v>
      </c>
      <c r="Y28" s="97" t="s">
        <v>160</v>
      </c>
      <c r="Z28" s="159">
        <v>1015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14125825</v>
      </c>
      <c r="AJ28" s="45">
        <f t="shared" si="7"/>
        <v>1141</v>
      </c>
      <c r="AK28" s="48">
        <f>AJ27/V28</f>
        <v>280.12953967152436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-5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88490995</v>
      </c>
      <c r="T29" s="45">
        <f t="shared" si="4"/>
        <v>4515</v>
      </c>
      <c r="U29" s="46">
        <f t="shared" si="5"/>
        <v>108.36</v>
      </c>
      <c r="V29" s="46">
        <f t="shared" si="6"/>
        <v>4.5149999999999997</v>
      </c>
      <c r="W29" s="96">
        <v>2.5</v>
      </c>
      <c r="X29" s="96">
        <f t="shared" si="1"/>
        <v>2.5</v>
      </c>
      <c r="Y29" s="97" t="s">
        <v>160</v>
      </c>
      <c r="Z29" s="159">
        <v>1016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14126985</v>
      </c>
      <c r="AJ29" s="45">
        <f t="shared" si="7"/>
        <v>1160</v>
      </c>
      <c r="AK29" s="48">
        <f>AJ28/V29</f>
        <v>252.71317829457365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88495400</v>
      </c>
      <c r="T30" s="45">
        <f t="shared" si="4"/>
        <v>4405</v>
      </c>
      <c r="U30" s="46">
        <f t="shared" si="5"/>
        <v>105.72</v>
      </c>
      <c r="V30" s="46">
        <f t="shared" si="6"/>
        <v>4.4050000000000002</v>
      </c>
      <c r="W30" s="96">
        <v>2.2000000000000002</v>
      </c>
      <c r="X30" s="96">
        <f t="shared" si="1"/>
        <v>2.2000000000000002</v>
      </c>
      <c r="Y30" s="97" t="s">
        <v>160</v>
      </c>
      <c r="Z30" s="159">
        <v>1015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14128150</v>
      </c>
      <c r="AJ30" s="45">
        <f t="shared" si="7"/>
        <v>1165</v>
      </c>
      <c r="AK30" s="48">
        <f t="shared" si="8"/>
        <v>264.47219069239497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-7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88499946</v>
      </c>
      <c r="T31" s="45">
        <f t="shared" si="4"/>
        <v>4546</v>
      </c>
      <c r="U31" s="46">
        <f t="shared" si="5"/>
        <v>109.104</v>
      </c>
      <c r="V31" s="46">
        <f t="shared" si="6"/>
        <v>4.5460000000000003</v>
      </c>
      <c r="W31" s="96">
        <v>2</v>
      </c>
      <c r="X31" s="96">
        <f t="shared" si="1"/>
        <v>2</v>
      </c>
      <c r="Y31" s="97" t="s">
        <v>160</v>
      </c>
      <c r="Z31" s="159">
        <v>1015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14129275</v>
      </c>
      <c r="AJ31" s="45">
        <f t="shared" si="7"/>
        <v>1125</v>
      </c>
      <c r="AK31" s="48">
        <f t="shared" si="8"/>
        <v>247.47030356357234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-7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88504404</v>
      </c>
      <c r="T32" s="45">
        <f t="shared" si="4"/>
        <v>4458</v>
      </c>
      <c r="U32" s="46">
        <f t="shared" si="5"/>
        <v>106.992</v>
      </c>
      <c r="V32" s="46">
        <f t="shared" si="6"/>
        <v>4.4580000000000002</v>
      </c>
      <c r="W32" s="96">
        <v>1.8</v>
      </c>
      <c r="X32" s="96">
        <f t="shared" si="1"/>
        <v>1.8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14130422</v>
      </c>
      <c r="AJ32" s="45">
        <f t="shared" si="7"/>
        <v>1147</v>
      </c>
      <c r="AK32" s="48">
        <f t="shared" si="8"/>
        <v>257.29026469268729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75</v>
      </c>
      <c r="H33" s="155">
        <f t="shared" si="0"/>
        <v>52.816901408450704</v>
      </c>
      <c r="I33" s="155">
        <v>72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127</v>
      </c>
      <c r="R33" s="158"/>
      <c r="S33" s="158">
        <v>88508226</v>
      </c>
      <c r="T33" s="45">
        <f t="shared" si="4"/>
        <v>3822</v>
      </c>
      <c r="U33" s="46">
        <f t="shared" si="5"/>
        <v>91.727999999999994</v>
      </c>
      <c r="V33" s="46">
        <f t="shared" si="6"/>
        <v>3.8220000000000001</v>
      </c>
      <c r="W33" s="96">
        <v>1.3</v>
      </c>
      <c r="X33" s="96">
        <f t="shared" si="1"/>
        <v>1.3</v>
      </c>
      <c r="Y33" s="97" t="s">
        <v>160</v>
      </c>
      <c r="Z33" s="159">
        <v>0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14131454</v>
      </c>
      <c r="AJ33" s="45">
        <f t="shared" si="7"/>
        <v>1032</v>
      </c>
      <c r="AK33" s="48">
        <f t="shared" si="8"/>
        <v>270.01569858712713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136</v>
      </c>
      <c r="R34" s="158"/>
      <c r="S34" s="158">
        <v>88511938</v>
      </c>
      <c r="T34" s="45">
        <f t="shared" si="4"/>
        <v>3712</v>
      </c>
      <c r="U34" s="46">
        <f t="shared" si="5"/>
        <v>89.087999999999994</v>
      </c>
      <c r="V34" s="46">
        <f t="shared" si="6"/>
        <v>3.7120000000000002</v>
      </c>
      <c r="W34" s="96">
        <v>2.5</v>
      </c>
      <c r="X34" s="96">
        <f t="shared" si="1"/>
        <v>2.5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14132622</v>
      </c>
      <c r="AJ34" s="45">
        <f t="shared" si="7"/>
        <v>1168</v>
      </c>
      <c r="AK34" s="48">
        <f t="shared" si="8"/>
        <v>314.65517241379308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74</v>
      </c>
      <c r="H35" s="155">
        <f t="shared" si="0"/>
        <v>52.112676056338032</v>
      </c>
      <c r="I35" s="155">
        <v>70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135</v>
      </c>
      <c r="R35" s="158"/>
      <c r="S35" s="158">
        <v>88515502</v>
      </c>
      <c r="T35" s="45">
        <f t="shared" si="4"/>
        <v>3564</v>
      </c>
      <c r="U35" s="46">
        <f t="shared" si="5"/>
        <v>85.536000000000001</v>
      </c>
      <c r="V35" s="46">
        <f t="shared" si="6"/>
        <v>3.5640000000000001</v>
      </c>
      <c r="W35" s="96">
        <v>3.4</v>
      </c>
      <c r="X35" s="96">
        <f t="shared" si="1"/>
        <v>3.4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14133686</v>
      </c>
      <c r="AJ35" s="45">
        <f t="shared" si="7"/>
        <v>1064</v>
      </c>
      <c r="AK35" s="48">
        <f t="shared" si="8"/>
        <v>298.54096520763187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104199</v>
      </c>
      <c r="U36" s="46">
        <f t="shared" si="5"/>
        <v>2500.7759999999998</v>
      </c>
      <c r="V36" s="46">
        <f t="shared" si="6"/>
        <v>104.199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27521</v>
      </c>
      <c r="AK36" s="61">
        <f>$AJ$36/$V36</f>
        <v>264.11961727079915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0.96833333333333338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228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247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248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250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54" priority="5" operator="containsText" text="N/A">
      <formula>NOT(ISERROR(SEARCH("N/A",Z12)))</formula>
    </cfRule>
    <cfRule type="cellIs" dxfId="253" priority="17" operator="equal">
      <formula>0</formula>
    </cfRule>
  </conditionalFormatting>
  <conditionalFormatting sqref="Z12:AG35">
    <cfRule type="cellIs" dxfId="252" priority="16" operator="greaterThanOrEqual">
      <formula>1185</formula>
    </cfRule>
  </conditionalFormatting>
  <conditionalFormatting sqref="Z12:AG35">
    <cfRule type="cellIs" dxfId="251" priority="15" operator="between">
      <formula>0.1</formula>
      <formula>1184</formula>
    </cfRule>
  </conditionalFormatting>
  <conditionalFormatting sqref="Z8:Z9 AT12:AT35 AL36:AQ36 AL12:AR35">
    <cfRule type="cellIs" dxfId="250" priority="14" operator="equal">
      <formula>0</formula>
    </cfRule>
  </conditionalFormatting>
  <conditionalFormatting sqref="Z8:Z9 AT12:AT35 AL36:AQ36 AL12:AR35">
    <cfRule type="cellIs" dxfId="249" priority="13" operator="greaterThan">
      <formula>1179</formula>
    </cfRule>
  </conditionalFormatting>
  <conditionalFormatting sqref="Z8:Z9 AT12:AT35 AL36:AQ36 AL12:AR35">
    <cfRule type="cellIs" dxfId="248" priority="12" operator="greaterThan">
      <formula>99</formula>
    </cfRule>
  </conditionalFormatting>
  <conditionalFormatting sqref="Z8:Z9 AT12:AT35 AL36:AQ36 AL12:AR35">
    <cfRule type="cellIs" dxfId="247" priority="11" operator="greaterThan">
      <formula>0.99</formula>
    </cfRule>
  </conditionalFormatting>
  <conditionalFormatting sqref="AD8:AD9">
    <cfRule type="cellIs" dxfId="246" priority="10" operator="equal">
      <formula>0</formula>
    </cfRule>
  </conditionalFormatting>
  <conditionalFormatting sqref="AD8:AD9">
    <cfRule type="cellIs" dxfId="245" priority="9" operator="greaterThan">
      <formula>1179</formula>
    </cfRule>
  </conditionalFormatting>
  <conditionalFormatting sqref="AD8:AD9">
    <cfRule type="cellIs" dxfId="244" priority="8" operator="greaterThan">
      <formula>99</formula>
    </cfRule>
  </conditionalFormatting>
  <conditionalFormatting sqref="AD8:AD9">
    <cfRule type="cellIs" dxfId="243" priority="7" operator="greaterThan">
      <formula>0.99</formula>
    </cfRule>
  </conditionalFormatting>
  <conditionalFormatting sqref="AK12:AK35">
    <cfRule type="cellIs" dxfId="242" priority="6" operator="greaterThan">
      <formula>$AK$8</formula>
    </cfRule>
  </conditionalFormatting>
  <conditionalFormatting sqref="AS12:AS35">
    <cfRule type="containsText" dxfId="241" priority="1" operator="containsText" text="N/A">
      <formula>NOT(ISERROR(SEARCH("N/A",AS12)))</formula>
    </cfRule>
    <cfRule type="cellIs" dxfId="240" priority="4" operator="equal">
      <formula>0</formula>
    </cfRule>
  </conditionalFormatting>
  <conditionalFormatting sqref="AS12:AS35">
    <cfRule type="cellIs" dxfId="239" priority="3" operator="greaterThanOrEqual">
      <formula>1185</formula>
    </cfRule>
  </conditionalFormatting>
  <conditionalFormatting sqref="AS12:AS35">
    <cfRule type="cellIs" dxfId="238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4" zoomScaleNormal="100" workbookViewId="0">
      <selection activeCell="B46" sqref="B46:B4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256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43177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27466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17'!S35</f>
        <v>88515502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17'!AI35</f>
        <v>14133686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74</v>
      </c>
      <c r="H12" s="155">
        <f t="shared" ref="H12:H35" si="0">G12/1.42</f>
        <v>52.112676056338032</v>
      </c>
      <c r="I12" s="155">
        <v>70</v>
      </c>
      <c r="J12" s="41" t="s">
        <v>88</v>
      </c>
      <c r="K12" s="41">
        <f>L12-(2/1.42)</f>
        <v>47.183098591549296</v>
      </c>
      <c r="L12" s="42">
        <f>(G12-5)/1.42</f>
        <v>48.591549295774648</v>
      </c>
      <c r="M12" s="41">
        <f>L12+(6/1.42)</f>
        <v>52.816901408450704</v>
      </c>
      <c r="N12" s="43">
        <v>14</v>
      </c>
      <c r="O12" s="44" t="s">
        <v>89</v>
      </c>
      <c r="P12" s="44">
        <v>11.4</v>
      </c>
      <c r="Q12" s="158">
        <v>131</v>
      </c>
      <c r="R12" s="158"/>
      <c r="S12" s="158">
        <v>88518906</v>
      </c>
      <c r="T12" s="45">
        <f>IF(ISBLANK(S12),"-",S12-S11)</f>
        <v>3404</v>
      </c>
      <c r="U12" s="46">
        <f>T12*24/1000</f>
        <v>81.695999999999998</v>
      </c>
      <c r="V12" s="46">
        <f>T12/1000</f>
        <v>3.4039999999999999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14134740</v>
      </c>
      <c r="AJ12" s="45">
        <f>IF(ISBLANK(AI12),"-",AI12-AI11)</f>
        <v>1054</v>
      </c>
      <c r="AK12" s="48">
        <f>AJ12/V12</f>
        <v>309.63572267920097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76</v>
      </c>
      <c r="H13" s="155">
        <f t="shared" si="0"/>
        <v>53.521126760563384</v>
      </c>
      <c r="I13" s="155">
        <v>74</v>
      </c>
      <c r="J13" s="41" t="s">
        <v>88</v>
      </c>
      <c r="K13" s="41">
        <f t="shared" ref="K13:K35" si="3">L13-(2/1.42)</f>
        <v>48.591549295774648</v>
      </c>
      <c r="L13" s="42">
        <f>(G13-5)/1.42</f>
        <v>50</v>
      </c>
      <c r="M13" s="41">
        <f>L13+(6/1.42)</f>
        <v>54.225352112676056</v>
      </c>
      <c r="N13" s="43">
        <v>14</v>
      </c>
      <c r="O13" s="44" t="s">
        <v>89</v>
      </c>
      <c r="P13" s="44">
        <v>11.2</v>
      </c>
      <c r="Q13" s="158">
        <v>131</v>
      </c>
      <c r="R13" s="158"/>
      <c r="S13" s="158">
        <v>88522496</v>
      </c>
      <c r="T13" s="45">
        <f t="shared" ref="T13:T35" si="4">IF(ISBLANK(S13),"-",S13-S12)</f>
        <v>3590</v>
      </c>
      <c r="U13" s="46">
        <f t="shared" ref="U13:U36" si="5">T13*24/1000</f>
        <v>86.16</v>
      </c>
      <c r="V13" s="46">
        <f t="shared" ref="V13:V36" si="6">T13/1000</f>
        <v>3.59</v>
      </c>
      <c r="W13" s="96">
        <v>5.4</v>
      </c>
      <c r="X13" s="96">
        <f t="shared" si="1"/>
        <v>5.4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14135854</v>
      </c>
      <c r="AJ13" s="45">
        <f t="shared" ref="AJ13:AJ35" si="7">IF(ISBLANK(AI13),"-",AI13-AI12)</f>
        <v>1114</v>
      </c>
      <c r="AK13" s="48">
        <f t="shared" ref="AK13:AK35" si="8">AJ13/V13</f>
        <v>310.30640668523677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77</v>
      </c>
      <c r="H14" s="155">
        <f t="shared" si="0"/>
        <v>54.225352112676056</v>
      </c>
      <c r="I14" s="155">
        <v>75</v>
      </c>
      <c r="J14" s="41" t="s">
        <v>88</v>
      </c>
      <c r="K14" s="41">
        <f t="shared" si="3"/>
        <v>49.295774647887328</v>
      </c>
      <c r="L14" s="42">
        <f>(G14-5)/1.42</f>
        <v>50.70422535211268</v>
      </c>
      <c r="M14" s="41">
        <f>L14+(6/1.42)</f>
        <v>54.929577464788736</v>
      </c>
      <c r="N14" s="43">
        <v>14</v>
      </c>
      <c r="O14" s="44" t="s">
        <v>89</v>
      </c>
      <c r="P14" s="44">
        <v>11.2</v>
      </c>
      <c r="Q14" s="158">
        <v>132</v>
      </c>
      <c r="R14" s="158"/>
      <c r="S14" s="158">
        <v>88525882</v>
      </c>
      <c r="T14" s="45">
        <f t="shared" si="4"/>
        <v>3386</v>
      </c>
      <c r="U14" s="46">
        <f t="shared" si="5"/>
        <v>81.263999999999996</v>
      </c>
      <c r="V14" s="46">
        <f t="shared" si="6"/>
        <v>3.3860000000000001</v>
      </c>
      <c r="W14" s="96">
        <v>6.3</v>
      </c>
      <c r="X14" s="96">
        <f t="shared" si="1"/>
        <v>6.3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14136900</v>
      </c>
      <c r="AJ14" s="45">
        <f>IF(ISBLANK(AI14),"-",AI14-AI13)</f>
        <v>1046</v>
      </c>
      <c r="AK14" s="48">
        <f t="shared" si="8"/>
        <v>308.91907855877139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76</v>
      </c>
      <c r="H15" s="155">
        <f t="shared" si="0"/>
        <v>53.521126760563384</v>
      </c>
      <c r="I15" s="155">
        <v>75</v>
      </c>
      <c r="J15" s="41" t="s">
        <v>88</v>
      </c>
      <c r="K15" s="41">
        <f t="shared" si="3"/>
        <v>48.591549295774648</v>
      </c>
      <c r="L15" s="42">
        <f>(G15-5)/1.42</f>
        <v>50</v>
      </c>
      <c r="M15" s="41">
        <f>L15+(6/1.42)</f>
        <v>54.225352112676056</v>
      </c>
      <c r="N15" s="43">
        <v>14</v>
      </c>
      <c r="O15" s="44" t="s">
        <v>89</v>
      </c>
      <c r="P15" s="44">
        <v>12.8</v>
      </c>
      <c r="Q15" s="158">
        <v>132</v>
      </c>
      <c r="R15" s="158"/>
      <c r="S15" s="158">
        <v>88529128</v>
      </c>
      <c r="T15" s="45">
        <f t="shared" si="4"/>
        <v>3246</v>
      </c>
      <c r="U15" s="46">
        <f t="shared" si="5"/>
        <v>77.903999999999996</v>
      </c>
      <c r="V15" s="46">
        <f t="shared" si="6"/>
        <v>3.246</v>
      </c>
      <c r="W15" s="96">
        <v>8.1999999999999993</v>
      </c>
      <c r="X15" s="96">
        <f t="shared" si="1"/>
        <v>8.1999999999999993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14138000</v>
      </c>
      <c r="AJ15" s="45">
        <f t="shared" si="7"/>
        <v>1100</v>
      </c>
      <c r="AK15" s="48">
        <f t="shared" si="8"/>
        <v>338.87861983980281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79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118</v>
      </c>
      <c r="R16" s="158"/>
      <c r="S16" s="158">
        <v>88533328</v>
      </c>
      <c r="T16" s="45">
        <f t="shared" si="4"/>
        <v>4200</v>
      </c>
      <c r="U16" s="46">
        <f t="shared" si="5"/>
        <v>100.8</v>
      </c>
      <c r="V16" s="46">
        <f t="shared" si="6"/>
        <v>4.2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1156</v>
      </c>
      <c r="AC16" s="159">
        <v>0</v>
      </c>
      <c r="AD16" s="159">
        <v>1177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14139206</v>
      </c>
      <c r="AJ16" s="45">
        <f t="shared" si="7"/>
        <v>1206</v>
      </c>
      <c r="AK16" s="48">
        <f t="shared" si="8"/>
        <v>287.14285714285711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0.7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83</v>
      </c>
      <c r="H17" s="155">
        <f t="shared" si="0"/>
        <v>58.450704225352112</v>
      </c>
      <c r="I17" s="155">
        <v>78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88538751</v>
      </c>
      <c r="T17" s="45">
        <f t="shared" si="4"/>
        <v>5423</v>
      </c>
      <c r="U17" s="46">
        <f t="shared" si="5"/>
        <v>130.15199999999999</v>
      </c>
      <c r="V17" s="46">
        <f t="shared" si="6"/>
        <v>5.423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14140215</v>
      </c>
      <c r="AJ17" s="45">
        <f t="shared" si="7"/>
        <v>1009</v>
      </c>
      <c r="AK17" s="48">
        <f t="shared" si="8"/>
        <v>186.05937672874794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1.0900000000000001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9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138</v>
      </c>
      <c r="R18" s="158"/>
      <c r="S18" s="158">
        <v>88544228</v>
      </c>
      <c r="T18" s="45">
        <f t="shared" si="4"/>
        <v>5477</v>
      </c>
      <c r="U18" s="46">
        <f t="shared" si="5"/>
        <v>131.44800000000001</v>
      </c>
      <c r="V18" s="46">
        <f t="shared" si="6"/>
        <v>5.4770000000000003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14141297</v>
      </c>
      <c r="AJ18" s="45">
        <f t="shared" si="7"/>
        <v>1082</v>
      </c>
      <c r="AK18" s="48">
        <f t="shared" si="8"/>
        <v>197.55340514880407</v>
      </c>
      <c r="AL18" s="156">
        <v>0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256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80</v>
      </c>
      <c r="H19" s="155">
        <f t="shared" si="0"/>
        <v>56.338028169014088</v>
      </c>
      <c r="I19" s="155">
        <v>77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88550039</v>
      </c>
      <c r="T19" s="45">
        <f t="shared" si="4"/>
        <v>5811</v>
      </c>
      <c r="U19" s="46">
        <f>T19*24/1000</f>
        <v>139.464</v>
      </c>
      <c r="V19" s="46">
        <f t="shared" si="6"/>
        <v>5.8109999999999999</v>
      </c>
      <c r="W19" s="96">
        <v>9</v>
      </c>
      <c r="X19" s="96">
        <f t="shared" si="1"/>
        <v>9</v>
      </c>
      <c r="Y19" s="97" t="s">
        <v>160</v>
      </c>
      <c r="Z19" s="159">
        <v>0</v>
      </c>
      <c r="AA19" s="159">
        <v>1088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14142465</v>
      </c>
      <c r="AJ19" s="45">
        <f t="shared" si="7"/>
        <v>1168</v>
      </c>
      <c r="AK19" s="48">
        <f t="shared" si="8"/>
        <v>200.99810703837551</v>
      </c>
      <c r="AL19" s="156">
        <v>0</v>
      </c>
      <c r="AM19" s="156">
        <v>1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8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126</v>
      </c>
      <c r="R20" s="158"/>
      <c r="S20" s="158">
        <v>88554334</v>
      </c>
      <c r="T20" s="45">
        <f t="shared" si="4"/>
        <v>4295</v>
      </c>
      <c r="U20" s="46">
        <f t="shared" si="5"/>
        <v>103.08</v>
      </c>
      <c r="V20" s="46">
        <f t="shared" si="6"/>
        <v>4.2949999999999999</v>
      </c>
      <c r="W20" s="96">
        <v>8.1999999999999993</v>
      </c>
      <c r="X20" s="96">
        <f t="shared" si="1"/>
        <v>8.1999999999999993</v>
      </c>
      <c r="Y20" s="97" t="s">
        <v>160</v>
      </c>
      <c r="Z20" s="159">
        <v>0</v>
      </c>
      <c r="AA20" s="159">
        <v>1089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14143689</v>
      </c>
      <c r="AJ20" s="45">
        <f t="shared" si="7"/>
        <v>1224</v>
      </c>
      <c r="AK20" s="48">
        <f t="shared" si="8"/>
        <v>284.98253783469153</v>
      </c>
      <c r="AL20" s="156">
        <v>0</v>
      </c>
      <c r="AM20" s="156">
        <v>1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78</v>
      </c>
      <c r="H21" s="155">
        <f t="shared" si="0"/>
        <v>54.929577464788736</v>
      </c>
      <c r="I21" s="155">
        <v>76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127</v>
      </c>
      <c r="R21" s="158"/>
      <c r="S21" s="158">
        <v>88558481</v>
      </c>
      <c r="T21" s="45">
        <f t="shared" si="4"/>
        <v>4147</v>
      </c>
      <c r="U21" s="46">
        <f t="shared" si="5"/>
        <v>99.528000000000006</v>
      </c>
      <c r="V21" s="46">
        <f t="shared" si="6"/>
        <v>4.1470000000000002</v>
      </c>
      <c r="W21" s="96">
        <v>7.3</v>
      </c>
      <c r="X21" s="96">
        <f t="shared" si="1"/>
        <v>7.3</v>
      </c>
      <c r="Y21" s="97" t="s">
        <v>160</v>
      </c>
      <c r="Z21" s="159">
        <v>0</v>
      </c>
      <c r="AA21" s="159">
        <v>1088</v>
      </c>
      <c r="AB21" s="159">
        <v>1187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14144910</v>
      </c>
      <c r="AJ21" s="45">
        <f t="shared" si="7"/>
        <v>1221</v>
      </c>
      <c r="AK21" s="48">
        <f t="shared" si="8"/>
        <v>294.42970822281166</v>
      </c>
      <c r="AL21" s="156">
        <v>0</v>
      </c>
      <c r="AM21" s="156">
        <v>1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1.1200000000000001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78</v>
      </c>
      <c r="H22" s="155">
        <f t="shared" si="0"/>
        <v>54.929577464788736</v>
      </c>
      <c r="I22" s="155">
        <v>75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88562596</v>
      </c>
      <c r="T22" s="45">
        <f t="shared" si="4"/>
        <v>4115</v>
      </c>
      <c r="U22" s="46">
        <f t="shared" si="5"/>
        <v>98.76</v>
      </c>
      <c r="V22" s="46">
        <f t="shared" si="6"/>
        <v>4.1150000000000002</v>
      </c>
      <c r="W22" s="96">
        <v>6.6</v>
      </c>
      <c r="X22" s="96">
        <f>W22</f>
        <v>6.6</v>
      </c>
      <c r="Y22" s="97" t="s">
        <v>160</v>
      </c>
      <c r="Z22" s="159">
        <v>0</v>
      </c>
      <c r="AA22" s="159">
        <v>1088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14146115</v>
      </c>
      <c r="AJ22" s="45">
        <f t="shared" si="7"/>
        <v>1205</v>
      </c>
      <c r="AK22" s="48">
        <f t="shared" si="8"/>
        <v>292.83110571081409</v>
      </c>
      <c r="AL22" s="156">
        <v>0</v>
      </c>
      <c r="AM22" s="156">
        <v>1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77</v>
      </c>
      <c r="H23" s="155">
        <f t="shared" si="0"/>
        <v>54.225352112676056</v>
      </c>
      <c r="I23" s="155">
        <v>74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88566472</v>
      </c>
      <c r="T23" s="45">
        <f t="shared" si="4"/>
        <v>3876</v>
      </c>
      <c r="U23" s="46">
        <f>T23*24/1000</f>
        <v>93.024000000000001</v>
      </c>
      <c r="V23" s="46">
        <f t="shared" si="6"/>
        <v>3.8759999999999999</v>
      </c>
      <c r="W23" s="96">
        <v>5.8</v>
      </c>
      <c r="X23" s="96">
        <f t="shared" si="1"/>
        <v>5.8</v>
      </c>
      <c r="Y23" s="97" t="s">
        <v>160</v>
      </c>
      <c r="Z23" s="159">
        <v>0</v>
      </c>
      <c r="AA23" s="159">
        <v>1087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14147316</v>
      </c>
      <c r="AJ23" s="45">
        <f t="shared" si="7"/>
        <v>1201</v>
      </c>
      <c r="AK23" s="48">
        <f t="shared" si="8"/>
        <v>309.85552115583079</v>
      </c>
      <c r="AL23" s="156">
        <v>0</v>
      </c>
      <c r="AM23" s="156">
        <v>1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76</v>
      </c>
      <c r="H24" s="155">
        <f t="shared" si="0"/>
        <v>53.521126760563384</v>
      </c>
      <c r="I24" s="155">
        <v>73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88570349</v>
      </c>
      <c r="T24" s="45">
        <f t="shared" si="4"/>
        <v>3877</v>
      </c>
      <c r="U24" s="46">
        <f>T24*24/1000</f>
        <v>93.048000000000002</v>
      </c>
      <c r="V24" s="46">
        <f t="shared" si="6"/>
        <v>3.8769999999999998</v>
      </c>
      <c r="W24" s="96">
        <v>5.0999999999999996</v>
      </c>
      <c r="X24" s="96">
        <f t="shared" si="1"/>
        <v>5.0999999999999996</v>
      </c>
      <c r="Y24" s="97" t="s">
        <v>160</v>
      </c>
      <c r="Z24" s="159">
        <v>0</v>
      </c>
      <c r="AA24" s="159">
        <v>1047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14148514</v>
      </c>
      <c r="AJ24" s="45">
        <f t="shared" si="7"/>
        <v>1198</v>
      </c>
      <c r="AK24" s="48">
        <f t="shared" si="8"/>
        <v>309.00180551973176</v>
      </c>
      <c r="AL24" s="156">
        <v>0</v>
      </c>
      <c r="AM24" s="156">
        <v>1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76</v>
      </c>
      <c r="H25" s="155">
        <f>G25/1.42</f>
        <v>53.521126760563384</v>
      </c>
      <c r="I25" s="155">
        <v>73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88574360</v>
      </c>
      <c r="T25" s="45">
        <f t="shared" si="4"/>
        <v>4011</v>
      </c>
      <c r="U25" s="46">
        <f t="shared" si="5"/>
        <v>96.263999999999996</v>
      </c>
      <c r="V25" s="46">
        <f t="shared" si="6"/>
        <v>4.0110000000000001</v>
      </c>
      <c r="W25" s="96">
        <v>4.5</v>
      </c>
      <c r="X25" s="96">
        <f t="shared" si="1"/>
        <v>4.5</v>
      </c>
      <c r="Y25" s="97" t="s">
        <v>160</v>
      </c>
      <c r="Z25" s="159">
        <v>0</v>
      </c>
      <c r="AA25" s="159">
        <v>1045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14149710</v>
      </c>
      <c r="AJ25" s="45">
        <f t="shared" si="7"/>
        <v>1196</v>
      </c>
      <c r="AK25" s="48">
        <f t="shared" si="8"/>
        <v>298.18000498628771</v>
      </c>
      <c r="AL25" s="156">
        <v>0</v>
      </c>
      <c r="AM25" s="156">
        <v>1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76</v>
      </c>
      <c r="H26" s="155">
        <f t="shared" si="0"/>
        <v>53.521126760563384</v>
      </c>
      <c r="I26" s="155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88578200</v>
      </c>
      <c r="T26" s="45">
        <f t="shared" si="4"/>
        <v>3840</v>
      </c>
      <c r="U26" s="46">
        <f t="shared" si="5"/>
        <v>92.16</v>
      </c>
      <c r="V26" s="46">
        <f t="shared" si="6"/>
        <v>3.84</v>
      </c>
      <c r="W26" s="96">
        <v>4.0999999999999996</v>
      </c>
      <c r="X26" s="96">
        <f t="shared" si="1"/>
        <v>4.0999999999999996</v>
      </c>
      <c r="Y26" s="97" t="s">
        <v>160</v>
      </c>
      <c r="Z26" s="159">
        <v>0</v>
      </c>
      <c r="AA26" s="159">
        <v>1016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14150862</v>
      </c>
      <c r="AJ26" s="45">
        <f>IF(ISBLANK(AI26),"-",AI26-AI25)</f>
        <v>1152</v>
      </c>
      <c r="AK26" s="48">
        <f t="shared" si="8"/>
        <v>300</v>
      </c>
      <c r="AL26" s="156">
        <v>0</v>
      </c>
      <c r="AM26" s="156">
        <v>1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76</v>
      </c>
      <c r="H27" s="155">
        <f t="shared" si="0"/>
        <v>53.521126760563384</v>
      </c>
      <c r="I27" s="155">
        <v>72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88582222</v>
      </c>
      <c r="T27" s="45">
        <f t="shared" si="4"/>
        <v>4022</v>
      </c>
      <c r="U27" s="46">
        <f t="shared" si="5"/>
        <v>96.528000000000006</v>
      </c>
      <c r="V27" s="46">
        <f t="shared" si="6"/>
        <v>4.0220000000000002</v>
      </c>
      <c r="W27" s="96">
        <v>3.7</v>
      </c>
      <c r="X27" s="96">
        <f t="shared" si="1"/>
        <v>3.7</v>
      </c>
      <c r="Y27" s="97" t="s">
        <v>160</v>
      </c>
      <c r="Z27" s="159">
        <v>0</v>
      </c>
      <c r="AA27" s="159">
        <v>1015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14152053</v>
      </c>
      <c r="AJ27" s="45">
        <f>IF(ISBLANK(AI27),"-",AI27-AI26)</f>
        <v>1191</v>
      </c>
      <c r="AK27" s="48">
        <f t="shared" si="8"/>
        <v>296.12133267031328</v>
      </c>
      <c r="AL27" s="156">
        <v>0</v>
      </c>
      <c r="AM27" s="156">
        <v>1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75</v>
      </c>
      <c r="H28" s="155">
        <f t="shared" si="0"/>
        <v>52.816901408450704</v>
      </c>
      <c r="I28" s="155">
        <v>70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88586083</v>
      </c>
      <c r="T28" s="45">
        <f t="shared" si="4"/>
        <v>3861</v>
      </c>
      <c r="U28" s="46">
        <f t="shared" si="5"/>
        <v>92.664000000000001</v>
      </c>
      <c r="V28" s="46">
        <f t="shared" si="6"/>
        <v>3.8610000000000002</v>
      </c>
      <c r="W28" s="96">
        <v>3.3</v>
      </c>
      <c r="X28" s="96">
        <f t="shared" si="1"/>
        <v>3.3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14153210</v>
      </c>
      <c r="AJ28" s="45">
        <f t="shared" si="7"/>
        <v>1157</v>
      </c>
      <c r="AK28" s="48">
        <f>AJ27/V28</f>
        <v>308.46930846930843</v>
      </c>
      <c r="AL28" s="156">
        <v>0</v>
      </c>
      <c r="AM28" s="156">
        <v>1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75</v>
      </c>
      <c r="H29" s="155">
        <f t="shared" si="0"/>
        <v>52.816901408450704</v>
      </c>
      <c r="I29" s="155">
        <v>70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88589900</v>
      </c>
      <c r="T29" s="45">
        <f t="shared" si="4"/>
        <v>3817</v>
      </c>
      <c r="U29" s="46">
        <f t="shared" si="5"/>
        <v>91.608000000000004</v>
      </c>
      <c r="V29" s="46">
        <f t="shared" si="6"/>
        <v>3.8170000000000002</v>
      </c>
      <c r="W29" s="96">
        <v>3</v>
      </c>
      <c r="X29" s="96">
        <f t="shared" si="1"/>
        <v>3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14154380</v>
      </c>
      <c r="AJ29" s="45">
        <f t="shared" si="7"/>
        <v>1170</v>
      </c>
      <c r="AK29" s="48">
        <f>AJ28/V29</f>
        <v>303.11763164789102</v>
      </c>
      <c r="AL29" s="156">
        <v>0</v>
      </c>
      <c r="AM29" s="156">
        <v>1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1.03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75</v>
      </c>
      <c r="H30" s="155">
        <f t="shared" si="0"/>
        <v>52.816901408450704</v>
      </c>
      <c r="I30" s="155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130</v>
      </c>
      <c r="R30" s="158"/>
      <c r="S30" s="158">
        <v>88593770</v>
      </c>
      <c r="T30" s="45">
        <f t="shared" si="4"/>
        <v>3870</v>
      </c>
      <c r="U30" s="46">
        <f t="shared" si="5"/>
        <v>92.88</v>
      </c>
      <c r="V30" s="46">
        <f t="shared" si="6"/>
        <v>3.87</v>
      </c>
      <c r="W30" s="96">
        <v>2.7</v>
      </c>
      <c r="X30" s="96">
        <f t="shared" si="1"/>
        <v>2.7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14155538</v>
      </c>
      <c r="AJ30" s="45">
        <f t="shared" si="7"/>
        <v>1158</v>
      </c>
      <c r="AK30" s="48">
        <f t="shared" si="8"/>
        <v>299.22480620155039</v>
      </c>
      <c r="AL30" s="156">
        <v>0</v>
      </c>
      <c r="AM30" s="156">
        <v>1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70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88597655</v>
      </c>
      <c r="T31" s="45">
        <f t="shared" si="4"/>
        <v>3885</v>
      </c>
      <c r="U31" s="46">
        <f t="shared" si="5"/>
        <v>93.24</v>
      </c>
      <c r="V31" s="46">
        <f t="shared" si="6"/>
        <v>3.8849999999999998</v>
      </c>
      <c r="W31" s="96">
        <v>2.4</v>
      </c>
      <c r="X31" s="96">
        <f t="shared" si="1"/>
        <v>2.4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14156691</v>
      </c>
      <c r="AJ31" s="45">
        <f t="shared" si="7"/>
        <v>1153</v>
      </c>
      <c r="AK31" s="48">
        <f t="shared" si="8"/>
        <v>296.78249678249682</v>
      </c>
      <c r="AL31" s="156">
        <v>0</v>
      </c>
      <c r="AM31" s="156">
        <v>1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70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88601360</v>
      </c>
      <c r="T32" s="45">
        <f t="shared" si="4"/>
        <v>3705</v>
      </c>
      <c r="U32" s="46">
        <f t="shared" si="5"/>
        <v>88.92</v>
      </c>
      <c r="V32" s="46">
        <f t="shared" si="6"/>
        <v>3.7050000000000001</v>
      </c>
      <c r="W32" s="96">
        <v>2.2000000000000002</v>
      </c>
      <c r="X32" s="96">
        <f t="shared" si="1"/>
        <v>2.2000000000000002</v>
      </c>
      <c r="Y32" s="97" t="s">
        <v>160</v>
      </c>
      <c r="Z32" s="159">
        <v>0</v>
      </c>
      <c r="AA32" s="159">
        <v>1015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14157822</v>
      </c>
      <c r="AJ32" s="45">
        <f t="shared" si="7"/>
        <v>1131</v>
      </c>
      <c r="AK32" s="48">
        <f t="shared" si="8"/>
        <v>305.26315789473682</v>
      </c>
      <c r="AL32" s="156">
        <v>0</v>
      </c>
      <c r="AM32" s="156">
        <v>1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77</v>
      </c>
      <c r="H33" s="155">
        <f t="shared" si="0"/>
        <v>54.225352112676056</v>
      </c>
      <c r="I33" s="155">
        <v>72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132</v>
      </c>
      <c r="R33" s="158"/>
      <c r="S33" s="158">
        <v>88605532</v>
      </c>
      <c r="T33" s="45">
        <f t="shared" si="4"/>
        <v>4172</v>
      </c>
      <c r="U33" s="46">
        <f t="shared" si="5"/>
        <v>100.128</v>
      </c>
      <c r="V33" s="46">
        <f t="shared" si="6"/>
        <v>4.1719999999999997</v>
      </c>
      <c r="W33" s="96">
        <v>2</v>
      </c>
      <c r="X33" s="96">
        <f t="shared" si="1"/>
        <v>2</v>
      </c>
      <c r="Y33" s="97" t="s">
        <v>160</v>
      </c>
      <c r="Z33" s="159">
        <v>0</v>
      </c>
      <c r="AA33" s="159">
        <v>1015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14158992</v>
      </c>
      <c r="AJ33" s="45">
        <f t="shared" si="7"/>
        <v>1170</v>
      </c>
      <c r="AK33" s="48">
        <f t="shared" si="8"/>
        <v>280.44103547459252</v>
      </c>
      <c r="AL33" s="156">
        <v>0</v>
      </c>
      <c r="AM33" s="156">
        <v>1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129</v>
      </c>
      <c r="R34" s="158"/>
      <c r="S34" s="158">
        <v>88609766</v>
      </c>
      <c r="T34" s="45">
        <f t="shared" si="4"/>
        <v>4234</v>
      </c>
      <c r="U34" s="46">
        <f t="shared" si="5"/>
        <v>101.616</v>
      </c>
      <c r="V34" s="46">
        <f t="shared" si="6"/>
        <v>4.234</v>
      </c>
      <c r="W34" s="96">
        <v>2.7</v>
      </c>
      <c r="X34" s="96">
        <f t="shared" si="1"/>
        <v>2.7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14160110</v>
      </c>
      <c r="AJ34" s="45">
        <f t="shared" si="7"/>
        <v>1118</v>
      </c>
      <c r="AK34" s="48">
        <f t="shared" si="8"/>
        <v>264.05290505432214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73</v>
      </c>
      <c r="H35" s="155">
        <f t="shared" si="0"/>
        <v>51.408450704225352</v>
      </c>
      <c r="I35" s="155">
        <v>70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8">
        <v>126</v>
      </c>
      <c r="R35" s="158"/>
      <c r="S35" s="158">
        <v>88613822</v>
      </c>
      <c r="T35" s="45">
        <f t="shared" si="4"/>
        <v>4056</v>
      </c>
      <c r="U35" s="46">
        <f t="shared" si="5"/>
        <v>97.343999999999994</v>
      </c>
      <c r="V35" s="46">
        <f t="shared" si="6"/>
        <v>4.056</v>
      </c>
      <c r="W35" s="96">
        <v>3.9</v>
      </c>
      <c r="X35" s="96">
        <f t="shared" si="1"/>
        <v>3.9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14161152</v>
      </c>
      <c r="AJ35" s="45">
        <f t="shared" si="7"/>
        <v>1042</v>
      </c>
      <c r="AK35" s="48">
        <f t="shared" si="8"/>
        <v>256.90335305719918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98320</v>
      </c>
      <c r="U36" s="46">
        <f t="shared" si="5"/>
        <v>2359.6799999999998</v>
      </c>
      <c r="V36" s="46">
        <f t="shared" si="6"/>
        <v>98.32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27466</v>
      </c>
      <c r="AK36" s="61">
        <f>$AJ$36/$V36</f>
        <v>279.35313262815299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1.0566666666666669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251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252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253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254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257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255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165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'[1]FEB 6'!$B$54</f>
        <v>TARGET DISCHARGE PRESSURE SET TO 76 PSI @ 7:01 PM TO 8:01 PM AS PER SCHEDULE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166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249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 t="s">
        <v>169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 t="s">
        <v>258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37" priority="5" operator="containsText" text="N/A">
      <formula>NOT(ISERROR(SEARCH("N/A",Z12)))</formula>
    </cfRule>
    <cfRule type="cellIs" dxfId="236" priority="17" operator="equal">
      <formula>0</formula>
    </cfRule>
  </conditionalFormatting>
  <conditionalFormatting sqref="Z12:AG35">
    <cfRule type="cellIs" dxfId="235" priority="16" operator="greaterThanOrEqual">
      <formula>1185</formula>
    </cfRule>
  </conditionalFormatting>
  <conditionalFormatting sqref="Z12:AG35">
    <cfRule type="cellIs" dxfId="234" priority="15" operator="between">
      <formula>0.1</formula>
      <formula>1184</formula>
    </cfRule>
  </conditionalFormatting>
  <conditionalFormatting sqref="Z8:Z9 AT12:AT35 AL36:AQ36 AL12:AR35">
    <cfRule type="cellIs" dxfId="233" priority="14" operator="equal">
      <formula>0</formula>
    </cfRule>
  </conditionalFormatting>
  <conditionalFormatting sqref="Z8:Z9 AT12:AT35 AL36:AQ36 AL12:AR35">
    <cfRule type="cellIs" dxfId="232" priority="13" operator="greaterThan">
      <formula>1179</formula>
    </cfRule>
  </conditionalFormatting>
  <conditionalFormatting sqref="Z8:Z9 AT12:AT35 AL36:AQ36 AL12:AR35">
    <cfRule type="cellIs" dxfId="231" priority="12" operator="greaterThan">
      <formula>99</formula>
    </cfRule>
  </conditionalFormatting>
  <conditionalFormatting sqref="Z8:Z9 AT12:AT35 AL36:AQ36 AL12:AR35">
    <cfRule type="cellIs" dxfId="230" priority="11" operator="greaterThan">
      <formula>0.99</formula>
    </cfRule>
  </conditionalFormatting>
  <conditionalFormatting sqref="AD8:AD9">
    <cfRule type="cellIs" dxfId="229" priority="10" operator="equal">
      <formula>0</formula>
    </cfRule>
  </conditionalFormatting>
  <conditionalFormatting sqref="AD8:AD9">
    <cfRule type="cellIs" dxfId="228" priority="9" operator="greaterThan">
      <formula>1179</formula>
    </cfRule>
  </conditionalFormatting>
  <conditionalFormatting sqref="AD8:AD9">
    <cfRule type="cellIs" dxfId="227" priority="8" operator="greaterThan">
      <formula>99</formula>
    </cfRule>
  </conditionalFormatting>
  <conditionalFormatting sqref="AD8:AD9">
    <cfRule type="cellIs" dxfId="226" priority="7" operator="greaterThan">
      <formula>0.99</formula>
    </cfRule>
  </conditionalFormatting>
  <conditionalFormatting sqref="AK12:AK35">
    <cfRule type="cellIs" dxfId="225" priority="6" operator="greaterThan">
      <formula>$AK$8</formula>
    </cfRule>
  </conditionalFormatting>
  <conditionalFormatting sqref="AS12:AS35">
    <cfRule type="containsText" dxfId="224" priority="1" operator="containsText" text="N/A">
      <formula>NOT(ISERROR(SEARCH("N/A",AS12)))</formula>
    </cfRule>
    <cfRule type="cellIs" dxfId="223" priority="4" operator="equal">
      <formula>0</formula>
    </cfRule>
  </conditionalFormatting>
  <conditionalFormatting sqref="AS12:AS35">
    <cfRule type="cellIs" dxfId="222" priority="3" operator="greaterThanOrEqual">
      <formula>1185</formula>
    </cfRule>
  </conditionalFormatting>
  <conditionalFormatting sqref="AS12:AS35">
    <cfRule type="cellIs" dxfId="221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146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260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43178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27504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18'!S35</f>
        <v>88613822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18'!AI35</f>
        <v>14161152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72</v>
      </c>
      <c r="H12" s="155">
        <f t="shared" ref="H12:H35" si="0">G12/1.42</f>
        <v>50.70422535211268</v>
      </c>
      <c r="I12" s="155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131</v>
      </c>
      <c r="R12" s="158"/>
      <c r="S12" s="158">
        <v>88618376</v>
      </c>
      <c r="T12" s="45">
        <f>IF(ISBLANK(S12),"-",S12-S11)</f>
        <v>4554</v>
      </c>
      <c r="U12" s="46">
        <f>T12*24/1000</f>
        <v>109.29600000000001</v>
      </c>
      <c r="V12" s="46">
        <f>T12/1000</f>
        <v>4.5540000000000003</v>
      </c>
      <c r="W12" s="96">
        <v>5.2</v>
      </c>
      <c r="X12" s="96">
        <f t="shared" ref="X12:X35" si="1">W12</f>
        <v>5.2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14162348</v>
      </c>
      <c r="AJ12" s="45">
        <f>IF(ISBLANK(AI12),"-",AI12-AI11)</f>
        <v>1196</v>
      </c>
      <c r="AK12" s="48">
        <f>AJ12/V12</f>
        <v>262.62626262626259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79</v>
      </c>
      <c r="H13" s="155">
        <f t="shared" si="0"/>
        <v>55.633802816901408</v>
      </c>
      <c r="I13" s="155">
        <v>74</v>
      </c>
      <c r="J13" s="41" t="s">
        <v>88</v>
      </c>
      <c r="K13" s="41">
        <f t="shared" ref="K13:K35" si="3">L13-(2/1.42)</f>
        <v>50.70422535211268</v>
      </c>
      <c r="L13" s="42">
        <f>(G13-5)/1.42</f>
        <v>52.112676056338032</v>
      </c>
      <c r="M13" s="41">
        <f>L13+(6/1.42)</f>
        <v>56.338028169014088</v>
      </c>
      <c r="N13" s="43">
        <v>14</v>
      </c>
      <c r="O13" s="44" t="s">
        <v>89</v>
      </c>
      <c r="P13" s="44">
        <v>11.2</v>
      </c>
      <c r="Q13" s="158">
        <v>133</v>
      </c>
      <c r="R13" s="158"/>
      <c r="S13" s="158">
        <v>88623104</v>
      </c>
      <c r="T13" s="45">
        <f t="shared" ref="T13:T35" si="4">IF(ISBLANK(S13),"-",S13-S12)</f>
        <v>4728</v>
      </c>
      <c r="U13" s="46">
        <f t="shared" ref="U13:U36" si="5">T13*24/1000</f>
        <v>113.47199999999999</v>
      </c>
      <c r="V13" s="46">
        <f t="shared" ref="V13:V36" si="6">T13/1000</f>
        <v>4.7279999999999998</v>
      </c>
      <c r="W13" s="96">
        <v>7</v>
      </c>
      <c r="X13" s="96">
        <f t="shared" si="1"/>
        <v>7</v>
      </c>
      <c r="Y13" s="97" t="s">
        <v>141</v>
      </c>
      <c r="Z13" s="159">
        <v>0</v>
      </c>
      <c r="AA13" s="159">
        <v>0</v>
      </c>
      <c r="AB13" s="159">
        <v>1186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14163588</v>
      </c>
      <c r="AJ13" s="45">
        <f t="shared" ref="AJ13:AJ35" si="7">IF(ISBLANK(AI13),"-",AI13-AI12)</f>
        <v>1240</v>
      </c>
      <c r="AK13" s="48">
        <f t="shared" ref="AK13:AK35" si="8">AJ13/V13</f>
        <v>262.26734348561763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77</v>
      </c>
      <c r="H14" s="155">
        <f t="shared" si="0"/>
        <v>54.225352112676056</v>
      </c>
      <c r="I14" s="155">
        <v>74</v>
      </c>
      <c r="J14" s="41" t="s">
        <v>88</v>
      </c>
      <c r="K14" s="41">
        <f t="shared" si="3"/>
        <v>49.295774647887328</v>
      </c>
      <c r="L14" s="42">
        <f>(G14-5)/1.42</f>
        <v>50.70422535211268</v>
      </c>
      <c r="M14" s="41">
        <f>L14+(6/1.42)</f>
        <v>54.929577464788736</v>
      </c>
      <c r="N14" s="43">
        <v>14</v>
      </c>
      <c r="O14" s="44" t="s">
        <v>89</v>
      </c>
      <c r="P14" s="44">
        <v>11.2</v>
      </c>
      <c r="Q14" s="158">
        <v>128</v>
      </c>
      <c r="R14" s="158"/>
      <c r="S14" s="158">
        <v>88625986</v>
      </c>
      <c r="T14" s="45">
        <f t="shared" si="4"/>
        <v>2882</v>
      </c>
      <c r="U14" s="46">
        <f t="shared" si="5"/>
        <v>69.168000000000006</v>
      </c>
      <c r="V14" s="46">
        <f t="shared" si="6"/>
        <v>2.8820000000000001</v>
      </c>
      <c r="W14" s="96">
        <v>7.6</v>
      </c>
      <c r="X14" s="96">
        <f t="shared" si="1"/>
        <v>7.6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14164416</v>
      </c>
      <c r="AJ14" s="45">
        <f>IF(ISBLANK(AI14),"-",AI14-AI13)</f>
        <v>828</v>
      </c>
      <c r="AK14" s="48">
        <f t="shared" si="8"/>
        <v>287.30048577376823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76</v>
      </c>
      <c r="H15" s="155">
        <f t="shared" si="0"/>
        <v>53.521126760563384</v>
      </c>
      <c r="I15" s="155">
        <v>74</v>
      </c>
      <c r="J15" s="41" t="s">
        <v>88</v>
      </c>
      <c r="K15" s="41">
        <f t="shared" si="3"/>
        <v>48.591549295774648</v>
      </c>
      <c r="L15" s="42">
        <f>(G15-5)/1.42</f>
        <v>50</v>
      </c>
      <c r="M15" s="41">
        <f>L15+(6/1.42)</f>
        <v>54.225352112676056</v>
      </c>
      <c r="N15" s="43">
        <v>14</v>
      </c>
      <c r="O15" s="44" t="s">
        <v>89</v>
      </c>
      <c r="P15" s="44">
        <v>12.8</v>
      </c>
      <c r="Q15" s="158">
        <v>131</v>
      </c>
      <c r="R15" s="158"/>
      <c r="S15" s="158">
        <v>88629888</v>
      </c>
      <c r="T15" s="45">
        <f t="shared" si="4"/>
        <v>3902</v>
      </c>
      <c r="U15" s="46">
        <f t="shared" si="5"/>
        <v>93.647999999999996</v>
      </c>
      <c r="V15" s="46">
        <f t="shared" si="6"/>
        <v>3.9020000000000001</v>
      </c>
      <c r="W15" s="96">
        <v>8.8000000000000007</v>
      </c>
      <c r="X15" s="96">
        <f t="shared" si="1"/>
        <v>8.8000000000000007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14165514</v>
      </c>
      <c r="AJ15" s="45">
        <f t="shared" si="7"/>
        <v>1098</v>
      </c>
      <c r="AK15" s="48">
        <f t="shared" si="8"/>
        <v>281.3941568426448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80</v>
      </c>
      <c r="H16" s="155">
        <f t="shared" si="0"/>
        <v>56.338028169014088</v>
      </c>
      <c r="I16" s="155">
        <v>76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132</v>
      </c>
      <c r="R16" s="158"/>
      <c r="S16" s="158">
        <v>88632948</v>
      </c>
      <c r="T16" s="45">
        <f t="shared" si="4"/>
        <v>3060</v>
      </c>
      <c r="U16" s="46">
        <f t="shared" si="5"/>
        <v>73.44</v>
      </c>
      <c r="V16" s="46">
        <f t="shared" si="6"/>
        <v>3.06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14166576</v>
      </c>
      <c r="AJ16" s="45">
        <f t="shared" si="7"/>
        <v>1062</v>
      </c>
      <c r="AK16" s="48">
        <f t="shared" si="8"/>
        <v>347.05882352941177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0.7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77</v>
      </c>
      <c r="H17" s="155">
        <f t="shared" si="0"/>
        <v>54.225352112676056</v>
      </c>
      <c r="I17" s="155">
        <v>80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8">
        <v>121</v>
      </c>
      <c r="R17" s="158"/>
      <c r="S17" s="158">
        <v>88638487</v>
      </c>
      <c r="T17" s="45">
        <f t="shared" si="4"/>
        <v>5539</v>
      </c>
      <c r="U17" s="46">
        <f t="shared" si="5"/>
        <v>132.93600000000001</v>
      </c>
      <c r="V17" s="46">
        <f t="shared" si="6"/>
        <v>5.5389999999999997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14167648</v>
      </c>
      <c r="AJ17" s="45">
        <f t="shared" si="7"/>
        <v>1072</v>
      </c>
      <c r="AK17" s="48">
        <f t="shared" si="8"/>
        <v>193.53673948366131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80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120</v>
      </c>
      <c r="R18" s="158"/>
      <c r="S18" s="158">
        <v>88644007</v>
      </c>
      <c r="T18" s="45">
        <f t="shared" si="4"/>
        <v>5520</v>
      </c>
      <c r="U18" s="46">
        <f t="shared" si="5"/>
        <v>132.47999999999999</v>
      </c>
      <c r="V18" s="46">
        <f t="shared" si="6"/>
        <v>5.52</v>
      </c>
      <c r="W18" s="96">
        <v>9</v>
      </c>
      <c r="X18" s="96">
        <f t="shared" si="1"/>
        <v>9</v>
      </c>
      <c r="Y18" s="97" t="s">
        <v>160</v>
      </c>
      <c r="Z18" s="159">
        <v>1037</v>
      </c>
      <c r="AA18" s="159">
        <v>0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14168810</v>
      </c>
      <c r="AJ18" s="45">
        <f t="shared" si="7"/>
        <v>1162</v>
      </c>
      <c r="AK18" s="48">
        <f t="shared" si="8"/>
        <v>210.50724637681162</v>
      </c>
      <c r="AL18" s="156">
        <v>1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256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129</v>
      </c>
      <c r="R19" s="158"/>
      <c r="S19" s="158">
        <v>88647960</v>
      </c>
      <c r="T19" s="45">
        <f t="shared" si="4"/>
        <v>3953</v>
      </c>
      <c r="U19" s="46">
        <f>T19*24/1000</f>
        <v>94.872</v>
      </c>
      <c r="V19" s="46">
        <f t="shared" si="6"/>
        <v>3.9529999999999998</v>
      </c>
      <c r="W19" s="96">
        <v>8.4</v>
      </c>
      <c r="X19" s="96">
        <f t="shared" si="1"/>
        <v>8.4</v>
      </c>
      <c r="Y19" s="97" t="s">
        <v>160</v>
      </c>
      <c r="Z19" s="159">
        <v>1036</v>
      </c>
      <c r="AA19" s="159">
        <v>0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14170000</v>
      </c>
      <c r="AJ19" s="45">
        <f t="shared" si="7"/>
        <v>1190</v>
      </c>
      <c r="AK19" s="48">
        <f t="shared" si="8"/>
        <v>301.03718694662285</v>
      </c>
      <c r="AL19" s="156">
        <v>1</v>
      </c>
      <c r="AM19" s="156">
        <v>0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78</v>
      </c>
      <c r="H20" s="155">
        <f t="shared" si="0"/>
        <v>54.929577464788736</v>
      </c>
      <c r="I20" s="155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8">
        <v>105</v>
      </c>
      <c r="R20" s="158"/>
      <c r="S20" s="158">
        <v>88652143</v>
      </c>
      <c r="T20" s="45">
        <f t="shared" si="4"/>
        <v>4183</v>
      </c>
      <c r="U20" s="46">
        <f t="shared" si="5"/>
        <v>100.392</v>
      </c>
      <c r="V20" s="46">
        <f t="shared" si="6"/>
        <v>4.1829999999999998</v>
      </c>
      <c r="W20" s="96">
        <v>7.7</v>
      </c>
      <c r="X20" s="96">
        <f t="shared" si="1"/>
        <v>7.7</v>
      </c>
      <c r="Y20" s="97" t="s">
        <v>160</v>
      </c>
      <c r="Z20" s="159">
        <v>1057</v>
      </c>
      <c r="AA20" s="159">
        <v>0</v>
      </c>
      <c r="AB20" s="159">
        <v>1188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14171207</v>
      </c>
      <c r="AJ20" s="45">
        <f t="shared" si="7"/>
        <v>1207</v>
      </c>
      <c r="AK20" s="48">
        <f t="shared" si="8"/>
        <v>288.54888835763808</v>
      </c>
      <c r="AL20" s="156">
        <v>1</v>
      </c>
      <c r="AM20" s="156">
        <v>0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112</v>
      </c>
      <c r="R21" s="158"/>
      <c r="S21" s="158">
        <v>88656078</v>
      </c>
      <c r="T21" s="45">
        <f t="shared" si="4"/>
        <v>3935</v>
      </c>
      <c r="U21" s="46">
        <f t="shared" si="5"/>
        <v>94.44</v>
      </c>
      <c r="V21" s="46">
        <f t="shared" si="6"/>
        <v>3.9350000000000001</v>
      </c>
      <c r="W21" s="96">
        <v>7</v>
      </c>
      <c r="X21" s="96">
        <f t="shared" si="1"/>
        <v>7</v>
      </c>
      <c r="Y21" s="97" t="s">
        <v>160</v>
      </c>
      <c r="Z21" s="159">
        <v>1058</v>
      </c>
      <c r="AA21" s="159">
        <v>0</v>
      </c>
      <c r="AB21" s="159">
        <v>1187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14172412</v>
      </c>
      <c r="AJ21" s="45">
        <f t="shared" si="7"/>
        <v>1205</v>
      </c>
      <c r="AK21" s="48">
        <f t="shared" si="8"/>
        <v>306.22617534942822</v>
      </c>
      <c r="AL21" s="156">
        <v>1</v>
      </c>
      <c r="AM21" s="156">
        <v>0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1.19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77</v>
      </c>
      <c r="H22" s="155">
        <f t="shared" si="0"/>
        <v>54.225352112676056</v>
      </c>
      <c r="I22" s="155">
        <v>76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88660109</v>
      </c>
      <c r="T22" s="45">
        <f t="shared" si="4"/>
        <v>4031</v>
      </c>
      <c r="U22" s="46">
        <f t="shared" si="5"/>
        <v>96.744</v>
      </c>
      <c r="V22" s="46">
        <f t="shared" si="6"/>
        <v>4.0309999999999997</v>
      </c>
      <c r="W22" s="96">
        <v>6.4</v>
      </c>
      <c r="X22" s="96">
        <f>W22</f>
        <v>6.4</v>
      </c>
      <c r="Y22" s="97" t="s">
        <v>160</v>
      </c>
      <c r="Z22" s="159">
        <v>1057</v>
      </c>
      <c r="AA22" s="159">
        <v>0</v>
      </c>
      <c r="AB22" s="159">
        <v>1187</v>
      </c>
      <c r="AC22" s="159">
        <v>0</v>
      </c>
      <c r="AD22" s="159">
        <v>1186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14173609</v>
      </c>
      <c r="AJ22" s="45">
        <f t="shared" si="7"/>
        <v>1197</v>
      </c>
      <c r="AK22" s="48">
        <f t="shared" si="8"/>
        <v>296.94864797816922</v>
      </c>
      <c r="AL22" s="156">
        <v>1</v>
      </c>
      <c r="AM22" s="156">
        <v>0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126</v>
      </c>
      <c r="R23" s="158"/>
      <c r="S23" s="158">
        <v>88664226</v>
      </c>
      <c r="T23" s="45">
        <f t="shared" si="4"/>
        <v>4117</v>
      </c>
      <c r="U23" s="46">
        <f>T23*24/1000</f>
        <v>98.808000000000007</v>
      </c>
      <c r="V23" s="46">
        <f t="shared" si="6"/>
        <v>4.117</v>
      </c>
      <c r="W23" s="96">
        <v>5.7</v>
      </c>
      <c r="X23" s="96">
        <f t="shared" si="1"/>
        <v>5.7</v>
      </c>
      <c r="Y23" s="97" t="s">
        <v>160</v>
      </c>
      <c r="Z23" s="159">
        <v>1057</v>
      </c>
      <c r="AA23" s="159">
        <v>0</v>
      </c>
      <c r="AB23" s="159">
        <v>1186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14174806</v>
      </c>
      <c r="AJ23" s="45">
        <f t="shared" si="7"/>
        <v>1197</v>
      </c>
      <c r="AK23" s="48">
        <f t="shared" si="8"/>
        <v>290.74568860820989</v>
      </c>
      <c r="AL23" s="156">
        <v>1</v>
      </c>
      <c r="AM23" s="156">
        <v>0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78</v>
      </c>
      <c r="H24" s="155">
        <f t="shared" si="0"/>
        <v>54.929577464788736</v>
      </c>
      <c r="I24" s="155">
        <v>76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88668120</v>
      </c>
      <c r="T24" s="45">
        <f t="shared" si="4"/>
        <v>3894</v>
      </c>
      <c r="U24" s="46">
        <f>T24*24/1000</f>
        <v>93.456000000000003</v>
      </c>
      <c r="V24" s="46">
        <f t="shared" si="6"/>
        <v>3.8940000000000001</v>
      </c>
      <c r="W24" s="96">
        <v>5.0999999999999996</v>
      </c>
      <c r="X24" s="96">
        <f t="shared" si="1"/>
        <v>5.0999999999999996</v>
      </c>
      <c r="Y24" s="97" t="s">
        <v>160</v>
      </c>
      <c r="Z24" s="159">
        <v>1046</v>
      </c>
      <c r="AA24" s="159">
        <v>0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14176024</v>
      </c>
      <c r="AJ24" s="45">
        <f t="shared" si="7"/>
        <v>1218</v>
      </c>
      <c r="AK24" s="48">
        <f t="shared" si="8"/>
        <v>312.78890600924495</v>
      </c>
      <c r="AL24" s="156">
        <v>1</v>
      </c>
      <c r="AM24" s="156">
        <v>0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78</v>
      </c>
      <c r="H25" s="155">
        <f>G25/1.42</f>
        <v>54.929577464788736</v>
      </c>
      <c r="I25" s="155">
        <v>76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88672005</v>
      </c>
      <c r="T25" s="45">
        <f t="shared" si="4"/>
        <v>3885</v>
      </c>
      <c r="U25" s="46">
        <f t="shared" si="5"/>
        <v>93.24</v>
      </c>
      <c r="V25" s="46">
        <f t="shared" si="6"/>
        <v>3.8849999999999998</v>
      </c>
      <c r="W25" s="96">
        <v>4.5999999999999996</v>
      </c>
      <c r="X25" s="96">
        <f t="shared" si="1"/>
        <v>4.5999999999999996</v>
      </c>
      <c r="Y25" s="97" t="s">
        <v>160</v>
      </c>
      <c r="Z25" s="159">
        <v>1045</v>
      </c>
      <c r="AA25" s="159">
        <v>0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14177203</v>
      </c>
      <c r="AJ25" s="45">
        <f t="shared" si="7"/>
        <v>1179</v>
      </c>
      <c r="AK25" s="48">
        <f t="shared" si="8"/>
        <v>303.4749034749035</v>
      </c>
      <c r="AL25" s="156">
        <v>1</v>
      </c>
      <c r="AM25" s="156">
        <v>0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76</v>
      </c>
      <c r="H26" s="155">
        <f t="shared" si="0"/>
        <v>53.521126760563384</v>
      </c>
      <c r="I26" s="155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88675762</v>
      </c>
      <c r="T26" s="45">
        <f t="shared" si="4"/>
        <v>3757</v>
      </c>
      <c r="U26" s="46">
        <f t="shared" si="5"/>
        <v>90.168000000000006</v>
      </c>
      <c r="V26" s="46">
        <f t="shared" si="6"/>
        <v>3.7570000000000001</v>
      </c>
      <c r="W26" s="96">
        <v>4.3</v>
      </c>
      <c r="X26" s="96">
        <f t="shared" si="1"/>
        <v>4.3</v>
      </c>
      <c r="Y26" s="97" t="s">
        <v>160</v>
      </c>
      <c r="Z26" s="159">
        <v>1015</v>
      </c>
      <c r="AA26" s="159">
        <v>0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14178342</v>
      </c>
      <c r="AJ26" s="45">
        <f>IF(ISBLANK(AI26),"-",AI26-AI25)</f>
        <v>1139</v>
      </c>
      <c r="AK26" s="48">
        <f t="shared" si="8"/>
        <v>303.16742081447961</v>
      </c>
      <c r="AL26" s="156">
        <v>1</v>
      </c>
      <c r="AM26" s="156">
        <v>0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77</v>
      </c>
      <c r="H27" s="155">
        <f t="shared" si="0"/>
        <v>54.225352112676056</v>
      </c>
      <c r="I27" s="155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88679708</v>
      </c>
      <c r="T27" s="45">
        <f t="shared" si="4"/>
        <v>3946</v>
      </c>
      <c r="U27" s="46">
        <f t="shared" si="5"/>
        <v>94.703999999999994</v>
      </c>
      <c r="V27" s="46">
        <f t="shared" si="6"/>
        <v>3.9460000000000002</v>
      </c>
      <c r="W27" s="96">
        <v>3.9</v>
      </c>
      <c r="X27" s="96">
        <f t="shared" si="1"/>
        <v>3.9</v>
      </c>
      <c r="Y27" s="97" t="s">
        <v>160</v>
      </c>
      <c r="Z27" s="159">
        <v>1015</v>
      </c>
      <c r="AA27" s="159">
        <v>0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14179513</v>
      </c>
      <c r="AJ27" s="45">
        <f>IF(ISBLANK(AI27),"-",AI27-AI26)</f>
        <v>1171</v>
      </c>
      <c r="AK27" s="48">
        <f t="shared" si="8"/>
        <v>296.75620881905724</v>
      </c>
      <c r="AL27" s="156">
        <v>1</v>
      </c>
      <c r="AM27" s="156">
        <v>0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76</v>
      </c>
      <c r="H28" s="155">
        <f t="shared" si="0"/>
        <v>53.521126760563384</v>
      </c>
      <c r="I28" s="155">
        <v>73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88683433</v>
      </c>
      <c r="T28" s="45">
        <f t="shared" si="4"/>
        <v>3725</v>
      </c>
      <c r="U28" s="46">
        <f t="shared" si="5"/>
        <v>89.4</v>
      </c>
      <c r="V28" s="46">
        <f t="shared" si="6"/>
        <v>3.7250000000000001</v>
      </c>
      <c r="W28" s="96">
        <v>3.6</v>
      </c>
      <c r="X28" s="96">
        <f t="shared" si="1"/>
        <v>3.6</v>
      </c>
      <c r="Y28" s="97" t="s">
        <v>160</v>
      </c>
      <c r="Z28" s="159">
        <v>1015</v>
      </c>
      <c r="AA28" s="159">
        <v>0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14180648</v>
      </c>
      <c r="AJ28" s="45">
        <f t="shared" si="7"/>
        <v>1135</v>
      </c>
      <c r="AK28" s="48">
        <f>AJ27/V28</f>
        <v>314.36241610738256</v>
      </c>
      <c r="AL28" s="156">
        <v>1</v>
      </c>
      <c r="AM28" s="156">
        <v>0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88687255</v>
      </c>
      <c r="T29" s="45">
        <f t="shared" si="4"/>
        <v>3822</v>
      </c>
      <c r="U29" s="46">
        <f t="shared" si="5"/>
        <v>91.727999999999994</v>
      </c>
      <c r="V29" s="46">
        <f t="shared" si="6"/>
        <v>3.8220000000000001</v>
      </c>
      <c r="W29" s="96">
        <v>3.3</v>
      </c>
      <c r="X29" s="96">
        <f t="shared" si="1"/>
        <v>3.3</v>
      </c>
      <c r="Y29" s="97" t="s">
        <v>160</v>
      </c>
      <c r="Z29" s="159">
        <v>1015</v>
      </c>
      <c r="AA29" s="159">
        <v>0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14181818</v>
      </c>
      <c r="AJ29" s="45">
        <f t="shared" si="7"/>
        <v>1170</v>
      </c>
      <c r="AK29" s="48">
        <f>AJ28/V29</f>
        <v>296.96493982208267</v>
      </c>
      <c r="AL29" s="156">
        <v>1</v>
      </c>
      <c r="AM29" s="156">
        <v>0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0.84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71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88690970</v>
      </c>
      <c r="T30" s="45">
        <f t="shared" si="4"/>
        <v>3715</v>
      </c>
      <c r="U30" s="46">
        <f t="shared" si="5"/>
        <v>89.16</v>
      </c>
      <c r="V30" s="46">
        <f t="shared" si="6"/>
        <v>3.7149999999999999</v>
      </c>
      <c r="W30" s="96">
        <v>3</v>
      </c>
      <c r="X30" s="96">
        <f t="shared" si="1"/>
        <v>3</v>
      </c>
      <c r="Y30" s="97" t="s">
        <v>160</v>
      </c>
      <c r="Z30" s="159">
        <v>1015</v>
      </c>
      <c r="AA30" s="159">
        <v>0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14182990</v>
      </c>
      <c r="AJ30" s="45">
        <f t="shared" si="7"/>
        <v>1172</v>
      </c>
      <c r="AK30" s="48">
        <f t="shared" si="8"/>
        <v>315.4777927321669</v>
      </c>
      <c r="AL30" s="156">
        <v>1</v>
      </c>
      <c r="AM30" s="156">
        <v>0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88694870</v>
      </c>
      <c r="T31" s="45">
        <f t="shared" si="4"/>
        <v>3900</v>
      </c>
      <c r="U31" s="46">
        <f t="shared" si="5"/>
        <v>93.6</v>
      </c>
      <c r="V31" s="46">
        <f t="shared" si="6"/>
        <v>3.9</v>
      </c>
      <c r="W31" s="96">
        <v>2.7</v>
      </c>
      <c r="X31" s="96">
        <f t="shared" si="1"/>
        <v>2.7</v>
      </c>
      <c r="Y31" s="97" t="s">
        <v>160</v>
      </c>
      <c r="Z31" s="159">
        <v>1015</v>
      </c>
      <c r="AA31" s="159">
        <v>0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14184141</v>
      </c>
      <c r="AJ31" s="45">
        <f t="shared" si="7"/>
        <v>1151</v>
      </c>
      <c r="AK31" s="48">
        <f t="shared" si="8"/>
        <v>295.12820512820514</v>
      </c>
      <c r="AL31" s="156">
        <v>1</v>
      </c>
      <c r="AM31" s="156">
        <v>0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88698766</v>
      </c>
      <c r="T32" s="45">
        <f t="shared" si="4"/>
        <v>3896</v>
      </c>
      <c r="U32" s="46">
        <f t="shared" si="5"/>
        <v>93.504000000000005</v>
      </c>
      <c r="V32" s="46">
        <f t="shared" si="6"/>
        <v>3.8959999999999999</v>
      </c>
      <c r="W32" s="96">
        <v>2.4</v>
      </c>
      <c r="X32" s="96">
        <f t="shared" si="1"/>
        <v>2.4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14185300</v>
      </c>
      <c r="AJ32" s="45">
        <f t="shared" si="7"/>
        <v>1159</v>
      </c>
      <c r="AK32" s="48">
        <f t="shared" si="8"/>
        <v>297.48459958932239</v>
      </c>
      <c r="AL32" s="156">
        <v>1</v>
      </c>
      <c r="AM32" s="156">
        <v>0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77</v>
      </c>
      <c r="H33" s="155">
        <f t="shared" si="0"/>
        <v>54.225352112676056</v>
      </c>
      <c r="I33" s="155">
        <v>74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125</v>
      </c>
      <c r="R33" s="158"/>
      <c r="S33" s="158">
        <v>88702512</v>
      </c>
      <c r="T33" s="45">
        <f t="shared" si="4"/>
        <v>3746</v>
      </c>
      <c r="U33" s="46">
        <f t="shared" si="5"/>
        <v>89.903999999999996</v>
      </c>
      <c r="V33" s="46">
        <f t="shared" si="6"/>
        <v>3.746</v>
      </c>
      <c r="W33" s="96">
        <v>2.2000000000000002</v>
      </c>
      <c r="X33" s="96">
        <f t="shared" si="1"/>
        <v>2.2000000000000002</v>
      </c>
      <c r="Y33" s="97" t="s">
        <v>160</v>
      </c>
      <c r="Z33" s="159">
        <v>1014</v>
      </c>
      <c r="AA33" s="159">
        <v>0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14186452</v>
      </c>
      <c r="AJ33" s="45">
        <f t="shared" si="7"/>
        <v>1152</v>
      </c>
      <c r="AK33" s="48">
        <f t="shared" si="8"/>
        <v>307.52802989855849</v>
      </c>
      <c r="AL33" s="156">
        <v>1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141</v>
      </c>
      <c r="R34" s="158"/>
      <c r="S34" s="158">
        <v>88706444</v>
      </c>
      <c r="T34" s="45">
        <f t="shared" si="4"/>
        <v>3932</v>
      </c>
      <c r="U34" s="46">
        <f t="shared" si="5"/>
        <v>94.367999999999995</v>
      </c>
      <c r="V34" s="46">
        <f t="shared" si="6"/>
        <v>3.9319999999999999</v>
      </c>
      <c r="W34" s="96">
        <v>3</v>
      </c>
      <c r="X34" s="96">
        <f t="shared" si="1"/>
        <v>3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14187502</v>
      </c>
      <c r="AJ34" s="45">
        <f t="shared" si="7"/>
        <v>1050</v>
      </c>
      <c r="AK34" s="48">
        <f t="shared" si="8"/>
        <v>267.03967446592065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74</v>
      </c>
      <c r="H35" s="155">
        <f t="shared" si="0"/>
        <v>52.112676056338032</v>
      </c>
      <c r="I35" s="155">
        <v>70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132</v>
      </c>
      <c r="R35" s="158"/>
      <c r="S35" s="158">
        <v>88710966</v>
      </c>
      <c r="T35" s="45">
        <f t="shared" si="4"/>
        <v>4522</v>
      </c>
      <c r="U35" s="46">
        <f t="shared" si="5"/>
        <v>108.52800000000001</v>
      </c>
      <c r="V35" s="46">
        <f t="shared" si="6"/>
        <v>4.5220000000000002</v>
      </c>
      <c r="W35" s="96">
        <v>4.4000000000000004</v>
      </c>
      <c r="X35" s="96">
        <f t="shared" si="1"/>
        <v>4.4000000000000004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14188656</v>
      </c>
      <c r="AJ35" s="45">
        <f t="shared" si="7"/>
        <v>1154</v>
      </c>
      <c r="AK35" s="48">
        <f t="shared" si="8"/>
        <v>255.1968155683326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97144</v>
      </c>
      <c r="U36" s="46">
        <f t="shared" si="5"/>
        <v>2331.4560000000001</v>
      </c>
      <c r="V36" s="46">
        <f t="shared" si="6"/>
        <v>97.144000000000005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27504</v>
      </c>
      <c r="AK36" s="61">
        <f>$AJ$36/$V36</f>
        <v>283.12608086963684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1.0083333333333333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251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159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259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250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20" priority="5" operator="containsText" text="N/A">
      <formula>NOT(ISERROR(SEARCH("N/A",Z12)))</formula>
    </cfRule>
    <cfRule type="cellIs" dxfId="219" priority="17" operator="equal">
      <formula>0</formula>
    </cfRule>
  </conditionalFormatting>
  <conditionalFormatting sqref="Z12:AG35">
    <cfRule type="cellIs" dxfId="218" priority="16" operator="greaterThanOrEqual">
      <formula>1185</formula>
    </cfRule>
  </conditionalFormatting>
  <conditionalFormatting sqref="Z12:AG35">
    <cfRule type="cellIs" dxfId="217" priority="15" operator="between">
      <formula>0.1</formula>
      <formula>1184</formula>
    </cfRule>
  </conditionalFormatting>
  <conditionalFormatting sqref="Z8:Z9 AT12:AT35 AL36:AQ36 AL12:AR35">
    <cfRule type="cellIs" dxfId="216" priority="14" operator="equal">
      <formula>0</formula>
    </cfRule>
  </conditionalFormatting>
  <conditionalFormatting sqref="Z8:Z9 AT12:AT35 AL36:AQ36 AL12:AR35">
    <cfRule type="cellIs" dxfId="215" priority="13" operator="greaterThan">
      <formula>1179</formula>
    </cfRule>
  </conditionalFormatting>
  <conditionalFormatting sqref="Z8:Z9 AT12:AT35 AL36:AQ36 AL12:AR35">
    <cfRule type="cellIs" dxfId="214" priority="12" operator="greaterThan">
      <formula>99</formula>
    </cfRule>
  </conditionalFormatting>
  <conditionalFormatting sqref="Z8:Z9 AT12:AT35 AL36:AQ36 AL12:AR35">
    <cfRule type="cellIs" dxfId="213" priority="11" operator="greaterThan">
      <formula>0.99</formula>
    </cfRule>
  </conditionalFormatting>
  <conditionalFormatting sqref="AD8:AD9">
    <cfRule type="cellIs" dxfId="212" priority="10" operator="equal">
      <formula>0</formula>
    </cfRule>
  </conditionalFormatting>
  <conditionalFormatting sqref="AD8:AD9">
    <cfRule type="cellIs" dxfId="211" priority="9" operator="greaterThan">
      <formula>1179</formula>
    </cfRule>
  </conditionalFormatting>
  <conditionalFormatting sqref="AD8:AD9">
    <cfRule type="cellIs" dxfId="210" priority="8" operator="greaterThan">
      <formula>99</formula>
    </cfRule>
  </conditionalFormatting>
  <conditionalFormatting sqref="AD8:AD9">
    <cfRule type="cellIs" dxfId="209" priority="7" operator="greaterThan">
      <formula>0.99</formula>
    </cfRule>
  </conditionalFormatting>
  <conditionalFormatting sqref="AK12:AK35">
    <cfRule type="cellIs" dxfId="208" priority="6" operator="greaterThan">
      <formula>$AK$8</formula>
    </cfRule>
  </conditionalFormatting>
  <conditionalFormatting sqref="AS12:AS35">
    <cfRule type="containsText" dxfId="207" priority="1" operator="containsText" text="N/A">
      <formula>NOT(ISERROR(SEARCH("N/A",AS12)))</formula>
    </cfRule>
    <cfRule type="cellIs" dxfId="206" priority="4" operator="equal">
      <formula>0</formula>
    </cfRule>
  </conditionalFormatting>
  <conditionalFormatting sqref="AS12:AS35">
    <cfRule type="cellIs" dxfId="205" priority="3" operator="greaterThanOrEqual">
      <formula>1185</formula>
    </cfRule>
  </conditionalFormatting>
  <conditionalFormatting sqref="AS12:AS35">
    <cfRule type="cellIs" dxfId="204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BB87"/>
  <sheetViews>
    <sheetView topLeftCell="A40" zoomScaleNormal="100" workbookViewId="0">
      <selection activeCell="B56" sqref="B56:B5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146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96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43161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27671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197" t="s">
        <v>51</v>
      </c>
      <c r="X10" s="197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95" t="s">
        <v>55</v>
      </c>
      <c r="AI10" s="195" t="s">
        <v>56</v>
      </c>
      <c r="AJ10" s="309" t="s">
        <v>57</v>
      </c>
      <c r="AK10" s="324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307" t="s">
        <v>66</v>
      </c>
      <c r="AU10" s="197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304"/>
      <c r="K11" s="197" t="s">
        <v>75</v>
      </c>
      <c r="L11" s="197" t="s">
        <v>75</v>
      </c>
      <c r="M11" s="197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1'!S35</f>
        <v>87004264</v>
      </c>
      <c r="T11" s="317"/>
      <c r="U11" s="318"/>
      <c r="V11" s="319"/>
      <c r="W11" s="197" t="s">
        <v>75</v>
      </c>
      <c r="X11" s="197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1'!AI35</f>
        <v>13698742</v>
      </c>
      <c r="AJ11" s="309"/>
      <c r="AK11" s="325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308"/>
      <c r="AU11" s="194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75</v>
      </c>
      <c r="H12" s="155">
        <f t="shared" ref="H12:H35" si="0">G12/1.42</f>
        <v>52.816901408450704</v>
      </c>
      <c r="I12" s="155">
        <v>73</v>
      </c>
      <c r="J12" s="41" t="s">
        <v>88</v>
      </c>
      <c r="K12" s="41">
        <f>L12-(2/1.42)</f>
        <v>47.887323943661976</v>
      </c>
      <c r="L12" s="42">
        <f>(G12-5)/1.42</f>
        <v>49.295774647887328</v>
      </c>
      <c r="M12" s="41">
        <f>L12+(6/1.42)</f>
        <v>53.521126760563384</v>
      </c>
      <c r="N12" s="43">
        <v>14</v>
      </c>
      <c r="O12" s="44" t="s">
        <v>89</v>
      </c>
      <c r="P12" s="44">
        <v>11.4</v>
      </c>
      <c r="Q12" s="158">
        <v>130</v>
      </c>
      <c r="R12" s="158"/>
      <c r="S12" s="158">
        <v>87007070</v>
      </c>
      <c r="T12" s="45">
        <f>IF(ISBLANK(S12),"-",S12-S11)</f>
        <v>2806</v>
      </c>
      <c r="U12" s="46">
        <f>T12*24/1000</f>
        <v>67.343999999999994</v>
      </c>
      <c r="V12" s="46">
        <f>T12/1000</f>
        <v>2.806</v>
      </c>
      <c r="W12" s="96">
        <v>2.7</v>
      </c>
      <c r="X12" s="96">
        <f t="shared" ref="X12:X35" si="1">W12</f>
        <v>2.7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13699860</v>
      </c>
      <c r="AJ12" s="45">
        <f>IF(ISBLANK(AI12),"-",AI12-AI11)</f>
        <v>1118</v>
      </c>
      <c r="AK12" s="48">
        <f>AJ12/V12</f>
        <v>398.43193157519602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78</v>
      </c>
      <c r="H13" s="155">
        <f t="shared" si="0"/>
        <v>54.929577464788736</v>
      </c>
      <c r="I13" s="155">
        <v>74</v>
      </c>
      <c r="J13" s="41" t="s">
        <v>88</v>
      </c>
      <c r="K13" s="41">
        <f t="shared" ref="K13:K35" si="3">L13-(2/1.42)</f>
        <v>50</v>
      </c>
      <c r="L13" s="42">
        <f>(G13-5)/1.42</f>
        <v>51.408450704225352</v>
      </c>
      <c r="M13" s="41">
        <f>L13+(6/1.42)</f>
        <v>55.633802816901408</v>
      </c>
      <c r="N13" s="43">
        <v>14</v>
      </c>
      <c r="O13" s="44" t="s">
        <v>89</v>
      </c>
      <c r="P13" s="44">
        <v>11.2</v>
      </c>
      <c r="Q13" s="158">
        <v>129</v>
      </c>
      <c r="R13" s="158"/>
      <c r="S13" s="158">
        <v>87009834</v>
      </c>
      <c r="T13" s="45">
        <f t="shared" ref="T13:T35" si="4">IF(ISBLANK(S13),"-",S13-S12)</f>
        <v>2764</v>
      </c>
      <c r="U13" s="46">
        <f t="shared" ref="U13:U36" si="5">T13*24/1000</f>
        <v>66.335999999999999</v>
      </c>
      <c r="V13" s="46">
        <f t="shared" ref="V13:V36" si="6">T13/1000</f>
        <v>2.7639999999999998</v>
      </c>
      <c r="W13" s="96">
        <v>3.4</v>
      </c>
      <c r="X13" s="96">
        <f t="shared" si="1"/>
        <v>3.4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1186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13700918</v>
      </c>
      <c r="AJ13" s="45">
        <f t="shared" ref="AJ13:AJ35" si="7">IF(ISBLANK(AI13),"-",AI13-AI12)</f>
        <v>1058</v>
      </c>
      <c r="AK13" s="48">
        <f t="shared" ref="AK13:AK35" si="8">AJ13/V13</f>
        <v>382.77858176555719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73</v>
      </c>
      <c r="H14" s="155">
        <f t="shared" si="0"/>
        <v>51.408450704225352</v>
      </c>
      <c r="I14" s="155">
        <v>70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>
        <v>141</v>
      </c>
      <c r="R14" s="158"/>
      <c r="S14" s="158">
        <v>87012384</v>
      </c>
      <c r="T14" s="45">
        <f t="shared" si="4"/>
        <v>2550</v>
      </c>
      <c r="U14" s="46">
        <f t="shared" si="5"/>
        <v>61.2</v>
      </c>
      <c r="V14" s="46">
        <f t="shared" si="6"/>
        <v>2.5499999999999998</v>
      </c>
      <c r="W14" s="96">
        <v>5</v>
      </c>
      <c r="X14" s="96">
        <f t="shared" si="1"/>
        <v>5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13702000</v>
      </c>
      <c r="AJ14" s="45">
        <f t="shared" si="7"/>
        <v>1082</v>
      </c>
      <c r="AK14" s="48">
        <f t="shared" si="8"/>
        <v>424.31372549019613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4</v>
      </c>
      <c r="G15" s="118">
        <v>76</v>
      </c>
      <c r="H15" s="155">
        <f t="shared" si="0"/>
        <v>53.521126760563384</v>
      </c>
      <c r="I15" s="155">
        <v>70</v>
      </c>
      <c r="J15" s="41" t="s">
        <v>88</v>
      </c>
      <c r="K15" s="41">
        <f t="shared" si="3"/>
        <v>48.591549295774648</v>
      </c>
      <c r="L15" s="42">
        <f>(G15-5)/1.42</f>
        <v>50</v>
      </c>
      <c r="M15" s="41">
        <f>L15+(6/1.42)</f>
        <v>54.225352112676056</v>
      </c>
      <c r="N15" s="43">
        <v>14</v>
      </c>
      <c r="O15" s="44" t="s">
        <v>89</v>
      </c>
      <c r="P15" s="44">
        <v>12.8</v>
      </c>
      <c r="Q15" s="158">
        <v>140</v>
      </c>
      <c r="R15" s="158" t="s">
        <v>123</v>
      </c>
      <c r="S15" s="158">
        <v>87015112</v>
      </c>
      <c r="T15" s="45">
        <f t="shared" si="4"/>
        <v>2728</v>
      </c>
      <c r="U15" s="46">
        <f t="shared" si="5"/>
        <v>65.471999999999994</v>
      </c>
      <c r="V15" s="46">
        <f t="shared" si="6"/>
        <v>2.7280000000000002</v>
      </c>
      <c r="W15" s="96">
        <v>7.4</v>
      </c>
      <c r="X15" s="96">
        <f t="shared" si="1"/>
        <v>7.4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13703130</v>
      </c>
      <c r="AJ15" s="45">
        <f t="shared" si="7"/>
        <v>1130</v>
      </c>
      <c r="AK15" s="48">
        <f t="shared" si="8"/>
        <v>414.22287390029322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6</v>
      </c>
      <c r="G16" s="118">
        <v>80</v>
      </c>
      <c r="H16" s="155">
        <f t="shared" si="0"/>
        <v>56.338028169014088</v>
      </c>
      <c r="I16" s="155">
        <v>76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127</v>
      </c>
      <c r="R16" s="158"/>
      <c r="S16" s="158">
        <v>87017986</v>
      </c>
      <c r="T16" s="45">
        <f t="shared" si="4"/>
        <v>2874</v>
      </c>
      <c r="U16" s="46">
        <f t="shared" si="5"/>
        <v>68.975999999999999</v>
      </c>
      <c r="V16" s="46">
        <f t="shared" si="6"/>
        <v>2.8740000000000001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13704320</v>
      </c>
      <c r="AJ16" s="45">
        <f t="shared" si="7"/>
        <v>1190</v>
      </c>
      <c r="AK16" s="48">
        <f t="shared" si="8"/>
        <v>414.05706332637436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6</v>
      </c>
      <c r="G17" s="118">
        <v>81</v>
      </c>
      <c r="H17" s="155">
        <f t="shared" si="0"/>
        <v>57.04225352112676</v>
      </c>
      <c r="I17" s="155">
        <v>77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>
        <v>128</v>
      </c>
      <c r="R17" s="158"/>
      <c r="S17" s="158">
        <v>87021380</v>
      </c>
      <c r="T17" s="45">
        <f t="shared" si="4"/>
        <v>3394</v>
      </c>
      <c r="U17" s="46">
        <f t="shared" si="5"/>
        <v>81.456000000000003</v>
      </c>
      <c r="V17" s="46">
        <f t="shared" si="6"/>
        <v>3.3940000000000001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13705396</v>
      </c>
      <c r="AJ17" s="45">
        <f t="shared" si="7"/>
        <v>1076</v>
      </c>
      <c r="AK17" s="48">
        <f t="shared" si="8"/>
        <v>317.03005303476721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1.1100000000000001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4</v>
      </c>
      <c r="G18" s="118">
        <v>79</v>
      </c>
      <c r="H18" s="155">
        <f t="shared" si="0"/>
        <v>55.633802816901408</v>
      </c>
      <c r="I18" s="155">
        <v>75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127</v>
      </c>
      <c r="R18" s="158"/>
      <c r="S18" s="158">
        <v>87025140</v>
      </c>
      <c r="T18" s="45">
        <f t="shared" si="4"/>
        <v>3760</v>
      </c>
      <c r="U18" s="46">
        <f t="shared" si="5"/>
        <v>90.24</v>
      </c>
      <c r="V18" s="46">
        <f t="shared" si="6"/>
        <v>3.76</v>
      </c>
      <c r="W18" s="96">
        <v>9</v>
      </c>
      <c r="X18" s="96">
        <f t="shared" si="1"/>
        <v>9</v>
      </c>
      <c r="Y18" s="97" t="s">
        <v>160</v>
      </c>
      <c r="Z18" s="159">
        <v>0</v>
      </c>
      <c r="AA18" s="159">
        <v>1088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13706560</v>
      </c>
      <c r="AJ18" s="45">
        <f t="shared" si="7"/>
        <v>1164</v>
      </c>
      <c r="AK18" s="48">
        <f t="shared" si="8"/>
        <v>309.57446808510639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4</v>
      </c>
      <c r="G19" s="118">
        <v>79</v>
      </c>
      <c r="H19" s="155">
        <f t="shared" si="0"/>
        <v>55.633802816901408</v>
      </c>
      <c r="I19" s="155">
        <v>75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123</v>
      </c>
      <c r="R19" s="158"/>
      <c r="S19" s="158">
        <v>87029090</v>
      </c>
      <c r="T19" s="45">
        <f t="shared" si="4"/>
        <v>3950</v>
      </c>
      <c r="U19" s="46">
        <f>T19*24/1000</f>
        <v>94.8</v>
      </c>
      <c r="V19" s="46">
        <f t="shared" si="6"/>
        <v>3.95</v>
      </c>
      <c r="W19" s="96">
        <v>8.1</v>
      </c>
      <c r="X19" s="96">
        <f t="shared" si="1"/>
        <v>8.1</v>
      </c>
      <c r="Y19" s="97" t="s">
        <v>160</v>
      </c>
      <c r="Z19" s="159">
        <v>0</v>
      </c>
      <c r="AA19" s="159">
        <v>1189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13707792</v>
      </c>
      <c r="AJ19" s="45">
        <f t="shared" si="7"/>
        <v>1232</v>
      </c>
      <c r="AK19" s="48">
        <f t="shared" si="8"/>
        <v>311.8987341772152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79</v>
      </c>
      <c r="H20" s="155">
        <f t="shared" si="0"/>
        <v>55.633802816901408</v>
      </c>
      <c r="I20" s="155">
        <v>74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125</v>
      </c>
      <c r="R20" s="158"/>
      <c r="S20" s="158">
        <v>87033017</v>
      </c>
      <c r="T20" s="45">
        <f t="shared" si="4"/>
        <v>3927</v>
      </c>
      <c r="U20" s="46">
        <f t="shared" si="5"/>
        <v>94.248000000000005</v>
      </c>
      <c r="V20" s="46">
        <f t="shared" si="6"/>
        <v>3.927</v>
      </c>
      <c r="W20" s="96">
        <v>7.1</v>
      </c>
      <c r="X20" s="96">
        <f t="shared" si="1"/>
        <v>7.1</v>
      </c>
      <c r="Y20" s="97" t="s">
        <v>160</v>
      </c>
      <c r="Z20" s="159">
        <v>0</v>
      </c>
      <c r="AA20" s="159">
        <v>1188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13709044</v>
      </c>
      <c r="AJ20" s="45">
        <f t="shared" si="7"/>
        <v>1252</v>
      </c>
      <c r="AK20" s="48">
        <f t="shared" si="8"/>
        <v>318.81843646549527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3</v>
      </c>
      <c r="G21" s="118">
        <v>79</v>
      </c>
      <c r="H21" s="155">
        <f t="shared" si="0"/>
        <v>55.633802816901408</v>
      </c>
      <c r="I21" s="155">
        <v>74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123</v>
      </c>
      <c r="R21" s="158"/>
      <c r="S21" s="158">
        <v>87037112</v>
      </c>
      <c r="T21" s="45">
        <f t="shared" si="4"/>
        <v>4095</v>
      </c>
      <c r="U21" s="46">
        <f t="shared" si="5"/>
        <v>98.28</v>
      </c>
      <c r="V21" s="46">
        <f t="shared" si="6"/>
        <v>4.0949999999999998</v>
      </c>
      <c r="W21" s="96">
        <v>6</v>
      </c>
      <c r="X21" s="96">
        <f t="shared" si="1"/>
        <v>6</v>
      </c>
      <c r="Y21" s="97" t="s">
        <v>160</v>
      </c>
      <c r="Z21" s="159">
        <v>0</v>
      </c>
      <c r="AA21" s="159">
        <v>1188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13710328</v>
      </c>
      <c r="AJ21" s="45">
        <f t="shared" si="7"/>
        <v>1284</v>
      </c>
      <c r="AK21" s="48">
        <f t="shared" si="8"/>
        <v>313.55311355311358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0.89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79</v>
      </c>
      <c r="H22" s="155">
        <f t="shared" si="0"/>
        <v>55.633802816901408</v>
      </c>
      <c r="I22" s="155">
        <v>74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123</v>
      </c>
      <c r="R22" s="158"/>
      <c r="S22" s="158">
        <v>87041030</v>
      </c>
      <c r="T22" s="45">
        <f t="shared" si="4"/>
        <v>3918</v>
      </c>
      <c r="U22" s="46">
        <f t="shared" si="5"/>
        <v>94.031999999999996</v>
      </c>
      <c r="V22" s="46">
        <f t="shared" si="6"/>
        <v>3.9180000000000001</v>
      </c>
      <c r="W22" s="96">
        <v>5</v>
      </c>
      <c r="X22" s="96">
        <f>W22</f>
        <v>5</v>
      </c>
      <c r="Y22" s="97" t="s">
        <v>160</v>
      </c>
      <c r="Z22" s="159">
        <v>0</v>
      </c>
      <c r="AA22" s="159">
        <v>1188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13711575</v>
      </c>
      <c r="AJ22" s="45">
        <f t="shared" si="7"/>
        <v>1247</v>
      </c>
      <c r="AK22" s="48">
        <f t="shared" si="8"/>
        <v>318.27462991322102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79</v>
      </c>
      <c r="H23" s="155">
        <f t="shared" si="0"/>
        <v>55.633802816901408</v>
      </c>
      <c r="I23" s="155">
        <v>74</v>
      </c>
      <c r="J23" s="41" t="s">
        <v>88</v>
      </c>
      <c r="K23" s="41">
        <f t="shared" si="3"/>
        <v>54.225352112676056</v>
      </c>
      <c r="L23" s="42">
        <f t="shared" si="10"/>
        <v>55.633802816901408</v>
      </c>
      <c r="M23" s="41">
        <f t="shared" si="11"/>
        <v>57.05380281690141</v>
      </c>
      <c r="N23" s="43">
        <v>19</v>
      </c>
      <c r="O23" s="44" t="s">
        <v>100</v>
      </c>
      <c r="P23" s="44">
        <v>17.3</v>
      </c>
      <c r="Q23" s="158">
        <v>121</v>
      </c>
      <c r="R23" s="158"/>
      <c r="S23" s="158">
        <v>87044852</v>
      </c>
      <c r="T23" s="45">
        <f t="shared" si="4"/>
        <v>3822</v>
      </c>
      <c r="U23" s="46">
        <f>T23*24/1000</f>
        <v>91.727999999999994</v>
      </c>
      <c r="V23" s="46">
        <f t="shared" si="6"/>
        <v>3.8220000000000001</v>
      </c>
      <c r="W23" s="96">
        <v>3.7</v>
      </c>
      <c r="X23" s="96">
        <f t="shared" si="1"/>
        <v>3.7</v>
      </c>
      <c r="Y23" s="97" t="s">
        <v>160</v>
      </c>
      <c r="Z23" s="159">
        <v>0</v>
      </c>
      <c r="AA23" s="159">
        <v>1188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13712830</v>
      </c>
      <c r="AJ23" s="45">
        <f t="shared" si="7"/>
        <v>1255</v>
      </c>
      <c r="AK23" s="48">
        <f t="shared" si="8"/>
        <v>328.36211407639979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75</v>
      </c>
      <c r="H24" s="155">
        <f t="shared" si="0"/>
        <v>52.816901408450704</v>
      </c>
      <c r="I24" s="155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87048555</v>
      </c>
      <c r="T24" s="45">
        <f t="shared" si="4"/>
        <v>3703</v>
      </c>
      <c r="U24" s="46">
        <f>T24*24/1000</f>
        <v>88.872</v>
      </c>
      <c r="V24" s="46">
        <f t="shared" si="6"/>
        <v>3.7029999999999998</v>
      </c>
      <c r="W24" s="96">
        <v>3.2</v>
      </c>
      <c r="X24" s="96">
        <f t="shared" si="1"/>
        <v>3.2</v>
      </c>
      <c r="Y24" s="97" t="s">
        <v>160</v>
      </c>
      <c r="Z24" s="159">
        <v>0</v>
      </c>
      <c r="AA24" s="159">
        <v>1015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13714025</v>
      </c>
      <c r="AJ24" s="45">
        <f t="shared" si="7"/>
        <v>1195</v>
      </c>
      <c r="AK24" s="48">
        <f t="shared" si="8"/>
        <v>322.71131514987849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76</v>
      </c>
      <c r="H25" s="155">
        <f>G25/1.42</f>
        <v>53.521126760563384</v>
      </c>
      <c r="I25" s="155">
        <v>72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87052101</v>
      </c>
      <c r="T25" s="45">
        <f t="shared" si="4"/>
        <v>3546</v>
      </c>
      <c r="U25" s="46">
        <f t="shared" si="5"/>
        <v>85.103999999999999</v>
      </c>
      <c r="V25" s="46">
        <f t="shared" si="6"/>
        <v>3.5459999999999998</v>
      </c>
      <c r="W25" s="96">
        <v>2.9</v>
      </c>
      <c r="X25" s="96">
        <f t="shared" si="1"/>
        <v>2.9</v>
      </c>
      <c r="Y25" s="97" t="s">
        <v>160</v>
      </c>
      <c r="Z25" s="159">
        <v>0</v>
      </c>
      <c r="AA25" s="159">
        <v>1015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13715194</v>
      </c>
      <c r="AJ25" s="45">
        <f t="shared" si="7"/>
        <v>1169</v>
      </c>
      <c r="AK25" s="48">
        <f t="shared" si="8"/>
        <v>329.66723068245915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1.03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77</v>
      </c>
      <c r="H26" s="155">
        <f t="shared" si="0"/>
        <v>54.225352112676056</v>
      </c>
      <c r="I26" s="155">
        <v>72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87055436</v>
      </c>
      <c r="T26" s="45">
        <f t="shared" si="4"/>
        <v>3335</v>
      </c>
      <c r="U26" s="46">
        <f t="shared" si="5"/>
        <v>80.040000000000006</v>
      </c>
      <c r="V26" s="46">
        <f t="shared" si="6"/>
        <v>3.335</v>
      </c>
      <c r="W26" s="96">
        <v>2.7</v>
      </c>
      <c r="X26" s="96">
        <f t="shared" si="1"/>
        <v>2.7</v>
      </c>
      <c r="Y26" s="97" t="s">
        <v>160</v>
      </c>
      <c r="Z26" s="159">
        <v>0</v>
      </c>
      <c r="AA26" s="159">
        <v>1016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13716319</v>
      </c>
      <c r="AJ26" s="45">
        <f t="shared" si="7"/>
        <v>1125</v>
      </c>
      <c r="AK26" s="48">
        <f t="shared" si="8"/>
        <v>337.33133433283359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-5</v>
      </c>
      <c r="G27" s="118">
        <v>75</v>
      </c>
      <c r="H27" s="155">
        <f t="shared" si="0"/>
        <v>52.816901408450704</v>
      </c>
      <c r="I27" s="155">
        <v>72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8">
        <v>133</v>
      </c>
      <c r="R27" s="158"/>
      <c r="S27" s="158">
        <v>87058907</v>
      </c>
      <c r="T27" s="45">
        <f t="shared" si="4"/>
        <v>3471</v>
      </c>
      <c r="U27" s="46">
        <f t="shared" si="5"/>
        <v>83.304000000000002</v>
      </c>
      <c r="V27" s="46">
        <f t="shared" si="6"/>
        <v>3.4710000000000001</v>
      </c>
      <c r="W27" s="96">
        <v>2.5</v>
      </c>
      <c r="X27" s="96">
        <f t="shared" si="1"/>
        <v>2.5</v>
      </c>
      <c r="Y27" s="97" t="s">
        <v>160</v>
      </c>
      <c r="Z27" s="159">
        <v>0</v>
      </c>
      <c r="AA27" s="159">
        <v>994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13717476</v>
      </c>
      <c r="AJ27" s="45">
        <f>IF(ISBLANK(AI27),"-",AI27-AI26)</f>
        <v>1157</v>
      </c>
      <c r="AK27" s="48">
        <f t="shared" si="8"/>
        <v>333.33333333333331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-5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87062350</v>
      </c>
      <c r="T28" s="45">
        <f t="shared" si="4"/>
        <v>3443</v>
      </c>
      <c r="U28" s="46">
        <f t="shared" si="5"/>
        <v>82.632000000000005</v>
      </c>
      <c r="V28" s="46">
        <f t="shared" si="6"/>
        <v>3.4430000000000001</v>
      </c>
      <c r="W28" s="96">
        <v>2.4</v>
      </c>
      <c r="X28" s="96">
        <f t="shared" si="1"/>
        <v>2.4</v>
      </c>
      <c r="Y28" s="97" t="s">
        <v>160</v>
      </c>
      <c r="Z28" s="159">
        <v>0</v>
      </c>
      <c r="AA28" s="159">
        <v>995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13718628</v>
      </c>
      <c r="AJ28" s="45">
        <f t="shared" si="7"/>
        <v>1152</v>
      </c>
      <c r="AK28" s="48">
        <f>AJ27/V28</f>
        <v>336.04414754574498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-5</v>
      </c>
      <c r="G29" s="118">
        <v>74</v>
      </c>
      <c r="H29" s="155">
        <f t="shared" si="0"/>
        <v>52.112676056338032</v>
      </c>
      <c r="I29" s="155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131</v>
      </c>
      <c r="R29" s="158"/>
      <c r="S29" s="158">
        <v>87065800</v>
      </c>
      <c r="T29" s="45">
        <f t="shared" si="4"/>
        <v>3450</v>
      </c>
      <c r="U29" s="46">
        <f t="shared" si="5"/>
        <v>82.8</v>
      </c>
      <c r="V29" s="46">
        <f t="shared" si="6"/>
        <v>3.45</v>
      </c>
      <c r="W29" s="96">
        <v>2.2000000000000002</v>
      </c>
      <c r="X29" s="96">
        <f t="shared" si="1"/>
        <v>2.2000000000000002</v>
      </c>
      <c r="Y29" s="97" t="s">
        <v>160</v>
      </c>
      <c r="Z29" s="159">
        <v>0</v>
      </c>
      <c r="AA29" s="159">
        <v>995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13719752</v>
      </c>
      <c r="AJ29" s="45">
        <f t="shared" si="7"/>
        <v>1124</v>
      </c>
      <c r="AK29" s="48">
        <f>AJ28/V29</f>
        <v>333.91304347826087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0.8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74</v>
      </c>
      <c r="H30" s="155">
        <f t="shared" si="0"/>
        <v>52.112676056338032</v>
      </c>
      <c r="I30" s="155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87069350</v>
      </c>
      <c r="T30" s="45">
        <f t="shared" si="4"/>
        <v>3550</v>
      </c>
      <c r="U30" s="46">
        <f t="shared" si="5"/>
        <v>85.2</v>
      </c>
      <c r="V30" s="46">
        <f t="shared" si="6"/>
        <v>3.55</v>
      </c>
      <c r="W30" s="96">
        <v>2.1</v>
      </c>
      <c r="X30" s="96">
        <f t="shared" si="1"/>
        <v>2.1</v>
      </c>
      <c r="Y30" s="97" t="s">
        <v>160</v>
      </c>
      <c r="Z30" s="159">
        <v>0</v>
      </c>
      <c r="AA30" s="159">
        <v>995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13720923</v>
      </c>
      <c r="AJ30" s="45">
        <f t="shared" si="7"/>
        <v>1171</v>
      </c>
      <c r="AK30" s="48">
        <f t="shared" si="8"/>
        <v>329.85915492957747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74</v>
      </c>
      <c r="H31" s="155">
        <f t="shared" si="0"/>
        <v>52.112676056338032</v>
      </c>
      <c r="I31" s="155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87072796</v>
      </c>
      <c r="T31" s="45">
        <f t="shared" si="4"/>
        <v>3446</v>
      </c>
      <c r="U31" s="46">
        <f t="shared" si="5"/>
        <v>82.703999999999994</v>
      </c>
      <c r="V31" s="46">
        <f t="shared" si="6"/>
        <v>3.4460000000000002</v>
      </c>
      <c r="W31" s="96">
        <v>1.9</v>
      </c>
      <c r="X31" s="96">
        <f t="shared" si="1"/>
        <v>1.9</v>
      </c>
      <c r="Y31" s="97" t="s">
        <v>160</v>
      </c>
      <c r="Z31" s="159">
        <v>0</v>
      </c>
      <c r="AA31" s="159">
        <v>996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13722028</v>
      </c>
      <c r="AJ31" s="45">
        <f t="shared" si="7"/>
        <v>1105</v>
      </c>
      <c r="AK31" s="48">
        <f t="shared" si="8"/>
        <v>320.66163668020891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87076114</v>
      </c>
      <c r="T32" s="45">
        <f t="shared" si="4"/>
        <v>3318</v>
      </c>
      <c r="U32" s="46">
        <f t="shared" si="5"/>
        <v>79.632000000000005</v>
      </c>
      <c r="V32" s="46">
        <f t="shared" si="6"/>
        <v>3.3180000000000001</v>
      </c>
      <c r="W32" s="96">
        <v>1.7</v>
      </c>
      <c r="X32" s="96">
        <f t="shared" si="1"/>
        <v>1.7</v>
      </c>
      <c r="Y32" s="97" t="s">
        <v>160</v>
      </c>
      <c r="Z32" s="159">
        <v>0</v>
      </c>
      <c r="AA32" s="159">
        <v>1006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13723169</v>
      </c>
      <c r="AJ32" s="45">
        <f t="shared" si="7"/>
        <v>1141</v>
      </c>
      <c r="AK32" s="48">
        <f t="shared" si="8"/>
        <v>343.88185654008436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76</v>
      </c>
      <c r="H33" s="155">
        <f t="shared" si="0"/>
        <v>53.521126760563384</v>
      </c>
      <c r="I33" s="155">
        <v>73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87079331</v>
      </c>
      <c r="T33" s="45">
        <f t="shared" si="4"/>
        <v>3217</v>
      </c>
      <c r="U33" s="46">
        <f t="shared" si="5"/>
        <v>77.207999999999998</v>
      </c>
      <c r="V33" s="46">
        <f t="shared" si="6"/>
        <v>3.2170000000000001</v>
      </c>
      <c r="W33" s="96">
        <v>1.6</v>
      </c>
      <c r="X33" s="96">
        <f t="shared" si="1"/>
        <v>1.6</v>
      </c>
      <c r="Y33" s="97" t="s">
        <v>160</v>
      </c>
      <c r="Z33" s="159">
        <v>0</v>
      </c>
      <c r="AA33" s="159">
        <v>1015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13724303</v>
      </c>
      <c r="AJ33" s="45">
        <f t="shared" si="7"/>
        <v>1134</v>
      </c>
      <c r="AK33" s="48">
        <f t="shared" si="8"/>
        <v>352.50233136462543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78</v>
      </c>
      <c r="H34" s="155">
        <f t="shared" si="0"/>
        <v>54.929577464788736</v>
      </c>
      <c r="I34" s="155">
        <v>76</v>
      </c>
      <c r="J34" s="41" t="s">
        <v>88</v>
      </c>
      <c r="K34" s="41">
        <f>L34-(2/1.42)</f>
        <v>50</v>
      </c>
      <c r="L34" s="42">
        <f>(G34-5)/1.42</f>
        <v>51.408450704225352</v>
      </c>
      <c r="M34" s="41">
        <f t="shared" si="12"/>
        <v>55.633802816901408</v>
      </c>
      <c r="N34" s="43">
        <v>14</v>
      </c>
      <c r="O34" s="44" t="s">
        <v>116</v>
      </c>
      <c r="P34" s="44">
        <v>11.9</v>
      </c>
      <c r="Q34" s="158">
        <v>124</v>
      </c>
      <c r="R34" s="158"/>
      <c r="S34" s="158">
        <v>87082397</v>
      </c>
      <c r="T34" s="45">
        <f t="shared" si="4"/>
        <v>3066</v>
      </c>
      <c r="U34" s="46">
        <f t="shared" si="5"/>
        <v>73.584000000000003</v>
      </c>
      <c r="V34" s="46">
        <f t="shared" si="6"/>
        <v>3.0659999999999998</v>
      </c>
      <c r="W34" s="96">
        <v>1.5</v>
      </c>
      <c r="X34" s="96">
        <f t="shared" si="1"/>
        <v>1.5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13725373</v>
      </c>
      <c r="AJ34" s="45">
        <f t="shared" si="7"/>
        <v>1070</v>
      </c>
      <c r="AK34" s="48">
        <f t="shared" si="8"/>
        <v>348.98891063274624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77</v>
      </c>
      <c r="H35" s="155">
        <f t="shared" si="0"/>
        <v>54.225352112676056</v>
      </c>
      <c r="I35" s="155">
        <v>77</v>
      </c>
      <c r="J35" s="41" t="s">
        <v>88</v>
      </c>
      <c r="K35" s="41">
        <f t="shared" si="3"/>
        <v>49.295774647887328</v>
      </c>
      <c r="L35" s="42">
        <f>(G35-5)/1.42</f>
        <v>50.70422535211268</v>
      </c>
      <c r="M35" s="41">
        <f t="shared" si="12"/>
        <v>54.929577464788736</v>
      </c>
      <c r="N35" s="43">
        <v>14</v>
      </c>
      <c r="O35" s="44" t="s">
        <v>116</v>
      </c>
      <c r="P35" s="58">
        <v>11.5</v>
      </c>
      <c r="Q35" s="158">
        <v>126</v>
      </c>
      <c r="R35" s="158"/>
      <c r="S35" s="158">
        <v>87085637</v>
      </c>
      <c r="T35" s="45">
        <f t="shared" si="4"/>
        <v>3240</v>
      </c>
      <c r="U35" s="46">
        <f t="shared" si="5"/>
        <v>77.760000000000005</v>
      </c>
      <c r="V35" s="46">
        <f t="shared" si="6"/>
        <v>3.24</v>
      </c>
      <c r="W35" s="96">
        <v>1.7</v>
      </c>
      <c r="X35" s="96">
        <f t="shared" si="1"/>
        <v>1.7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1146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13726413</v>
      </c>
      <c r="AJ35" s="45">
        <f t="shared" si="7"/>
        <v>1040</v>
      </c>
      <c r="AK35" s="48">
        <f t="shared" si="8"/>
        <v>320.98765432098764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81373</v>
      </c>
      <c r="U36" s="46">
        <f t="shared" si="5"/>
        <v>1952.952</v>
      </c>
      <c r="V36" s="46">
        <f t="shared" si="6"/>
        <v>81.373000000000005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27671</v>
      </c>
      <c r="AK36" s="61">
        <f>$AJ$36/$V36</f>
        <v>340.05136839000647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0.97000000000000008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10" t="s">
        <v>171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5"/>
      <c r="D48" s="185"/>
      <c r="E48" s="185"/>
      <c r="F48" s="164"/>
      <c r="G48" s="164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172</v>
      </c>
      <c r="C49" s="144"/>
      <c r="D49" s="144"/>
      <c r="E49" s="144"/>
      <c r="F49" s="131"/>
      <c r="G49" s="131"/>
      <c r="H49" s="163"/>
      <c r="I49" s="163"/>
      <c r="J49" s="163"/>
      <c r="K49" s="163"/>
      <c r="L49" s="163"/>
      <c r="M49" s="163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3" t="s">
        <v>158</v>
      </c>
      <c r="C50" s="144"/>
      <c r="D50" s="144"/>
      <c r="E50" s="144"/>
      <c r="F50" s="131"/>
      <c r="G50" s="131"/>
      <c r="H50" s="163"/>
      <c r="I50" s="163"/>
      <c r="J50" s="163"/>
      <c r="K50" s="163"/>
      <c r="L50" s="163"/>
      <c r="M50" s="163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173</v>
      </c>
      <c r="C51" s="211"/>
      <c r="D51" s="115"/>
      <c r="E51" s="115"/>
      <c r="F51" s="115"/>
      <c r="G51" s="115"/>
      <c r="H51" s="163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66"/>
      <c r="O52" s="166"/>
      <c r="P52" s="166"/>
      <c r="Q52" s="166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54"/>
      <c r="D53" s="154"/>
      <c r="E53" s="154"/>
      <c r="F53" s="154"/>
      <c r="G53" s="154"/>
      <c r="H53" s="154"/>
      <c r="I53" s="154"/>
      <c r="J53" s="172"/>
      <c r="K53" s="169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166</v>
      </c>
      <c r="C54" s="154"/>
      <c r="D54" s="154"/>
      <c r="E54" s="154"/>
      <c r="F54" s="154"/>
      <c r="G54" s="154"/>
      <c r="H54" s="154"/>
      <c r="I54" s="154"/>
      <c r="J54" s="172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167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168</v>
      </c>
      <c r="C56" s="154"/>
      <c r="D56" s="154"/>
      <c r="E56" s="154"/>
      <c r="F56" s="154"/>
      <c r="G56" s="154"/>
      <c r="H56" s="154"/>
      <c r="I56" s="154"/>
      <c r="J56" s="154"/>
      <c r="K56" s="169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65" t="s">
        <v>169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/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R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S36" name="Range1_16_3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509" priority="5" operator="containsText" text="N/A">
      <formula>NOT(ISERROR(SEARCH("N/A",Z12)))</formula>
    </cfRule>
    <cfRule type="cellIs" dxfId="508" priority="17" operator="equal">
      <formula>0</formula>
    </cfRule>
  </conditionalFormatting>
  <conditionalFormatting sqref="Z12:AG35">
    <cfRule type="cellIs" dxfId="507" priority="16" operator="greaterThanOrEqual">
      <formula>1185</formula>
    </cfRule>
  </conditionalFormatting>
  <conditionalFormatting sqref="Z12:AG35">
    <cfRule type="cellIs" dxfId="506" priority="15" operator="between">
      <formula>0.1</formula>
      <formula>1184</formula>
    </cfRule>
  </conditionalFormatting>
  <conditionalFormatting sqref="Z8:Z9 AT12:AT35 AL36:AQ36 AL12:AR35">
    <cfRule type="cellIs" dxfId="505" priority="14" operator="equal">
      <formula>0</formula>
    </cfRule>
  </conditionalFormatting>
  <conditionalFormatting sqref="Z8:Z9 AT12:AT35 AL36:AQ36 AL12:AR35">
    <cfRule type="cellIs" dxfId="504" priority="13" operator="greaterThan">
      <formula>1179</formula>
    </cfRule>
  </conditionalFormatting>
  <conditionalFormatting sqref="Z8:Z9 AT12:AT35 AL36:AQ36 AL12:AR35">
    <cfRule type="cellIs" dxfId="503" priority="12" operator="greaterThan">
      <formula>99</formula>
    </cfRule>
  </conditionalFormatting>
  <conditionalFormatting sqref="Z8:Z9 AT12:AT35 AL36:AQ36 AL12:AR35">
    <cfRule type="cellIs" dxfId="502" priority="11" operator="greaterThan">
      <formula>0.99</formula>
    </cfRule>
  </conditionalFormatting>
  <conditionalFormatting sqref="AD8:AD9">
    <cfRule type="cellIs" dxfId="501" priority="10" operator="equal">
      <formula>0</formula>
    </cfRule>
  </conditionalFormatting>
  <conditionalFormatting sqref="AD8:AD9">
    <cfRule type="cellIs" dxfId="500" priority="9" operator="greaterThan">
      <formula>1179</formula>
    </cfRule>
  </conditionalFormatting>
  <conditionalFormatting sqref="AD8:AD9">
    <cfRule type="cellIs" dxfId="499" priority="8" operator="greaterThan">
      <formula>99</formula>
    </cfRule>
  </conditionalFormatting>
  <conditionalFormatting sqref="AD8:AD9">
    <cfRule type="cellIs" dxfId="498" priority="7" operator="greaterThan">
      <formula>0.99</formula>
    </cfRule>
  </conditionalFormatting>
  <conditionalFormatting sqref="AK12:AK35">
    <cfRule type="cellIs" dxfId="497" priority="6" operator="greaterThan">
      <formula>$AK$8</formula>
    </cfRule>
  </conditionalFormatting>
  <conditionalFormatting sqref="AS12:AS35">
    <cfRule type="containsText" dxfId="496" priority="1" operator="containsText" text="N/A">
      <formula>NOT(ISERROR(SEARCH("N/A",AS12)))</formula>
    </cfRule>
    <cfRule type="cellIs" dxfId="495" priority="4" operator="equal">
      <formula>0</formula>
    </cfRule>
  </conditionalFormatting>
  <conditionalFormatting sqref="AS12:AS35">
    <cfRule type="cellIs" dxfId="494" priority="3" operator="greaterThanOrEqual">
      <formula>1185</formula>
    </cfRule>
  </conditionalFormatting>
  <conditionalFormatting sqref="AS12:AS35">
    <cfRule type="cellIs" dxfId="493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16"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135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140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264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43179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25617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19'!S35</f>
        <v>88710966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19'!AI35</f>
        <v>14188656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73</v>
      </c>
      <c r="H12" s="155">
        <f t="shared" ref="H12:H35" si="0">G12/1.42</f>
        <v>51.408450704225352</v>
      </c>
      <c r="I12" s="155">
        <v>70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134</v>
      </c>
      <c r="R12" s="158"/>
      <c r="S12" s="158">
        <v>88715166</v>
      </c>
      <c r="T12" s="45">
        <f>IF(ISBLANK(S12),"-",S12-S11)</f>
        <v>4200</v>
      </c>
      <c r="U12" s="46">
        <f>T12*24/1000</f>
        <v>100.8</v>
      </c>
      <c r="V12" s="46">
        <f>T12/1000</f>
        <v>4.2</v>
      </c>
      <c r="W12" s="96">
        <v>5.5</v>
      </c>
      <c r="X12" s="96">
        <f t="shared" ref="X12:X35" si="1">W12</f>
        <v>5.5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14189744</v>
      </c>
      <c r="AJ12" s="45">
        <f>IF(ISBLANK(AI12),"-",AI12-AI11)</f>
        <v>1088</v>
      </c>
      <c r="AK12" s="48">
        <f>AJ12/V12</f>
        <v>259.04761904761904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75</v>
      </c>
      <c r="H13" s="155">
        <f t="shared" si="0"/>
        <v>52.816901408450704</v>
      </c>
      <c r="I13" s="155">
        <v>72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8">
        <v>132</v>
      </c>
      <c r="R13" s="158"/>
      <c r="S13" s="158">
        <v>88719088</v>
      </c>
      <c r="T13" s="45">
        <f t="shared" ref="T13:T35" si="4">IF(ISBLANK(S13),"-",S13-S12)</f>
        <v>3922</v>
      </c>
      <c r="U13" s="46">
        <f t="shared" ref="U13:U36" si="5">T13*24/1000</f>
        <v>94.128</v>
      </c>
      <c r="V13" s="46">
        <f t="shared" ref="V13:V36" si="6">T13/1000</f>
        <v>3.9220000000000002</v>
      </c>
      <c r="W13" s="96">
        <v>6.7</v>
      </c>
      <c r="X13" s="96">
        <f t="shared" si="1"/>
        <v>6.7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14190842</v>
      </c>
      <c r="AJ13" s="45">
        <f t="shared" ref="AJ13:AJ35" si="7">IF(ISBLANK(AI13),"-",AI13-AI12)</f>
        <v>1098</v>
      </c>
      <c r="AK13" s="48">
        <f t="shared" ref="AK13:AK35" si="8">AJ13/V13</f>
        <v>279.95920448750638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77</v>
      </c>
      <c r="H14" s="155">
        <f t="shared" si="0"/>
        <v>54.225352112676056</v>
      </c>
      <c r="I14" s="155">
        <v>74</v>
      </c>
      <c r="J14" s="41" t="s">
        <v>88</v>
      </c>
      <c r="K14" s="41">
        <f t="shared" si="3"/>
        <v>49.295774647887328</v>
      </c>
      <c r="L14" s="42">
        <f>(G14-5)/1.42</f>
        <v>50.70422535211268</v>
      </c>
      <c r="M14" s="41">
        <f>L14+(6/1.42)</f>
        <v>54.929577464788736</v>
      </c>
      <c r="N14" s="43">
        <v>14</v>
      </c>
      <c r="O14" s="44" t="s">
        <v>89</v>
      </c>
      <c r="P14" s="44">
        <v>11.2</v>
      </c>
      <c r="Q14" s="158">
        <v>136</v>
      </c>
      <c r="R14" s="158"/>
      <c r="S14" s="158">
        <v>88722748</v>
      </c>
      <c r="T14" s="45">
        <f t="shared" si="4"/>
        <v>3660</v>
      </c>
      <c r="U14" s="46">
        <f t="shared" si="5"/>
        <v>87.84</v>
      </c>
      <c r="V14" s="46">
        <f t="shared" si="6"/>
        <v>3.66</v>
      </c>
      <c r="W14" s="96">
        <v>7.9</v>
      </c>
      <c r="X14" s="96">
        <f t="shared" si="1"/>
        <v>7.9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14191906</v>
      </c>
      <c r="AJ14" s="45">
        <f>IF(ISBLANK(AI14),"-",AI14-AI13)</f>
        <v>1064</v>
      </c>
      <c r="AK14" s="48">
        <f t="shared" si="8"/>
        <v>290.71038251366122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76</v>
      </c>
      <c r="H15" s="155">
        <f t="shared" si="0"/>
        <v>53.521126760563384</v>
      </c>
      <c r="I15" s="155">
        <v>74</v>
      </c>
      <c r="J15" s="41" t="s">
        <v>88</v>
      </c>
      <c r="K15" s="41">
        <f t="shared" si="3"/>
        <v>48.591549295774648</v>
      </c>
      <c r="L15" s="42">
        <f>(G15-5)/1.42</f>
        <v>50</v>
      </c>
      <c r="M15" s="41">
        <f>L15+(6/1.42)</f>
        <v>54.225352112676056</v>
      </c>
      <c r="N15" s="43">
        <v>14</v>
      </c>
      <c r="O15" s="44" t="s">
        <v>89</v>
      </c>
      <c r="P15" s="44">
        <v>12.8</v>
      </c>
      <c r="Q15" s="158">
        <v>134</v>
      </c>
      <c r="R15" s="158"/>
      <c r="S15" s="158">
        <v>88726266</v>
      </c>
      <c r="T15" s="45">
        <f t="shared" si="4"/>
        <v>3518</v>
      </c>
      <c r="U15" s="46">
        <f t="shared" si="5"/>
        <v>84.432000000000002</v>
      </c>
      <c r="V15" s="46">
        <f t="shared" si="6"/>
        <v>3.5179999999999998</v>
      </c>
      <c r="W15" s="96">
        <v>9</v>
      </c>
      <c r="X15" s="96">
        <f t="shared" si="1"/>
        <v>9</v>
      </c>
      <c r="Y15" s="97" t="s">
        <v>141</v>
      </c>
      <c r="Z15" s="159">
        <v>0</v>
      </c>
      <c r="AA15" s="159">
        <v>0</v>
      </c>
      <c r="AB15" s="159">
        <v>1188</v>
      </c>
      <c r="AC15" s="159">
        <v>0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14192996</v>
      </c>
      <c r="AJ15" s="45">
        <f t="shared" si="7"/>
        <v>1090</v>
      </c>
      <c r="AK15" s="48">
        <f t="shared" si="8"/>
        <v>309.83513359863559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81</v>
      </c>
      <c r="H16" s="155">
        <f t="shared" si="0"/>
        <v>57.04225352112676</v>
      </c>
      <c r="I16" s="155">
        <v>78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8">
        <v>133</v>
      </c>
      <c r="R16" s="158"/>
      <c r="S16" s="158">
        <v>88730934</v>
      </c>
      <c r="T16" s="45">
        <f t="shared" si="4"/>
        <v>4668</v>
      </c>
      <c r="U16" s="46">
        <f t="shared" si="5"/>
        <v>112.032</v>
      </c>
      <c r="V16" s="46">
        <f t="shared" si="6"/>
        <v>4.6680000000000001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14194056</v>
      </c>
      <c r="AJ16" s="45">
        <f t="shared" si="7"/>
        <v>1060</v>
      </c>
      <c r="AK16" s="48">
        <f t="shared" si="8"/>
        <v>227.07797772065123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0.7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77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128</v>
      </c>
      <c r="R17" s="158"/>
      <c r="S17" s="158">
        <v>88736030</v>
      </c>
      <c r="T17" s="45">
        <f t="shared" si="4"/>
        <v>5096</v>
      </c>
      <c r="U17" s="46">
        <f t="shared" si="5"/>
        <v>122.304</v>
      </c>
      <c r="V17" s="46">
        <f t="shared" si="6"/>
        <v>5.0960000000000001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14195175</v>
      </c>
      <c r="AJ17" s="45">
        <f t="shared" si="7"/>
        <v>1119</v>
      </c>
      <c r="AK17" s="48">
        <f t="shared" si="8"/>
        <v>219.58398744113029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0.96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76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126</v>
      </c>
      <c r="R18" s="158"/>
      <c r="S18" s="158">
        <v>88740863</v>
      </c>
      <c r="T18" s="45">
        <f t="shared" si="4"/>
        <v>4833</v>
      </c>
      <c r="U18" s="46">
        <f t="shared" si="5"/>
        <v>115.992</v>
      </c>
      <c r="V18" s="46">
        <f t="shared" si="6"/>
        <v>4.8330000000000002</v>
      </c>
      <c r="W18" s="96">
        <v>8.8000000000000007</v>
      </c>
      <c r="X18" s="96">
        <f t="shared" si="1"/>
        <v>8.8000000000000007</v>
      </c>
      <c r="Y18" s="97" t="s">
        <v>160</v>
      </c>
      <c r="Z18" s="159">
        <v>0</v>
      </c>
      <c r="AA18" s="159">
        <v>1087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14196380</v>
      </c>
      <c r="AJ18" s="45">
        <f t="shared" si="7"/>
        <v>1205</v>
      </c>
      <c r="AK18" s="48">
        <f t="shared" si="8"/>
        <v>249.32753983033311</v>
      </c>
      <c r="AL18" s="156">
        <v>0</v>
      </c>
      <c r="AM18" s="156">
        <v>1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256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76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88744775</v>
      </c>
      <c r="T19" s="45">
        <f t="shared" si="4"/>
        <v>3912</v>
      </c>
      <c r="U19" s="46">
        <f>T19*24/1000</f>
        <v>93.888000000000005</v>
      </c>
      <c r="V19" s="46">
        <f t="shared" si="6"/>
        <v>3.9119999999999999</v>
      </c>
      <c r="W19" s="96">
        <v>8.1</v>
      </c>
      <c r="X19" s="96">
        <f t="shared" si="1"/>
        <v>8.1</v>
      </c>
      <c r="Y19" s="97" t="s">
        <v>160</v>
      </c>
      <c r="Z19" s="159">
        <v>0</v>
      </c>
      <c r="AA19" s="159">
        <v>1088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14197604</v>
      </c>
      <c r="AJ19" s="45">
        <f t="shared" si="7"/>
        <v>1224</v>
      </c>
      <c r="AK19" s="48">
        <f t="shared" si="8"/>
        <v>312.88343558282207</v>
      </c>
      <c r="AL19" s="156">
        <v>0</v>
      </c>
      <c r="AM19" s="156">
        <v>1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126</v>
      </c>
      <c r="R20" s="158"/>
      <c r="S20" s="158">
        <v>88748679</v>
      </c>
      <c r="T20" s="45">
        <f t="shared" si="4"/>
        <v>3904</v>
      </c>
      <c r="U20" s="46">
        <f t="shared" si="5"/>
        <v>93.695999999999998</v>
      </c>
      <c r="V20" s="46">
        <f t="shared" si="6"/>
        <v>3.9039999999999999</v>
      </c>
      <c r="W20" s="96">
        <v>7.3</v>
      </c>
      <c r="X20" s="96">
        <f t="shared" si="1"/>
        <v>7.3</v>
      </c>
      <c r="Y20" s="97" t="s">
        <v>160</v>
      </c>
      <c r="Z20" s="159">
        <v>0</v>
      </c>
      <c r="AA20" s="159">
        <v>1087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14198814</v>
      </c>
      <c r="AJ20" s="45">
        <f t="shared" si="7"/>
        <v>1210</v>
      </c>
      <c r="AK20" s="48">
        <f t="shared" si="8"/>
        <v>309.93852459016392</v>
      </c>
      <c r="AL20" s="156">
        <v>0</v>
      </c>
      <c r="AM20" s="156">
        <v>1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88752613</v>
      </c>
      <c r="T21" s="45">
        <f t="shared" si="4"/>
        <v>3934</v>
      </c>
      <c r="U21" s="46">
        <f t="shared" si="5"/>
        <v>94.415999999999997</v>
      </c>
      <c r="V21" s="46">
        <f t="shared" si="6"/>
        <v>3.9340000000000002</v>
      </c>
      <c r="W21" s="96">
        <v>6.5</v>
      </c>
      <c r="X21" s="96">
        <f t="shared" si="1"/>
        <v>6.5</v>
      </c>
      <c r="Y21" s="97" t="s">
        <v>160</v>
      </c>
      <c r="Z21" s="159">
        <v>0</v>
      </c>
      <c r="AA21" s="159">
        <v>1087</v>
      </c>
      <c r="AB21" s="159">
        <v>1187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14198814</v>
      </c>
      <c r="AJ21" s="45">
        <f t="shared" si="7"/>
        <v>0</v>
      </c>
      <c r="AK21" s="48">
        <f t="shared" si="8"/>
        <v>0</v>
      </c>
      <c r="AL21" s="156">
        <v>0</v>
      </c>
      <c r="AM21" s="156">
        <v>1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78</v>
      </c>
      <c r="H22" s="155">
        <f t="shared" si="0"/>
        <v>54.929577464788736</v>
      </c>
      <c r="I22" s="155">
        <v>76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88756550</v>
      </c>
      <c r="T22" s="45">
        <f t="shared" si="4"/>
        <v>3937</v>
      </c>
      <c r="U22" s="46">
        <f t="shared" si="5"/>
        <v>94.488</v>
      </c>
      <c r="V22" s="46">
        <f t="shared" si="6"/>
        <v>3.9369999999999998</v>
      </c>
      <c r="W22" s="96">
        <v>5.6</v>
      </c>
      <c r="X22" s="96">
        <f>W22</f>
        <v>5.6</v>
      </c>
      <c r="Y22" s="97" t="s">
        <v>160</v>
      </c>
      <c r="Z22" s="159">
        <v>0</v>
      </c>
      <c r="AA22" s="159">
        <v>1085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14199284</v>
      </c>
      <c r="AJ22" s="45">
        <f t="shared" si="7"/>
        <v>470</v>
      </c>
      <c r="AK22" s="48">
        <f t="shared" si="8"/>
        <v>119.38023876047752</v>
      </c>
      <c r="AL22" s="156">
        <v>0</v>
      </c>
      <c r="AM22" s="156">
        <v>1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78</v>
      </c>
      <c r="H23" s="155">
        <f t="shared" si="0"/>
        <v>54.929577464788736</v>
      </c>
      <c r="I23" s="155">
        <v>76</v>
      </c>
      <c r="J23" s="41" t="s">
        <v>88</v>
      </c>
      <c r="K23" s="41">
        <f t="shared" si="3"/>
        <v>53.521126760563384</v>
      </c>
      <c r="L23" s="42">
        <f t="shared" si="10"/>
        <v>54.929577464788736</v>
      </c>
      <c r="M23" s="41">
        <f t="shared" si="11"/>
        <v>56.349577464788737</v>
      </c>
      <c r="N23" s="43">
        <v>19</v>
      </c>
      <c r="O23" s="44" t="s">
        <v>100</v>
      </c>
      <c r="P23" s="44">
        <v>17.3</v>
      </c>
      <c r="Q23" s="158">
        <v>124</v>
      </c>
      <c r="R23" s="158"/>
      <c r="S23" s="158">
        <v>88760384</v>
      </c>
      <c r="T23" s="45">
        <f t="shared" si="4"/>
        <v>3834</v>
      </c>
      <c r="U23" s="46">
        <f>T23*24/1000</f>
        <v>92.016000000000005</v>
      </c>
      <c r="V23" s="46">
        <f t="shared" si="6"/>
        <v>3.8340000000000001</v>
      </c>
      <c r="W23" s="96">
        <v>4.9000000000000004</v>
      </c>
      <c r="X23" s="96">
        <f t="shared" si="1"/>
        <v>4.9000000000000004</v>
      </c>
      <c r="Y23" s="97" t="s">
        <v>160</v>
      </c>
      <c r="Z23" s="159">
        <v>0</v>
      </c>
      <c r="AA23" s="159">
        <v>1088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14200497</v>
      </c>
      <c r="AJ23" s="45">
        <f t="shared" si="7"/>
        <v>1213</v>
      </c>
      <c r="AK23" s="48">
        <f t="shared" si="8"/>
        <v>316.37976004173186</v>
      </c>
      <c r="AL23" s="156">
        <v>0</v>
      </c>
      <c r="AM23" s="156">
        <v>1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88764278</v>
      </c>
      <c r="T24" s="45">
        <f t="shared" si="4"/>
        <v>3894</v>
      </c>
      <c r="U24" s="46">
        <f>T24*24/1000</f>
        <v>93.456000000000003</v>
      </c>
      <c r="V24" s="46">
        <f t="shared" si="6"/>
        <v>3.8940000000000001</v>
      </c>
      <c r="W24" s="96">
        <v>4.3</v>
      </c>
      <c r="X24" s="96">
        <f t="shared" si="1"/>
        <v>4.3</v>
      </c>
      <c r="Y24" s="97" t="s">
        <v>160</v>
      </c>
      <c r="Z24" s="159">
        <v>0</v>
      </c>
      <c r="AA24" s="159">
        <v>1017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14201670</v>
      </c>
      <c r="AJ24" s="45">
        <f t="shared" si="7"/>
        <v>1173</v>
      </c>
      <c r="AK24" s="48">
        <f t="shared" si="8"/>
        <v>301.23266563944532</v>
      </c>
      <c r="AL24" s="156">
        <v>0</v>
      </c>
      <c r="AM24" s="156">
        <v>1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77</v>
      </c>
      <c r="H25" s="155">
        <f>G25/1.42</f>
        <v>54.225352112676056</v>
      </c>
      <c r="I25" s="155">
        <v>74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88767945</v>
      </c>
      <c r="T25" s="45">
        <f t="shared" si="4"/>
        <v>3667</v>
      </c>
      <c r="U25" s="46">
        <f t="shared" si="5"/>
        <v>88.007999999999996</v>
      </c>
      <c r="V25" s="46">
        <f t="shared" si="6"/>
        <v>3.6669999999999998</v>
      </c>
      <c r="W25" s="96">
        <v>3.8</v>
      </c>
      <c r="X25" s="96">
        <f t="shared" si="1"/>
        <v>3.8</v>
      </c>
      <c r="Y25" s="97" t="s">
        <v>160</v>
      </c>
      <c r="Z25" s="159">
        <v>0</v>
      </c>
      <c r="AA25" s="159">
        <v>1015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14202834</v>
      </c>
      <c r="AJ25" s="45">
        <f t="shared" si="7"/>
        <v>1164</v>
      </c>
      <c r="AK25" s="48">
        <f t="shared" si="8"/>
        <v>317.42568857376602</v>
      </c>
      <c r="AL25" s="156">
        <v>0</v>
      </c>
      <c r="AM25" s="156">
        <v>1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0.87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-2</v>
      </c>
      <c r="G26" s="118">
        <v>77</v>
      </c>
      <c r="H26" s="155">
        <f t="shared" si="0"/>
        <v>54.225352112676056</v>
      </c>
      <c r="I26" s="155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132</v>
      </c>
      <c r="R26" s="158"/>
      <c r="S26" s="158">
        <v>88771580</v>
      </c>
      <c r="T26" s="45">
        <f t="shared" si="4"/>
        <v>3635</v>
      </c>
      <c r="U26" s="46">
        <f t="shared" si="5"/>
        <v>87.24</v>
      </c>
      <c r="V26" s="46">
        <f t="shared" si="6"/>
        <v>3.6349999999999998</v>
      </c>
      <c r="W26" s="96">
        <v>3.6</v>
      </c>
      <c r="X26" s="96">
        <f t="shared" si="1"/>
        <v>3.6</v>
      </c>
      <c r="Y26" s="97" t="s">
        <v>160</v>
      </c>
      <c r="Z26" s="159">
        <v>0</v>
      </c>
      <c r="AA26" s="159">
        <v>1015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14203983</v>
      </c>
      <c r="AJ26" s="45">
        <f>IF(ISBLANK(AI26),"-",AI26-AI25)</f>
        <v>1149</v>
      </c>
      <c r="AK26" s="48">
        <f t="shared" si="8"/>
        <v>316.09353507565339</v>
      </c>
      <c r="AL26" s="156">
        <v>0</v>
      </c>
      <c r="AM26" s="156">
        <v>1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77</v>
      </c>
      <c r="H27" s="155">
        <f t="shared" si="0"/>
        <v>54.225352112676056</v>
      </c>
      <c r="I27" s="155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132</v>
      </c>
      <c r="R27" s="158"/>
      <c r="S27" s="158">
        <v>88775445</v>
      </c>
      <c r="T27" s="45">
        <f t="shared" si="4"/>
        <v>3865</v>
      </c>
      <c r="U27" s="46">
        <f t="shared" si="5"/>
        <v>92.76</v>
      </c>
      <c r="V27" s="46">
        <f t="shared" si="6"/>
        <v>3.8650000000000002</v>
      </c>
      <c r="W27" s="96">
        <v>3.4</v>
      </c>
      <c r="X27" s="96">
        <f t="shared" si="1"/>
        <v>3.4</v>
      </c>
      <c r="Y27" s="97" t="s">
        <v>160</v>
      </c>
      <c r="Z27" s="159">
        <v>0</v>
      </c>
      <c r="AA27" s="159">
        <v>1015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14205142</v>
      </c>
      <c r="AJ27" s="45">
        <f>IF(ISBLANK(AI27),"-",AI27-AI26)</f>
        <v>1159</v>
      </c>
      <c r="AK27" s="48">
        <f t="shared" si="8"/>
        <v>299.87063389391977</v>
      </c>
      <c r="AL27" s="156">
        <v>0</v>
      </c>
      <c r="AM27" s="156">
        <v>1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75</v>
      </c>
      <c r="H28" s="155">
        <f t="shared" si="0"/>
        <v>52.816901408450704</v>
      </c>
      <c r="I28" s="155">
        <v>71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88779175</v>
      </c>
      <c r="T28" s="45">
        <f t="shared" si="4"/>
        <v>3730</v>
      </c>
      <c r="U28" s="46">
        <f t="shared" si="5"/>
        <v>89.52</v>
      </c>
      <c r="V28" s="46">
        <f t="shared" si="6"/>
        <v>3.73</v>
      </c>
      <c r="W28" s="96">
        <v>3.1</v>
      </c>
      <c r="X28" s="96">
        <f t="shared" si="1"/>
        <v>3.1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14206315</v>
      </c>
      <c r="AJ28" s="45">
        <f t="shared" si="7"/>
        <v>1173</v>
      </c>
      <c r="AK28" s="48">
        <f>AJ27/V28</f>
        <v>310.72386058981232</v>
      </c>
      <c r="AL28" s="156">
        <v>0</v>
      </c>
      <c r="AM28" s="156">
        <v>1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-4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88782990</v>
      </c>
      <c r="T29" s="45">
        <f t="shared" si="4"/>
        <v>3815</v>
      </c>
      <c r="U29" s="46">
        <f t="shared" si="5"/>
        <v>91.56</v>
      </c>
      <c r="V29" s="46">
        <f t="shared" si="6"/>
        <v>3.8149999999999999</v>
      </c>
      <c r="W29" s="96">
        <v>2.8</v>
      </c>
      <c r="X29" s="96">
        <f t="shared" si="1"/>
        <v>2.8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14207446</v>
      </c>
      <c r="AJ29" s="45">
        <f t="shared" si="7"/>
        <v>1131</v>
      </c>
      <c r="AK29" s="48">
        <f>AJ28/V29</f>
        <v>307.47051114023594</v>
      </c>
      <c r="AL29" s="156">
        <v>0</v>
      </c>
      <c r="AM29" s="156">
        <v>1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75</v>
      </c>
      <c r="H30" s="155">
        <f t="shared" si="0"/>
        <v>52.816901408450704</v>
      </c>
      <c r="I30" s="155">
        <v>71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88786785</v>
      </c>
      <c r="T30" s="45">
        <f t="shared" si="4"/>
        <v>3795</v>
      </c>
      <c r="U30" s="46">
        <f t="shared" si="5"/>
        <v>91.08</v>
      </c>
      <c r="V30" s="46">
        <f t="shared" si="6"/>
        <v>3.7949999999999999</v>
      </c>
      <c r="W30" s="96">
        <v>2.5</v>
      </c>
      <c r="X30" s="96">
        <f t="shared" si="1"/>
        <v>2.5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0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14208596</v>
      </c>
      <c r="AJ30" s="45">
        <f t="shared" si="7"/>
        <v>1150</v>
      </c>
      <c r="AK30" s="48">
        <f t="shared" si="8"/>
        <v>303.03030303030306</v>
      </c>
      <c r="AL30" s="156">
        <v>0</v>
      </c>
      <c r="AM30" s="156">
        <v>1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71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88790770</v>
      </c>
      <c r="T31" s="45">
        <f t="shared" si="4"/>
        <v>3985</v>
      </c>
      <c r="U31" s="46">
        <f t="shared" si="5"/>
        <v>95.64</v>
      </c>
      <c r="V31" s="46">
        <f t="shared" si="6"/>
        <v>3.9849999999999999</v>
      </c>
      <c r="W31" s="96">
        <v>2.2000000000000002</v>
      </c>
      <c r="X31" s="96">
        <f t="shared" si="1"/>
        <v>2.2000000000000002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14209792</v>
      </c>
      <c r="AJ31" s="45">
        <f t="shared" si="7"/>
        <v>1196</v>
      </c>
      <c r="AK31" s="48">
        <f t="shared" si="8"/>
        <v>300.12547051442914</v>
      </c>
      <c r="AL31" s="156">
        <v>0</v>
      </c>
      <c r="AM31" s="156">
        <v>1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71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88794400</v>
      </c>
      <c r="T32" s="45">
        <f t="shared" si="4"/>
        <v>3630</v>
      </c>
      <c r="U32" s="46">
        <f t="shared" si="5"/>
        <v>87.12</v>
      </c>
      <c r="V32" s="46">
        <f t="shared" si="6"/>
        <v>3.63</v>
      </c>
      <c r="W32" s="96">
        <v>1.9</v>
      </c>
      <c r="X32" s="96">
        <f t="shared" si="1"/>
        <v>1.9</v>
      </c>
      <c r="Y32" s="97" t="s">
        <v>160</v>
      </c>
      <c r="Z32" s="159">
        <v>0</v>
      </c>
      <c r="AA32" s="159">
        <v>1015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14210887</v>
      </c>
      <c r="AJ32" s="45">
        <f t="shared" si="7"/>
        <v>1095</v>
      </c>
      <c r="AK32" s="48">
        <f t="shared" si="8"/>
        <v>301.65289256198349</v>
      </c>
      <c r="AL32" s="156">
        <v>0</v>
      </c>
      <c r="AM32" s="156">
        <v>1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-5</v>
      </c>
      <c r="G33" s="118">
        <v>76</v>
      </c>
      <c r="H33" s="155">
        <f t="shared" si="0"/>
        <v>53.521126760563384</v>
      </c>
      <c r="I33" s="155">
        <v>73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88798264</v>
      </c>
      <c r="T33" s="45">
        <f t="shared" si="4"/>
        <v>3864</v>
      </c>
      <c r="U33" s="46">
        <f t="shared" si="5"/>
        <v>92.736000000000004</v>
      </c>
      <c r="V33" s="46">
        <f t="shared" si="6"/>
        <v>3.8639999999999999</v>
      </c>
      <c r="W33" s="96">
        <v>1.7</v>
      </c>
      <c r="X33" s="96">
        <f t="shared" si="1"/>
        <v>1.7</v>
      </c>
      <c r="Y33" s="97" t="s">
        <v>160</v>
      </c>
      <c r="Z33" s="159">
        <v>0</v>
      </c>
      <c r="AA33" s="159">
        <v>1015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14212048</v>
      </c>
      <c r="AJ33" s="45">
        <f t="shared" si="7"/>
        <v>1161</v>
      </c>
      <c r="AK33" s="48">
        <f t="shared" si="8"/>
        <v>300.46583850931677</v>
      </c>
      <c r="AL33" s="156">
        <v>0</v>
      </c>
      <c r="AM33" s="156">
        <v>1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0.82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-5</v>
      </c>
      <c r="G34" s="118">
        <v>71</v>
      </c>
      <c r="H34" s="155">
        <f t="shared" si="0"/>
        <v>50</v>
      </c>
      <c r="I34" s="155">
        <v>67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136</v>
      </c>
      <c r="R34" s="158"/>
      <c r="S34" s="158">
        <v>88802068</v>
      </c>
      <c r="T34" s="45">
        <f t="shared" si="4"/>
        <v>3804</v>
      </c>
      <c r="U34" s="46">
        <f t="shared" si="5"/>
        <v>91.296000000000006</v>
      </c>
      <c r="V34" s="46">
        <f t="shared" si="6"/>
        <v>3.8039999999999998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14213148</v>
      </c>
      <c r="AJ34" s="45">
        <f t="shared" si="7"/>
        <v>1100</v>
      </c>
      <c r="AK34" s="48">
        <f t="shared" si="8"/>
        <v>289.16929547844376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-5</v>
      </c>
      <c r="G35" s="118">
        <v>71</v>
      </c>
      <c r="H35" s="155">
        <f t="shared" si="0"/>
        <v>50</v>
      </c>
      <c r="I35" s="155">
        <v>67</v>
      </c>
      <c r="J35" s="41" t="s">
        <v>88</v>
      </c>
      <c r="K35" s="41">
        <f t="shared" si="3"/>
        <v>45.070422535211272</v>
      </c>
      <c r="L35" s="42">
        <f>(G35-5)/1.42</f>
        <v>46.478873239436624</v>
      </c>
      <c r="M35" s="41">
        <f t="shared" si="12"/>
        <v>50.70422535211268</v>
      </c>
      <c r="N35" s="43">
        <v>14</v>
      </c>
      <c r="O35" s="44" t="s">
        <v>116</v>
      </c>
      <c r="P35" s="58">
        <v>11.5</v>
      </c>
      <c r="Q35" s="158">
        <v>144</v>
      </c>
      <c r="R35" s="158"/>
      <c r="S35" s="158">
        <v>88806270</v>
      </c>
      <c r="T35" s="45">
        <f t="shared" si="4"/>
        <v>4202</v>
      </c>
      <c r="U35" s="46">
        <f t="shared" si="5"/>
        <v>100.848</v>
      </c>
      <c r="V35" s="46">
        <f t="shared" si="6"/>
        <v>4.202</v>
      </c>
      <c r="W35" s="96">
        <v>3.3</v>
      </c>
      <c r="X35" s="96">
        <f t="shared" si="1"/>
        <v>3.3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14214273</v>
      </c>
      <c r="AJ35" s="45">
        <f t="shared" si="7"/>
        <v>1125</v>
      </c>
      <c r="AK35" s="48">
        <f t="shared" si="8"/>
        <v>267.7296525464065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95304</v>
      </c>
      <c r="U36" s="46">
        <f t="shared" si="5"/>
        <v>2287.2959999999998</v>
      </c>
      <c r="V36" s="46">
        <f t="shared" si="6"/>
        <v>95.304000000000002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25617</v>
      </c>
      <c r="AK36" s="61">
        <f>$AJ$36/$V36</f>
        <v>268.79249559304958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0.97000000000000008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178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172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54" t="s">
        <v>261</v>
      </c>
      <c r="C51" s="185"/>
      <c r="D51" s="185"/>
      <c r="E51" s="185"/>
      <c r="F51" s="185"/>
      <c r="G51" s="185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54" t="s">
        <v>262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263</v>
      </c>
      <c r="C53" s="167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44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165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'[1]FEB 6'!$B$54</f>
        <v>TARGET DISCHARGE PRESSURE SET TO 76 PSI @ 7:01 PM TO 8:01 PM AS PER SCHEDULE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166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266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 t="s">
        <v>169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03" priority="5" operator="containsText" text="N/A">
      <formula>NOT(ISERROR(SEARCH("N/A",Z12)))</formula>
    </cfRule>
    <cfRule type="cellIs" dxfId="202" priority="17" operator="equal">
      <formula>0</formula>
    </cfRule>
  </conditionalFormatting>
  <conditionalFormatting sqref="Z12:AG35">
    <cfRule type="cellIs" dxfId="201" priority="16" operator="greaterThanOrEqual">
      <formula>1185</formula>
    </cfRule>
  </conditionalFormatting>
  <conditionalFormatting sqref="Z12:AG35">
    <cfRule type="cellIs" dxfId="200" priority="15" operator="between">
      <formula>0.1</formula>
      <formula>1184</formula>
    </cfRule>
  </conditionalFormatting>
  <conditionalFormatting sqref="Z8:Z9 AT12:AT35 AL36:AQ36 AL12:AR35">
    <cfRule type="cellIs" dxfId="199" priority="14" operator="equal">
      <formula>0</formula>
    </cfRule>
  </conditionalFormatting>
  <conditionalFormatting sqref="Z8:Z9 AT12:AT35 AL36:AQ36 AL12:AR35">
    <cfRule type="cellIs" dxfId="198" priority="13" operator="greaterThan">
      <formula>1179</formula>
    </cfRule>
  </conditionalFormatting>
  <conditionalFormatting sqref="Z8:Z9 AT12:AT35 AL36:AQ36 AL12:AR35">
    <cfRule type="cellIs" dxfId="197" priority="12" operator="greaterThan">
      <formula>99</formula>
    </cfRule>
  </conditionalFormatting>
  <conditionalFormatting sqref="Z8:Z9 AT12:AT35 AL36:AQ36 AL12:AR35">
    <cfRule type="cellIs" dxfId="196" priority="11" operator="greaterThan">
      <formula>0.99</formula>
    </cfRule>
  </conditionalFormatting>
  <conditionalFormatting sqref="AD8:AD9">
    <cfRule type="cellIs" dxfId="195" priority="10" operator="equal">
      <formula>0</formula>
    </cfRule>
  </conditionalFormatting>
  <conditionalFormatting sqref="AD8:AD9">
    <cfRule type="cellIs" dxfId="194" priority="9" operator="greaterThan">
      <formula>1179</formula>
    </cfRule>
  </conditionalFormatting>
  <conditionalFormatting sqref="AD8:AD9">
    <cfRule type="cellIs" dxfId="193" priority="8" operator="greaterThan">
      <formula>99</formula>
    </cfRule>
  </conditionalFormatting>
  <conditionalFormatting sqref="AD8:AD9">
    <cfRule type="cellIs" dxfId="192" priority="7" operator="greaterThan">
      <formula>0.99</formula>
    </cfRule>
  </conditionalFormatting>
  <conditionalFormatting sqref="AK12:AK35">
    <cfRule type="cellIs" dxfId="191" priority="6" operator="greaterThan">
      <formula>$AK$8</formula>
    </cfRule>
  </conditionalFormatting>
  <conditionalFormatting sqref="AS12:AS35">
    <cfRule type="containsText" dxfId="190" priority="1" operator="containsText" text="N/A">
      <formula>NOT(ISERROR(SEARCH("N/A",AS12)))</formula>
    </cfRule>
    <cfRule type="cellIs" dxfId="189" priority="4" operator="equal">
      <formula>0</formula>
    </cfRule>
  </conditionalFormatting>
  <conditionalFormatting sqref="AS12:AS35">
    <cfRule type="cellIs" dxfId="188" priority="3" operator="greaterThanOrEqual">
      <formula>1185</formula>
    </cfRule>
  </conditionalFormatting>
  <conditionalFormatting sqref="AS12:AS35">
    <cfRule type="cellIs" dxfId="187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13"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136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43180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27291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20'!S35</f>
        <v>88806270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20'!AI35</f>
        <v>14214273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-2</v>
      </c>
      <c r="G12" s="118">
        <v>71</v>
      </c>
      <c r="H12" s="155">
        <f t="shared" ref="H12:H35" si="0">G12/1.42</f>
        <v>50</v>
      </c>
      <c r="I12" s="155">
        <v>67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8">
        <v>148</v>
      </c>
      <c r="R12" s="158"/>
      <c r="S12" s="158">
        <v>88810180</v>
      </c>
      <c r="T12" s="45">
        <f>IF(ISBLANK(S12),"-",S12-S11)</f>
        <v>3910</v>
      </c>
      <c r="U12" s="46">
        <f>T12*24/1000</f>
        <v>93.84</v>
      </c>
      <c r="V12" s="46">
        <f>T12/1000</f>
        <v>3.91</v>
      </c>
      <c r="W12" s="96">
        <v>5.0999999999999996</v>
      </c>
      <c r="X12" s="96">
        <f t="shared" ref="X12:X35" si="1">W12</f>
        <v>5.0999999999999996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14215355</v>
      </c>
      <c r="AJ12" s="45">
        <f>IF(ISBLANK(AI12),"-",AI12-AI11)</f>
        <v>1082</v>
      </c>
      <c r="AK12" s="48">
        <f>AJ12/V12</f>
        <v>276.72634271099741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0</v>
      </c>
      <c r="G13" s="118">
        <v>71</v>
      </c>
      <c r="H13" s="155">
        <f t="shared" si="0"/>
        <v>50</v>
      </c>
      <c r="I13" s="155">
        <v>67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147</v>
      </c>
      <c r="R13" s="158"/>
      <c r="S13" s="158">
        <v>88814165</v>
      </c>
      <c r="T13" s="45">
        <f t="shared" ref="T13:T35" si="4">IF(ISBLANK(S13),"-",S13-S12)</f>
        <v>3985</v>
      </c>
      <c r="U13" s="46">
        <f t="shared" ref="U13:U36" si="5">T13*24/1000</f>
        <v>95.64</v>
      </c>
      <c r="V13" s="46">
        <f t="shared" ref="V13:V36" si="6">T13/1000</f>
        <v>3.9849999999999999</v>
      </c>
      <c r="W13" s="96">
        <v>7</v>
      </c>
      <c r="X13" s="96">
        <f t="shared" si="1"/>
        <v>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14216474</v>
      </c>
      <c r="AJ13" s="45">
        <f t="shared" ref="AJ13:AJ35" si="7">IF(ISBLANK(AI13),"-",AI13-AI12)</f>
        <v>1119</v>
      </c>
      <c r="AK13" s="48">
        <f t="shared" ref="AK13:AK35" si="8">AJ13/V13</f>
        <v>280.8030112923463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1.03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72</v>
      </c>
      <c r="H14" s="155">
        <f t="shared" si="0"/>
        <v>50.70422535211268</v>
      </c>
      <c r="I14" s="155">
        <v>69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148</v>
      </c>
      <c r="R14" s="158"/>
      <c r="S14" s="158">
        <v>88818052</v>
      </c>
      <c r="T14" s="45">
        <f t="shared" si="4"/>
        <v>3887</v>
      </c>
      <c r="U14" s="46">
        <f t="shared" si="5"/>
        <v>93.287999999999997</v>
      </c>
      <c r="V14" s="46">
        <f t="shared" si="6"/>
        <v>3.887</v>
      </c>
      <c r="W14" s="96">
        <v>9</v>
      </c>
      <c r="X14" s="96">
        <f t="shared" si="1"/>
        <v>9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14217605</v>
      </c>
      <c r="AJ14" s="45">
        <f>IF(ISBLANK(AI14),"-",AI14-AI13)</f>
        <v>1131</v>
      </c>
      <c r="AK14" s="48">
        <f t="shared" si="8"/>
        <v>290.96989966555185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114</v>
      </c>
      <c r="R15" s="158"/>
      <c r="S15" s="158">
        <v>88822691</v>
      </c>
      <c r="T15" s="45">
        <f t="shared" si="4"/>
        <v>4639</v>
      </c>
      <c r="U15" s="46">
        <f t="shared" si="5"/>
        <v>111.336</v>
      </c>
      <c r="V15" s="46">
        <f t="shared" si="6"/>
        <v>4.6390000000000002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1126</v>
      </c>
      <c r="AC15" s="159">
        <v>0</v>
      </c>
      <c r="AD15" s="159">
        <v>1126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14218562</v>
      </c>
      <c r="AJ15" s="45">
        <f t="shared" si="7"/>
        <v>957</v>
      </c>
      <c r="AK15" s="48">
        <f t="shared" si="8"/>
        <v>206.29446001293383</v>
      </c>
      <c r="AL15" s="156">
        <v>0</v>
      </c>
      <c r="AM15" s="156">
        <v>0</v>
      </c>
      <c r="AN15" s="156">
        <v>1</v>
      </c>
      <c r="AO15" s="156">
        <v>0</v>
      </c>
      <c r="AP15" s="156">
        <v>1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88827632</v>
      </c>
      <c r="T16" s="45">
        <f t="shared" si="4"/>
        <v>4941</v>
      </c>
      <c r="U16" s="46">
        <f t="shared" si="5"/>
        <v>118.584</v>
      </c>
      <c r="V16" s="46">
        <f t="shared" si="6"/>
        <v>4.9409999999999998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0</v>
      </c>
      <c r="AD16" s="159">
        <v>1187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14219548</v>
      </c>
      <c r="AJ16" s="45">
        <f t="shared" si="7"/>
        <v>986</v>
      </c>
      <c r="AK16" s="48">
        <f t="shared" si="8"/>
        <v>199.55474600283344</v>
      </c>
      <c r="AL16" s="156">
        <v>0</v>
      </c>
      <c r="AM16" s="156">
        <v>0</v>
      </c>
      <c r="AN16" s="156">
        <v>1</v>
      </c>
      <c r="AO16" s="156">
        <v>0</v>
      </c>
      <c r="AP16" s="156">
        <v>1</v>
      </c>
      <c r="AQ16" s="156">
        <v>1</v>
      </c>
      <c r="AR16" s="156">
        <v>0.7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81</v>
      </c>
      <c r="H17" s="155">
        <f t="shared" si="0"/>
        <v>57.04225352112676</v>
      </c>
      <c r="I17" s="155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88832158</v>
      </c>
      <c r="T17" s="45">
        <f t="shared" si="4"/>
        <v>4526</v>
      </c>
      <c r="U17" s="46">
        <f t="shared" si="5"/>
        <v>108.624</v>
      </c>
      <c r="V17" s="46">
        <f t="shared" si="6"/>
        <v>4.5259999999999998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0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14220630</v>
      </c>
      <c r="AJ17" s="45">
        <f t="shared" si="7"/>
        <v>1082</v>
      </c>
      <c r="AK17" s="48">
        <f t="shared" si="8"/>
        <v>239.06319045514803</v>
      </c>
      <c r="AL17" s="156">
        <v>0</v>
      </c>
      <c r="AM17" s="156">
        <v>0</v>
      </c>
      <c r="AN17" s="156">
        <v>1</v>
      </c>
      <c r="AO17" s="156">
        <v>0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1.1200000000000001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77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128</v>
      </c>
      <c r="R18" s="158"/>
      <c r="S18" s="158">
        <v>88837190</v>
      </c>
      <c r="T18" s="45">
        <f t="shared" si="4"/>
        <v>5032</v>
      </c>
      <c r="U18" s="46">
        <f t="shared" si="5"/>
        <v>120.768</v>
      </c>
      <c r="V18" s="46">
        <f t="shared" si="6"/>
        <v>5.032</v>
      </c>
      <c r="W18" s="96">
        <v>9</v>
      </c>
      <c r="X18" s="96">
        <f t="shared" si="1"/>
        <v>9</v>
      </c>
      <c r="Y18" s="97" t="s">
        <v>160</v>
      </c>
      <c r="Z18" s="159">
        <v>1059</v>
      </c>
      <c r="AA18" s="159">
        <v>0</v>
      </c>
      <c r="AB18" s="159">
        <v>1187</v>
      </c>
      <c r="AC18" s="159">
        <v>0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14221810</v>
      </c>
      <c r="AJ18" s="45">
        <f t="shared" si="7"/>
        <v>1180</v>
      </c>
      <c r="AK18" s="48">
        <f t="shared" si="8"/>
        <v>234.49920508744037</v>
      </c>
      <c r="AL18" s="156">
        <v>1</v>
      </c>
      <c r="AM18" s="156">
        <v>0</v>
      </c>
      <c r="AN18" s="156">
        <v>1</v>
      </c>
      <c r="AO18" s="156">
        <v>0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256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126</v>
      </c>
      <c r="R19" s="158"/>
      <c r="S19" s="158">
        <v>88841340</v>
      </c>
      <c r="T19" s="45">
        <f t="shared" si="4"/>
        <v>4150</v>
      </c>
      <c r="U19" s="46">
        <f>T19*24/1000</f>
        <v>99.6</v>
      </c>
      <c r="V19" s="46">
        <f t="shared" si="6"/>
        <v>4.1500000000000004</v>
      </c>
      <c r="W19" s="96">
        <v>8.1999999999999993</v>
      </c>
      <c r="X19" s="96">
        <f t="shared" si="1"/>
        <v>8.1999999999999993</v>
      </c>
      <c r="Y19" s="97" t="s">
        <v>160</v>
      </c>
      <c r="Z19" s="159">
        <v>1097</v>
      </c>
      <c r="AA19" s="159">
        <v>0</v>
      </c>
      <c r="AB19" s="159">
        <v>1187</v>
      </c>
      <c r="AC19" s="159">
        <v>0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14223034</v>
      </c>
      <c r="AJ19" s="45">
        <f t="shared" si="7"/>
        <v>1224</v>
      </c>
      <c r="AK19" s="48">
        <f t="shared" si="8"/>
        <v>294.93975903614455</v>
      </c>
      <c r="AL19" s="156">
        <v>1</v>
      </c>
      <c r="AM19" s="156">
        <v>0</v>
      </c>
      <c r="AN19" s="156">
        <v>1</v>
      </c>
      <c r="AO19" s="156">
        <v>0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126</v>
      </c>
      <c r="R20" s="158"/>
      <c r="S20" s="158">
        <v>88845178</v>
      </c>
      <c r="T20" s="45">
        <f t="shared" si="4"/>
        <v>3838</v>
      </c>
      <c r="U20" s="46">
        <f t="shared" si="5"/>
        <v>92.111999999999995</v>
      </c>
      <c r="V20" s="46">
        <f t="shared" si="6"/>
        <v>3.8380000000000001</v>
      </c>
      <c r="W20" s="96">
        <v>7.4</v>
      </c>
      <c r="X20" s="96">
        <f t="shared" si="1"/>
        <v>7.4</v>
      </c>
      <c r="Y20" s="97" t="s">
        <v>160</v>
      </c>
      <c r="Z20" s="159">
        <v>1098</v>
      </c>
      <c r="AA20" s="159">
        <v>0</v>
      </c>
      <c r="AB20" s="159">
        <v>1187</v>
      </c>
      <c r="AC20" s="159">
        <v>0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14224245</v>
      </c>
      <c r="AJ20" s="45">
        <f t="shared" si="7"/>
        <v>1211</v>
      </c>
      <c r="AK20" s="48">
        <f t="shared" si="8"/>
        <v>315.52892131318396</v>
      </c>
      <c r="AL20" s="156">
        <v>1</v>
      </c>
      <c r="AM20" s="156">
        <v>0</v>
      </c>
      <c r="AN20" s="156">
        <v>1</v>
      </c>
      <c r="AO20" s="156">
        <v>0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88849200</v>
      </c>
      <c r="T21" s="45">
        <f t="shared" si="4"/>
        <v>4022</v>
      </c>
      <c r="U21" s="46">
        <f t="shared" si="5"/>
        <v>96.528000000000006</v>
      </c>
      <c r="V21" s="46">
        <f t="shared" si="6"/>
        <v>4.0220000000000002</v>
      </c>
      <c r="W21" s="96">
        <v>6.6</v>
      </c>
      <c r="X21" s="96">
        <f t="shared" si="1"/>
        <v>6.6</v>
      </c>
      <c r="Y21" s="97" t="s">
        <v>160</v>
      </c>
      <c r="Z21" s="159">
        <v>1097</v>
      </c>
      <c r="AA21" s="159">
        <v>0</v>
      </c>
      <c r="AB21" s="159">
        <v>1187</v>
      </c>
      <c r="AC21" s="159">
        <v>0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14225473</v>
      </c>
      <c r="AJ21" s="45">
        <f t="shared" si="7"/>
        <v>1228</v>
      </c>
      <c r="AK21" s="48">
        <f t="shared" si="8"/>
        <v>305.32073595226251</v>
      </c>
      <c r="AL21" s="156">
        <v>1</v>
      </c>
      <c r="AM21" s="156">
        <v>0</v>
      </c>
      <c r="AN21" s="156">
        <v>1</v>
      </c>
      <c r="AO21" s="156">
        <v>0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0.96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79</v>
      </c>
      <c r="H22" s="155">
        <f t="shared" si="0"/>
        <v>55.633802816901408</v>
      </c>
      <c r="I22" s="155">
        <v>77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88853422</v>
      </c>
      <c r="T22" s="45">
        <f t="shared" si="4"/>
        <v>4222</v>
      </c>
      <c r="U22" s="46">
        <f t="shared" si="5"/>
        <v>101.328</v>
      </c>
      <c r="V22" s="46">
        <f t="shared" si="6"/>
        <v>4.2220000000000004</v>
      </c>
      <c r="W22" s="96">
        <v>5.8</v>
      </c>
      <c r="X22" s="96">
        <f>W22</f>
        <v>5.8</v>
      </c>
      <c r="Y22" s="97" t="s">
        <v>160</v>
      </c>
      <c r="Z22" s="159">
        <v>1097</v>
      </c>
      <c r="AA22" s="159">
        <v>0</v>
      </c>
      <c r="AB22" s="159">
        <v>1187</v>
      </c>
      <c r="AC22" s="159">
        <v>0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14226699</v>
      </c>
      <c r="AJ22" s="45">
        <f t="shared" si="7"/>
        <v>1226</v>
      </c>
      <c r="AK22" s="48">
        <f t="shared" si="8"/>
        <v>290.383704405495</v>
      </c>
      <c r="AL22" s="156">
        <v>1</v>
      </c>
      <c r="AM22" s="156">
        <v>0</v>
      </c>
      <c r="AN22" s="156">
        <v>1</v>
      </c>
      <c r="AO22" s="156">
        <v>0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75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126</v>
      </c>
      <c r="R23" s="158"/>
      <c r="S23" s="158">
        <v>88857506</v>
      </c>
      <c r="T23" s="45">
        <f t="shared" si="4"/>
        <v>4084</v>
      </c>
      <c r="U23" s="46">
        <f>T23*24/1000</f>
        <v>98.016000000000005</v>
      </c>
      <c r="V23" s="46">
        <f t="shared" si="6"/>
        <v>4.0839999999999996</v>
      </c>
      <c r="W23" s="96">
        <v>5.0999999999999996</v>
      </c>
      <c r="X23" s="96">
        <f t="shared" si="1"/>
        <v>5.0999999999999996</v>
      </c>
      <c r="Y23" s="97" t="s">
        <v>160</v>
      </c>
      <c r="Z23" s="159">
        <v>1046</v>
      </c>
      <c r="AA23" s="159">
        <v>0</v>
      </c>
      <c r="AB23" s="159">
        <v>1187</v>
      </c>
      <c r="AC23" s="159">
        <v>0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14227896</v>
      </c>
      <c r="AJ23" s="45">
        <f t="shared" si="7"/>
        <v>1197</v>
      </c>
      <c r="AK23" s="48">
        <f t="shared" si="8"/>
        <v>293.0950048971597</v>
      </c>
      <c r="AL23" s="156">
        <v>1</v>
      </c>
      <c r="AM23" s="156">
        <v>0</v>
      </c>
      <c r="AN23" s="156">
        <v>1</v>
      </c>
      <c r="AO23" s="156">
        <v>0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88861240</v>
      </c>
      <c r="T24" s="45">
        <f t="shared" si="4"/>
        <v>3734</v>
      </c>
      <c r="U24" s="46">
        <f>T24*24/1000</f>
        <v>89.616</v>
      </c>
      <c r="V24" s="46">
        <f t="shared" si="6"/>
        <v>3.734</v>
      </c>
      <c r="W24" s="96">
        <v>4.5</v>
      </c>
      <c r="X24" s="96">
        <f t="shared" si="1"/>
        <v>4.5</v>
      </c>
      <c r="Y24" s="97" t="s">
        <v>160</v>
      </c>
      <c r="Z24" s="159">
        <v>1015</v>
      </c>
      <c r="AA24" s="159">
        <v>0</v>
      </c>
      <c r="AB24" s="159">
        <v>1187</v>
      </c>
      <c r="AC24" s="159">
        <v>0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14229078</v>
      </c>
      <c r="AJ24" s="45">
        <f t="shared" si="7"/>
        <v>1182</v>
      </c>
      <c r="AK24" s="48">
        <f t="shared" si="8"/>
        <v>316.55061596143548</v>
      </c>
      <c r="AL24" s="156">
        <v>1</v>
      </c>
      <c r="AM24" s="156">
        <v>0</v>
      </c>
      <c r="AN24" s="156">
        <v>1</v>
      </c>
      <c r="AO24" s="156">
        <v>0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88864914</v>
      </c>
      <c r="T25" s="45">
        <f t="shared" si="4"/>
        <v>3674</v>
      </c>
      <c r="U25" s="46">
        <f t="shared" si="5"/>
        <v>88.176000000000002</v>
      </c>
      <c r="V25" s="46">
        <f t="shared" si="6"/>
        <v>3.6739999999999999</v>
      </c>
      <c r="W25" s="96">
        <v>4.2</v>
      </c>
      <c r="X25" s="96">
        <f t="shared" si="1"/>
        <v>4.2</v>
      </c>
      <c r="Y25" s="97" t="s">
        <v>160</v>
      </c>
      <c r="Z25" s="159">
        <v>1014</v>
      </c>
      <c r="AA25" s="159">
        <v>0</v>
      </c>
      <c r="AB25" s="159">
        <v>1187</v>
      </c>
      <c r="AC25" s="159">
        <v>0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14230225</v>
      </c>
      <c r="AJ25" s="45">
        <f t="shared" si="7"/>
        <v>1147</v>
      </c>
      <c r="AK25" s="48">
        <f t="shared" si="8"/>
        <v>312.19379422972236</v>
      </c>
      <c r="AL25" s="156">
        <v>1</v>
      </c>
      <c r="AM25" s="156">
        <v>0</v>
      </c>
      <c r="AN25" s="156">
        <v>1</v>
      </c>
      <c r="AO25" s="156">
        <v>0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77</v>
      </c>
      <c r="H26" s="155">
        <f t="shared" si="0"/>
        <v>54.225352112676056</v>
      </c>
      <c r="I26" s="155">
        <v>75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88868599</v>
      </c>
      <c r="T26" s="45">
        <f t="shared" si="4"/>
        <v>3685</v>
      </c>
      <c r="U26" s="46">
        <f t="shared" si="5"/>
        <v>88.44</v>
      </c>
      <c r="V26" s="46">
        <f t="shared" si="6"/>
        <v>3.6850000000000001</v>
      </c>
      <c r="W26" s="96">
        <v>3.8</v>
      </c>
      <c r="X26" s="96">
        <f t="shared" si="1"/>
        <v>3.8</v>
      </c>
      <c r="Y26" s="97" t="s">
        <v>160</v>
      </c>
      <c r="Z26" s="159">
        <v>1014</v>
      </c>
      <c r="AA26" s="159">
        <v>0</v>
      </c>
      <c r="AB26" s="159">
        <v>1187</v>
      </c>
      <c r="AC26" s="159">
        <v>0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14231405</v>
      </c>
      <c r="AJ26" s="45">
        <f>IF(ISBLANK(AI26),"-",AI26-AI25)</f>
        <v>1180</v>
      </c>
      <c r="AK26" s="48">
        <f t="shared" si="8"/>
        <v>320.21709633649931</v>
      </c>
      <c r="AL26" s="156">
        <v>1</v>
      </c>
      <c r="AM26" s="156">
        <v>0</v>
      </c>
      <c r="AN26" s="156">
        <v>1</v>
      </c>
      <c r="AO26" s="156">
        <v>0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77</v>
      </c>
      <c r="H27" s="155">
        <f t="shared" si="0"/>
        <v>54.225352112676056</v>
      </c>
      <c r="I27" s="155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88872365</v>
      </c>
      <c r="T27" s="45">
        <f t="shared" si="4"/>
        <v>3766</v>
      </c>
      <c r="U27" s="46">
        <f t="shared" si="5"/>
        <v>90.384</v>
      </c>
      <c r="V27" s="46">
        <f t="shared" si="6"/>
        <v>3.766</v>
      </c>
      <c r="W27" s="96">
        <v>3.5</v>
      </c>
      <c r="X27" s="96">
        <f t="shared" si="1"/>
        <v>3.5</v>
      </c>
      <c r="Y27" s="97" t="s">
        <v>160</v>
      </c>
      <c r="Z27" s="159">
        <v>1015</v>
      </c>
      <c r="AA27" s="159">
        <v>0</v>
      </c>
      <c r="AB27" s="159">
        <v>1187</v>
      </c>
      <c r="AC27" s="159">
        <v>0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14232549</v>
      </c>
      <c r="AJ27" s="45">
        <f>IF(ISBLANK(AI27),"-",AI27-AI26)</f>
        <v>1144</v>
      </c>
      <c r="AK27" s="48">
        <f t="shared" si="8"/>
        <v>303.77057886351565</v>
      </c>
      <c r="AL27" s="156">
        <v>1</v>
      </c>
      <c r="AM27" s="156">
        <v>0</v>
      </c>
      <c r="AN27" s="156">
        <v>1</v>
      </c>
      <c r="AO27" s="156">
        <v>0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75</v>
      </c>
      <c r="H28" s="155">
        <f t="shared" si="0"/>
        <v>52.816901408450704</v>
      </c>
      <c r="I28" s="155">
        <v>76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88876195</v>
      </c>
      <c r="T28" s="45">
        <f t="shared" si="4"/>
        <v>3830</v>
      </c>
      <c r="U28" s="46">
        <f t="shared" si="5"/>
        <v>91.92</v>
      </c>
      <c r="V28" s="46">
        <f t="shared" si="6"/>
        <v>3.83</v>
      </c>
      <c r="W28" s="96">
        <v>3.2</v>
      </c>
      <c r="X28" s="96">
        <f t="shared" si="1"/>
        <v>3.2</v>
      </c>
      <c r="Y28" s="97" t="s">
        <v>160</v>
      </c>
      <c r="Z28" s="159">
        <v>1015</v>
      </c>
      <c r="AA28" s="159">
        <v>0</v>
      </c>
      <c r="AB28" s="159">
        <v>1187</v>
      </c>
      <c r="AC28" s="159">
        <v>0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14233739</v>
      </c>
      <c r="AJ28" s="45">
        <f t="shared" si="7"/>
        <v>1190</v>
      </c>
      <c r="AK28" s="48">
        <f>AJ27/V28</f>
        <v>298.69451697127937</v>
      </c>
      <c r="AL28" s="156">
        <v>1</v>
      </c>
      <c r="AM28" s="156">
        <v>0</v>
      </c>
      <c r="AN28" s="156">
        <v>1</v>
      </c>
      <c r="AO28" s="156">
        <v>0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76</v>
      </c>
      <c r="H29" s="155">
        <f t="shared" si="0"/>
        <v>53.521126760563384</v>
      </c>
      <c r="I29" s="155">
        <v>75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88880062</v>
      </c>
      <c r="T29" s="45">
        <f t="shared" si="4"/>
        <v>3867</v>
      </c>
      <c r="U29" s="46">
        <f t="shared" si="5"/>
        <v>92.808000000000007</v>
      </c>
      <c r="V29" s="46">
        <f t="shared" si="6"/>
        <v>3.867</v>
      </c>
      <c r="W29" s="96">
        <v>3</v>
      </c>
      <c r="X29" s="96">
        <f t="shared" si="1"/>
        <v>3</v>
      </c>
      <c r="Y29" s="97" t="s">
        <v>160</v>
      </c>
      <c r="Z29" s="159">
        <v>1015</v>
      </c>
      <c r="AA29" s="159">
        <v>0</v>
      </c>
      <c r="AB29" s="159">
        <v>1187</v>
      </c>
      <c r="AC29" s="159">
        <v>0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14234897</v>
      </c>
      <c r="AJ29" s="45">
        <f t="shared" si="7"/>
        <v>1158</v>
      </c>
      <c r="AK29" s="48">
        <f>AJ28/V29</f>
        <v>307.73209206102922</v>
      </c>
      <c r="AL29" s="156">
        <v>1</v>
      </c>
      <c r="AM29" s="156">
        <v>0</v>
      </c>
      <c r="AN29" s="156">
        <v>1</v>
      </c>
      <c r="AO29" s="156">
        <v>0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1.1200000000000001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75</v>
      </c>
      <c r="H30" s="155">
        <f t="shared" si="0"/>
        <v>52.816901408450704</v>
      </c>
      <c r="I30" s="155">
        <v>76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88883864</v>
      </c>
      <c r="T30" s="45">
        <f t="shared" si="4"/>
        <v>3802</v>
      </c>
      <c r="U30" s="46">
        <f t="shared" si="5"/>
        <v>91.248000000000005</v>
      </c>
      <c r="V30" s="46">
        <f t="shared" si="6"/>
        <v>3.802</v>
      </c>
      <c r="W30" s="96">
        <v>2.7</v>
      </c>
      <c r="X30" s="96">
        <f t="shared" si="1"/>
        <v>2.7</v>
      </c>
      <c r="Y30" s="97" t="s">
        <v>160</v>
      </c>
      <c r="Z30" s="159">
        <v>1015</v>
      </c>
      <c r="AA30" s="159">
        <v>0</v>
      </c>
      <c r="AB30" s="159">
        <v>1187</v>
      </c>
      <c r="AC30" s="159">
        <v>0</v>
      </c>
      <c r="AD30" s="159">
        <v>1186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14236005</v>
      </c>
      <c r="AJ30" s="45">
        <f t="shared" si="7"/>
        <v>1108</v>
      </c>
      <c r="AK30" s="48">
        <f t="shared" si="8"/>
        <v>291.42556549184638</v>
      </c>
      <c r="AL30" s="156">
        <v>1</v>
      </c>
      <c r="AM30" s="156">
        <v>0</v>
      </c>
      <c r="AN30" s="156">
        <v>1</v>
      </c>
      <c r="AO30" s="156">
        <v>0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74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88887584</v>
      </c>
      <c r="T31" s="45">
        <f t="shared" si="4"/>
        <v>3720</v>
      </c>
      <c r="U31" s="46">
        <f t="shared" si="5"/>
        <v>89.28</v>
      </c>
      <c r="V31" s="46">
        <f t="shared" si="6"/>
        <v>3.72</v>
      </c>
      <c r="W31" s="96">
        <v>2.4</v>
      </c>
      <c r="X31" s="96">
        <f t="shared" si="1"/>
        <v>2.4</v>
      </c>
      <c r="Y31" s="97" t="s">
        <v>160</v>
      </c>
      <c r="Z31" s="159">
        <v>1013</v>
      </c>
      <c r="AA31" s="159">
        <v>0</v>
      </c>
      <c r="AB31" s="159">
        <v>1187</v>
      </c>
      <c r="AC31" s="159">
        <v>0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14237144</v>
      </c>
      <c r="AJ31" s="45">
        <f t="shared" si="7"/>
        <v>1139</v>
      </c>
      <c r="AK31" s="48">
        <f t="shared" si="8"/>
        <v>306.18279569892474</v>
      </c>
      <c r="AL31" s="156">
        <v>1</v>
      </c>
      <c r="AM31" s="156">
        <v>0</v>
      </c>
      <c r="AN31" s="156">
        <v>1</v>
      </c>
      <c r="AO31" s="156">
        <v>0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75</v>
      </c>
      <c r="H32" s="155">
        <f t="shared" si="0"/>
        <v>52.816901408450704</v>
      </c>
      <c r="I32" s="155">
        <v>74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88891345</v>
      </c>
      <c r="T32" s="45">
        <f t="shared" si="4"/>
        <v>3761</v>
      </c>
      <c r="U32" s="46">
        <f t="shared" si="5"/>
        <v>90.263999999999996</v>
      </c>
      <c r="V32" s="46">
        <f t="shared" si="6"/>
        <v>3.7610000000000001</v>
      </c>
      <c r="W32" s="96">
        <v>2.2000000000000002</v>
      </c>
      <c r="X32" s="96">
        <f t="shared" si="1"/>
        <v>2.2000000000000002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0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14238289</v>
      </c>
      <c r="AJ32" s="45">
        <f t="shared" si="7"/>
        <v>1145</v>
      </c>
      <c r="AK32" s="48">
        <f t="shared" si="8"/>
        <v>304.4403084286094</v>
      </c>
      <c r="AL32" s="156">
        <v>1</v>
      </c>
      <c r="AM32" s="156">
        <v>0</v>
      </c>
      <c r="AN32" s="156">
        <v>1</v>
      </c>
      <c r="AO32" s="156">
        <v>0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77</v>
      </c>
      <c r="H33" s="155">
        <f t="shared" si="0"/>
        <v>54.225352112676056</v>
      </c>
      <c r="I33" s="155">
        <v>74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88895252</v>
      </c>
      <c r="T33" s="45">
        <f t="shared" si="4"/>
        <v>3907</v>
      </c>
      <c r="U33" s="46">
        <f t="shared" si="5"/>
        <v>93.768000000000001</v>
      </c>
      <c r="V33" s="46">
        <f t="shared" si="6"/>
        <v>3.907</v>
      </c>
      <c r="W33" s="96">
        <v>1.9</v>
      </c>
      <c r="X33" s="96">
        <f t="shared" si="1"/>
        <v>1.9</v>
      </c>
      <c r="Y33" s="97" t="s">
        <v>160</v>
      </c>
      <c r="Z33" s="159">
        <v>1016</v>
      </c>
      <c r="AA33" s="159">
        <v>0</v>
      </c>
      <c r="AB33" s="159">
        <v>1187</v>
      </c>
      <c r="AC33" s="159">
        <v>0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14239542</v>
      </c>
      <c r="AJ33" s="45">
        <f t="shared" si="7"/>
        <v>1253</v>
      </c>
      <c r="AK33" s="48">
        <f t="shared" si="8"/>
        <v>320.70642436652162</v>
      </c>
      <c r="AL33" s="156">
        <v>1</v>
      </c>
      <c r="AM33" s="156">
        <v>0</v>
      </c>
      <c r="AN33" s="156">
        <v>1</v>
      </c>
      <c r="AO33" s="156">
        <v>0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69</v>
      </c>
      <c r="H34" s="155">
        <f t="shared" si="0"/>
        <v>48.591549295774648</v>
      </c>
      <c r="I34" s="155">
        <v>70</v>
      </c>
      <c r="J34" s="41" t="s">
        <v>88</v>
      </c>
      <c r="K34" s="41">
        <f>L34-(2/1.42)</f>
        <v>43.661971830985919</v>
      </c>
      <c r="L34" s="42">
        <f>(G34-5)/1.42</f>
        <v>45.070422535211272</v>
      </c>
      <c r="M34" s="41">
        <f t="shared" si="12"/>
        <v>49.295774647887328</v>
      </c>
      <c r="N34" s="43">
        <v>14</v>
      </c>
      <c r="O34" s="44" t="s">
        <v>116</v>
      </c>
      <c r="P34" s="44">
        <v>11.9</v>
      </c>
      <c r="Q34" s="158">
        <v>144</v>
      </c>
      <c r="R34" s="158"/>
      <c r="S34" s="158">
        <v>88898502</v>
      </c>
      <c r="T34" s="45">
        <f t="shared" si="4"/>
        <v>3250</v>
      </c>
      <c r="U34" s="46">
        <f t="shared" si="5"/>
        <v>78</v>
      </c>
      <c r="V34" s="46">
        <f t="shared" si="6"/>
        <v>3.25</v>
      </c>
      <c r="W34" s="96">
        <v>2.9</v>
      </c>
      <c r="X34" s="96">
        <f t="shared" si="1"/>
        <v>2.9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0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14240560</v>
      </c>
      <c r="AJ34" s="45">
        <f t="shared" si="7"/>
        <v>1018</v>
      </c>
      <c r="AK34" s="48">
        <f t="shared" si="8"/>
        <v>313.23076923076923</v>
      </c>
      <c r="AL34" s="156">
        <v>0</v>
      </c>
      <c r="AM34" s="156">
        <v>0</v>
      </c>
      <c r="AN34" s="156">
        <v>1</v>
      </c>
      <c r="AO34" s="156">
        <v>0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71</v>
      </c>
      <c r="H35" s="155">
        <f t="shared" si="0"/>
        <v>50</v>
      </c>
      <c r="I35" s="155">
        <v>70</v>
      </c>
      <c r="J35" s="41" t="s">
        <v>88</v>
      </c>
      <c r="K35" s="41">
        <f t="shared" si="3"/>
        <v>45.070422535211272</v>
      </c>
      <c r="L35" s="42">
        <f>(G35-5)/1.42</f>
        <v>46.478873239436624</v>
      </c>
      <c r="M35" s="41">
        <f t="shared" si="12"/>
        <v>50.70422535211268</v>
      </c>
      <c r="N35" s="43">
        <v>14</v>
      </c>
      <c r="O35" s="44" t="s">
        <v>116</v>
      </c>
      <c r="P35" s="58">
        <v>11.5</v>
      </c>
      <c r="Q35" s="158">
        <v>138</v>
      </c>
      <c r="R35" s="158"/>
      <c r="S35" s="158">
        <v>88901746</v>
      </c>
      <c r="T35" s="45">
        <f t="shared" si="4"/>
        <v>3244</v>
      </c>
      <c r="U35" s="46">
        <f t="shared" si="5"/>
        <v>77.855999999999995</v>
      </c>
      <c r="V35" s="46">
        <f t="shared" si="6"/>
        <v>3.2440000000000002</v>
      </c>
      <c r="W35" s="96">
        <v>4.4000000000000004</v>
      </c>
      <c r="X35" s="96">
        <f t="shared" si="1"/>
        <v>4.4000000000000004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0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14241564</v>
      </c>
      <c r="AJ35" s="45">
        <f t="shared" si="7"/>
        <v>1004</v>
      </c>
      <c r="AK35" s="48">
        <f t="shared" si="8"/>
        <v>309.49445129469791</v>
      </c>
      <c r="AL35" s="156">
        <v>0</v>
      </c>
      <c r="AM35" s="156">
        <v>0</v>
      </c>
      <c r="AN35" s="156">
        <v>1</v>
      </c>
      <c r="AO35" s="156">
        <v>0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95476</v>
      </c>
      <c r="U36" s="46">
        <f t="shared" si="5"/>
        <v>2291.424</v>
      </c>
      <c r="V36" s="46">
        <f t="shared" si="6"/>
        <v>95.475999999999999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27291</v>
      </c>
      <c r="AK36" s="61">
        <f>$AJ$36/$V36</f>
        <v>285.84146801290376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1.0816666666666668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267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159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268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163</v>
      </c>
      <c r="C53" s="144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265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168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 t="s">
        <v>169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8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AF12:AH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</protectedRanges>
  <mergeCells count="42">
    <mergeCell ref="AV10:AV11"/>
    <mergeCell ref="AY31:AZ31"/>
    <mergeCell ref="N36:P36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86" priority="5" operator="containsText" text="N/A">
      <formula>NOT(ISERROR(SEARCH("N/A",Z12)))</formula>
    </cfRule>
    <cfRule type="cellIs" dxfId="185" priority="17" operator="equal">
      <formula>0</formula>
    </cfRule>
  </conditionalFormatting>
  <conditionalFormatting sqref="Z12:AG35">
    <cfRule type="cellIs" dxfId="184" priority="16" operator="greaterThanOrEqual">
      <formula>1185</formula>
    </cfRule>
  </conditionalFormatting>
  <conditionalFormatting sqref="Z12:AG35">
    <cfRule type="cellIs" dxfId="183" priority="15" operator="between">
      <formula>0.1</formula>
      <formula>1184</formula>
    </cfRule>
  </conditionalFormatting>
  <conditionalFormatting sqref="Z8:Z9 AT12:AT35 AL36:AQ36 AL12:AR35">
    <cfRule type="cellIs" dxfId="182" priority="14" operator="equal">
      <formula>0</formula>
    </cfRule>
  </conditionalFormatting>
  <conditionalFormatting sqref="Z8:Z9 AT12:AT35 AL36:AQ36 AL12:AR35">
    <cfRule type="cellIs" dxfId="181" priority="13" operator="greaterThan">
      <formula>1179</formula>
    </cfRule>
  </conditionalFormatting>
  <conditionalFormatting sqref="Z8:Z9 AT12:AT35 AL36:AQ36 AL12:AR35">
    <cfRule type="cellIs" dxfId="180" priority="12" operator="greaterThan">
      <formula>99</formula>
    </cfRule>
  </conditionalFormatting>
  <conditionalFormatting sqref="Z8:Z9 AT12:AT35 AL36:AQ36 AL12:AR35">
    <cfRule type="cellIs" dxfId="179" priority="11" operator="greaterThan">
      <formula>0.99</formula>
    </cfRule>
  </conditionalFormatting>
  <conditionalFormatting sqref="AD8:AD9">
    <cfRule type="cellIs" dxfId="178" priority="10" operator="equal">
      <formula>0</formula>
    </cfRule>
  </conditionalFormatting>
  <conditionalFormatting sqref="AD8:AD9">
    <cfRule type="cellIs" dxfId="177" priority="9" operator="greaterThan">
      <formula>1179</formula>
    </cfRule>
  </conditionalFormatting>
  <conditionalFormatting sqref="AD8:AD9">
    <cfRule type="cellIs" dxfId="176" priority="8" operator="greaterThan">
      <formula>99</formula>
    </cfRule>
  </conditionalFormatting>
  <conditionalFormatting sqref="AD8:AD9">
    <cfRule type="cellIs" dxfId="175" priority="7" operator="greaterThan">
      <formula>0.99</formula>
    </cfRule>
  </conditionalFormatting>
  <conditionalFormatting sqref="AK12:AK35">
    <cfRule type="cellIs" dxfId="174" priority="6" operator="greaterThan">
      <formula>$AK$8</formula>
    </cfRule>
  </conditionalFormatting>
  <conditionalFormatting sqref="AS12:AS35">
    <cfRule type="containsText" dxfId="173" priority="1" operator="containsText" text="N/A">
      <formula>NOT(ISERROR(SEARCH("N/A",AS12)))</formula>
    </cfRule>
    <cfRule type="cellIs" dxfId="172" priority="4" operator="equal">
      <formula>0</formula>
    </cfRule>
  </conditionalFormatting>
  <conditionalFormatting sqref="AS12:AS35">
    <cfRule type="cellIs" dxfId="171" priority="3" operator="greaterThanOrEqual">
      <formula>1185</formula>
    </cfRule>
  </conditionalFormatting>
  <conditionalFormatting sqref="AS12:AS35">
    <cfRule type="cellIs" dxfId="170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10" zoomScaleNormal="100" workbookViewId="0">
      <selection activeCell="B52" sqref="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164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43181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27468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21'!S35</f>
        <v>88901746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21'!AI35</f>
        <v>14241564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2</v>
      </c>
      <c r="G12" s="118">
        <v>72</v>
      </c>
      <c r="H12" s="155">
        <f t="shared" ref="H12:H35" si="0">G12/1.42</f>
        <v>50.70422535211268</v>
      </c>
      <c r="I12" s="155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134</v>
      </c>
      <c r="R12" s="158"/>
      <c r="S12" s="158">
        <v>88904994</v>
      </c>
      <c r="T12" s="45">
        <f>IF(ISBLANK(S12),"-",S12-S11)</f>
        <v>3248</v>
      </c>
      <c r="U12" s="46">
        <f>T12*24/1000</f>
        <v>77.951999999999998</v>
      </c>
      <c r="V12" s="46">
        <f>T12/1000</f>
        <v>3.2480000000000002</v>
      </c>
      <c r="W12" s="96">
        <v>6.2</v>
      </c>
      <c r="X12" s="96">
        <f t="shared" ref="X12:X35" si="1">W12</f>
        <v>6.2</v>
      </c>
      <c r="Y12" s="97" t="s">
        <v>141</v>
      </c>
      <c r="Z12" s="159">
        <v>0</v>
      </c>
      <c r="AA12" s="159">
        <v>0</v>
      </c>
      <c r="AB12" s="159">
        <v>1188</v>
      </c>
      <c r="AC12" s="159">
        <v>0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14242653</v>
      </c>
      <c r="AJ12" s="45">
        <f>IF(ISBLANK(AI12),"-",AI12-AI11)</f>
        <v>1089</v>
      </c>
      <c r="AK12" s="48">
        <f>AJ12/V12</f>
        <v>335.28325123152706</v>
      </c>
      <c r="AL12" s="156">
        <v>0</v>
      </c>
      <c r="AM12" s="156">
        <v>0</v>
      </c>
      <c r="AN12" s="156">
        <v>1</v>
      </c>
      <c r="AO12" s="156">
        <v>0</v>
      </c>
      <c r="AP12" s="156">
        <v>1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73</v>
      </c>
      <c r="H13" s="155">
        <f t="shared" si="0"/>
        <v>51.408450704225352</v>
      </c>
      <c r="I13" s="155">
        <v>70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8">
        <v>139</v>
      </c>
      <c r="R13" s="158"/>
      <c r="S13" s="158">
        <v>88910644</v>
      </c>
      <c r="T13" s="45">
        <f t="shared" ref="T13:T35" si="4">IF(ISBLANK(S13),"-",S13-S12)</f>
        <v>5650</v>
      </c>
      <c r="U13" s="46">
        <f t="shared" ref="U13:U36" si="5">T13*24/1000</f>
        <v>135.6</v>
      </c>
      <c r="V13" s="46">
        <f t="shared" ref="V13:V36" si="6">T13/1000</f>
        <v>5.65</v>
      </c>
      <c r="W13" s="96">
        <v>7.2</v>
      </c>
      <c r="X13" s="96">
        <f t="shared" si="1"/>
        <v>7.2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0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14243900</v>
      </c>
      <c r="AJ13" s="45">
        <f t="shared" ref="AJ13:AJ35" si="7">IF(ISBLANK(AI13),"-",AI13-AI12)</f>
        <v>1247</v>
      </c>
      <c r="AK13" s="48">
        <f t="shared" ref="AK13:AK35" si="8">AJ13/V13</f>
        <v>220.7079646017699</v>
      </c>
      <c r="AL13" s="156">
        <v>0</v>
      </c>
      <c r="AM13" s="156">
        <v>0</v>
      </c>
      <c r="AN13" s="156">
        <v>1</v>
      </c>
      <c r="AO13" s="156">
        <v>0</v>
      </c>
      <c r="AP13" s="156">
        <v>1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76</v>
      </c>
      <c r="H14" s="155">
        <f t="shared" si="0"/>
        <v>53.521126760563384</v>
      </c>
      <c r="I14" s="155">
        <v>71</v>
      </c>
      <c r="J14" s="41" t="s">
        <v>88</v>
      </c>
      <c r="K14" s="41">
        <f t="shared" si="3"/>
        <v>48.591549295774648</v>
      </c>
      <c r="L14" s="42">
        <f>(G14-5)/1.42</f>
        <v>50</v>
      </c>
      <c r="M14" s="41">
        <f>L14+(6/1.42)</f>
        <v>54.225352112676056</v>
      </c>
      <c r="N14" s="43">
        <v>14</v>
      </c>
      <c r="O14" s="44" t="s">
        <v>89</v>
      </c>
      <c r="P14" s="44">
        <v>11.2</v>
      </c>
      <c r="Q14" s="158">
        <v>137</v>
      </c>
      <c r="R14" s="158"/>
      <c r="S14" s="158">
        <v>88914876</v>
      </c>
      <c r="T14" s="45">
        <f t="shared" si="4"/>
        <v>4232</v>
      </c>
      <c r="U14" s="46">
        <f t="shared" si="5"/>
        <v>101.568</v>
      </c>
      <c r="V14" s="46">
        <f t="shared" si="6"/>
        <v>4.2320000000000002</v>
      </c>
      <c r="W14" s="96">
        <v>8.6</v>
      </c>
      <c r="X14" s="96">
        <f t="shared" si="1"/>
        <v>8.6</v>
      </c>
      <c r="Y14" s="97" t="s">
        <v>141</v>
      </c>
      <c r="Z14" s="159">
        <v>0</v>
      </c>
      <c r="AA14" s="159">
        <v>0</v>
      </c>
      <c r="AB14" s="159">
        <v>1186</v>
      </c>
      <c r="AC14" s="159">
        <v>0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14245006</v>
      </c>
      <c r="AJ14" s="45">
        <f>IF(ISBLANK(AI14),"-",AI14-AI13)</f>
        <v>1106</v>
      </c>
      <c r="AK14" s="48">
        <f t="shared" si="8"/>
        <v>261.3421550094518</v>
      </c>
      <c r="AL14" s="156">
        <v>0</v>
      </c>
      <c r="AM14" s="156">
        <v>0</v>
      </c>
      <c r="AN14" s="156">
        <v>1</v>
      </c>
      <c r="AO14" s="156">
        <v>0</v>
      </c>
      <c r="AP14" s="156">
        <v>1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113</v>
      </c>
      <c r="R15" s="158"/>
      <c r="S15" s="158">
        <v>88919278</v>
      </c>
      <c r="T15" s="45">
        <f t="shared" si="4"/>
        <v>4402</v>
      </c>
      <c r="U15" s="46">
        <f t="shared" si="5"/>
        <v>105.648</v>
      </c>
      <c r="V15" s="46">
        <f t="shared" si="6"/>
        <v>4.4020000000000001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1115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14246046</v>
      </c>
      <c r="AJ15" s="45">
        <f t="shared" si="7"/>
        <v>1040</v>
      </c>
      <c r="AK15" s="48">
        <f t="shared" si="8"/>
        <v>236.25624716038163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127</v>
      </c>
      <c r="R16" s="158"/>
      <c r="S16" s="158">
        <v>88923898</v>
      </c>
      <c r="T16" s="45">
        <f t="shared" si="4"/>
        <v>4620</v>
      </c>
      <c r="U16" s="46">
        <f t="shared" si="5"/>
        <v>110.88</v>
      </c>
      <c r="V16" s="46">
        <f t="shared" si="6"/>
        <v>4.62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1146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14247000</v>
      </c>
      <c r="AJ16" s="45">
        <f t="shared" si="7"/>
        <v>954</v>
      </c>
      <c r="AK16" s="48">
        <f t="shared" si="8"/>
        <v>206.49350649350649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79</v>
      </c>
      <c r="H17" s="155">
        <f t="shared" si="0"/>
        <v>55.633802816901408</v>
      </c>
      <c r="I17" s="155">
        <v>77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88929610</v>
      </c>
      <c r="T17" s="45">
        <f t="shared" si="4"/>
        <v>5712</v>
      </c>
      <c r="U17" s="46">
        <f t="shared" si="5"/>
        <v>137.08799999999999</v>
      </c>
      <c r="V17" s="46">
        <f t="shared" si="6"/>
        <v>5.7119999999999997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14248121</v>
      </c>
      <c r="AJ17" s="45">
        <f t="shared" si="7"/>
        <v>1121</v>
      </c>
      <c r="AK17" s="48">
        <f t="shared" si="8"/>
        <v>196.25350140056022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0.97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128</v>
      </c>
      <c r="R18" s="158"/>
      <c r="S18" s="158">
        <v>88935445</v>
      </c>
      <c r="T18" s="45">
        <f t="shared" si="4"/>
        <v>5835</v>
      </c>
      <c r="U18" s="46">
        <f t="shared" si="5"/>
        <v>140.04</v>
      </c>
      <c r="V18" s="46">
        <f t="shared" si="6"/>
        <v>5.835</v>
      </c>
      <c r="W18" s="96">
        <v>9.4</v>
      </c>
      <c r="X18" s="96">
        <f t="shared" si="1"/>
        <v>9.4</v>
      </c>
      <c r="Y18" s="97" t="s">
        <v>160</v>
      </c>
      <c r="Z18" s="159">
        <v>0</v>
      </c>
      <c r="AA18" s="159">
        <v>1037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14249256</v>
      </c>
      <c r="AJ18" s="45">
        <f t="shared" si="7"/>
        <v>1135</v>
      </c>
      <c r="AK18" s="48">
        <f t="shared" si="8"/>
        <v>194.51585261353898</v>
      </c>
      <c r="AL18" s="156">
        <v>0</v>
      </c>
      <c r="AM18" s="156">
        <v>1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256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88941586</v>
      </c>
      <c r="T19" s="45">
        <f t="shared" si="4"/>
        <v>6141</v>
      </c>
      <c r="U19" s="46">
        <f>T19*24/1000</f>
        <v>147.38399999999999</v>
      </c>
      <c r="V19" s="46">
        <f t="shared" si="6"/>
        <v>6.141</v>
      </c>
      <c r="W19" s="96">
        <v>8.6999999999999993</v>
      </c>
      <c r="X19" s="96">
        <f t="shared" si="1"/>
        <v>8.6999999999999993</v>
      </c>
      <c r="Y19" s="97" t="s">
        <v>160</v>
      </c>
      <c r="Z19" s="159">
        <v>0</v>
      </c>
      <c r="AA19" s="159">
        <v>1087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14250469</v>
      </c>
      <c r="AJ19" s="45">
        <f t="shared" si="7"/>
        <v>1213</v>
      </c>
      <c r="AK19" s="48">
        <f t="shared" si="8"/>
        <v>197.52483308907344</v>
      </c>
      <c r="AL19" s="156">
        <v>0</v>
      </c>
      <c r="AM19" s="156">
        <v>1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130</v>
      </c>
      <c r="R20" s="158"/>
      <c r="S20" s="158">
        <v>88947750</v>
      </c>
      <c r="T20" s="45">
        <f t="shared" si="4"/>
        <v>6164</v>
      </c>
      <c r="U20" s="46">
        <f t="shared" si="5"/>
        <v>147.93600000000001</v>
      </c>
      <c r="V20" s="46">
        <f t="shared" si="6"/>
        <v>6.1639999999999997</v>
      </c>
      <c r="W20" s="96">
        <v>7.8</v>
      </c>
      <c r="X20" s="96">
        <f t="shared" si="1"/>
        <v>7.8</v>
      </c>
      <c r="Y20" s="97" t="s">
        <v>160</v>
      </c>
      <c r="Z20" s="159">
        <v>0</v>
      </c>
      <c r="AA20" s="159">
        <v>1118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14251704</v>
      </c>
      <c r="AJ20" s="45">
        <f t="shared" si="7"/>
        <v>1235</v>
      </c>
      <c r="AK20" s="48">
        <f t="shared" si="8"/>
        <v>200.35691109669048</v>
      </c>
      <c r="AL20" s="156">
        <v>0</v>
      </c>
      <c r="AM20" s="156">
        <v>1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88953782</v>
      </c>
      <c r="T21" s="45">
        <f t="shared" si="4"/>
        <v>6032</v>
      </c>
      <c r="U21" s="46">
        <f t="shared" si="5"/>
        <v>144.768</v>
      </c>
      <c r="V21" s="46">
        <f t="shared" si="6"/>
        <v>6.032</v>
      </c>
      <c r="W21" s="96">
        <v>6.9</v>
      </c>
      <c r="X21" s="96">
        <f t="shared" si="1"/>
        <v>6.9</v>
      </c>
      <c r="Y21" s="97" t="s">
        <v>160</v>
      </c>
      <c r="Z21" s="159">
        <v>0</v>
      </c>
      <c r="AA21" s="159">
        <v>1098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14252927</v>
      </c>
      <c r="AJ21" s="45">
        <f t="shared" si="7"/>
        <v>1223</v>
      </c>
      <c r="AK21" s="48">
        <f t="shared" si="8"/>
        <v>202.75198938992042</v>
      </c>
      <c r="AL21" s="156">
        <v>0</v>
      </c>
      <c r="AM21" s="156">
        <v>1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1.0900000000000001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79</v>
      </c>
      <c r="H22" s="155">
        <f t="shared" si="0"/>
        <v>55.633802816901408</v>
      </c>
      <c r="I22" s="155">
        <v>77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88959816</v>
      </c>
      <c r="T22" s="45">
        <f t="shared" si="4"/>
        <v>6034</v>
      </c>
      <c r="U22" s="46">
        <f t="shared" si="5"/>
        <v>144.816</v>
      </c>
      <c r="V22" s="46">
        <f t="shared" si="6"/>
        <v>6.0339999999999998</v>
      </c>
      <c r="W22" s="96">
        <v>6.2</v>
      </c>
      <c r="X22" s="96">
        <f>W22</f>
        <v>6.2</v>
      </c>
      <c r="Y22" s="97" t="s">
        <v>160</v>
      </c>
      <c r="Z22" s="159">
        <v>0</v>
      </c>
      <c r="AA22" s="159">
        <v>1098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14254151</v>
      </c>
      <c r="AJ22" s="45">
        <f t="shared" si="7"/>
        <v>1224</v>
      </c>
      <c r="AK22" s="48">
        <f t="shared" si="8"/>
        <v>202.85051375538615</v>
      </c>
      <c r="AL22" s="156">
        <v>0</v>
      </c>
      <c r="AM22" s="156">
        <v>1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75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130</v>
      </c>
      <c r="R23" s="158"/>
      <c r="S23" s="158">
        <v>88965708</v>
      </c>
      <c r="T23" s="45">
        <f t="shared" si="4"/>
        <v>5892</v>
      </c>
      <c r="U23" s="46">
        <f>T23*24/1000</f>
        <v>141.40799999999999</v>
      </c>
      <c r="V23" s="46">
        <f t="shared" si="6"/>
        <v>5.8920000000000003</v>
      </c>
      <c r="W23" s="96">
        <v>5.6</v>
      </c>
      <c r="X23" s="96">
        <f t="shared" si="1"/>
        <v>5.6</v>
      </c>
      <c r="Y23" s="97" t="s">
        <v>160</v>
      </c>
      <c r="Z23" s="159">
        <v>0</v>
      </c>
      <c r="AA23" s="159">
        <v>1016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14255343</v>
      </c>
      <c r="AJ23" s="45">
        <f t="shared" si="7"/>
        <v>1192</v>
      </c>
      <c r="AK23" s="48">
        <f t="shared" si="8"/>
        <v>202.30821452817378</v>
      </c>
      <c r="AL23" s="156">
        <v>0</v>
      </c>
      <c r="AM23" s="156">
        <v>1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77</v>
      </c>
      <c r="H24" s="155">
        <f t="shared" si="0"/>
        <v>54.225352112676056</v>
      </c>
      <c r="I24" s="155">
        <v>75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88971409</v>
      </c>
      <c r="T24" s="45">
        <f t="shared" si="4"/>
        <v>5701</v>
      </c>
      <c r="U24" s="46">
        <f>T24*24/1000</f>
        <v>136.82400000000001</v>
      </c>
      <c r="V24" s="46">
        <f t="shared" si="6"/>
        <v>5.7009999999999996</v>
      </c>
      <c r="W24" s="96">
        <v>5.0999999999999996</v>
      </c>
      <c r="X24" s="96">
        <f t="shared" si="1"/>
        <v>5.0999999999999996</v>
      </c>
      <c r="Y24" s="97" t="s">
        <v>160</v>
      </c>
      <c r="Z24" s="159">
        <v>0</v>
      </c>
      <c r="AA24" s="159">
        <v>1016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14256510</v>
      </c>
      <c r="AJ24" s="45">
        <f t="shared" si="7"/>
        <v>1167</v>
      </c>
      <c r="AK24" s="48">
        <f t="shared" si="8"/>
        <v>204.70092966146291</v>
      </c>
      <c r="AL24" s="156">
        <v>0</v>
      </c>
      <c r="AM24" s="156">
        <v>1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88977294</v>
      </c>
      <c r="T25" s="45">
        <f t="shared" si="4"/>
        <v>5885</v>
      </c>
      <c r="U25" s="46">
        <f t="shared" si="5"/>
        <v>141.24</v>
      </c>
      <c r="V25" s="46">
        <f t="shared" si="6"/>
        <v>5.8849999999999998</v>
      </c>
      <c r="W25" s="96">
        <v>4.7</v>
      </c>
      <c r="X25" s="96">
        <f t="shared" si="1"/>
        <v>4.7</v>
      </c>
      <c r="Y25" s="97" t="s">
        <v>160</v>
      </c>
      <c r="Z25" s="159">
        <v>0</v>
      </c>
      <c r="AA25" s="159">
        <v>1015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14257721</v>
      </c>
      <c r="AJ25" s="45">
        <f t="shared" si="7"/>
        <v>1211</v>
      </c>
      <c r="AK25" s="48">
        <f t="shared" si="8"/>
        <v>205.77740016992354</v>
      </c>
      <c r="AL25" s="156">
        <v>0</v>
      </c>
      <c r="AM25" s="156">
        <v>1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0.85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80</v>
      </c>
      <c r="H26" s="155">
        <f t="shared" si="0"/>
        <v>56.338028169014088</v>
      </c>
      <c r="I26" s="155">
        <v>75</v>
      </c>
      <c r="J26" s="41" t="s">
        <v>88</v>
      </c>
      <c r="K26" s="41">
        <f t="shared" si="3"/>
        <v>54.929577464788736</v>
      </c>
      <c r="L26" s="42">
        <f t="shared" si="10"/>
        <v>56.338028169014088</v>
      </c>
      <c r="M26" s="41">
        <f t="shared" si="12"/>
        <v>60.563380281690144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88982540</v>
      </c>
      <c r="T26" s="45">
        <f t="shared" si="4"/>
        <v>5246</v>
      </c>
      <c r="U26" s="46">
        <f t="shared" si="5"/>
        <v>125.904</v>
      </c>
      <c r="V26" s="46">
        <f t="shared" si="6"/>
        <v>5.2460000000000004</v>
      </c>
      <c r="W26" s="96">
        <v>4.5</v>
      </c>
      <c r="X26" s="96">
        <f t="shared" si="1"/>
        <v>4.5</v>
      </c>
      <c r="Y26" s="97" t="s">
        <v>160</v>
      </c>
      <c r="Z26" s="159">
        <v>0</v>
      </c>
      <c r="AA26" s="159">
        <v>1015</v>
      </c>
      <c r="AB26" s="159">
        <v>0</v>
      </c>
      <c r="AC26" s="159">
        <v>1185</v>
      </c>
      <c r="AD26" s="159">
        <v>1187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14258825</v>
      </c>
      <c r="AJ26" s="45">
        <f>IF(ISBLANK(AI26),"-",AI26-AI25)</f>
        <v>1104</v>
      </c>
      <c r="AK26" s="48">
        <f t="shared" si="8"/>
        <v>210.44605413648492</v>
      </c>
      <c r="AL26" s="156">
        <v>0</v>
      </c>
      <c r="AM26" s="156">
        <v>1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79</v>
      </c>
      <c r="H27" s="155">
        <f t="shared" si="0"/>
        <v>55.633802816901408</v>
      </c>
      <c r="I27" s="155">
        <v>75</v>
      </c>
      <c r="J27" s="41" t="s">
        <v>88</v>
      </c>
      <c r="K27" s="41">
        <f t="shared" si="3"/>
        <v>52.112676056338032</v>
      </c>
      <c r="L27" s="42">
        <f>(G27-3)/1.42</f>
        <v>53.521126760563384</v>
      </c>
      <c r="M27" s="41">
        <f t="shared" si="12"/>
        <v>57.74647887323944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88987975</v>
      </c>
      <c r="T27" s="45">
        <f t="shared" si="4"/>
        <v>5435</v>
      </c>
      <c r="U27" s="46">
        <f t="shared" si="5"/>
        <v>130.44</v>
      </c>
      <c r="V27" s="46">
        <f t="shared" si="6"/>
        <v>5.4349999999999996</v>
      </c>
      <c r="W27" s="96">
        <v>4.3</v>
      </c>
      <c r="X27" s="96">
        <f t="shared" si="1"/>
        <v>4.3</v>
      </c>
      <c r="Y27" s="97" t="s">
        <v>160</v>
      </c>
      <c r="Z27" s="159">
        <v>0</v>
      </c>
      <c r="AA27" s="159">
        <v>1015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14259945</v>
      </c>
      <c r="AJ27" s="45">
        <f>IF(ISBLANK(AI27),"-",AI27-AI26)</f>
        <v>1120</v>
      </c>
      <c r="AK27" s="48">
        <f t="shared" si="8"/>
        <v>206.07175712971483</v>
      </c>
      <c r="AL27" s="156">
        <v>0</v>
      </c>
      <c r="AM27" s="156">
        <v>1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77</v>
      </c>
      <c r="H28" s="155">
        <f t="shared" si="0"/>
        <v>54.225352112676056</v>
      </c>
      <c r="I28" s="155">
        <v>72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131</v>
      </c>
      <c r="R28" s="158"/>
      <c r="S28" s="158">
        <v>88993812</v>
      </c>
      <c r="T28" s="45">
        <f t="shared" si="4"/>
        <v>5837</v>
      </c>
      <c r="U28" s="46">
        <f t="shared" si="5"/>
        <v>140.08799999999999</v>
      </c>
      <c r="V28" s="46">
        <f t="shared" si="6"/>
        <v>5.8369999999999997</v>
      </c>
      <c r="W28" s="96">
        <v>3.9</v>
      </c>
      <c r="X28" s="96">
        <f t="shared" si="1"/>
        <v>3.9</v>
      </c>
      <c r="Y28" s="97" t="s">
        <v>160</v>
      </c>
      <c r="Z28" s="159">
        <v>0</v>
      </c>
      <c r="AA28" s="159">
        <v>1015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14261141</v>
      </c>
      <c r="AJ28" s="45">
        <f t="shared" si="7"/>
        <v>1196</v>
      </c>
      <c r="AK28" s="48">
        <f>AJ27/V28</f>
        <v>191.8793900976529</v>
      </c>
      <c r="AL28" s="156">
        <v>0</v>
      </c>
      <c r="AM28" s="156">
        <v>1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76</v>
      </c>
      <c r="H29" s="155">
        <f t="shared" si="0"/>
        <v>53.521126760563384</v>
      </c>
      <c r="I29" s="155">
        <v>72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88999498</v>
      </c>
      <c r="T29" s="45">
        <f t="shared" si="4"/>
        <v>5686</v>
      </c>
      <c r="U29" s="46">
        <f t="shared" si="5"/>
        <v>136.464</v>
      </c>
      <c r="V29" s="46">
        <f t="shared" si="6"/>
        <v>5.6859999999999999</v>
      </c>
      <c r="W29" s="96">
        <v>3.6</v>
      </c>
      <c r="X29" s="96">
        <f t="shared" si="1"/>
        <v>3.6</v>
      </c>
      <c r="Y29" s="97" t="s">
        <v>160</v>
      </c>
      <c r="Z29" s="159">
        <v>0</v>
      </c>
      <c r="AA29" s="159">
        <v>1015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14262296</v>
      </c>
      <c r="AJ29" s="45">
        <f t="shared" si="7"/>
        <v>1155</v>
      </c>
      <c r="AK29" s="48">
        <f>AJ28/V29</f>
        <v>210.34118888498065</v>
      </c>
      <c r="AL29" s="156">
        <v>0</v>
      </c>
      <c r="AM29" s="156">
        <v>1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1.03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/>
      <c r="E30" s="155">
        <f t="shared" si="2"/>
        <v>0</v>
      </c>
      <c r="F30" s="155">
        <v>-3</v>
      </c>
      <c r="G30" s="118">
        <v>76</v>
      </c>
      <c r="H30" s="155">
        <f t="shared" si="0"/>
        <v>53.521126760563384</v>
      </c>
      <c r="I30" s="155">
        <v>71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/>
      <c r="R30" s="158"/>
      <c r="S30" s="158">
        <v>89005056</v>
      </c>
      <c r="T30" s="45">
        <f t="shared" si="4"/>
        <v>5558</v>
      </c>
      <c r="U30" s="46">
        <f t="shared" si="5"/>
        <v>133.392</v>
      </c>
      <c r="V30" s="46">
        <f t="shared" si="6"/>
        <v>5.5579999999999998</v>
      </c>
      <c r="W30" s="96">
        <v>3.4</v>
      </c>
      <c r="X30" s="96">
        <f t="shared" si="1"/>
        <v>3.4</v>
      </c>
      <c r="Y30" s="97" t="s">
        <v>160</v>
      </c>
      <c r="Z30" s="159">
        <v>0</v>
      </c>
      <c r="AA30" s="159">
        <v>1015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14263436</v>
      </c>
      <c r="AJ30" s="45">
        <f t="shared" si="7"/>
        <v>1140</v>
      </c>
      <c r="AK30" s="48">
        <f t="shared" si="8"/>
        <v>205.10975170924794</v>
      </c>
      <c r="AL30" s="156">
        <v>0</v>
      </c>
      <c r="AM30" s="156">
        <v>1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/>
      <c r="E31" s="155">
        <f t="shared" si="2"/>
        <v>0</v>
      </c>
      <c r="F31" s="155">
        <v>-3</v>
      </c>
      <c r="G31" s="118">
        <v>76</v>
      </c>
      <c r="H31" s="155">
        <f t="shared" si="0"/>
        <v>53.521126760563384</v>
      </c>
      <c r="I31" s="155">
        <v>71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/>
      <c r="R31" s="158"/>
      <c r="S31" s="158">
        <v>89010437</v>
      </c>
      <c r="T31" s="45">
        <f t="shared" si="4"/>
        <v>5381</v>
      </c>
      <c r="U31" s="46">
        <f t="shared" si="5"/>
        <v>129.14400000000001</v>
      </c>
      <c r="V31" s="46">
        <f t="shared" si="6"/>
        <v>5.3810000000000002</v>
      </c>
      <c r="W31" s="96">
        <v>3.1</v>
      </c>
      <c r="X31" s="96">
        <f t="shared" si="1"/>
        <v>3.1</v>
      </c>
      <c r="Y31" s="97" t="s">
        <v>160</v>
      </c>
      <c r="Z31" s="159">
        <v>0</v>
      </c>
      <c r="AA31" s="159">
        <v>1015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14264555</v>
      </c>
      <c r="AJ31" s="45">
        <f t="shared" si="7"/>
        <v>1119</v>
      </c>
      <c r="AK31" s="48">
        <f t="shared" si="8"/>
        <v>207.95391191228396</v>
      </c>
      <c r="AL31" s="156">
        <v>0</v>
      </c>
      <c r="AM31" s="156">
        <v>1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3</v>
      </c>
      <c r="G32" s="118">
        <v>76</v>
      </c>
      <c r="H32" s="155">
        <f t="shared" si="0"/>
        <v>53.521126760563384</v>
      </c>
      <c r="I32" s="155">
        <v>71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89016008</v>
      </c>
      <c r="T32" s="45">
        <f t="shared" si="4"/>
        <v>5571</v>
      </c>
      <c r="U32" s="46">
        <f t="shared" si="5"/>
        <v>133.70400000000001</v>
      </c>
      <c r="V32" s="46">
        <f t="shared" si="6"/>
        <v>5.5709999999999997</v>
      </c>
      <c r="W32" s="96">
        <v>2.8</v>
      </c>
      <c r="X32" s="96">
        <f t="shared" si="1"/>
        <v>2.8</v>
      </c>
      <c r="Y32" s="97" t="s">
        <v>160</v>
      </c>
      <c r="Z32" s="159">
        <v>0</v>
      </c>
      <c r="AA32" s="159">
        <v>1015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14265722</v>
      </c>
      <c r="AJ32" s="45">
        <f t="shared" si="7"/>
        <v>1167</v>
      </c>
      <c r="AK32" s="48">
        <f t="shared" si="8"/>
        <v>209.47765212708671</v>
      </c>
      <c r="AL32" s="156">
        <v>0</v>
      </c>
      <c r="AM32" s="156">
        <v>1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3</v>
      </c>
      <c r="G33" s="118">
        <v>78</v>
      </c>
      <c r="H33" s="155">
        <f t="shared" si="0"/>
        <v>54.929577464788736</v>
      </c>
      <c r="I33" s="155">
        <v>72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89021466</v>
      </c>
      <c r="T33" s="45">
        <f t="shared" si="4"/>
        <v>5458</v>
      </c>
      <c r="U33" s="46">
        <f t="shared" si="5"/>
        <v>130.99199999999999</v>
      </c>
      <c r="V33" s="46">
        <f t="shared" si="6"/>
        <v>5.4580000000000002</v>
      </c>
      <c r="W33" s="96">
        <v>2.6</v>
      </c>
      <c r="X33" s="96">
        <f t="shared" si="1"/>
        <v>2.6</v>
      </c>
      <c r="Y33" s="97" t="s">
        <v>160</v>
      </c>
      <c r="Z33" s="159">
        <v>0</v>
      </c>
      <c r="AA33" s="159">
        <v>1016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14266868</v>
      </c>
      <c r="AJ33" s="45">
        <f t="shared" si="7"/>
        <v>1146</v>
      </c>
      <c r="AK33" s="48">
        <f t="shared" si="8"/>
        <v>209.96702088677171</v>
      </c>
      <c r="AL33" s="156">
        <v>0</v>
      </c>
      <c r="AM33" s="156">
        <v>1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4</v>
      </c>
      <c r="G34" s="118">
        <v>71</v>
      </c>
      <c r="H34" s="155">
        <f t="shared" si="0"/>
        <v>50</v>
      </c>
      <c r="I34" s="155">
        <v>72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126</v>
      </c>
      <c r="R34" s="158"/>
      <c r="S34" s="158">
        <v>89025138</v>
      </c>
      <c r="T34" s="45">
        <f t="shared" si="4"/>
        <v>3672</v>
      </c>
      <c r="U34" s="46">
        <f t="shared" si="5"/>
        <v>88.128</v>
      </c>
      <c r="V34" s="46">
        <f t="shared" si="6"/>
        <v>3.6720000000000002</v>
      </c>
      <c r="W34" s="96">
        <v>3.5</v>
      </c>
      <c r="X34" s="96">
        <f t="shared" si="1"/>
        <v>3.5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14267906</v>
      </c>
      <c r="AJ34" s="45">
        <f t="shared" si="7"/>
        <v>1038</v>
      </c>
      <c r="AK34" s="48">
        <f t="shared" si="8"/>
        <v>282.67973856209147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5</v>
      </c>
      <c r="G35" s="118">
        <v>74</v>
      </c>
      <c r="H35" s="155">
        <f t="shared" si="0"/>
        <v>52.112676056338032</v>
      </c>
      <c r="I35" s="155">
        <v>72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8">
        <v>132</v>
      </c>
      <c r="R35" s="158"/>
      <c r="S35" s="158">
        <v>89029896</v>
      </c>
      <c r="T35" s="45">
        <f t="shared" si="4"/>
        <v>4758</v>
      </c>
      <c r="U35" s="46">
        <f t="shared" si="5"/>
        <v>114.19199999999999</v>
      </c>
      <c r="V35" s="46">
        <f t="shared" si="6"/>
        <v>4.758</v>
      </c>
      <c r="W35" s="96">
        <v>4.8</v>
      </c>
      <c r="X35" s="96">
        <f t="shared" si="1"/>
        <v>4.8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14269032</v>
      </c>
      <c r="AJ35" s="45">
        <f t="shared" si="7"/>
        <v>1126</v>
      </c>
      <c r="AK35" s="48">
        <f t="shared" si="8"/>
        <v>236.65405632618749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128150</v>
      </c>
      <c r="U36" s="46">
        <f t="shared" si="5"/>
        <v>3075.6</v>
      </c>
      <c r="V36" s="46">
        <f t="shared" si="6"/>
        <v>128.15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27468</v>
      </c>
      <c r="AK36" s="61">
        <f>$AJ$36/$V36</f>
        <v>214.34256730394068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1.0066666666666666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269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270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271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156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158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236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272</v>
      </c>
      <c r="C53" s="144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15" t="s">
        <v>273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165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274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tr">
        <f>'[1]FEB 6'!$B$54</f>
        <v>TARGET DISCHARGE PRESSURE SET TO 76 PSI @ 7:01 PM TO 8:01 PM AS PER SCHEDULE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166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266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168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 t="s">
        <v>169</v>
      </c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17 Y26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5" name="Range1_16_1_1_1_1_1_1_2_2_2_2_2_2_2_2_2_2_2_2_2_2_2_2_2_2_2_2_2_2_2_1_2_2_2_2_2_2_2_2_2_2_3_2_2_2_2_2_2_2_2_2_2_3_2_2_2_2_2_1_1_1_1_2_2_2_1_1_1_1_1"/>
    <protectedRange sqref="Y18:Y25" name="Range1_16_3_1_1_3_2_1"/>
  </protectedRanges>
  <mergeCells count="42">
    <mergeCell ref="AV10:AV11"/>
    <mergeCell ref="AY31:AZ31"/>
    <mergeCell ref="N36:P36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69" priority="5" operator="containsText" text="N/A">
      <formula>NOT(ISERROR(SEARCH("N/A",Z12)))</formula>
    </cfRule>
    <cfRule type="cellIs" dxfId="168" priority="17" operator="equal">
      <formula>0</formula>
    </cfRule>
  </conditionalFormatting>
  <conditionalFormatting sqref="Z12:AG35">
    <cfRule type="cellIs" dxfId="167" priority="16" operator="greaterThanOrEqual">
      <formula>1185</formula>
    </cfRule>
  </conditionalFormatting>
  <conditionalFormatting sqref="Z12:AG35">
    <cfRule type="cellIs" dxfId="166" priority="15" operator="between">
      <formula>0.1</formula>
      <formula>1184</formula>
    </cfRule>
  </conditionalFormatting>
  <conditionalFormatting sqref="Z8:Z9 AT12:AT35 AL36:AQ36 AL12:AR35">
    <cfRule type="cellIs" dxfId="165" priority="14" operator="equal">
      <formula>0</formula>
    </cfRule>
  </conditionalFormatting>
  <conditionalFormatting sqref="Z8:Z9 AT12:AT35 AL36:AQ36 AL12:AR35">
    <cfRule type="cellIs" dxfId="164" priority="13" operator="greaterThan">
      <formula>1179</formula>
    </cfRule>
  </conditionalFormatting>
  <conditionalFormatting sqref="Z8:Z9 AT12:AT35 AL36:AQ36 AL12:AR35">
    <cfRule type="cellIs" dxfId="163" priority="12" operator="greaterThan">
      <formula>99</formula>
    </cfRule>
  </conditionalFormatting>
  <conditionalFormatting sqref="Z8:Z9 AT12:AT35 AL36:AQ36 AL12:AR35">
    <cfRule type="cellIs" dxfId="162" priority="11" operator="greaterThan">
      <formula>0.99</formula>
    </cfRule>
  </conditionalFormatting>
  <conditionalFormatting sqref="AD8:AD9">
    <cfRule type="cellIs" dxfId="161" priority="10" operator="equal">
      <formula>0</formula>
    </cfRule>
  </conditionalFormatting>
  <conditionalFormatting sqref="AD8:AD9">
    <cfRule type="cellIs" dxfId="160" priority="9" operator="greaterThan">
      <formula>1179</formula>
    </cfRule>
  </conditionalFormatting>
  <conditionalFormatting sqref="AD8:AD9">
    <cfRule type="cellIs" dxfId="159" priority="8" operator="greaterThan">
      <formula>99</formula>
    </cfRule>
  </conditionalFormatting>
  <conditionalFormatting sqref="AD8:AD9">
    <cfRule type="cellIs" dxfId="158" priority="7" operator="greaterThan">
      <formula>0.99</formula>
    </cfRule>
  </conditionalFormatting>
  <conditionalFormatting sqref="AK12:AK35">
    <cfRule type="cellIs" dxfId="157" priority="6" operator="greaterThan">
      <formula>$AK$8</formula>
    </cfRule>
  </conditionalFormatting>
  <conditionalFormatting sqref="AS12:AS35">
    <cfRule type="containsText" dxfId="156" priority="1" operator="containsText" text="N/A">
      <formula>NOT(ISERROR(SEARCH("N/A",AS12)))</formula>
    </cfRule>
    <cfRule type="cellIs" dxfId="155" priority="4" operator="equal">
      <formula>0</formula>
    </cfRule>
  </conditionalFormatting>
  <conditionalFormatting sqref="AS12:AS35">
    <cfRule type="cellIs" dxfId="154" priority="3" operator="greaterThanOrEqual">
      <formula>1185</formula>
    </cfRule>
  </conditionalFormatting>
  <conditionalFormatting sqref="AS12:AS35">
    <cfRule type="cellIs" dxfId="153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10" zoomScaleNormal="100" workbookViewId="0">
      <selection activeCell="B60" sqref="B60:B6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146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43182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27286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22'!S35</f>
        <v>89029896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22'!AI35</f>
        <v>14269032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5</v>
      </c>
      <c r="G12" s="118">
        <v>74</v>
      </c>
      <c r="H12" s="155">
        <f t="shared" ref="H12:H35" si="0">G12/1.42</f>
        <v>52.112676056338032</v>
      </c>
      <c r="I12" s="155">
        <v>71</v>
      </c>
      <c r="J12" s="41" t="s">
        <v>88</v>
      </c>
      <c r="K12" s="41">
        <f>L12-(2/1.42)</f>
        <v>47.183098591549296</v>
      </c>
      <c r="L12" s="42">
        <f>(G12-5)/1.42</f>
        <v>48.591549295774648</v>
      </c>
      <c r="M12" s="41">
        <f>L12+(6/1.42)</f>
        <v>52.816901408450704</v>
      </c>
      <c r="N12" s="43">
        <v>14</v>
      </c>
      <c r="O12" s="44" t="s">
        <v>89</v>
      </c>
      <c r="P12" s="44">
        <v>11.4</v>
      </c>
      <c r="Q12" s="158">
        <v>136</v>
      </c>
      <c r="R12" s="158"/>
      <c r="S12" s="158">
        <v>89034478</v>
      </c>
      <c r="T12" s="45">
        <f>IF(ISBLANK(S12),"-",S12-S11)</f>
        <v>4582</v>
      </c>
      <c r="U12" s="46">
        <f>T12*24/1000</f>
        <v>109.968</v>
      </c>
      <c r="V12" s="46">
        <f>T12/1000</f>
        <v>4.5819999999999999</v>
      </c>
      <c r="W12" s="96">
        <v>6</v>
      </c>
      <c r="X12" s="96">
        <f t="shared" ref="X12:X35" si="1">W12</f>
        <v>6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14270122</v>
      </c>
      <c r="AJ12" s="45">
        <f>IF(ISBLANK(AI12),"-",AI12-AI11)</f>
        <v>1090</v>
      </c>
      <c r="AK12" s="48">
        <f>AJ12/V12</f>
        <v>237.88738542121345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6</v>
      </c>
      <c r="G13" s="118">
        <v>76</v>
      </c>
      <c r="H13" s="155">
        <f t="shared" si="0"/>
        <v>53.521126760563384</v>
      </c>
      <c r="I13" s="155">
        <v>72</v>
      </c>
      <c r="J13" s="41" t="s">
        <v>88</v>
      </c>
      <c r="K13" s="41">
        <f t="shared" ref="K13:K35" si="3">L13-(2/1.42)</f>
        <v>48.591549295774648</v>
      </c>
      <c r="L13" s="42">
        <f>(G13-5)/1.42</f>
        <v>50</v>
      </c>
      <c r="M13" s="41">
        <f>L13+(6/1.42)</f>
        <v>54.225352112676056</v>
      </c>
      <c r="N13" s="43">
        <v>14</v>
      </c>
      <c r="O13" s="44" t="s">
        <v>89</v>
      </c>
      <c r="P13" s="44">
        <v>11.2</v>
      </c>
      <c r="Q13" s="158">
        <v>139</v>
      </c>
      <c r="R13" s="158"/>
      <c r="S13" s="158">
        <v>89038972</v>
      </c>
      <c r="T13" s="45">
        <f t="shared" ref="T13:T35" si="4">IF(ISBLANK(S13),"-",S13-S12)</f>
        <v>4494</v>
      </c>
      <c r="U13" s="46">
        <f t="shared" ref="U13:U36" si="5">T13*24/1000</f>
        <v>107.85599999999999</v>
      </c>
      <c r="V13" s="46">
        <f t="shared" ref="V13:V36" si="6">T13/1000</f>
        <v>4.4939999999999998</v>
      </c>
      <c r="W13" s="96">
        <v>7.1</v>
      </c>
      <c r="X13" s="96">
        <f t="shared" si="1"/>
        <v>7.1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14271194</v>
      </c>
      <c r="AJ13" s="45">
        <f t="shared" ref="AJ13:AJ35" si="7">IF(ISBLANK(AI13),"-",AI13-AI12)</f>
        <v>1072</v>
      </c>
      <c r="AK13" s="48">
        <f t="shared" ref="AK13:AK35" si="8">AJ13/V13</f>
        <v>238.54027592345349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6</v>
      </c>
      <c r="G14" s="118">
        <v>77</v>
      </c>
      <c r="H14" s="155">
        <f t="shared" si="0"/>
        <v>54.225352112676056</v>
      </c>
      <c r="I14" s="155">
        <v>72</v>
      </c>
      <c r="J14" s="41" t="s">
        <v>88</v>
      </c>
      <c r="K14" s="41">
        <f t="shared" si="3"/>
        <v>49.295774647887328</v>
      </c>
      <c r="L14" s="42">
        <f>(G14-5)/1.42</f>
        <v>50.70422535211268</v>
      </c>
      <c r="M14" s="41">
        <f>L14+(6/1.42)</f>
        <v>54.929577464788736</v>
      </c>
      <c r="N14" s="43">
        <v>14</v>
      </c>
      <c r="O14" s="44" t="s">
        <v>89</v>
      </c>
      <c r="P14" s="44">
        <v>11.2</v>
      </c>
      <c r="Q14" s="158">
        <v>138</v>
      </c>
      <c r="R14" s="158"/>
      <c r="S14" s="158">
        <v>89043378</v>
      </c>
      <c r="T14" s="45">
        <f t="shared" si="4"/>
        <v>4406</v>
      </c>
      <c r="U14" s="46">
        <f t="shared" si="5"/>
        <v>105.744</v>
      </c>
      <c r="V14" s="46">
        <f t="shared" si="6"/>
        <v>4.4059999999999997</v>
      </c>
      <c r="W14" s="96">
        <v>8.3000000000000007</v>
      </c>
      <c r="X14" s="96">
        <f t="shared" si="1"/>
        <v>8.3000000000000007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14272302</v>
      </c>
      <c r="AJ14" s="45">
        <f>IF(ISBLANK(AI14),"-",AI14-AI13)</f>
        <v>1108</v>
      </c>
      <c r="AK14" s="48">
        <f t="shared" si="8"/>
        <v>251.47526100771677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76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130</v>
      </c>
      <c r="R15" s="158"/>
      <c r="S15" s="158">
        <v>89047798</v>
      </c>
      <c r="T15" s="45">
        <f t="shared" si="4"/>
        <v>4420</v>
      </c>
      <c r="U15" s="46">
        <f t="shared" si="5"/>
        <v>106.08</v>
      </c>
      <c r="V15" s="46">
        <f t="shared" si="6"/>
        <v>4.42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1126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14273322</v>
      </c>
      <c r="AJ15" s="45">
        <f t="shared" si="7"/>
        <v>1020</v>
      </c>
      <c r="AK15" s="48">
        <f t="shared" si="8"/>
        <v>230.76923076923077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82</v>
      </c>
      <c r="H16" s="155">
        <f t="shared" si="0"/>
        <v>57.74647887323944</v>
      </c>
      <c r="I16" s="155">
        <v>76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89052626</v>
      </c>
      <c r="T16" s="45">
        <f t="shared" si="4"/>
        <v>4828</v>
      </c>
      <c r="U16" s="46">
        <f t="shared" si="5"/>
        <v>115.872</v>
      </c>
      <c r="V16" s="46">
        <f t="shared" si="6"/>
        <v>4.8280000000000003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14274318</v>
      </c>
      <c r="AJ16" s="45">
        <f t="shared" si="7"/>
        <v>996</v>
      </c>
      <c r="AK16" s="48">
        <f t="shared" si="8"/>
        <v>206.29660314830156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78</v>
      </c>
      <c r="H17" s="155">
        <f t="shared" si="0"/>
        <v>54.929577464788736</v>
      </c>
      <c r="I17" s="155">
        <v>78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126</v>
      </c>
      <c r="R17" s="158"/>
      <c r="S17" s="158">
        <v>89058023</v>
      </c>
      <c r="T17" s="45">
        <f t="shared" si="4"/>
        <v>5397</v>
      </c>
      <c r="U17" s="46">
        <f t="shared" si="5"/>
        <v>129.52799999999999</v>
      </c>
      <c r="V17" s="46">
        <f t="shared" si="6"/>
        <v>5.3970000000000002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14275442</v>
      </c>
      <c r="AJ17" s="45">
        <f t="shared" si="7"/>
        <v>1124</v>
      </c>
      <c r="AK17" s="48">
        <f t="shared" si="8"/>
        <v>208.26385028719659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1.1100000000000001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79</v>
      </c>
      <c r="H18" s="155">
        <f t="shared" si="0"/>
        <v>55.633802816901408</v>
      </c>
      <c r="I18" s="155">
        <v>78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127</v>
      </c>
      <c r="R18" s="158"/>
      <c r="S18" s="158">
        <v>89063279</v>
      </c>
      <c r="T18" s="45">
        <f t="shared" si="4"/>
        <v>5256</v>
      </c>
      <c r="U18" s="46">
        <f t="shared" si="5"/>
        <v>126.14400000000001</v>
      </c>
      <c r="V18" s="46">
        <f t="shared" si="6"/>
        <v>5.2560000000000002</v>
      </c>
      <c r="W18" s="96">
        <v>9.1</v>
      </c>
      <c r="X18" s="96">
        <f t="shared" si="1"/>
        <v>9.1</v>
      </c>
      <c r="Y18" s="97" t="s">
        <v>160</v>
      </c>
      <c r="Z18" s="159">
        <v>0</v>
      </c>
      <c r="AA18" s="159">
        <v>1046</v>
      </c>
      <c r="AB18" s="159">
        <v>1186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14276588</v>
      </c>
      <c r="AJ18" s="45">
        <f t="shared" si="7"/>
        <v>1146</v>
      </c>
      <c r="AK18" s="48">
        <f t="shared" si="8"/>
        <v>218.03652968036528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79</v>
      </c>
      <c r="H19" s="155">
        <f t="shared" si="0"/>
        <v>55.633802816901408</v>
      </c>
      <c r="I19" s="155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126</v>
      </c>
      <c r="R19" s="158"/>
      <c r="S19" s="158">
        <v>89068201</v>
      </c>
      <c r="T19" s="45">
        <f t="shared" si="4"/>
        <v>4922</v>
      </c>
      <c r="U19" s="46">
        <f>T19*24/1000</f>
        <v>118.128</v>
      </c>
      <c r="V19" s="46">
        <f t="shared" si="6"/>
        <v>4.9219999999999997</v>
      </c>
      <c r="W19" s="96">
        <v>8.4</v>
      </c>
      <c r="X19" s="96">
        <v>8.4</v>
      </c>
      <c r="Y19" s="97" t="s">
        <v>160</v>
      </c>
      <c r="Z19" s="159">
        <v>0</v>
      </c>
      <c r="AA19" s="159">
        <v>1058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14277806</v>
      </c>
      <c r="AJ19" s="45">
        <f t="shared" si="7"/>
        <v>1218</v>
      </c>
      <c r="AK19" s="48">
        <f t="shared" si="8"/>
        <v>247.46038195855346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79</v>
      </c>
      <c r="H20" s="155">
        <f t="shared" si="0"/>
        <v>55.633802816901408</v>
      </c>
      <c r="I20" s="155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125</v>
      </c>
      <c r="R20" s="158"/>
      <c r="S20" s="158">
        <v>89072966</v>
      </c>
      <c r="T20" s="45">
        <f t="shared" si="4"/>
        <v>4765</v>
      </c>
      <c r="U20" s="46">
        <f t="shared" si="5"/>
        <v>114.36</v>
      </c>
      <c r="V20" s="46">
        <f t="shared" si="6"/>
        <v>4.7649999999999997</v>
      </c>
      <c r="W20" s="96">
        <v>7.6</v>
      </c>
      <c r="X20" s="96">
        <f t="shared" si="1"/>
        <v>7.6</v>
      </c>
      <c r="Y20" s="97" t="s">
        <v>160</v>
      </c>
      <c r="Z20" s="159">
        <v>0</v>
      </c>
      <c r="AA20" s="159">
        <v>1118</v>
      </c>
      <c r="AB20" s="159">
        <v>1186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14279012</v>
      </c>
      <c r="AJ20" s="45">
        <f t="shared" si="7"/>
        <v>1206</v>
      </c>
      <c r="AK20" s="48">
        <f t="shared" si="8"/>
        <v>253.09548793284367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80</v>
      </c>
      <c r="H21" s="155">
        <f t="shared" si="0"/>
        <v>56.338028169014088</v>
      </c>
      <c r="I21" s="155">
        <v>77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89078232</v>
      </c>
      <c r="T21" s="45">
        <f t="shared" si="4"/>
        <v>5266</v>
      </c>
      <c r="U21" s="46">
        <f t="shared" si="5"/>
        <v>126.384</v>
      </c>
      <c r="V21" s="46">
        <f t="shared" si="6"/>
        <v>5.266</v>
      </c>
      <c r="W21" s="96">
        <v>6.8</v>
      </c>
      <c r="X21" s="96">
        <f t="shared" si="1"/>
        <v>6.8</v>
      </c>
      <c r="Y21" s="97" t="s">
        <v>160</v>
      </c>
      <c r="Z21" s="159">
        <v>0</v>
      </c>
      <c r="AA21" s="159">
        <v>1097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14280276</v>
      </c>
      <c r="AJ21" s="45">
        <f t="shared" si="7"/>
        <v>1264</v>
      </c>
      <c r="AK21" s="48">
        <f t="shared" si="8"/>
        <v>240.03038359285986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1.07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79</v>
      </c>
      <c r="H22" s="155">
        <f t="shared" si="0"/>
        <v>55.633802816901408</v>
      </c>
      <c r="I22" s="155">
        <v>76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89082832</v>
      </c>
      <c r="T22" s="45">
        <f t="shared" si="4"/>
        <v>4600</v>
      </c>
      <c r="U22" s="46">
        <f t="shared" si="5"/>
        <v>110.4</v>
      </c>
      <c r="V22" s="46">
        <f t="shared" si="6"/>
        <v>4.5999999999999996</v>
      </c>
      <c r="W22" s="96">
        <v>6</v>
      </c>
      <c r="X22" s="96">
        <f>W22</f>
        <v>6</v>
      </c>
      <c r="Y22" s="97" t="s">
        <v>160</v>
      </c>
      <c r="Z22" s="159">
        <v>0</v>
      </c>
      <c r="AA22" s="159">
        <v>1088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14281443</v>
      </c>
      <c r="AJ22" s="45">
        <f t="shared" si="7"/>
        <v>1167</v>
      </c>
      <c r="AK22" s="48">
        <f t="shared" si="8"/>
        <v>253.69565217391306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127</v>
      </c>
      <c r="R23" s="158"/>
      <c r="S23" s="158">
        <v>89087390</v>
      </c>
      <c r="T23" s="45">
        <f t="shared" si="4"/>
        <v>4558</v>
      </c>
      <c r="U23" s="46">
        <f>T23*24/1000</f>
        <v>109.392</v>
      </c>
      <c r="V23" s="46">
        <f t="shared" si="6"/>
        <v>4.5579999999999998</v>
      </c>
      <c r="W23" s="96">
        <v>5.5</v>
      </c>
      <c r="X23" s="96">
        <f t="shared" si="1"/>
        <v>5.5</v>
      </c>
      <c r="Y23" s="97" t="s">
        <v>160</v>
      </c>
      <c r="Z23" s="159">
        <v>0</v>
      </c>
      <c r="AA23" s="159">
        <v>1035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14282632</v>
      </c>
      <c r="AJ23" s="45">
        <f t="shared" si="7"/>
        <v>1189</v>
      </c>
      <c r="AK23" s="48">
        <f t="shared" si="8"/>
        <v>260.86002632733658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77</v>
      </c>
      <c r="H24" s="155">
        <f t="shared" si="0"/>
        <v>54.225352112676056</v>
      </c>
      <c r="I24" s="155">
        <v>75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89091973</v>
      </c>
      <c r="T24" s="45">
        <f t="shared" si="4"/>
        <v>4583</v>
      </c>
      <c r="U24" s="46">
        <f>T24*24/1000</f>
        <v>109.992</v>
      </c>
      <c r="V24" s="46">
        <f t="shared" si="6"/>
        <v>4.5830000000000002</v>
      </c>
      <c r="W24" s="96">
        <v>5</v>
      </c>
      <c r="X24" s="96">
        <f t="shared" si="1"/>
        <v>5</v>
      </c>
      <c r="Y24" s="97" t="s">
        <v>160</v>
      </c>
      <c r="Z24" s="159">
        <v>0</v>
      </c>
      <c r="AA24" s="159">
        <v>1036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14283830</v>
      </c>
      <c r="AJ24" s="45">
        <f t="shared" si="7"/>
        <v>1198</v>
      </c>
      <c r="AK24" s="48">
        <f t="shared" si="8"/>
        <v>261.40082915121098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78</v>
      </c>
      <c r="H25" s="155">
        <f>G25/1.42</f>
        <v>54.929577464788736</v>
      </c>
      <c r="I25" s="155">
        <v>74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89096445</v>
      </c>
      <c r="T25" s="45">
        <f t="shared" si="4"/>
        <v>4472</v>
      </c>
      <c r="U25" s="46">
        <f t="shared" si="5"/>
        <v>107.328</v>
      </c>
      <c r="V25" s="46">
        <f t="shared" si="6"/>
        <v>4.4720000000000004</v>
      </c>
      <c r="W25" s="96">
        <v>4.5</v>
      </c>
      <c r="X25" s="96">
        <f t="shared" si="1"/>
        <v>4.5</v>
      </c>
      <c r="Y25" s="97" t="s">
        <v>160</v>
      </c>
      <c r="Z25" s="159">
        <v>0</v>
      </c>
      <c r="AA25" s="159">
        <v>1026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14284999</v>
      </c>
      <c r="AJ25" s="45">
        <f t="shared" si="7"/>
        <v>1169</v>
      </c>
      <c r="AK25" s="48">
        <f t="shared" si="8"/>
        <v>261.40429338103752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78</v>
      </c>
      <c r="H26" s="155">
        <f t="shared" si="0"/>
        <v>54.929577464788736</v>
      </c>
      <c r="I26" s="155">
        <v>74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89100810</v>
      </c>
      <c r="T26" s="45">
        <f t="shared" si="4"/>
        <v>4365</v>
      </c>
      <c r="U26" s="46">
        <f t="shared" si="5"/>
        <v>104.76</v>
      </c>
      <c r="V26" s="46">
        <f t="shared" si="6"/>
        <v>4.3650000000000002</v>
      </c>
      <c r="W26" s="96">
        <v>4.0999999999999996</v>
      </c>
      <c r="X26" s="96">
        <f t="shared" si="1"/>
        <v>4.0999999999999996</v>
      </c>
      <c r="Y26" s="97" t="s">
        <v>160</v>
      </c>
      <c r="Z26" s="159">
        <v>0</v>
      </c>
      <c r="AA26" s="159">
        <v>1025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14286163</v>
      </c>
      <c r="AJ26" s="45">
        <f>IF(ISBLANK(AI26),"-",AI26-AI25)</f>
        <v>1164</v>
      </c>
      <c r="AK26" s="48">
        <f t="shared" si="8"/>
        <v>266.66666666666663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78</v>
      </c>
      <c r="H27" s="155">
        <f t="shared" si="0"/>
        <v>54.929577464788736</v>
      </c>
      <c r="I27" s="155">
        <v>73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89105277</v>
      </c>
      <c r="T27" s="45">
        <f t="shared" si="4"/>
        <v>4467</v>
      </c>
      <c r="U27" s="46">
        <f t="shared" si="5"/>
        <v>107.208</v>
      </c>
      <c r="V27" s="46">
        <f t="shared" si="6"/>
        <v>4.4669999999999996</v>
      </c>
      <c r="W27" s="96">
        <v>3.8</v>
      </c>
      <c r="X27" s="96">
        <f t="shared" si="1"/>
        <v>3.8</v>
      </c>
      <c r="Y27" s="97" t="s">
        <v>160</v>
      </c>
      <c r="Z27" s="159">
        <v>0</v>
      </c>
      <c r="AA27" s="159">
        <v>1025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14287318</v>
      </c>
      <c r="AJ27" s="45">
        <f>IF(ISBLANK(AI27),"-",AI27-AI26)</f>
        <v>1155</v>
      </c>
      <c r="AK27" s="48">
        <f t="shared" si="8"/>
        <v>258.56279382135665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76</v>
      </c>
      <c r="H28" s="155">
        <f t="shared" si="0"/>
        <v>53.521126760563384</v>
      </c>
      <c r="I28" s="155">
        <v>72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89109836</v>
      </c>
      <c r="T28" s="45">
        <f t="shared" si="4"/>
        <v>4559</v>
      </c>
      <c r="U28" s="46">
        <f t="shared" si="5"/>
        <v>109.416</v>
      </c>
      <c r="V28" s="46">
        <f t="shared" si="6"/>
        <v>4.5590000000000002</v>
      </c>
      <c r="W28" s="96">
        <v>3.5</v>
      </c>
      <c r="X28" s="96">
        <f t="shared" si="1"/>
        <v>3.5</v>
      </c>
      <c r="Y28" s="97" t="s">
        <v>160</v>
      </c>
      <c r="Z28" s="159">
        <v>0</v>
      </c>
      <c r="AA28" s="159">
        <v>1025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14288482</v>
      </c>
      <c r="AJ28" s="45">
        <f t="shared" si="7"/>
        <v>1164</v>
      </c>
      <c r="AK28" s="48">
        <f>AJ27/V28</f>
        <v>253.34503180522043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-3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89114264</v>
      </c>
      <c r="T29" s="45">
        <f t="shared" si="4"/>
        <v>4428</v>
      </c>
      <c r="U29" s="46">
        <f t="shared" si="5"/>
        <v>106.27200000000001</v>
      </c>
      <c r="V29" s="46">
        <f t="shared" si="6"/>
        <v>4.4279999999999999</v>
      </c>
      <c r="W29" s="96">
        <v>3.2</v>
      </c>
      <c r="X29" s="96">
        <f t="shared" si="1"/>
        <v>3.2</v>
      </c>
      <c r="Y29" s="97" t="s">
        <v>160</v>
      </c>
      <c r="Z29" s="159">
        <v>0</v>
      </c>
      <c r="AA29" s="159">
        <v>1025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14289621</v>
      </c>
      <c r="AJ29" s="45">
        <f t="shared" si="7"/>
        <v>1139</v>
      </c>
      <c r="AK29" s="48">
        <f>AJ28/V29</f>
        <v>262.87262872628725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1.0900000000000001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-4</v>
      </c>
      <c r="G30" s="118">
        <v>75</v>
      </c>
      <c r="H30" s="155">
        <f t="shared" si="0"/>
        <v>52.816901408450704</v>
      </c>
      <c r="I30" s="155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89118659</v>
      </c>
      <c r="T30" s="45">
        <f t="shared" si="4"/>
        <v>4395</v>
      </c>
      <c r="U30" s="46">
        <f t="shared" si="5"/>
        <v>105.48</v>
      </c>
      <c r="V30" s="46">
        <f t="shared" si="6"/>
        <v>4.3949999999999996</v>
      </c>
      <c r="W30" s="96">
        <v>2.8</v>
      </c>
      <c r="X30" s="96">
        <f t="shared" si="1"/>
        <v>2.8</v>
      </c>
      <c r="Y30" s="97" t="s">
        <v>160</v>
      </c>
      <c r="Z30" s="159">
        <v>0</v>
      </c>
      <c r="AA30" s="159">
        <v>1025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14290757</v>
      </c>
      <c r="AJ30" s="45">
        <f t="shared" si="7"/>
        <v>1136</v>
      </c>
      <c r="AK30" s="48">
        <f t="shared" si="8"/>
        <v>258.47554038680323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69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129</v>
      </c>
      <c r="R31" s="158"/>
      <c r="S31" s="158">
        <v>89123229</v>
      </c>
      <c r="T31" s="45">
        <f t="shared" si="4"/>
        <v>4570</v>
      </c>
      <c r="U31" s="46">
        <f t="shared" si="5"/>
        <v>109.68</v>
      </c>
      <c r="V31" s="46">
        <f t="shared" si="6"/>
        <v>4.57</v>
      </c>
      <c r="W31" s="96">
        <v>2.6</v>
      </c>
      <c r="X31" s="96">
        <f t="shared" si="1"/>
        <v>2.6</v>
      </c>
      <c r="Y31" s="97" t="s">
        <v>160</v>
      </c>
      <c r="Z31" s="159">
        <v>0</v>
      </c>
      <c r="AA31" s="159">
        <v>1025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14291921</v>
      </c>
      <c r="AJ31" s="45">
        <f t="shared" si="7"/>
        <v>1164</v>
      </c>
      <c r="AK31" s="48">
        <f t="shared" si="8"/>
        <v>254.7045951859956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-6</v>
      </c>
      <c r="G32" s="118">
        <v>76</v>
      </c>
      <c r="H32" s="155">
        <f t="shared" si="0"/>
        <v>53.521126760563384</v>
      </c>
      <c r="I32" s="155">
        <v>68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89127708</v>
      </c>
      <c r="T32" s="45">
        <f t="shared" si="4"/>
        <v>4479</v>
      </c>
      <c r="U32" s="46">
        <f t="shared" si="5"/>
        <v>107.496</v>
      </c>
      <c r="V32" s="46">
        <f t="shared" si="6"/>
        <v>4.4790000000000001</v>
      </c>
      <c r="W32" s="96">
        <v>2.2999999999999998</v>
      </c>
      <c r="X32" s="96">
        <f t="shared" si="1"/>
        <v>2.2999999999999998</v>
      </c>
      <c r="Y32" s="97" t="s">
        <v>160</v>
      </c>
      <c r="Z32" s="159">
        <v>0</v>
      </c>
      <c r="AA32" s="159">
        <v>1025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14293079</v>
      </c>
      <c r="AJ32" s="45">
        <f t="shared" si="7"/>
        <v>1158</v>
      </c>
      <c r="AK32" s="48">
        <f t="shared" si="8"/>
        <v>258.53985264567984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78</v>
      </c>
      <c r="H33" s="155">
        <f t="shared" si="0"/>
        <v>54.929577464788736</v>
      </c>
      <c r="I33" s="155">
        <v>77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89131824</v>
      </c>
      <c r="T33" s="45">
        <f t="shared" si="4"/>
        <v>4116</v>
      </c>
      <c r="U33" s="46">
        <f t="shared" si="5"/>
        <v>98.784000000000006</v>
      </c>
      <c r="V33" s="46">
        <f t="shared" si="6"/>
        <v>4.1159999999999997</v>
      </c>
      <c r="W33" s="96">
        <v>2.1</v>
      </c>
      <c r="X33" s="96">
        <f t="shared" si="1"/>
        <v>2.1</v>
      </c>
      <c r="Y33" s="97" t="s">
        <v>160</v>
      </c>
      <c r="Z33" s="159">
        <v>0</v>
      </c>
      <c r="AA33" s="159">
        <v>1015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14294216</v>
      </c>
      <c r="AJ33" s="45">
        <f t="shared" si="7"/>
        <v>1137</v>
      </c>
      <c r="AK33" s="48">
        <f t="shared" si="8"/>
        <v>276.2390670553936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1.1499999999999999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-1</v>
      </c>
      <c r="G34" s="118">
        <v>73</v>
      </c>
      <c r="H34" s="155">
        <f t="shared" si="0"/>
        <v>51.408450704225352</v>
      </c>
      <c r="I34" s="155">
        <v>72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137</v>
      </c>
      <c r="R34" s="158"/>
      <c r="S34" s="158">
        <v>89135334</v>
      </c>
      <c r="T34" s="45">
        <f t="shared" si="4"/>
        <v>3510</v>
      </c>
      <c r="U34" s="46">
        <f t="shared" si="5"/>
        <v>84.24</v>
      </c>
      <c r="V34" s="46">
        <f t="shared" si="6"/>
        <v>3.51</v>
      </c>
      <c r="W34" s="96">
        <v>2.8</v>
      </c>
      <c r="X34" s="96">
        <f t="shared" si="1"/>
        <v>2.8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14295257</v>
      </c>
      <c r="AJ34" s="45">
        <f t="shared" si="7"/>
        <v>1041</v>
      </c>
      <c r="AK34" s="48">
        <f t="shared" si="8"/>
        <v>296.58119658119659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138</v>
      </c>
      <c r="R35" s="158"/>
      <c r="S35" s="158">
        <v>89139159</v>
      </c>
      <c r="T35" s="45">
        <f t="shared" si="4"/>
        <v>3825</v>
      </c>
      <c r="U35" s="46">
        <f t="shared" si="5"/>
        <v>91.8</v>
      </c>
      <c r="V35" s="46">
        <f t="shared" si="6"/>
        <v>3.8250000000000002</v>
      </c>
      <c r="W35" s="96">
        <v>3.7</v>
      </c>
      <c r="X35" s="96">
        <f t="shared" si="1"/>
        <v>3.7</v>
      </c>
      <c r="Y35" s="97" t="s">
        <v>141</v>
      </c>
      <c r="Z35" s="159">
        <v>0</v>
      </c>
      <c r="AA35" s="159">
        <v>0</v>
      </c>
      <c r="AB35" s="159">
        <v>1186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14296318</v>
      </c>
      <c r="AJ35" s="45">
        <f t="shared" si="7"/>
        <v>1061</v>
      </c>
      <c r="AK35" s="48">
        <f t="shared" si="8"/>
        <v>277.38562091503269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109263</v>
      </c>
      <c r="U36" s="46">
        <f t="shared" si="5"/>
        <v>2622.3119999999999</v>
      </c>
      <c r="V36" s="46">
        <f t="shared" si="6"/>
        <v>109.26300000000001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27286</v>
      </c>
      <c r="AK36" s="61">
        <f>$AJ$36/$V36</f>
        <v>249.72772118649496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1.085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275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276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277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156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158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278</v>
      </c>
      <c r="C52" s="252"/>
      <c r="D52" s="252"/>
      <c r="E52" s="252"/>
      <c r="F52" s="252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279</v>
      </c>
      <c r="C53" s="144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15" t="s">
        <v>280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281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165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tr">
        <f>'[1]FEB 6'!$B$54</f>
        <v>TARGET DISCHARGE PRESSURE SET TO 76 PSI @ 7:01 PM TO 8:01 PM AS PER SCHEDULE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166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266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168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 t="s">
        <v>169</v>
      </c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H12:I35 E12:F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_1_1"/>
    <protectedRange sqref="R3:W3" name="Range1_16_1_1_1_1_1_1_2_2_2_2_2_2_2_2_2_2_2_2_2_2_2_2_2_2_2_2_2_2_2_1_2_2_2_2_2_2_2_2_2_2_3_2_2_2_2_2_2_2_2_2_2_3_2_2_2_2_2_1_1_1_1_2_2_2_1_1_1_1_1_1"/>
    <protectedRange sqref="R4:W4" name="Range1_16_1_1_1_1_1_1_2_2_2_2_2_2_2_2_2_2_2_2_2_2_2_2_2_2_2_2_2_2_2_1_2_2_2_2_2_2_2_2_2_2_3_2_2_2_2_2_2_2_2_2_2_3_2_2_2_2_2_1_1_1_1_2_2_2_1_1_1_1_1_3"/>
  </protectedRanges>
  <mergeCells count="42">
    <mergeCell ref="AV10:AV11"/>
    <mergeCell ref="AY31:AZ31"/>
    <mergeCell ref="N36:P36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52" priority="5" operator="containsText" text="N/A">
      <formula>NOT(ISERROR(SEARCH("N/A",Z12)))</formula>
    </cfRule>
    <cfRule type="cellIs" dxfId="151" priority="17" operator="equal">
      <formula>0</formula>
    </cfRule>
  </conditionalFormatting>
  <conditionalFormatting sqref="Z12:AG35">
    <cfRule type="cellIs" dxfId="150" priority="16" operator="greaterThanOrEqual">
      <formula>1185</formula>
    </cfRule>
  </conditionalFormatting>
  <conditionalFormatting sqref="Z12:AG35">
    <cfRule type="cellIs" dxfId="149" priority="15" operator="between">
      <formula>0.1</formula>
      <formula>1184</formula>
    </cfRule>
  </conditionalFormatting>
  <conditionalFormatting sqref="Z8:Z9 AT12:AT35 AL36:AQ36 AL12:AR35">
    <cfRule type="cellIs" dxfId="148" priority="14" operator="equal">
      <formula>0</formula>
    </cfRule>
  </conditionalFormatting>
  <conditionalFormatting sqref="Z8:Z9 AT12:AT35 AL36:AQ36 AL12:AR35">
    <cfRule type="cellIs" dxfId="147" priority="13" operator="greaterThan">
      <formula>1179</formula>
    </cfRule>
  </conditionalFormatting>
  <conditionalFormatting sqref="Z8:Z9 AT12:AT35 AL36:AQ36 AL12:AR35">
    <cfRule type="cellIs" dxfId="146" priority="12" operator="greaterThan">
      <formula>99</formula>
    </cfRule>
  </conditionalFormatting>
  <conditionalFormatting sqref="Z8:Z9 AT12:AT35 AL36:AQ36 AL12:AR35">
    <cfRule type="cellIs" dxfId="145" priority="11" operator="greaterThan">
      <formula>0.99</formula>
    </cfRule>
  </conditionalFormatting>
  <conditionalFormatting sqref="AD8:AD9">
    <cfRule type="cellIs" dxfId="144" priority="10" operator="equal">
      <formula>0</formula>
    </cfRule>
  </conditionalFormatting>
  <conditionalFormatting sqref="AD8:AD9">
    <cfRule type="cellIs" dxfId="143" priority="9" operator="greaterThan">
      <formula>1179</formula>
    </cfRule>
  </conditionalFormatting>
  <conditionalFormatting sqref="AD8:AD9">
    <cfRule type="cellIs" dxfId="142" priority="8" operator="greaterThan">
      <formula>99</formula>
    </cfRule>
  </conditionalFormatting>
  <conditionalFormatting sqref="AD8:AD9">
    <cfRule type="cellIs" dxfId="141" priority="7" operator="greaterThan">
      <formula>0.99</formula>
    </cfRule>
  </conditionalFormatting>
  <conditionalFormatting sqref="AK12:AK35">
    <cfRule type="cellIs" dxfId="140" priority="6" operator="greaterThan">
      <formula>$AK$8</formula>
    </cfRule>
  </conditionalFormatting>
  <conditionalFormatting sqref="AS12:AS35">
    <cfRule type="containsText" dxfId="139" priority="1" operator="containsText" text="N/A">
      <formula>NOT(ISERROR(SEARCH("N/A",AS12)))</formula>
    </cfRule>
    <cfRule type="cellIs" dxfId="138" priority="4" operator="equal">
      <formula>0</formula>
    </cfRule>
  </conditionalFormatting>
  <conditionalFormatting sqref="AS12:AS35">
    <cfRule type="cellIs" dxfId="137" priority="3" operator="greaterThanOrEqual">
      <formula>1185</formula>
    </cfRule>
  </conditionalFormatting>
  <conditionalFormatting sqref="AS12:AS35">
    <cfRule type="cellIs" dxfId="136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Q13" zoomScaleNormal="100" workbookViewId="0">
      <selection activeCell="B49" sqref="B4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139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43183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27695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23'!S35</f>
        <v>89139159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23'!AI35</f>
        <v>14296318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68</v>
      </c>
      <c r="H12" s="155">
        <f t="shared" ref="H12:H35" si="0">G12/1.42</f>
        <v>47.887323943661976</v>
      </c>
      <c r="I12" s="155">
        <v>68</v>
      </c>
      <c r="J12" s="41" t="s">
        <v>88</v>
      </c>
      <c r="K12" s="41">
        <f>L12-(2/1.42)</f>
        <v>42.95774647887324</v>
      </c>
      <c r="L12" s="42">
        <f>(G12-5)/1.42</f>
        <v>44.366197183098592</v>
      </c>
      <c r="M12" s="41">
        <f>L12+(6/1.42)</f>
        <v>48.591549295774648</v>
      </c>
      <c r="N12" s="43">
        <v>14</v>
      </c>
      <c r="O12" s="44" t="s">
        <v>89</v>
      </c>
      <c r="P12" s="44">
        <v>11.4</v>
      </c>
      <c r="Q12" s="158">
        <v>137</v>
      </c>
      <c r="R12" s="158"/>
      <c r="S12" s="158">
        <v>89142741</v>
      </c>
      <c r="T12" s="45">
        <f>IF(ISBLANK(S12),"-",S12-S11)</f>
        <v>3582</v>
      </c>
      <c r="U12" s="46">
        <f>T12*24/1000</f>
        <v>85.968000000000004</v>
      </c>
      <c r="V12" s="46">
        <f>T12/1000</f>
        <v>3.5819999999999999</v>
      </c>
      <c r="W12" s="96">
        <v>4.9000000000000004</v>
      </c>
      <c r="X12" s="96">
        <f t="shared" ref="X12:X35" si="1">W12</f>
        <v>4.9000000000000004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14297443</v>
      </c>
      <c r="AJ12" s="45">
        <f>IF(ISBLANK(AI12),"-",AI12-AI11)</f>
        <v>1125</v>
      </c>
      <c r="AK12" s="48">
        <f>AJ12/V12</f>
        <v>314.070351758794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70</v>
      </c>
      <c r="H13" s="155">
        <f t="shared" si="0"/>
        <v>49.295774647887328</v>
      </c>
      <c r="I13" s="155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139</v>
      </c>
      <c r="R13" s="158"/>
      <c r="S13" s="158">
        <v>89146036</v>
      </c>
      <c r="T13" s="45">
        <f t="shared" ref="T13:T35" si="4">IF(ISBLANK(S13),"-",S13-S12)</f>
        <v>3295</v>
      </c>
      <c r="U13" s="46">
        <f t="shared" ref="U13:U36" si="5">T13*24/1000</f>
        <v>79.08</v>
      </c>
      <c r="V13" s="46">
        <f t="shared" ref="V13:V36" si="6">T13/1000</f>
        <v>3.2949999999999999</v>
      </c>
      <c r="W13" s="96">
        <v>6.7</v>
      </c>
      <c r="X13" s="96">
        <f t="shared" si="1"/>
        <v>6.7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14298525</v>
      </c>
      <c r="AJ13" s="45">
        <f t="shared" ref="AJ13:AJ35" si="7">IF(ISBLANK(AI13),"-",AI13-AI12)</f>
        <v>1082</v>
      </c>
      <c r="AK13" s="48">
        <f t="shared" ref="AK13:AK35" si="8">AJ13/V13</f>
        <v>328.37632776934748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71</v>
      </c>
      <c r="H14" s="155">
        <f t="shared" si="0"/>
        <v>50</v>
      </c>
      <c r="I14" s="155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8">
        <v>136</v>
      </c>
      <c r="R14" s="158"/>
      <c r="S14" s="158">
        <v>89149571</v>
      </c>
      <c r="T14" s="45">
        <f t="shared" si="4"/>
        <v>3535</v>
      </c>
      <c r="U14" s="46">
        <f t="shared" si="5"/>
        <v>84.84</v>
      </c>
      <c r="V14" s="46">
        <f t="shared" si="6"/>
        <v>3.5350000000000001</v>
      </c>
      <c r="W14" s="96">
        <v>8.6</v>
      </c>
      <c r="X14" s="96">
        <f t="shared" si="1"/>
        <v>8.6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14299639</v>
      </c>
      <c r="AJ14" s="45">
        <f>IF(ISBLANK(AI14),"-",AI14-AI13)</f>
        <v>1114</v>
      </c>
      <c r="AK14" s="48">
        <f t="shared" si="8"/>
        <v>315.13437057991513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5</v>
      </c>
      <c r="G15" s="118">
        <v>83</v>
      </c>
      <c r="H15" s="155">
        <f t="shared" si="0"/>
        <v>58.450704225352112</v>
      </c>
      <c r="I15" s="155">
        <v>81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114</v>
      </c>
      <c r="R15" s="158"/>
      <c r="S15" s="158">
        <v>89153945</v>
      </c>
      <c r="T15" s="45">
        <f t="shared" si="4"/>
        <v>4374</v>
      </c>
      <c r="U15" s="46">
        <f t="shared" si="5"/>
        <v>104.976</v>
      </c>
      <c r="V15" s="46">
        <f t="shared" si="6"/>
        <v>4.3739999999999997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1167</v>
      </c>
      <c r="AC15" s="159">
        <v>1185</v>
      </c>
      <c r="AD15" s="159">
        <v>1146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14300662</v>
      </c>
      <c r="AJ15" s="45">
        <f t="shared" si="7"/>
        <v>1023</v>
      </c>
      <c r="AK15" s="48">
        <f t="shared" si="8"/>
        <v>233.88203017832649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4</v>
      </c>
      <c r="G16" s="118">
        <v>82</v>
      </c>
      <c r="H16" s="155">
        <f t="shared" si="0"/>
        <v>57.74647887323944</v>
      </c>
      <c r="I16" s="155">
        <v>81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>
        <v>123</v>
      </c>
      <c r="R16" s="158"/>
      <c r="S16" s="158">
        <v>89158835</v>
      </c>
      <c r="T16" s="45">
        <f t="shared" si="4"/>
        <v>4890</v>
      </c>
      <c r="U16" s="46">
        <f t="shared" si="5"/>
        <v>117.36</v>
      </c>
      <c r="V16" s="46">
        <f t="shared" si="6"/>
        <v>4.8899999999999997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1166</v>
      </c>
      <c r="AC16" s="159">
        <v>1185</v>
      </c>
      <c r="AD16" s="159">
        <v>1166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14301689</v>
      </c>
      <c r="AJ16" s="45">
        <f t="shared" si="7"/>
        <v>1027</v>
      </c>
      <c r="AK16" s="48">
        <f t="shared" si="8"/>
        <v>210.02044989775052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82</v>
      </c>
      <c r="H17" s="155">
        <f t="shared" si="0"/>
        <v>57.74647887323944</v>
      </c>
      <c r="I17" s="155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89164256</v>
      </c>
      <c r="T17" s="45">
        <f t="shared" si="4"/>
        <v>5421</v>
      </c>
      <c r="U17" s="46">
        <f t="shared" si="5"/>
        <v>130.10400000000001</v>
      </c>
      <c r="V17" s="46">
        <f t="shared" si="6"/>
        <v>5.4210000000000003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14302774</v>
      </c>
      <c r="AJ17" s="45">
        <f t="shared" si="7"/>
        <v>1085</v>
      </c>
      <c r="AK17" s="48">
        <f t="shared" si="8"/>
        <v>200.14757424829367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1.02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142</v>
      </c>
      <c r="R18" s="158"/>
      <c r="S18" s="158">
        <v>89170041</v>
      </c>
      <c r="T18" s="45">
        <f t="shared" si="4"/>
        <v>5785</v>
      </c>
      <c r="U18" s="46">
        <f t="shared" si="5"/>
        <v>138.84</v>
      </c>
      <c r="V18" s="46">
        <f t="shared" si="6"/>
        <v>5.7850000000000001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1188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14303881</v>
      </c>
      <c r="AJ18" s="45">
        <f t="shared" si="7"/>
        <v>1107</v>
      </c>
      <c r="AK18" s="48">
        <f t="shared" si="8"/>
        <v>191.35695764909246</v>
      </c>
      <c r="AL18" s="156">
        <v>0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79</v>
      </c>
      <c r="H19" s="155">
        <f t="shared" si="0"/>
        <v>55.633802816901408</v>
      </c>
      <c r="I19" s="155">
        <v>78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130</v>
      </c>
      <c r="R19" s="158"/>
      <c r="S19" s="158">
        <v>89175464</v>
      </c>
      <c r="T19" s="45">
        <f t="shared" si="4"/>
        <v>5423</v>
      </c>
      <c r="U19" s="46">
        <f>T19*24/1000</f>
        <v>130.15199999999999</v>
      </c>
      <c r="V19" s="46">
        <f t="shared" si="6"/>
        <v>5.423</v>
      </c>
      <c r="W19" s="96">
        <v>9.1</v>
      </c>
      <c r="X19" s="96">
        <f>W19</f>
        <v>9.1</v>
      </c>
      <c r="Y19" s="97" t="s">
        <v>160</v>
      </c>
      <c r="Z19" s="159">
        <v>0</v>
      </c>
      <c r="AA19" s="159">
        <v>1047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14305067</v>
      </c>
      <c r="AJ19" s="45">
        <f t="shared" si="7"/>
        <v>1186</v>
      </c>
      <c r="AK19" s="48">
        <f t="shared" si="8"/>
        <v>218.69813756223493</v>
      </c>
      <c r="AL19" s="156">
        <v>0</v>
      </c>
      <c r="AM19" s="156">
        <v>1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79</v>
      </c>
      <c r="H20" s="155">
        <f t="shared" si="0"/>
        <v>55.633802816901408</v>
      </c>
      <c r="I20" s="155">
        <v>78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125</v>
      </c>
      <c r="R20" s="158"/>
      <c r="S20" s="158">
        <v>89179933</v>
      </c>
      <c r="T20" s="45">
        <f t="shared" si="4"/>
        <v>4469</v>
      </c>
      <c r="U20" s="46">
        <f t="shared" si="5"/>
        <v>107.256</v>
      </c>
      <c r="V20" s="46">
        <f t="shared" si="6"/>
        <v>4.4690000000000003</v>
      </c>
      <c r="W20" s="96">
        <v>8.3000000000000007</v>
      </c>
      <c r="X20" s="96">
        <f t="shared" si="1"/>
        <v>8.3000000000000007</v>
      </c>
      <c r="Y20" s="97" t="s">
        <v>160</v>
      </c>
      <c r="Z20" s="159">
        <v>0</v>
      </c>
      <c r="AA20" s="159">
        <v>1118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14306318</v>
      </c>
      <c r="AJ20" s="45">
        <f t="shared" si="7"/>
        <v>1251</v>
      </c>
      <c r="AK20" s="48">
        <f t="shared" si="8"/>
        <v>279.92839561423136</v>
      </c>
      <c r="AL20" s="156">
        <v>0</v>
      </c>
      <c r="AM20" s="156">
        <v>1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89184325</v>
      </c>
      <c r="T21" s="45">
        <f t="shared" si="4"/>
        <v>4392</v>
      </c>
      <c r="U21" s="46">
        <f t="shared" si="5"/>
        <v>105.408</v>
      </c>
      <c r="V21" s="46">
        <f t="shared" si="6"/>
        <v>4.3920000000000003</v>
      </c>
      <c r="W21" s="96">
        <v>7.4</v>
      </c>
      <c r="X21" s="96">
        <f t="shared" si="1"/>
        <v>7.4</v>
      </c>
      <c r="Y21" s="97" t="s">
        <v>160</v>
      </c>
      <c r="Z21" s="159">
        <v>0</v>
      </c>
      <c r="AA21" s="159">
        <v>1138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14307544</v>
      </c>
      <c r="AJ21" s="45">
        <f t="shared" si="7"/>
        <v>1226</v>
      </c>
      <c r="AK21" s="48">
        <f t="shared" si="8"/>
        <v>279.143897996357</v>
      </c>
      <c r="AL21" s="156">
        <v>0</v>
      </c>
      <c r="AM21" s="156">
        <v>1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1.06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79</v>
      </c>
      <c r="H22" s="155">
        <f t="shared" si="0"/>
        <v>55.633802816901408</v>
      </c>
      <c r="I22" s="155">
        <v>77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125</v>
      </c>
      <c r="R22" s="158"/>
      <c r="S22" s="158">
        <v>89188710</v>
      </c>
      <c r="T22" s="45">
        <f t="shared" si="4"/>
        <v>4385</v>
      </c>
      <c r="U22" s="46">
        <f t="shared" si="5"/>
        <v>105.24</v>
      </c>
      <c r="V22" s="46">
        <f t="shared" si="6"/>
        <v>4.3849999999999998</v>
      </c>
      <c r="W22" s="96">
        <v>6.5</v>
      </c>
      <c r="X22" s="96">
        <f>W22</f>
        <v>6.5</v>
      </c>
      <c r="Y22" s="97" t="s">
        <v>160</v>
      </c>
      <c r="Z22" s="159">
        <v>0</v>
      </c>
      <c r="AA22" s="159">
        <v>1138</v>
      </c>
      <c r="AB22" s="159">
        <v>1188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14308806</v>
      </c>
      <c r="AJ22" s="45">
        <f t="shared" si="7"/>
        <v>1262</v>
      </c>
      <c r="AK22" s="48">
        <f t="shared" si="8"/>
        <v>287.7993158494869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77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125</v>
      </c>
      <c r="R23" s="158"/>
      <c r="S23" s="158">
        <v>89193227</v>
      </c>
      <c r="T23" s="45">
        <f t="shared" si="4"/>
        <v>4517</v>
      </c>
      <c r="U23" s="46">
        <f>T23*24/1000</f>
        <v>108.408</v>
      </c>
      <c r="V23" s="46">
        <f t="shared" si="6"/>
        <v>4.5170000000000003</v>
      </c>
      <c r="W23" s="96">
        <v>5.7</v>
      </c>
      <c r="X23" s="96">
        <f t="shared" si="1"/>
        <v>5.7</v>
      </c>
      <c r="Y23" s="97" t="s">
        <v>160</v>
      </c>
      <c r="Z23" s="159">
        <v>0</v>
      </c>
      <c r="AA23" s="159">
        <v>1087</v>
      </c>
      <c r="AB23" s="159">
        <v>1186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14310021</v>
      </c>
      <c r="AJ23" s="45">
        <f t="shared" si="7"/>
        <v>1215</v>
      </c>
      <c r="AK23" s="48">
        <f t="shared" si="8"/>
        <v>268.98383883108255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89197418</v>
      </c>
      <c r="T24" s="45">
        <f t="shared" si="4"/>
        <v>4191</v>
      </c>
      <c r="U24" s="46">
        <f>T24*24/1000</f>
        <v>100.584</v>
      </c>
      <c r="V24" s="46">
        <f t="shared" si="6"/>
        <v>4.1909999999999998</v>
      </c>
      <c r="W24" s="96">
        <v>5</v>
      </c>
      <c r="X24" s="96">
        <f t="shared" si="1"/>
        <v>5</v>
      </c>
      <c r="Y24" s="97" t="s">
        <v>160</v>
      </c>
      <c r="Z24" s="159">
        <v>0</v>
      </c>
      <c r="AA24" s="159">
        <v>1068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14311238</v>
      </c>
      <c r="AJ24" s="45">
        <f t="shared" si="7"/>
        <v>1217</v>
      </c>
      <c r="AK24" s="48">
        <f t="shared" si="8"/>
        <v>290.38415652588884</v>
      </c>
      <c r="AL24" s="156">
        <v>0</v>
      </c>
      <c r="AM24" s="156">
        <v>1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75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89201770</v>
      </c>
      <c r="T25" s="45">
        <f t="shared" si="4"/>
        <v>4352</v>
      </c>
      <c r="U25" s="46">
        <f t="shared" si="5"/>
        <v>104.44799999999999</v>
      </c>
      <c r="V25" s="46">
        <f t="shared" si="6"/>
        <v>4.3520000000000003</v>
      </c>
      <c r="W25" s="96">
        <v>4.4000000000000004</v>
      </c>
      <c r="X25" s="96">
        <f t="shared" si="1"/>
        <v>4.4000000000000004</v>
      </c>
      <c r="Y25" s="97" t="s">
        <v>160</v>
      </c>
      <c r="Z25" s="159">
        <v>0</v>
      </c>
      <c r="AA25" s="159">
        <v>1027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14312480</v>
      </c>
      <c r="AJ25" s="45">
        <f t="shared" si="7"/>
        <v>1242</v>
      </c>
      <c r="AK25" s="48">
        <f t="shared" si="8"/>
        <v>285.3860294117647</v>
      </c>
      <c r="AL25" s="156">
        <v>0</v>
      </c>
      <c r="AM25" s="156">
        <v>1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1.0900000000000001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76</v>
      </c>
      <c r="H26" s="155">
        <f t="shared" si="0"/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126</v>
      </c>
      <c r="R26" s="158"/>
      <c r="S26" s="158">
        <v>89206033</v>
      </c>
      <c r="T26" s="45">
        <f t="shared" si="4"/>
        <v>4263</v>
      </c>
      <c r="U26" s="46">
        <f t="shared" si="5"/>
        <v>102.312</v>
      </c>
      <c r="V26" s="46">
        <f t="shared" si="6"/>
        <v>4.2629999999999999</v>
      </c>
      <c r="W26" s="96">
        <v>3.9</v>
      </c>
      <c r="X26" s="96">
        <f t="shared" si="1"/>
        <v>3.9</v>
      </c>
      <c r="Y26" s="97" t="s">
        <v>160</v>
      </c>
      <c r="Z26" s="159">
        <v>0</v>
      </c>
      <c r="AA26" s="159">
        <v>1025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14313625</v>
      </c>
      <c r="AJ26" s="45">
        <f>IF(ISBLANK(AI26),"-",AI26-AI25)</f>
        <v>1145</v>
      </c>
      <c r="AK26" s="48">
        <f t="shared" si="8"/>
        <v>268.59019469856906</v>
      </c>
      <c r="AL26" s="156">
        <v>0</v>
      </c>
      <c r="AM26" s="156">
        <v>1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77</v>
      </c>
      <c r="H27" s="155">
        <f t="shared" si="0"/>
        <v>54.225352112676056</v>
      </c>
      <c r="I27" s="155">
        <v>73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123</v>
      </c>
      <c r="R27" s="158"/>
      <c r="S27" s="158">
        <v>89210489</v>
      </c>
      <c r="T27" s="45">
        <f t="shared" si="4"/>
        <v>4456</v>
      </c>
      <c r="U27" s="46">
        <f t="shared" si="5"/>
        <v>106.944</v>
      </c>
      <c r="V27" s="46">
        <f t="shared" si="6"/>
        <v>4.4560000000000004</v>
      </c>
      <c r="W27" s="96">
        <v>3.4</v>
      </c>
      <c r="X27" s="96">
        <f t="shared" si="1"/>
        <v>3.4</v>
      </c>
      <c r="Y27" s="97" t="s">
        <v>160</v>
      </c>
      <c r="Z27" s="159">
        <v>0</v>
      </c>
      <c r="AA27" s="159">
        <v>1025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14314792</v>
      </c>
      <c r="AJ27" s="45">
        <f>IF(ISBLANK(AI27),"-",AI27-AI26)</f>
        <v>1167</v>
      </c>
      <c r="AK27" s="48">
        <f t="shared" si="8"/>
        <v>261.89407540394973</v>
      </c>
      <c r="AL27" s="156">
        <v>0</v>
      </c>
      <c r="AM27" s="156">
        <v>1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 t="s">
        <v>288</v>
      </c>
      <c r="E28" s="155" t="e">
        <f t="shared" si="2"/>
        <v>#VALUE!</v>
      </c>
      <c r="F28" s="155">
        <v>-2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 t="s">
        <v>288</v>
      </c>
      <c r="R28" s="158"/>
      <c r="S28" s="158">
        <v>89214951</v>
      </c>
      <c r="T28" s="45">
        <f t="shared" si="4"/>
        <v>4462</v>
      </c>
      <c r="U28" s="46">
        <f t="shared" si="5"/>
        <v>107.08799999999999</v>
      </c>
      <c r="V28" s="46">
        <f t="shared" si="6"/>
        <v>4.4619999999999997</v>
      </c>
      <c r="W28" s="96">
        <v>3.1</v>
      </c>
      <c r="X28" s="96">
        <f t="shared" si="1"/>
        <v>3.1</v>
      </c>
      <c r="Y28" s="97" t="s">
        <v>160</v>
      </c>
      <c r="Z28" s="159">
        <v>0</v>
      </c>
      <c r="AA28" s="159">
        <v>1025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14315995</v>
      </c>
      <c r="AJ28" s="45">
        <f t="shared" si="7"/>
        <v>1203</v>
      </c>
      <c r="AK28" s="48">
        <f>AJ27/V28</f>
        <v>261.5419094576423</v>
      </c>
      <c r="AL28" s="156">
        <v>0</v>
      </c>
      <c r="AM28" s="156">
        <v>1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 t="s">
        <v>288</v>
      </c>
      <c r="E29" s="155" t="e">
        <f t="shared" si="2"/>
        <v>#VALUE!</v>
      </c>
      <c r="F29" s="155">
        <v>-3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 t="s">
        <v>288</v>
      </c>
      <c r="R29" s="158"/>
      <c r="S29" s="158">
        <v>89218999</v>
      </c>
      <c r="T29" s="45">
        <f t="shared" si="4"/>
        <v>4048</v>
      </c>
      <c r="U29" s="46">
        <f t="shared" si="5"/>
        <v>97.152000000000001</v>
      </c>
      <c r="V29" s="46">
        <f t="shared" si="6"/>
        <v>4.048</v>
      </c>
      <c r="W29" s="96">
        <v>2.7</v>
      </c>
      <c r="X29" s="96">
        <f t="shared" si="1"/>
        <v>2.7</v>
      </c>
      <c r="Y29" s="97" t="s">
        <v>160</v>
      </c>
      <c r="Z29" s="159">
        <v>0</v>
      </c>
      <c r="AA29" s="159">
        <v>1025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14317155</v>
      </c>
      <c r="AJ29" s="45">
        <f t="shared" si="7"/>
        <v>1160</v>
      </c>
      <c r="AK29" s="48">
        <f>AJ28/V29</f>
        <v>297.18379446640319</v>
      </c>
      <c r="AL29" s="156">
        <v>0</v>
      </c>
      <c r="AM29" s="156">
        <v>1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1.1200000000000001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 t="s">
        <v>288</v>
      </c>
      <c r="E30" s="155" t="e">
        <f t="shared" si="2"/>
        <v>#VALUE!</v>
      </c>
      <c r="F30" s="155">
        <v>-4</v>
      </c>
      <c r="G30" s="118">
        <v>75</v>
      </c>
      <c r="H30" s="155">
        <f t="shared" si="0"/>
        <v>52.816901408450704</v>
      </c>
      <c r="I30" s="155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 t="s">
        <v>288</v>
      </c>
      <c r="R30" s="158"/>
      <c r="S30" s="158">
        <v>89223215</v>
      </c>
      <c r="T30" s="45">
        <f t="shared" si="4"/>
        <v>4216</v>
      </c>
      <c r="U30" s="46">
        <f t="shared" si="5"/>
        <v>101.184</v>
      </c>
      <c r="V30" s="46">
        <f t="shared" si="6"/>
        <v>4.2160000000000002</v>
      </c>
      <c r="W30" s="96">
        <v>2.2999999999999998</v>
      </c>
      <c r="X30" s="96">
        <f t="shared" si="1"/>
        <v>2.2999999999999998</v>
      </c>
      <c r="Y30" s="97" t="s">
        <v>160</v>
      </c>
      <c r="Z30" s="159">
        <v>0</v>
      </c>
      <c r="AA30" s="159">
        <v>1025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14318351</v>
      </c>
      <c r="AJ30" s="45">
        <f t="shared" si="7"/>
        <v>1196</v>
      </c>
      <c r="AK30" s="48">
        <f t="shared" si="8"/>
        <v>283.68121442125238</v>
      </c>
      <c r="AL30" s="156">
        <v>0</v>
      </c>
      <c r="AM30" s="156">
        <v>1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69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89227596</v>
      </c>
      <c r="T31" s="45">
        <f t="shared" si="4"/>
        <v>4381</v>
      </c>
      <c r="U31" s="46">
        <f t="shared" si="5"/>
        <v>105.14400000000001</v>
      </c>
      <c r="V31" s="46">
        <f t="shared" si="6"/>
        <v>4.3810000000000002</v>
      </c>
      <c r="W31" s="96">
        <v>2</v>
      </c>
      <c r="X31" s="96">
        <f t="shared" si="1"/>
        <v>2</v>
      </c>
      <c r="Y31" s="97" t="s">
        <v>160</v>
      </c>
      <c r="Z31" s="159">
        <v>0</v>
      </c>
      <c r="AA31" s="159">
        <v>1025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14319537</v>
      </c>
      <c r="AJ31" s="45">
        <f t="shared" si="7"/>
        <v>1186</v>
      </c>
      <c r="AK31" s="48">
        <f t="shared" si="8"/>
        <v>270.71444875599178</v>
      </c>
      <c r="AL31" s="156">
        <v>0</v>
      </c>
      <c r="AM31" s="156">
        <v>1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 t="s">
        <v>288</v>
      </c>
      <c r="E32" s="155" t="e">
        <f t="shared" si="2"/>
        <v>#VALUE!</v>
      </c>
      <c r="F32" s="155">
        <v>-6</v>
      </c>
      <c r="G32" s="118">
        <v>75</v>
      </c>
      <c r="H32" s="155">
        <f t="shared" si="0"/>
        <v>52.816901408450704</v>
      </c>
      <c r="I32" s="155">
        <v>68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 t="s">
        <v>288</v>
      </c>
      <c r="R32" s="158"/>
      <c r="S32" s="158">
        <v>89231772</v>
      </c>
      <c r="T32" s="45">
        <f t="shared" si="4"/>
        <v>4176</v>
      </c>
      <c r="U32" s="46">
        <f t="shared" si="5"/>
        <v>100.224</v>
      </c>
      <c r="V32" s="46">
        <f t="shared" si="6"/>
        <v>4.1760000000000002</v>
      </c>
      <c r="W32" s="96">
        <v>1.7</v>
      </c>
      <c r="X32" s="96">
        <f t="shared" si="1"/>
        <v>1.7</v>
      </c>
      <c r="Y32" s="97" t="s">
        <v>160</v>
      </c>
      <c r="Z32" s="159">
        <v>0</v>
      </c>
      <c r="AA32" s="159">
        <v>1026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14320685</v>
      </c>
      <c r="AJ32" s="45">
        <f t="shared" si="7"/>
        <v>1148</v>
      </c>
      <c r="AK32" s="48">
        <f t="shared" si="8"/>
        <v>274.90421455938696</v>
      </c>
      <c r="AL32" s="156">
        <v>0</v>
      </c>
      <c r="AM32" s="156">
        <v>1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-2</v>
      </c>
      <c r="G33" s="118">
        <v>78</v>
      </c>
      <c r="H33" s="155">
        <f t="shared" si="0"/>
        <v>54.929577464788736</v>
      </c>
      <c r="I33" s="155">
        <v>70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127</v>
      </c>
      <c r="R33" s="158"/>
      <c r="S33" s="158">
        <v>89235498</v>
      </c>
      <c r="T33" s="45">
        <f t="shared" si="4"/>
        <v>3726</v>
      </c>
      <c r="U33" s="46">
        <f t="shared" si="5"/>
        <v>89.424000000000007</v>
      </c>
      <c r="V33" s="46">
        <f t="shared" si="6"/>
        <v>3.726</v>
      </c>
      <c r="W33" s="96">
        <v>1.4</v>
      </c>
      <c r="X33" s="96">
        <f t="shared" si="1"/>
        <v>1.4</v>
      </c>
      <c r="Y33" s="97" t="s">
        <v>160</v>
      </c>
      <c r="Z33" s="159">
        <v>0</v>
      </c>
      <c r="AA33" s="159">
        <v>1026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14321801</v>
      </c>
      <c r="AJ33" s="45">
        <f t="shared" si="7"/>
        <v>1116</v>
      </c>
      <c r="AK33" s="48">
        <f t="shared" si="8"/>
        <v>299.51690821256039</v>
      </c>
      <c r="AL33" s="156">
        <v>0</v>
      </c>
      <c r="AM33" s="156">
        <v>1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1.0900000000000001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73</v>
      </c>
      <c r="H34" s="155">
        <f t="shared" si="0"/>
        <v>51.408450704225352</v>
      </c>
      <c r="I34" s="155">
        <v>75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129</v>
      </c>
      <c r="R34" s="158"/>
      <c r="S34" s="158">
        <v>89238831</v>
      </c>
      <c r="T34" s="45">
        <f t="shared" si="4"/>
        <v>3333</v>
      </c>
      <c r="U34" s="46">
        <f t="shared" si="5"/>
        <v>79.992000000000004</v>
      </c>
      <c r="V34" s="46">
        <f t="shared" si="6"/>
        <v>3.3330000000000002</v>
      </c>
      <c r="W34" s="96">
        <v>2</v>
      </c>
      <c r="X34" s="96">
        <f t="shared" si="1"/>
        <v>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1186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14322903</v>
      </c>
      <c r="AJ34" s="45">
        <f t="shared" si="7"/>
        <v>1102</v>
      </c>
      <c r="AK34" s="48">
        <f t="shared" si="8"/>
        <v>330.6330633063306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0.3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77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131</v>
      </c>
      <c r="R35" s="158"/>
      <c r="S35" s="158">
        <v>89242493</v>
      </c>
      <c r="T35" s="45">
        <f t="shared" si="4"/>
        <v>3662</v>
      </c>
      <c r="U35" s="46">
        <f t="shared" si="5"/>
        <v>87.888000000000005</v>
      </c>
      <c r="V35" s="46">
        <f t="shared" si="6"/>
        <v>3.6619999999999999</v>
      </c>
      <c r="W35" s="96">
        <v>2.8</v>
      </c>
      <c r="X35" s="96">
        <f t="shared" si="1"/>
        <v>2.8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14324013</v>
      </c>
      <c r="AJ35" s="45">
        <f t="shared" si="7"/>
        <v>1110</v>
      </c>
      <c r="AK35" s="48">
        <f t="shared" si="8"/>
        <v>303.11305297651558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0.3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103334</v>
      </c>
      <c r="U36" s="46">
        <f t="shared" si="5"/>
        <v>2480.0160000000001</v>
      </c>
      <c r="V36" s="46">
        <f t="shared" si="6"/>
        <v>103.334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27695</v>
      </c>
      <c r="AK36" s="61">
        <f>$AJ$36/$V36</f>
        <v>268.01439990709736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283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284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285</v>
      </c>
      <c r="C49" s="252"/>
      <c r="D49" s="252"/>
      <c r="E49" s="252"/>
      <c r="F49" s="252"/>
      <c r="G49" s="252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156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158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327" t="s">
        <v>287</v>
      </c>
      <c r="C52" s="328"/>
      <c r="D52" s="328"/>
      <c r="E52" s="328"/>
      <c r="F52" s="328"/>
      <c r="G52" s="252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286</v>
      </c>
      <c r="C53" s="144"/>
      <c r="D53" s="167"/>
      <c r="E53" s="167"/>
      <c r="F53" s="167"/>
      <c r="G53" s="167"/>
      <c r="H53" s="130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279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163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165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'[1]FEB 6'!$B$54</f>
        <v>TARGET DISCHARGE PRESSURE SET TO 76 PSI @ 7:01 PM TO 8:01 PM AS PER SCHEDULE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166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15" t="s">
        <v>289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266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168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 t="s">
        <v>169</v>
      </c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_1_1_1"/>
    <protectedRange sqref="R3:W3" name="Range1_16_1_1_1_1_1_1_2_2_2_2_2_2_2_2_2_2_2_2_2_2_2_2_2_2_2_2_2_2_2_1_2_2_2_2_2_2_2_2_2_2_3_2_2_2_2_2_2_2_2_2_2_3_2_2_2_2_2_1_1_1_1_2_2_2_1_1_1_1_1_1_1"/>
    <protectedRange sqref="R4:W4" name="Range1_16_1_1_1_1_1_1_2_2_2_2_2_2_2_2_2_2_2_2_2_2_2_2_2_2_2_2_2_2_2_1_2_2_2_2_2_2_2_2_2_2_3_2_2_2_2_2_2_2_2_2_2_3_2_2_2_2_2_1_1_1_1_2_2_2_1_1_1_1_1_3_2"/>
  </protectedRanges>
  <mergeCells count="42">
    <mergeCell ref="AV10:AV11"/>
    <mergeCell ref="AY31:AZ31"/>
    <mergeCell ref="N36:P36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35" priority="5" operator="containsText" text="N/A">
      <formula>NOT(ISERROR(SEARCH("N/A",Z12)))</formula>
    </cfRule>
    <cfRule type="cellIs" dxfId="134" priority="17" operator="equal">
      <formula>0</formula>
    </cfRule>
  </conditionalFormatting>
  <conditionalFormatting sqref="Z12:AG35">
    <cfRule type="cellIs" dxfId="133" priority="16" operator="greaterThanOrEqual">
      <formula>1185</formula>
    </cfRule>
  </conditionalFormatting>
  <conditionalFormatting sqref="Z12:AG35">
    <cfRule type="cellIs" dxfId="132" priority="15" operator="between">
      <formula>0.1</formula>
      <formula>1184</formula>
    </cfRule>
  </conditionalFormatting>
  <conditionalFormatting sqref="Z8:Z9 AT12:AT35 AL36:AQ36 AL12:AR35">
    <cfRule type="cellIs" dxfId="131" priority="14" operator="equal">
      <formula>0</formula>
    </cfRule>
  </conditionalFormatting>
  <conditionalFormatting sqref="Z8:Z9 AT12:AT35 AL36:AQ36 AL12:AR35">
    <cfRule type="cellIs" dxfId="130" priority="13" operator="greaterThan">
      <formula>1179</formula>
    </cfRule>
  </conditionalFormatting>
  <conditionalFormatting sqref="Z8:Z9 AT12:AT35 AL36:AQ36 AL12:AR35">
    <cfRule type="cellIs" dxfId="129" priority="12" operator="greaterThan">
      <formula>99</formula>
    </cfRule>
  </conditionalFormatting>
  <conditionalFormatting sqref="Z8:Z9 AT12:AT35 AL36:AQ36 AL12:AR35">
    <cfRule type="cellIs" dxfId="128" priority="11" operator="greaterThan">
      <formula>0.99</formula>
    </cfRule>
  </conditionalFormatting>
  <conditionalFormatting sqref="AD8:AD9">
    <cfRule type="cellIs" dxfId="127" priority="10" operator="equal">
      <formula>0</formula>
    </cfRule>
  </conditionalFormatting>
  <conditionalFormatting sqref="AD8:AD9">
    <cfRule type="cellIs" dxfId="126" priority="9" operator="greaterThan">
      <formula>1179</formula>
    </cfRule>
  </conditionalFormatting>
  <conditionalFormatting sqref="AD8:AD9">
    <cfRule type="cellIs" dxfId="125" priority="8" operator="greaterThan">
      <formula>99</formula>
    </cfRule>
  </conditionalFormatting>
  <conditionalFormatting sqref="AD8:AD9">
    <cfRule type="cellIs" dxfId="124" priority="7" operator="greaterThan">
      <formula>0.99</formula>
    </cfRule>
  </conditionalFormatting>
  <conditionalFormatting sqref="AK12:AK35">
    <cfRule type="cellIs" dxfId="123" priority="6" operator="greaterThan">
      <formula>$AK$8</formula>
    </cfRule>
  </conditionalFormatting>
  <conditionalFormatting sqref="AS12:AS35">
    <cfRule type="containsText" dxfId="122" priority="1" operator="containsText" text="N/A">
      <formula>NOT(ISERROR(SEARCH("N/A",AS12)))</formula>
    </cfRule>
    <cfRule type="cellIs" dxfId="121" priority="4" operator="equal">
      <formula>0</formula>
    </cfRule>
  </conditionalFormatting>
  <conditionalFormatting sqref="AS12:AS35">
    <cfRule type="cellIs" dxfId="120" priority="3" operator="greaterThanOrEqual">
      <formula>1185</formula>
    </cfRule>
  </conditionalFormatting>
  <conditionalFormatting sqref="AS12:AS35">
    <cfRule type="cellIs" dxfId="119" priority="2" operator="between">
      <formula>0.1</formula>
      <formula>1184</formula>
    </cfRule>
  </conditionalFormatting>
  <dataValidations disablePrompts="1"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28" zoomScaleNormal="100" workbookViewId="0">
      <selection activeCell="B52" sqref="B52:B53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290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43184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27789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24'!S35</f>
        <v>89242493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24'!AI35</f>
        <v>14324013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70</v>
      </c>
      <c r="H12" s="155">
        <f t="shared" ref="H12:H35" si="0">G12/1.42</f>
        <v>49.295774647887328</v>
      </c>
      <c r="I12" s="155">
        <v>75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8">
        <v>134</v>
      </c>
      <c r="R12" s="158"/>
      <c r="S12" s="158">
        <v>89245840</v>
      </c>
      <c r="T12" s="45">
        <f>IF(ISBLANK(S12),"-",S12-S11)</f>
        <v>3347</v>
      </c>
      <c r="U12" s="46">
        <f>T12*24/1000</f>
        <v>80.328000000000003</v>
      </c>
      <c r="V12" s="46">
        <f>T12/1000</f>
        <v>3.347</v>
      </c>
      <c r="W12" s="96">
        <v>4.2</v>
      </c>
      <c r="X12" s="96">
        <f t="shared" ref="X12:X35" si="1">W12</f>
        <v>4.2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14325134</v>
      </c>
      <c r="AJ12" s="45">
        <f>IF(ISBLANK(AI12),"-",AI12-AI11)</f>
        <v>1121</v>
      </c>
      <c r="AK12" s="48">
        <f>AJ12/V12</f>
        <v>334.92680011951001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71</v>
      </c>
      <c r="H13" s="155">
        <f t="shared" si="0"/>
        <v>50</v>
      </c>
      <c r="I13" s="155">
        <v>77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132</v>
      </c>
      <c r="R13" s="158"/>
      <c r="S13" s="158">
        <v>89249228</v>
      </c>
      <c r="T13" s="45">
        <f t="shared" ref="T13:T35" si="4">IF(ISBLANK(S13),"-",S13-S12)</f>
        <v>3388</v>
      </c>
      <c r="U13" s="46">
        <f t="shared" ref="U13:U36" si="5">T13*24/1000</f>
        <v>81.311999999999998</v>
      </c>
      <c r="V13" s="46">
        <f t="shared" ref="V13:V36" si="6">T13/1000</f>
        <v>3.3879999999999999</v>
      </c>
      <c r="W13" s="96">
        <v>5.7</v>
      </c>
      <c r="X13" s="96">
        <f t="shared" si="1"/>
        <v>5.7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14326249</v>
      </c>
      <c r="AJ13" s="45">
        <f t="shared" ref="AJ13:AJ35" si="7">IF(ISBLANK(AI13),"-",AI13-AI12)</f>
        <v>1115</v>
      </c>
      <c r="AK13" s="48">
        <f t="shared" ref="AK13:AK35" si="8">AJ13/V13</f>
        <v>329.10271546635187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0.7</v>
      </c>
      <c r="AS13" s="159"/>
      <c r="AT13" s="159">
        <f t="shared" ref="AT13:AT34" si="9">AS13-AS12</f>
        <v>0</v>
      </c>
      <c r="AU13" s="120">
        <v>0.89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74</v>
      </c>
      <c r="H14" s="155">
        <f t="shared" si="0"/>
        <v>52.112676056338032</v>
      </c>
      <c r="I14" s="155">
        <v>78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8">
        <v>130</v>
      </c>
      <c r="R14" s="158"/>
      <c r="S14" s="158">
        <v>89252693</v>
      </c>
      <c r="T14" s="45">
        <f t="shared" si="4"/>
        <v>3465</v>
      </c>
      <c r="U14" s="46">
        <f t="shared" si="5"/>
        <v>83.16</v>
      </c>
      <c r="V14" s="46">
        <f t="shared" si="6"/>
        <v>3.4649999999999999</v>
      </c>
      <c r="W14" s="96">
        <v>7.1</v>
      </c>
      <c r="X14" s="96">
        <f t="shared" si="1"/>
        <v>7.1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14327344</v>
      </c>
      <c r="AJ14" s="45">
        <f>IF(ISBLANK(AI14),"-",AI14-AI13)</f>
        <v>1095</v>
      </c>
      <c r="AK14" s="48">
        <f t="shared" si="8"/>
        <v>316.01731601731603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74</v>
      </c>
      <c r="H15" s="155">
        <f t="shared" si="0"/>
        <v>52.112676056338032</v>
      </c>
      <c r="I15" s="155">
        <v>79</v>
      </c>
      <c r="J15" s="41" t="s">
        <v>88</v>
      </c>
      <c r="K15" s="41">
        <f t="shared" si="3"/>
        <v>47.183098591549296</v>
      </c>
      <c r="L15" s="42">
        <f>(G15-5)/1.42</f>
        <v>48.591549295774648</v>
      </c>
      <c r="M15" s="41">
        <f>L15+(6/1.42)</f>
        <v>52.816901408450704</v>
      </c>
      <c r="N15" s="43">
        <v>14</v>
      </c>
      <c r="O15" s="44" t="s">
        <v>89</v>
      </c>
      <c r="P15" s="44">
        <v>12.8</v>
      </c>
      <c r="Q15" s="158">
        <v>133</v>
      </c>
      <c r="R15" s="158"/>
      <c r="S15" s="158">
        <v>89256135</v>
      </c>
      <c r="T15" s="45">
        <f t="shared" si="4"/>
        <v>3442</v>
      </c>
      <c r="U15" s="46">
        <f t="shared" si="5"/>
        <v>82.608000000000004</v>
      </c>
      <c r="V15" s="46">
        <f t="shared" si="6"/>
        <v>3.4420000000000002</v>
      </c>
      <c r="W15" s="96">
        <v>8.5</v>
      </c>
      <c r="X15" s="96">
        <f t="shared" si="1"/>
        <v>8.5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14328457</v>
      </c>
      <c r="AJ15" s="45">
        <f t="shared" si="7"/>
        <v>1113</v>
      </c>
      <c r="AK15" s="48">
        <f t="shared" si="8"/>
        <v>323.35851249273679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7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 t="s">
        <v>288</v>
      </c>
      <c r="R16" s="158"/>
      <c r="S16" s="158">
        <v>89260338</v>
      </c>
      <c r="T16" s="45">
        <f t="shared" si="4"/>
        <v>4203</v>
      </c>
      <c r="U16" s="46">
        <f t="shared" si="5"/>
        <v>100.872</v>
      </c>
      <c r="V16" s="46">
        <f t="shared" si="6"/>
        <v>4.2030000000000003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14329547</v>
      </c>
      <c r="AJ16" s="45">
        <f t="shared" si="7"/>
        <v>1090</v>
      </c>
      <c r="AK16" s="48">
        <f t="shared" si="8"/>
        <v>259.33856768974539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7</v>
      </c>
      <c r="G17" s="118">
        <v>82</v>
      </c>
      <c r="H17" s="155">
        <f t="shared" si="0"/>
        <v>57.74647887323944</v>
      </c>
      <c r="I17" s="155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8" t="s">
        <v>288</v>
      </c>
      <c r="R17" s="158"/>
      <c r="S17" s="158">
        <v>89265976</v>
      </c>
      <c r="T17" s="45">
        <f t="shared" si="4"/>
        <v>5638</v>
      </c>
      <c r="U17" s="46">
        <f t="shared" si="5"/>
        <v>135.31200000000001</v>
      </c>
      <c r="V17" s="46">
        <f t="shared" si="6"/>
        <v>5.6379999999999999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1147</v>
      </c>
      <c r="AC17" s="159">
        <v>1185</v>
      </c>
      <c r="AD17" s="159">
        <v>1147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14330643</v>
      </c>
      <c r="AJ17" s="45">
        <f t="shared" si="7"/>
        <v>1096</v>
      </c>
      <c r="AK17" s="48">
        <f t="shared" si="8"/>
        <v>194.39517559418235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6</v>
      </c>
      <c r="G18" s="118">
        <v>78</v>
      </c>
      <c r="H18" s="155">
        <f t="shared" si="0"/>
        <v>54.929577464788736</v>
      </c>
      <c r="I18" s="155">
        <v>78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138</v>
      </c>
      <c r="R18" s="158"/>
      <c r="S18" s="158">
        <v>89271450</v>
      </c>
      <c r="T18" s="45">
        <f t="shared" si="4"/>
        <v>5474</v>
      </c>
      <c r="U18" s="46">
        <f t="shared" si="5"/>
        <v>131.376</v>
      </c>
      <c r="V18" s="46">
        <f t="shared" si="6"/>
        <v>5.4740000000000002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14331696</v>
      </c>
      <c r="AJ18" s="45">
        <f t="shared" si="7"/>
        <v>1053</v>
      </c>
      <c r="AK18" s="48">
        <f t="shared" si="8"/>
        <v>192.36390208257214</v>
      </c>
      <c r="AL18" s="156">
        <v>0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5</v>
      </c>
      <c r="G19" s="118">
        <v>80</v>
      </c>
      <c r="H19" s="155">
        <f t="shared" si="0"/>
        <v>56.338028169014088</v>
      </c>
      <c r="I19" s="155">
        <v>79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89277076</v>
      </c>
      <c r="T19" s="45">
        <f t="shared" si="4"/>
        <v>5626</v>
      </c>
      <c r="U19" s="46">
        <f>T19*24/1000</f>
        <v>135.024</v>
      </c>
      <c r="V19" s="46">
        <f t="shared" si="6"/>
        <v>5.6260000000000003</v>
      </c>
      <c r="W19" s="96">
        <v>9.1</v>
      </c>
      <c r="X19" s="96">
        <f>W19</f>
        <v>9.1</v>
      </c>
      <c r="Y19" s="97" t="s">
        <v>160</v>
      </c>
      <c r="Z19" s="159">
        <v>1067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14332872</v>
      </c>
      <c r="AJ19" s="45">
        <f t="shared" si="7"/>
        <v>1176</v>
      </c>
      <c r="AK19" s="48">
        <f t="shared" si="8"/>
        <v>209.02950586562389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79</v>
      </c>
      <c r="H20" s="155">
        <f t="shared" si="0"/>
        <v>55.633802816901408</v>
      </c>
      <c r="I20" s="155">
        <v>78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127</v>
      </c>
      <c r="R20" s="158"/>
      <c r="S20" s="158">
        <v>89281741</v>
      </c>
      <c r="T20" s="45">
        <f t="shared" si="4"/>
        <v>4665</v>
      </c>
      <c r="U20" s="46">
        <f t="shared" si="5"/>
        <v>111.96</v>
      </c>
      <c r="V20" s="46">
        <f t="shared" si="6"/>
        <v>4.665</v>
      </c>
      <c r="W20" s="96">
        <v>8.4</v>
      </c>
      <c r="X20" s="96">
        <f t="shared" si="1"/>
        <v>8.4</v>
      </c>
      <c r="Y20" s="97" t="s">
        <v>160</v>
      </c>
      <c r="Z20" s="159">
        <v>1087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14334099</v>
      </c>
      <c r="AJ20" s="45">
        <f t="shared" si="7"/>
        <v>1227</v>
      </c>
      <c r="AK20" s="48">
        <f t="shared" si="8"/>
        <v>263.02250803858522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78</v>
      </c>
      <c r="H21" s="155">
        <f t="shared" si="0"/>
        <v>54.929577464788736</v>
      </c>
      <c r="I21" s="155">
        <v>77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89286284</v>
      </c>
      <c r="T21" s="45">
        <f t="shared" si="4"/>
        <v>4543</v>
      </c>
      <c r="U21" s="46">
        <f t="shared" si="5"/>
        <v>109.032</v>
      </c>
      <c r="V21" s="46">
        <f t="shared" si="6"/>
        <v>4.5430000000000001</v>
      </c>
      <c r="W21" s="96">
        <v>7.4</v>
      </c>
      <c r="X21" s="96">
        <f t="shared" si="1"/>
        <v>7.4</v>
      </c>
      <c r="Y21" s="97" t="s">
        <v>160</v>
      </c>
      <c r="Z21" s="159">
        <v>1138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14335356</v>
      </c>
      <c r="AJ21" s="45">
        <f t="shared" si="7"/>
        <v>1257</v>
      </c>
      <c r="AK21" s="48">
        <f t="shared" si="8"/>
        <v>276.68941228263259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0.95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89290600</v>
      </c>
      <c r="T22" s="45">
        <f t="shared" si="4"/>
        <v>4316</v>
      </c>
      <c r="U22" s="46">
        <f t="shared" si="5"/>
        <v>103.584</v>
      </c>
      <c r="V22" s="46">
        <f t="shared" si="6"/>
        <v>4.3159999999999998</v>
      </c>
      <c r="W22" s="96">
        <v>6.7</v>
      </c>
      <c r="X22" s="96">
        <f>W22</f>
        <v>6.7</v>
      </c>
      <c r="Y22" s="97" t="s">
        <v>160</v>
      </c>
      <c r="Z22" s="159">
        <v>1087</v>
      </c>
      <c r="AA22" s="159">
        <v>0</v>
      </c>
      <c r="AB22" s="159">
        <v>1186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14336581</v>
      </c>
      <c r="AJ22" s="45">
        <f t="shared" si="7"/>
        <v>1225</v>
      </c>
      <c r="AK22" s="48">
        <f t="shared" si="8"/>
        <v>283.82761816496759</v>
      </c>
      <c r="AL22" s="156">
        <v>1</v>
      </c>
      <c r="AM22" s="156">
        <v>0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125</v>
      </c>
      <c r="R23" s="158"/>
      <c r="S23" s="158">
        <v>89294687</v>
      </c>
      <c r="T23" s="45">
        <f t="shared" si="4"/>
        <v>4087</v>
      </c>
      <c r="U23" s="46">
        <f>T23*24/1000</f>
        <v>98.087999999999994</v>
      </c>
      <c r="V23" s="46">
        <f t="shared" si="6"/>
        <v>4.0869999999999997</v>
      </c>
      <c r="W23" s="96">
        <v>6</v>
      </c>
      <c r="X23" s="96">
        <f t="shared" si="1"/>
        <v>6</v>
      </c>
      <c r="Y23" s="97" t="s">
        <v>160</v>
      </c>
      <c r="Z23" s="159">
        <v>1067</v>
      </c>
      <c r="AA23" s="159">
        <v>0</v>
      </c>
      <c r="AB23" s="159">
        <v>1186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14337791</v>
      </c>
      <c r="AJ23" s="45">
        <f t="shared" si="7"/>
        <v>1210</v>
      </c>
      <c r="AK23" s="48">
        <f t="shared" si="8"/>
        <v>296.06068020552976</v>
      </c>
      <c r="AL23" s="156">
        <v>1</v>
      </c>
      <c r="AM23" s="156">
        <v>0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76</v>
      </c>
      <c r="H24" s="155">
        <f t="shared" si="0"/>
        <v>53.521126760563384</v>
      </c>
      <c r="I24" s="155">
        <v>76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89298980</v>
      </c>
      <c r="T24" s="45">
        <f t="shared" si="4"/>
        <v>4293</v>
      </c>
      <c r="U24" s="46">
        <f>T24*24/1000</f>
        <v>103.032</v>
      </c>
      <c r="V24" s="46">
        <f t="shared" si="6"/>
        <v>4.2930000000000001</v>
      </c>
      <c r="W24" s="96">
        <v>5.4</v>
      </c>
      <c r="X24" s="96">
        <f t="shared" si="1"/>
        <v>5.4</v>
      </c>
      <c r="Y24" s="97" t="s">
        <v>160</v>
      </c>
      <c r="Z24" s="159">
        <v>1047</v>
      </c>
      <c r="AA24" s="159">
        <v>0</v>
      </c>
      <c r="AB24" s="159">
        <v>1186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14338987</v>
      </c>
      <c r="AJ24" s="45">
        <f t="shared" si="7"/>
        <v>1196</v>
      </c>
      <c r="AK24" s="48">
        <f t="shared" si="8"/>
        <v>278.59305846727227</v>
      </c>
      <c r="AL24" s="156">
        <v>1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76</v>
      </c>
      <c r="H25" s="155">
        <f>G25/1.42</f>
        <v>53.521126760563384</v>
      </c>
      <c r="I25" s="155">
        <v>75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89303259</v>
      </c>
      <c r="T25" s="45">
        <f t="shared" si="4"/>
        <v>4279</v>
      </c>
      <c r="U25" s="46">
        <f t="shared" si="5"/>
        <v>102.696</v>
      </c>
      <c r="V25" s="46">
        <f t="shared" si="6"/>
        <v>4.2789999999999999</v>
      </c>
      <c r="W25" s="96">
        <v>4.8</v>
      </c>
      <c r="X25" s="96">
        <f t="shared" si="1"/>
        <v>4.8</v>
      </c>
      <c r="Y25" s="97" t="s">
        <v>160</v>
      </c>
      <c r="Z25" s="159">
        <v>1036</v>
      </c>
      <c r="AA25" s="159">
        <v>0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14340206</v>
      </c>
      <c r="AJ25" s="45">
        <f t="shared" si="7"/>
        <v>1219</v>
      </c>
      <c r="AK25" s="48">
        <f t="shared" si="8"/>
        <v>284.87964477681703</v>
      </c>
      <c r="AL25" s="156">
        <v>1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-1</v>
      </c>
      <c r="G26" s="118">
        <v>76</v>
      </c>
      <c r="H26" s="155">
        <f t="shared" si="0"/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89307436</v>
      </c>
      <c r="T26" s="45">
        <f t="shared" si="4"/>
        <v>4177</v>
      </c>
      <c r="U26" s="46">
        <f t="shared" si="5"/>
        <v>100.248</v>
      </c>
      <c r="V26" s="46">
        <f t="shared" si="6"/>
        <v>4.1769999999999996</v>
      </c>
      <c r="W26" s="96">
        <v>4.3</v>
      </c>
      <c r="X26" s="96">
        <f t="shared" si="1"/>
        <v>4.3</v>
      </c>
      <c r="Y26" s="97" t="s">
        <v>160</v>
      </c>
      <c r="Z26" s="159">
        <v>1036</v>
      </c>
      <c r="AA26" s="159">
        <v>0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14341375</v>
      </c>
      <c r="AJ26" s="45">
        <f>IF(ISBLANK(AI26),"-",AI26-AI25)</f>
        <v>1169</v>
      </c>
      <c r="AK26" s="48">
        <f t="shared" si="8"/>
        <v>279.86593248743122</v>
      </c>
      <c r="AL26" s="156">
        <v>1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-2</v>
      </c>
      <c r="G27" s="118">
        <v>76</v>
      </c>
      <c r="H27" s="155">
        <f t="shared" si="0"/>
        <v>53.521126760563384</v>
      </c>
      <c r="I27" s="155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127</v>
      </c>
      <c r="R27" s="158"/>
      <c r="S27" s="158">
        <v>89311816</v>
      </c>
      <c r="T27" s="45">
        <f t="shared" si="4"/>
        <v>4380</v>
      </c>
      <c r="U27" s="46">
        <f t="shared" si="5"/>
        <v>105.12</v>
      </c>
      <c r="V27" s="46">
        <f t="shared" si="6"/>
        <v>4.38</v>
      </c>
      <c r="W27" s="96">
        <v>2.7</v>
      </c>
      <c r="X27" s="96">
        <f t="shared" si="1"/>
        <v>2.7</v>
      </c>
      <c r="Y27" s="97" t="s">
        <v>160</v>
      </c>
      <c r="Z27" s="159">
        <v>1036</v>
      </c>
      <c r="AA27" s="159">
        <v>0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14342554</v>
      </c>
      <c r="AJ27" s="45">
        <f>IF(ISBLANK(AI27),"-",AI27-AI26)</f>
        <v>1179</v>
      </c>
      <c r="AK27" s="48">
        <f t="shared" si="8"/>
        <v>269.17808219178085</v>
      </c>
      <c r="AL27" s="156">
        <v>1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-3</v>
      </c>
      <c r="G28" s="118">
        <v>76</v>
      </c>
      <c r="H28" s="155">
        <f t="shared" si="0"/>
        <v>53.521126760563384</v>
      </c>
      <c r="I28" s="155">
        <v>72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89316012</v>
      </c>
      <c r="T28" s="45">
        <f t="shared" si="4"/>
        <v>4196</v>
      </c>
      <c r="U28" s="46">
        <f t="shared" si="5"/>
        <v>100.70399999999999</v>
      </c>
      <c r="V28" s="46">
        <f t="shared" si="6"/>
        <v>4.1959999999999997</v>
      </c>
      <c r="W28" s="96">
        <v>3.3</v>
      </c>
      <c r="X28" s="96">
        <f t="shared" si="1"/>
        <v>3.3</v>
      </c>
      <c r="Y28" s="97" t="s">
        <v>160</v>
      </c>
      <c r="Z28" s="159">
        <v>1035</v>
      </c>
      <c r="AA28" s="159">
        <v>0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14343739</v>
      </c>
      <c r="AJ28" s="45">
        <f t="shared" si="7"/>
        <v>1185</v>
      </c>
      <c r="AK28" s="48">
        <f>AJ27/V28</f>
        <v>280.98188751191611</v>
      </c>
      <c r="AL28" s="156">
        <v>1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-4</v>
      </c>
      <c r="G29" s="118">
        <v>76</v>
      </c>
      <c r="H29" s="155">
        <f t="shared" si="0"/>
        <v>53.521126760563384</v>
      </c>
      <c r="I29" s="155">
        <v>71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128</v>
      </c>
      <c r="R29" s="158"/>
      <c r="S29" s="158">
        <v>89320114</v>
      </c>
      <c r="T29" s="45">
        <f t="shared" si="4"/>
        <v>4102</v>
      </c>
      <c r="U29" s="46">
        <f t="shared" si="5"/>
        <v>98.447999999999993</v>
      </c>
      <c r="V29" s="46">
        <f t="shared" si="6"/>
        <v>4.1020000000000003</v>
      </c>
      <c r="W29" s="96">
        <v>2.9</v>
      </c>
      <c r="X29" s="96">
        <f t="shared" si="1"/>
        <v>2.9</v>
      </c>
      <c r="Y29" s="97" t="s">
        <v>160</v>
      </c>
      <c r="Z29" s="159">
        <v>1035</v>
      </c>
      <c r="AA29" s="159">
        <v>0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14344925</v>
      </c>
      <c r="AJ29" s="45">
        <f t="shared" si="7"/>
        <v>1186</v>
      </c>
      <c r="AK29" s="48">
        <f>AJ28/V29</f>
        <v>288.8834714773281</v>
      </c>
      <c r="AL29" s="156">
        <v>1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76</v>
      </c>
      <c r="H30" s="155">
        <f t="shared" si="0"/>
        <v>53.521126760563384</v>
      </c>
      <c r="I30" s="155">
        <v>70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89324261</v>
      </c>
      <c r="T30" s="45">
        <f t="shared" si="4"/>
        <v>4147</v>
      </c>
      <c r="U30" s="46">
        <f t="shared" si="5"/>
        <v>99.528000000000006</v>
      </c>
      <c r="V30" s="46">
        <f t="shared" si="6"/>
        <v>4.1470000000000002</v>
      </c>
      <c r="W30" s="96">
        <v>2.5</v>
      </c>
      <c r="X30" s="96">
        <f t="shared" si="1"/>
        <v>2.5</v>
      </c>
      <c r="Y30" s="97" t="s">
        <v>160</v>
      </c>
      <c r="Z30" s="159">
        <v>1035</v>
      </c>
      <c r="AA30" s="159">
        <v>0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14346100</v>
      </c>
      <c r="AJ30" s="45">
        <f t="shared" si="7"/>
        <v>1175</v>
      </c>
      <c r="AK30" s="48">
        <f t="shared" si="8"/>
        <v>283.33735230286953</v>
      </c>
      <c r="AL30" s="156">
        <v>1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77</v>
      </c>
      <c r="H31" s="155">
        <f t="shared" si="0"/>
        <v>54.225352112676056</v>
      </c>
      <c r="I31" s="155">
        <v>69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89328314</v>
      </c>
      <c r="T31" s="45">
        <f t="shared" si="4"/>
        <v>4053</v>
      </c>
      <c r="U31" s="46">
        <f t="shared" si="5"/>
        <v>97.272000000000006</v>
      </c>
      <c r="V31" s="46">
        <f t="shared" si="6"/>
        <v>4.0529999999999999</v>
      </c>
      <c r="W31" s="96">
        <v>2.1</v>
      </c>
      <c r="X31" s="96">
        <f t="shared" si="1"/>
        <v>2.1</v>
      </c>
      <c r="Y31" s="97" t="s">
        <v>160</v>
      </c>
      <c r="Z31" s="159">
        <v>1035</v>
      </c>
      <c r="AA31" s="159">
        <v>0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14347315</v>
      </c>
      <c r="AJ31" s="45">
        <f t="shared" si="7"/>
        <v>1215</v>
      </c>
      <c r="AK31" s="48">
        <f t="shared" si="8"/>
        <v>299.77794226498889</v>
      </c>
      <c r="AL31" s="156">
        <v>1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-3</v>
      </c>
      <c r="G32" s="118">
        <v>76</v>
      </c>
      <c r="H32" s="155">
        <f t="shared" si="0"/>
        <v>53.521126760563384</v>
      </c>
      <c r="I32" s="155">
        <v>68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89332183</v>
      </c>
      <c r="T32" s="45">
        <f t="shared" si="4"/>
        <v>3869</v>
      </c>
      <c r="U32" s="46">
        <f t="shared" si="5"/>
        <v>92.855999999999995</v>
      </c>
      <c r="V32" s="46">
        <f t="shared" si="6"/>
        <v>3.8690000000000002</v>
      </c>
      <c r="W32" s="96">
        <v>1.8</v>
      </c>
      <c r="X32" s="96">
        <f t="shared" si="1"/>
        <v>1.8</v>
      </c>
      <c r="Y32" s="97" t="s">
        <v>160</v>
      </c>
      <c r="Z32" s="159">
        <v>1035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14348438</v>
      </c>
      <c r="AJ32" s="45">
        <f t="shared" si="7"/>
        <v>1123</v>
      </c>
      <c r="AK32" s="48">
        <f t="shared" si="8"/>
        <v>290.25588007237013</v>
      </c>
      <c r="AL32" s="156">
        <v>1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-1</v>
      </c>
      <c r="G33" s="118">
        <v>78</v>
      </c>
      <c r="H33" s="155">
        <f t="shared" si="0"/>
        <v>54.929577464788736</v>
      </c>
      <c r="I33" s="155">
        <v>75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89335925</v>
      </c>
      <c r="T33" s="45">
        <f t="shared" si="4"/>
        <v>3742</v>
      </c>
      <c r="U33" s="46">
        <f t="shared" si="5"/>
        <v>89.808000000000007</v>
      </c>
      <c r="V33" s="46">
        <f t="shared" si="6"/>
        <v>3.742</v>
      </c>
      <c r="W33" s="96">
        <v>1.6</v>
      </c>
      <c r="X33" s="96">
        <f t="shared" si="1"/>
        <v>1.6</v>
      </c>
      <c r="Y33" s="97" t="s">
        <v>160</v>
      </c>
      <c r="Z33" s="159">
        <v>1025</v>
      </c>
      <c r="AA33" s="159">
        <v>0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14349590</v>
      </c>
      <c r="AJ33" s="45">
        <f t="shared" si="7"/>
        <v>1152</v>
      </c>
      <c r="AK33" s="48">
        <f t="shared" si="8"/>
        <v>307.85676109032602</v>
      </c>
      <c r="AL33" s="156">
        <v>1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72</v>
      </c>
      <c r="H34" s="155">
        <f t="shared" si="0"/>
        <v>50.70422535211268</v>
      </c>
      <c r="I34" s="155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139</v>
      </c>
      <c r="R34" s="158"/>
      <c r="S34" s="158">
        <v>89339349</v>
      </c>
      <c r="T34" s="45">
        <f t="shared" si="4"/>
        <v>3424</v>
      </c>
      <c r="U34" s="46">
        <f t="shared" si="5"/>
        <v>82.176000000000002</v>
      </c>
      <c r="V34" s="46">
        <f t="shared" si="6"/>
        <v>3.4239999999999999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1188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14350678</v>
      </c>
      <c r="AJ34" s="45">
        <f t="shared" si="7"/>
        <v>1088</v>
      </c>
      <c r="AK34" s="48">
        <f t="shared" si="8"/>
        <v>317.75700934579442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70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132</v>
      </c>
      <c r="R35" s="158"/>
      <c r="S35" s="158">
        <v>89342918</v>
      </c>
      <c r="T35" s="45">
        <f t="shared" si="4"/>
        <v>3569</v>
      </c>
      <c r="U35" s="46">
        <f t="shared" si="5"/>
        <v>85.656000000000006</v>
      </c>
      <c r="V35" s="46">
        <f t="shared" si="6"/>
        <v>3.569</v>
      </c>
      <c r="W35" s="96">
        <v>3.2</v>
      </c>
      <c r="X35" s="96">
        <f t="shared" si="1"/>
        <v>3.2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14351802</v>
      </c>
      <c r="AJ35" s="45">
        <f t="shared" si="7"/>
        <v>1124</v>
      </c>
      <c r="AK35" s="48">
        <f t="shared" si="8"/>
        <v>314.93415522555335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100425</v>
      </c>
      <c r="U36" s="46">
        <f t="shared" si="5"/>
        <v>2410.1999999999998</v>
      </c>
      <c r="V36" s="46">
        <f t="shared" si="6"/>
        <v>100.425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27789</v>
      </c>
      <c r="AK36" s="61">
        <f>$AJ$36/$V36</f>
        <v>276.71396564600451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0.98499999999999988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205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291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293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292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163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265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168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 t="s">
        <v>169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_1_1_1"/>
    <protectedRange sqref="R3:W3" name="Range1_16_1_1_1_1_1_1_2_2_2_2_2_2_2_2_2_2_2_2_2_2_2_2_2_2_2_2_2_2_2_1_2_2_2_2_2_2_2_2_2_2_3_2_2_2_2_2_2_2_2_2_2_3_2_2_2_2_2_1_1_1_1_2_2_2_1_1_1_1_1_1_1"/>
    <protectedRange sqref="R4:W4" name="Range1_16_1_1_1_1_1_1_2_2_2_2_2_2_2_2_2_2_2_2_2_2_2_2_2_2_2_2_2_2_2_1_2_2_2_2_2_2_2_2_2_2_3_2_2_2_2_2_2_2_2_2_2_3_2_2_2_2_2_1_1_1_1_2_2_2_1_1_1_1_1_3_2_2"/>
  </protectedRanges>
  <mergeCells count="42">
    <mergeCell ref="AV10:AV11"/>
    <mergeCell ref="AY31:AZ31"/>
    <mergeCell ref="N36:P36"/>
    <mergeCell ref="B49:X49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18" priority="5" operator="containsText" text="N/A">
      <formula>NOT(ISERROR(SEARCH("N/A",Z12)))</formula>
    </cfRule>
    <cfRule type="cellIs" dxfId="117" priority="17" operator="equal">
      <formula>0</formula>
    </cfRule>
  </conditionalFormatting>
  <conditionalFormatting sqref="Z12:AG35">
    <cfRule type="cellIs" dxfId="116" priority="16" operator="greaterThanOrEqual">
      <formula>1185</formula>
    </cfRule>
  </conditionalFormatting>
  <conditionalFormatting sqref="Z12:AG35">
    <cfRule type="cellIs" dxfId="115" priority="15" operator="between">
      <formula>0.1</formula>
      <formula>1184</formula>
    </cfRule>
  </conditionalFormatting>
  <conditionalFormatting sqref="Z8:Z9 AT12:AT35 AL36:AQ36 AL12:AR35">
    <cfRule type="cellIs" dxfId="114" priority="14" operator="equal">
      <formula>0</formula>
    </cfRule>
  </conditionalFormatting>
  <conditionalFormatting sqref="Z8:Z9 AT12:AT35 AL36:AQ36 AL12:AR35">
    <cfRule type="cellIs" dxfId="113" priority="13" operator="greaterThan">
      <formula>1179</formula>
    </cfRule>
  </conditionalFormatting>
  <conditionalFormatting sqref="Z8:Z9 AT12:AT35 AL36:AQ36 AL12:AR35">
    <cfRule type="cellIs" dxfId="112" priority="12" operator="greaterThan">
      <formula>99</formula>
    </cfRule>
  </conditionalFormatting>
  <conditionalFormatting sqref="Z8:Z9 AT12:AT35 AL36:AQ36 AL12:AR35">
    <cfRule type="cellIs" dxfId="111" priority="11" operator="greaterThan">
      <formula>0.99</formula>
    </cfRule>
  </conditionalFormatting>
  <conditionalFormatting sqref="AD8:AD9">
    <cfRule type="cellIs" dxfId="110" priority="10" operator="equal">
      <formula>0</formula>
    </cfRule>
  </conditionalFormatting>
  <conditionalFormatting sqref="AD8:AD9">
    <cfRule type="cellIs" dxfId="109" priority="9" operator="greaterThan">
      <formula>1179</formula>
    </cfRule>
  </conditionalFormatting>
  <conditionalFormatting sqref="AD8:AD9">
    <cfRule type="cellIs" dxfId="108" priority="8" operator="greaterThan">
      <formula>99</formula>
    </cfRule>
  </conditionalFormatting>
  <conditionalFormatting sqref="AD8:AD9">
    <cfRule type="cellIs" dxfId="107" priority="7" operator="greaterThan">
      <formula>0.99</formula>
    </cfRule>
  </conditionalFormatting>
  <conditionalFormatting sqref="AK12:AK35">
    <cfRule type="cellIs" dxfId="106" priority="6" operator="greaterThan">
      <formula>$AK$8</formula>
    </cfRule>
  </conditionalFormatting>
  <conditionalFormatting sqref="AS12:AS35">
    <cfRule type="containsText" dxfId="105" priority="1" operator="containsText" text="N/A">
      <formula>NOT(ISERROR(SEARCH("N/A",AS12)))</formula>
    </cfRule>
    <cfRule type="cellIs" dxfId="104" priority="4" operator="equal">
      <formula>0</formula>
    </cfRule>
  </conditionalFormatting>
  <conditionalFormatting sqref="AS12:AS35">
    <cfRule type="cellIs" dxfId="103" priority="3" operator="greaterThanOrEqual">
      <formula>1185</formula>
    </cfRule>
  </conditionalFormatting>
  <conditionalFormatting sqref="AS12:AS35">
    <cfRule type="cellIs" dxfId="102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Q7" zoomScaleNormal="100" workbookViewId="0">
      <selection activeCell="Q30" sqref="Q30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151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43185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27891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25'!S35</f>
        <v>89342918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25'!AI35</f>
        <v>14351802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68</v>
      </c>
      <c r="H12" s="155">
        <f t="shared" ref="H12:H35" si="0">G12/1.42</f>
        <v>47.887323943661976</v>
      </c>
      <c r="I12" s="155">
        <v>67</v>
      </c>
      <c r="J12" s="41" t="s">
        <v>88</v>
      </c>
      <c r="K12" s="41">
        <f>L12-(2/1.42)</f>
        <v>42.95774647887324</v>
      </c>
      <c r="L12" s="42">
        <f>(G12-5)/1.42</f>
        <v>44.366197183098592</v>
      </c>
      <c r="M12" s="41">
        <f>L12+(6/1.42)</f>
        <v>48.591549295774648</v>
      </c>
      <c r="N12" s="43">
        <v>14</v>
      </c>
      <c r="O12" s="44" t="s">
        <v>89</v>
      </c>
      <c r="P12" s="44">
        <v>11.4</v>
      </c>
      <c r="Q12" s="158">
        <v>135</v>
      </c>
      <c r="R12" s="158"/>
      <c r="S12" s="158">
        <v>89346422</v>
      </c>
      <c r="T12" s="45">
        <f>IF(ISBLANK(S12),"-",S12-S11)</f>
        <v>3504</v>
      </c>
      <c r="U12" s="46">
        <f>T12*24/1000</f>
        <v>84.096000000000004</v>
      </c>
      <c r="V12" s="46">
        <f>T12/1000</f>
        <v>3.504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14352911</v>
      </c>
      <c r="AJ12" s="45">
        <f>IF(ISBLANK(AI12),"-",AI12-AI11)</f>
        <v>1109</v>
      </c>
      <c r="AK12" s="48">
        <f>AJ12/V12</f>
        <v>316.49543378995435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5</v>
      </c>
      <c r="G13" s="118">
        <v>70</v>
      </c>
      <c r="H13" s="155">
        <f t="shared" si="0"/>
        <v>49.295774647887328</v>
      </c>
      <c r="I13" s="155">
        <v>69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8">
        <v>134</v>
      </c>
      <c r="R13" s="158"/>
      <c r="S13" s="158">
        <v>89349657</v>
      </c>
      <c r="T13" s="45">
        <f t="shared" ref="T13:T35" si="4">IF(ISBLANK(S13),"-",S13-S12)</f>
        <v>3235</v>
      </c>
      <c r="U13" s="46">
        <f t="shared" ref="U13:U36" si="5">T13*24/1000</f>
        <v>77.64</v>
      </c>
      <c r="V13" s="46">
        <f t="shared" ref="V13:V36" si="6">T13/1000</f>
        <v>3.2349999999999999</v>
      </c>
      <c r="W13" s="96">
        <v>6.4</v>
      </c>
      <c r="X13" s="96">
        <f t="shared" si="1"/>
        <v>6.4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14354052</v>
      </c>
      <c r="AJ13" s="45">
        <f t="shared" ref="AJ13:AJ35" si="7">IF(ISBLANK(AI13),"-",AI13-AI12)</f>
        <v>1141</v>
      </c>
      <c r="AK13" s="48">
        <f t="shared" ref="AK13:AK35" si="8">AJ13/V13</f>
        <v>352.70479134466768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0.7</v>
      </c>
      <c r="AS13" s="159"/>
      <c r="AT13" s="159">
        <f t="shared" ref="AT13:AT34" si="9">AS13-AS12</f>
        <v>0</v>
      </c>
      <c r="AU13" s="120">
        <v>0.95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71</v>
      </c>
      <c r="H14" s="155">
        <f t="shared" si="0"/>
        <v>50</v>
      </c>
      <c r="I14" s="155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8">
        <v>130</v>
      </c>
      <c r="R14" s="158"/>
      <c r="S14" s="158">
        <v>89353138</v>
      </c>
      <c r="T14" s="45">
        <f t="shared" si="4"/>
        <v>3481</v>
      </c>
      <c r="U14" s="46">
        <f t="shared" si="5"/>
        <v>83.543999999999997</v>
      </c>
      <c r="V14" s="46">
        <f t="shared" si="6"/>
        <v>3.4809999999999999</v>
      </c>
      <c r="W14" s="96">
        <v>8.3000000000000007</v>
      </c>
      <c r="X14" s="96">
        <f t="shared" si="1"/>
        <v>8.3000000000000007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14355187</v>
      </c>
      <c r="AJ14" s="45">
        <f>IF(ISBLANK(AI14),"-",AI14-AI13)</f>
        <v>1135</v>
      </c>
      <c r="AK14" s="48">
        <f t="shared" si="8"/>
        <v>326.05573111174954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288</v>
      </c>
      <c r="E15" s="155" t="e">
        <f t="shared" si="2"/>
        <v>#VALUE!</v>
      </c>
      <c r="F15" s="155">
        <v>4</v>
      </c>
      <c r="G15" s="118">
        <v>83</v>
      </c>
      <c r="H15" s="155">
        <f t="shared" si="0"/>
        <v>58.450704225352112</v>
      </c>
      <c r="I15" s="155">
        <v>81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 t="s">
        <v>288</v>
      </c>
      <c r="R15" s="158"/>
      <c r="S15" s="158">
        <v>89357406</v>
      </c>
      <c r="T15" s="45">
        <f t="shared" si="4"/>
        <v>4268</v>
      </c>
      <c r="U15" s="46">
        <f t="shared" si="5"/>
        <v>102.432</v>
      </c>
      <c r="V15" s="46">
        <f t="shared" si="6"/>
        <v>4.2679999999999998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1146</v>
      </c>
      <c r="AC15" s="159">
        <v>1185</v>
      </c>
      <c r="AD15" s="159">
        <v>1167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14356276</v>
      </c>
      <c r="AJ15" s="45">
        <f t="shared" si="7"/>
        <v>1089</v>
      </c>
      <c r="AK15" s="48">
        <f t="shared" si="8"/>
        <v>255.15463917525776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288</v>
      </c>
      <c r="E16" s="155" t="e">
        <f t="shared" si="2"/>
        <v>#VALUE!</v>
      </c>
      <c r="F16" s="155">
        <v>3</v>
      </c>
      <c r="G16" s="118">
        <v>82</v>
      </c>
      <c r="H16" s="155">
        <f t="shared" si="0"/>
        <v>57.74647887323944</v>
      </c>
      <c r="I16" s="155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 t="s">
        <v>288</v>
      </c>
      <c r="R16" s="158"/>
      <c r="S16" s="158">
        <v>89362319</v>
      </c>
      <c r="T16" s="45">
        <f t="shared" si="4"/>
        <v>4913</v>
      </c>
      <c r="U16" s="46">
        <f t="shared" si="5"/>
        <v>117.91200000000001</v>
      </c>
      <c r="V16" s="46">
        <f t="shared" si="6"/>
        <v>4.9130000000000003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1167</v>
      </c>
      <c r="AC16" s="159">
        <v>1185</v>
      </c>
      <c r="AD16" s="159">
        <v>1167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14357278</v>
      </c>
      <c r="AJ16" s="45">
        <f t="shared" si="7"/>
        <v>1002</v>
      </c>
      <c r="AK16" s="48">
        <f t="shared" si="8"/>
        <v>203.94870751068592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5</v>
      </c>
      <c r="G17" s="118">
        <v>78</v>
      </c>
      <c r="H17" s="155">
        <f t="shared" si="0"/>
        <v>54.929577464788736</v>
      </c>
      <c r="I17" s="155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89367918</v>
      </c>
      <c r="T17" s="45">
        <f t="shared" si="4"/>
        <v>5599</v>
      </c>
      <c r="U17" s="46">
        <f t="shared" si="5"/>
        <v>134.376</v>
      </c>
      <c r="V17" s="46">
        <f t="shared" si="6"/>
        <v>5.5990000000000002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14358413</v>
      </c>
      <c r="AJ17" s="45">
        <f t="shared" si="7"/>
        <v>1135</v>
      </c>
      <c r="AK17" s="48">
        <f t="shared" si="8"/>
        <v>202.7147704947312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1.05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5</v>
      </c>
      <c r="G18" s="118">
        <v>79</v>
      </c>
      <c r="H18" s="155">
        <f t="shared" si="0"/>
        <v>55.633802816901408</v>
      </c>
      <c r="I18" s="155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 t="s">
        <v>288</v>
      </c>
      <c r="R18" s="158"/>
      <c r="S18" s="158">
        <v>89373848</v>
      </c>
      <c r="T18" s="45">
        <f t="shared" si="4"/>
        <v>5930</v>
      </c>
      <c r="U18" s="46">
        <f t="shared" si="5"/>
        <v>142.32</v>
      </c>
      <c r="V18" s="46">
        <f t="shared" si="6"/>
        <v>5.93</v>
      </c>
      <c r="W18" s="96">
        <v>9</v>
      </c>
      <c r="X18" s="96">
        <f t="shared" si="1"/>
        <v>9</v>
      </c>
      <c r="Y18" s="97" t="s">
        <v>160</v>
      </c>
      <c r="Z18" s="159">
        <v>0</v>
      </c>
      <c r="AA18" s="159">
        <v>1015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14359606</v>
      </c>
      <c r="AJ18" s="45">
        <f t="shared" si="7"/>
        <v>1193</v>
      </c>
      <c r="AK18" s="48">
        <f t="shared" si="8"/>
        <v>201.18043844856663</v>
      </c>
      <c r="AL18" s="156">
        <v>0</v>
      </c>
      <c r="AM18" s="156">
        <v>1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4</v>
      </c>
      <c r="G19" s="118">
        <v>79</v>
      </c>
      <c r="H19" s="155">
        <f t="shared" si="0"/>
        <v>55.633802816901408</v>
      </c>
      <c r="I19" s="155">
        <v>78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 t="s">
        <v>288</v>
      </c>
      <c r="R19" s="158"/>
      <c r="S19" s="158">
        <v>89378425</v>
      </c>
      <c r="T19" s="45">
        <f t="shared" si="4"/>
        <v>4577</v>
      </c>
      <c r="U19" s="46">
        <f>T19*24/1000</f>
        <v>109.848</v>
      </c>
      <c r="V19" s="46">
        <f t="shared" si="6"/>
        <v>4.577</v>
      </c>
      <c r="W19" s="96">
        <v>8.4</v>
      </c>
      <c r="X19" s="96">
        <f>W19</f>
        <v>8.4</v>
      </c>
      <c r="Y19" s="97" t="s">
        <v>160</v>
      </c>
      <c r="Z19" s="159">
        <v>0</v>
      </c>
      <c r="AA19" s="159">
        <v>1077</v>
      </c>
      <c r="AB19" s="159">
        <v>1186</v>
      </c>
      <c r="AC19" s="159">
        <v>1185</v>
      </c>
      <c r="AD19" s="159">
        <v>1186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14360843</v>
      </c>
      <c r="AJ19" s="45">
        <f t="shared" si="7"/>
        <v>1237</v>
      </c>
      <c r="AK19" s="48">
        <f t="shared" si="8"/>
        <v>270.2643653047848</v>
      </c>
      <c r="AL19" s="156">
        <v>0</v>
      </c>
      <c r="AM19" s="156">
        <v>1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79</v>
      </c>
      <c r="H20" s="155">
        <f t="shared" si="0"/>
        <v>55.633802816901408</v>
      </c>
      <c r="I20" s="155">
        <v>78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 t="s">
        <v>288</v>
      </c>
      <c r="R20" s="158"/>
      <c r="S20" s="158">
        <v>89382734</v>
      </c>
      <c r="T20" s="45">
        <f t="shared" si="4"/>
        <v>4309</v>
      </c>
      <c r="U20" s="46">
        <f t="shared" si="5"/>
        <v>103.416</v>
      </c>
      <c r="V20" s="46">
        <f t="shared" si="6"/>
        <v>4.3090000000000002</v>
      </c>
      <c r="W20" s="96">
        <v>7.7</v>
      </c>
      <c r="X20" s="96">
        <f t="shared" si="1"/>
        <v>7.7</v>
      </c>
      <c r="Y20" s="97" t="s">
        <v>160</v>
      </c>
      <c r="Z20" s="159">
        <v>0</v>
      </c>
      <c r="AA20" s="159">
        <v>1097</v>
      </c>
      <c r="AB20" s="159">
        <v>1186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14362045</v>
      </c>
      <c r="AJ20" s="45">
        <f t="shared" si="7"/>
        <v>1202</v>
      </c>
      <c r="AK20" s="48">
        <f t="shared" si="8"/>
        <v>278.95103272220933</v>
      </c>
      <c r="AL20" s="156">
        <v>0</v>
      </c>
      <c r="AM20" s="156">
        <v>1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2</v>
      </c>
      <c r="G21" s="118">
        <v>79</v>
      </c>
      <c r="H21" s="155">
        <f t="shared" si="0"/>
        <v>55.633802816901408</v>
      </c>
      <c r="I21" s="155">
        <v>77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89387148</v>
      </c>
      <c r="T21" s="45">
        <f t="shared" si="4"/>
        <v>4414</v>
      </c>
      <c r="U21" s="46">
        <f t="shared" si="5"/>
        <v>105.93600000000001</v>
      </c>
      <c r="V21" s="46">
        <f t="shared" si="6"/>
        <v>4.4139999999999997</v>
      </c>
      <c r="W21" s="96">
        <v>6.8</v>
      </c>
      <c r="X21" s="96">
        <f t="shared" si="1"/>
        <v>6.8</v>
      </c>
      <c r="Y21" s="97" t="s">
        <v>160</v>
      </c>
      <c r="Z21" s="159">
        <v>0</v>
      </c>
      <c r="AA21" s="159">
        <v>1097</v>
      </c>
      <c r="AB21" s="159">
        <v>1187</v>
      </c>
      <c r="AC21" s="159">
        <v>1185</v>
      </c>
      <c r="AD21" s="159">
        <v>1186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14363295</v>
      </c>
      <c r="AJ21" s="45">
        <f t="shared" si="7"/>
        <v>1250</v>
      </c>
      <c r="AK21" s="48">
        <f t="shared" si="8"/>
        <v>283.18985047575899</v>
      </c>
      <c r="AL21" s="156">
        <v>0</v>
      </c>
      <c r="AM21" s="156">
        <v>1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0.97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78</v>
      </c>
      <c r="H22" s="155">
        <f t="shared" si="0"/>
        <v>54.929577464788736</v>
      </c>
      <c r="I22" s="155">
        <v>76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89391461</v>
      </c>
      <c r="T22" s="45">
        <f t="shared" si="4"/>
        <v>4313</v>
      </c>
      <c r="U22" s="46">
        <f t="shared" si="5"/>
        <v>103.512</v>
      </c>
      <c r="V22" s="46">
        <f t="shared" si="6"/>
        <v>4.3129999999999997</v>
      </c>
      <c r="W22" s="96">
        <v>6</v>
      </c>
      <c r="X22" s="96">
        <f>W22</f>
        <v>6</v>
      </c>
      <c r="Y22" s="97" t="s">
        <v>160</v>
      </c>
      <c r="Z22" s="159">
        <v>0</v>
      </c>
      <c r="AA22" s="159">
        <v>1097</v>
      </c>
      <c r="AB22" s="159">
        <v>1188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14364517</v>
      </c>
      <c r="AJ22" s="45">
        <f t="shared" si="7"/>
        <v>1222</v>
      </c>
      <c r="AK22" s="48">
        <f t="shared" si="8"/>
        <v>283.32946904706705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129</v>
      </c>
      <c r="R23" s="158"/>
      <c r="S23" s="158">
        <v>89395831</v>
      </c>
      <c r="T23" s="45">
        <f t="shared" si="4"/>
        <v>4370</v>
      </c>
      <c r="U23" s="46">
        <f>T23*24/1000</f>
        <v>104.88</v>
      </c>
      <c r="V23" s="46">
        <f t="shared" si="6"/>
        <v>4.37</v>
      </c>
      <c r="W23" s="96">
        <v>5.4</v>
      </c>
      <c r="X23" s="96">
        <f t="shared" si="1"/>
        <v>5.4</v>
      </c>
      <c r="Y23" s="97" t="s">
        <v>160</v>
      </c>
      <c r="Z23" s="159">
        <v>0</v>
      </c>
      <c r="AA23" s="159">
        <v>1047</v>
      </c>
      <c r="AB23" s="159">
        <v>1187</v>
      </c>
      <c r="AC23" s="159">
        <v>1185</v>
      </c>
      <c r="AD23" s="159">
        <v>1186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14365706</v>
      </c>
      <c r="AJ23" s="45">
        <f t="shared" si="7"/>
        <v>1189</v>
      </c>
      <c r="AK23" s="48">
        <f t="shared" si="8"/>
        <v>272.08237986270024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0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89400149</v>
      </c>
      <c r="T24" s="45">
        <f t="shared" si="4"/>
        <v>4318</v>
      </c>
      <c r="U24" s="46">
        <f>T24*24/1000</f>
        <v>103.63200000000001</v>
      </c>
      <c r="V24" s="46">
        <f t="shared" si="6"/>
        <v>4.3179999999999996</v>
      </c>
      <c r="W24" s="96">
        <v>4.8</v>
      </c>
      <c r="X24" s="96">
        <f t="shared" si="1"/>
        <v>4.8</v>
      </c>
      <c r="Y24" s="97" t="s">
        <v>160</v>
      </c>
      <c r="Z24" s="159">
        <v>0</v>
      </c>
      <c r="AA24" s="159">
        <v>1047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14366914</v>
      </c>
      <c r="AJ24" s="45">
        <f t="shared" si="7"/>
        <v>1208</v>
      </c>
      <c r="AK24" s="48">
        <f t="shared" si="8"/>
        <v>279.75914775358967</v>
      </c>
      <c r="AL24" s="156">
        <v>0</v>
      </c>
      <c r="AM24" s="156">
        <v>1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-1</v>
      </c>
      <c r="G25" s="118">
        <v>77</v>
      </c>
      <c r="H25" s="155">
        <f>G25/1.42</f>
        <v>54.225352112676056</v>
      </c>
      <c r="I25" s="155">
        <v>75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129</v>
      </c>
      <c r="R25" s="158"/>
      <c r="S25" s="158">
        <v>89404533</v>
      </c>
      <c r="T25" s="45">
        <f t="shared" si="4"/>
        <v>4384</v>
      </c>
      <c r="U25" s="46">
        <f t="shared" si="5"/>
        <v>105.21599999999999</v>
      </c>
      <c r="V25" s="46">
        <f t="shared" si="6"/>
        <v>4.3840000000000003</v>
      </c>
      <c r="W25" s="96">
        <v>4.2</v>
      </c>
      <c r="X25" s="96">
        <f t="shared" si="1"/>
        <v>4.2</v>
      </c>
      <c r="Y25" s="97" t="s">
        <v>160</v>
      </c>
      <c r="Z25" s="159">
        <v>0</v>
      </c>
      <c r="AA25" s="159">
        <v>1025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14368141</v>
      </c>
      <c r="AJ25" s="45">
        <f t="shared" si="7"/>
        <v>1227</v>
      </c>
      <c r="AK25" s="48">
        <f t="shared" si="8"/>
        <v>279.88138686131384</v>
      </c>
      <c r="AL25" s="156">
        <v>0</v>
      </c>
      <c r="AM25" s="156">
        <v>1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-2</v>
      </c>
      <c r="G26" s="118">
        <v>77</v>
      </c>
      <c r="H26" s="155">
        <f t="shared" si="0"/>
        <v>54.225352112676056</v>
      </c>
      <c r="I26" s="155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89408521</v>
      </c>
      <c r="T26" s="45">
        <f t="shared" si="4"/>
        <v>3988</v>
      </c>
      <c r="U26" s="46">
        <f t="shared" si="5"/>
        <v>95.712000000000003</v>
      </c>
      <c r="V26" s="46">
        <f t="shared" si="6"/>
        <v>3.988</v>
      </c>
      <c r="W26" s="96">
        <v>3.8</v>
      </c>
      <c r="X26" s="96">
        <f t="shared" si="1"/>
        <v>3.8</v>
      </c>
      <c r="Y26" s="97" t="s">
        <v>160</v>
      </c>
      <c r="Z26" s="159">
        <v>0</v>
      </c>
      <c r="AA26" s="159">
        <v>1025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14369304</v>
      </c>
      <c r="AJ26" s="45">
        <f>IF(ISBLANK(AI26),"-",AI26-AI25)</f>
        <v>1163</v>
      </c>
      <c r="AK26" s="48">
        <f t="shared" si="8"/>
        <v>291.62487462387162</v>
      </c>
      <c r="AL26" s="156">
        <v>0</v>
      </c>
      <c r="AM26" s="156">
        <v>1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-3</v>
      </c>
      <c r="G27" s="118">
        <v>77</v>
      </c>
      <c r="H27" s="155">
        <f t="shared" si="0"/>
        <v>54.225352112676056</v>
      </c>
      <c r="I27" s="155">
        <v>73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89412807</v>
      </c>
      <c r="T27" s="45">
        <f t="shared" si="4"/>
        <v>4286</v>
      </c>
      <c r="U27" s="46">
        <f t="shared" si="5"/>
        <v>102.864</v>
      </c>
      <c r="V27" s="46">
        <f t="shared" si="6"/>
        <v>4.2859999999999996</v>
      </c>
      <c r="W27" s="96">
        <v>3.4</v>
      </c>
      <c r="X27" s="96">
        <f t="shared" si="1"/>
        <v>3.4</v>
      </c>
      <c r="Y27" s="97" t="s">
        <v>160</v>
      </c>
      <c r="Z27" s="159">
        <v>0</v>
      </c>
      <c r="AA27" s="159">
        <v>1025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14370482</v>
      </c>
      <c r="AJ27" s="45">
        <f>IF(ISBLANK(AI27),"-",AI27-AI26)</f>
        <v>1178</v>
      </c>
      <c r="AK27" s="48">
        <f t="shared" si="8"/>
        <v>274.84834344377043</v>
      </c>
      <c r="AL27" s="156">
        <v>0</v>
      </c>
      <c r="AM27" s="156">
        <v>1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-4</v>
      </c>
      <c r="G28" s="118">
        <v>75</v>
      </c>
      <c r="H28" s="155">
        <f t="shared" si="0"/>
        <v>52.816901408450704</v>
      </c>
      <c r="I28" s="155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89417197</v>
      </c>
      <c r="T28" s="45">
        <f t="shared" si="4"/>
        <v>4390</v>
      </c>
      <c r="U28" s="46">
        <f t="shared" si="5"/>
        <v>105.36</v>
      </c>
      <c r="V28" s="46">
        <f t="shared" si="6"/>
        <v>4.3899999999999997</v>
      </c>
      <c r="W28" s="96">
        <v>3</v>
      </c>
      <c r="X28" s="96">
        <f t="shared" si="1"/>
        <v>3</v>
      </c>
      <c r="Y28" s="97" t="s">
        <v>160</v>
      </c>
      <c r="Z28" s="159">
        <v>0</v>
      </c>
      <c r="AA28" s="159">
        <v>1025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14371663</v>
      </c>
      <c r="AJ28" s="45">
        <f t="shared" si="7"/>
        <v>1181</v>
      </c>
      <c r="AK28" s="48">
        <f>AJ27/V28</f>
        <v>268.33712984054671</v>
      </c>
      <c r="AL28" s="156">
        <v>0</v>
      </c>
      <c r="AM28" s="156">
        <v>1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-5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89421385</v>
      </c>
      <c r="T29" s="45">
        <f t="shared" si="4"/>
        <v>4188</v>
      </c>
      <c r="U29" s="46">
        <f t="shared" si="5"/>
        <v>100.512</v>
      </c>
      <c r="V29" s="46">
        <f t="shared" si="6"/>
        <v>4.1879999999999997</v>
      </c>
      <c r="W29" s="96">
        <v>2.7</v>
      </c>
      <c r="X29" s="96">
        <f t="shared" si="1"/>
        <v>2.7</v>
      </c>
      <c r="Y29" s="97" t="s">
        <v>160</v>
      </c>
      <c r="Z29" s="159">
        <v>0</v>
      </c>
      <c r="AA29" s="159">
        <v>1025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14372853</v>
      </c>
      <c r="AJ29" s="45">
        <f t="shared" si="7"/>
        <v>1190</v>
      </c>
      <c r="AK29" s="48">
        <f>AJ28/V29</f>
        <v>281.99617956064947</v>
      </c>
      <c r="AL29" s="156">
        <v>0</v>
      </c>
      <c r="AM29" s="156">
        <v>1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0.99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-6</v>
      </c>
      <c r="G30" s="118">
        <v>75</v>
      </c>
      <c r="H30" s="155">
        <f t="shared" si="0"/>
        <v>52.816901408450704</v>
      </c>
      <c r="I30" s="155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89425641</v>
      </c>
      <c r="T30" s="45">
        <f t="shared" si="4"/>
        <v>4256</v>
      </c>
      <c r="U30" s="46">
        <f t="shared" si="5"/>
        <v>102.14400000000001</v>
      </c>
      <c r="V30" s="46">
        <f t="shared" si="6"/>
        <v>4.2560000000000002</v>
      </c>
      <c r="W30" s="96">
        <v>2.2999999999999998</v>
      </c>
      <c r="X30" s="96">
        <f t="shared" si="1"/>
        <v>2.2999999999999998</v>
      </c>
      <c r="Y30" s="97" t="s">
        <v>160</v>
      </c>
      <c r="Z30" s="159">
        <v>0</v>
      </c>
      <c r="AA30" s="159">
        <v>1025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14374034</v>
      </c>
      <c r="AJ30" s="45">
        <f t="shared" si="7"/>
        <v>1181</v>
      </c>
      <c r="AK30" s="48">
        <f t="shared" si="8"/>
        <v>277.49060150375936</v>
      </c>
      <c r="AL30" s="156">
        <v>0</v>
      </c>
      <c r="AM30" s="156">
        <v>1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-7</v>
      </c>
      <c r="G31" s="118">
        <v>75</v>
      </c>
      <c r="H31" s="155">
        <f t="shared" si="0"/>
        <v>52.816901408450704</v>
      </c>
      <c r="I31" s="155">
        <v>69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89429925</v>
      </c>
      <c r="T31" s="45">
        <f t="shared" si="4"/>
        <v>4284</v>
      </c>
      <c r="U31" s="46">
        <f t="shared" si="5"/>
        <v>102.816</v>
      </c>
      <c r="V31" s="46">
        <f t="shared" si="6"/>
        <v>4.2839999999999998</v>
      </c>
      <c r="W31" s="96">
        <v>2</v>
      </c>
      <c r="X31" s="96">
        <f t="shared" si="1"/>
        <v>2</v>
      </c>
      <c r="Y31" s="97" t="s">
        <v>160</v>
      </c>
      <c r="Z31" s="159">
        <v>0</v>
      </c>
      <c r="AA31" s="159">
        <v>1025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14375197</v>
      </c>
      <c r="AJ31" s="45">
        <f t="shared" si="7"/>
        <v>1163</v>
      </c>
      <c r="AK31" s="48">
        <f t="shared" si="8"/>
        <v>271.47525676937443</v>
      </c>
      <c r="AL31" s="156">
        <v>0</v>
      </c>
      <c r="AM31" s="156">
        <v>1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-8</v>
      </c>
      <c r="G32" s="118">
        <v>76</v>
      </c>
      <c r="H32" s="155">
        <f t="shared" si="0"/>
        <v>53.521126760563384</v>
      </c>
      <c r="I32" s="155">
        <v>68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128</v>
      </c>
      <c r="R32" s="158"/>
      <c r="S32" s="158">
        <v>89433911</v>
      </c>
      <c r="T32" s="45">
        <f t="shared" si="4"/>
        <v>3986</v>
      </c>
      <c r="U32" s="46">
        <f t="shared" si="5"/>
        <v>95.664000000000001</v>
      </c>
      <c r="V32" s="46">
        <f t="shared" si="6"/>
        <v>3.9860000000000002</v>
      </c>
      <c r="W32" s="96">
        <v>1.7</v>
      </c>
      <c r="X32" s="96">
        <f t="shared" si="1"/>
        <v>1.7</v>
      </c>
      <c r="Y32" s="97" t="s">
        <v>160</v>
      </c>
      <c r="Z32" s="159">
        <v>0</v>
      </c>
      <c r="AA32" s="159">
        <v>1025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14376365</v>
      </c>
      <c r="AJ32" s="45">
        <f t="shared" si="7"/>
        <v>1168</v>
      </c>
      <c r="AK32" s="48">
        <f t="shared" si="8"/>
        <v>293.02558956347212</v>
      </c>
      <c r="AL32" s="156">
        <v>0</v>
      </c>
      <c r="AM32" s="156">
        <v>1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-9</v>
      </c>
      <c r="G33" s="118">
        <v>78</v>
      </c>
      <c r="H33" s="155">
        <f t="shared" si="0"/>
        <v>54.929577464788736</v>
      </c>
      <c r="I33" s="155">
        <v>67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129</v>
      </c>
      <c r="R33" s="158"/>
      <c r="S33" s="158">
        <v>89437812</v>
      </c>
      <c r="T33" s="45">
        <f t="shared" si="4"/>
        <v>3901</v>
      </c>
      <c r="U33" s="46">
        <f t="shared" si="5"/>
        <v>93.623999999999995</v>
      </c>
      <c r="V33" s="46">
        <f t="shared" si="6"/>
        <v>3.9009999999999998</v>
      </c>
      <c r="W33" s="96">
        <v>1.5</v>
      </c>
      <c r="X33" s="96">
        <f t="shared" si="1"/>
        <v>1.5</v>
      </c>
      <c r="Y33" s="97" t="s">
        <v>160</v>
      </c>
      <c r="Z33" s="159">
        <v>0</v>
      </c>
      <c r="AA33" s="159">
        <v>1025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14377482</v>
      </c>
      <c r="AJ33" s="45">
        <f t="shared" si="7"/>
        <v>1117</v>
      </c>
      <c r="AK33" s="48">
        <f t="shared" si="8"/>
        <v>286.33683670853628</v>
      </c>
      <c r="AL33" s="156">
        <v>0</v>
      </c>
      <c r="AM33" s="156">
        <v>1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-5</v>
      </c>
      <c r="G34" s="118">
        <v>80</v>
      </c>
      <c r="H34" s="155">
        <f t="shared" si="0"/>
        <v>56.338028169014088</v>
      </c>
      <c r="I34" s="155">
        <v>70</v>
      </c>
      <c r="J34" s="41" t="s">
        <v>88</v>
      </c>
      <c r="K34" s="41">
        <f>L34-(2/1.42)</f>
        <v>51.408450704225352</v>
      </c>
      <c r="L34" s="42">
        <f>(G34-5)/1.42</f>
        <v>52.816901408450704</v>
      </c>
      <c r="M34" s="41">
        <f t="shared" si="12"/>
        <v>57.04225352112676</v>
      </c>
      <c r="N34" s="43">
        <v>14</v>
      </c>
      <c r="O34" s="44" t="s">
        <v>116</v>
      </c>
      <c r="P34" s="44">
        <v>11.9</v>
      </c>
      <c r="Q34" s="158">
        <v>127</v>
      </c>
      <c r="R34" s="158"/>
      <c r="S34" s="158">
        <v>89441497</v>
      </c>
      <c r="T34" s="45">
        <f t="shared" si="4"/>
        <v>3685</v>
      </c>
      <c r="U34" s="46">
        <f t="shared" si="5"/>
        <v>88.44</v>
      </c>
      <c r="V34" s="46">
        <f t="shared" si="6"/>
        <v>3.6850000000000001</v>
      </c>
      <c r="W34" s="96">
        <v>1.7</v>
      </c>
      <c r="X34" s="96">
        <f t="shared" si="1"/>
        <v>1.7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14378594</v>
      </c>
      <c r="AJ34" s="45">
        <f t="shared" si="7"/>
        <v>1112</v>
      </c>
      <c r="AK34" s="48">
        <f t="shared" si="8"/>
        <v>301.763907734057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-1</v>
      </c>
      <c r="G35" s="118">
        <v>76</v>
      </c>
      <c r="H35" s="155">
        <f t="shared" si="0"/>
        <v>53.521126760563384</v>
      </c>
      <c r="I35" s="155">
        <v>70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133</v>
      </c>
      <c r="R35" s="158"/>
      <c r="S35" s="158">
        <v>89444982</v>
      </c>
      <c r="T35" s="45">
        <f t="shared" si="4"/>
        <v>3485</v>
      </c>
      <c r="U35" s="46">
        <f t="shared" si="5"/>
        <v>83.64</v>
      </c>
      <c r="V35" s="46">
        <f t="shared" si="6"/>
        <v>3.4849999999999999</v>
      </c>
      <c r="W35" s="96">
        <v>2.1</v>
      </c>
      <c r="X35" s="96">
        <f t="shared" si="1"/>
        <v>2.1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14379693</v>
      </c>
      <c r="AJ35" s="45">
        <f t="shared" si="7"/>
        <v>1099</v>
      </c>
      <c r="AK35" s="48">
        <f t="shared" si="8"/>
        <v>315.35150645624105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102064</v>
      </c>
      <c r="U36" s="46">
        <f t="shared" si="5"/>
        <v>2449.5360000000001</v>
      </c>
      <c r="V36" s="46">
        <f t="shared" si="6"/>
        <v>102.06399999999999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27891</v>
      </c>
      <c r="AK36" s="61">
        <f>$AJ$36/$V36</f>
        <v>273.26971312117888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294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172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292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266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3 R5:W5" name="Range1_16_1_1_1_1_1_1_2_2_2_2_2_2_2_2_2_2_2_2_2_2_2_2_2_2_2_2_2_2_2_1_2_2_2_2_2_2_2_2_2_2_3_2_2_2_2_2_2_2_2_2_2_3_2_2_2_2_2_1_1_1_1_2_2_2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"/>
    <protectedRange sqref="R4:W4" name="Range1_16_1_1_1_1_1_1_2_2_2_2_2_2_2_2_2_2_2_2_2_2_2_2_2_2_2_2_2_2_2_1_2_2_2_2_2_2_2_2_2_2_3_2_2_2_2_2_2_2_2_2_2_3_2_2_2_2_2_1_1_1_1_2_2_2_1_1_1_1_1_3_2_2_2"/>
  </protectedRanges>
  <mergeCells count="42">
    <mergeCell ref="AV10:AV11"/>
    <mergeCell ref="AY31:AZ31"/>
    <mergeCell ref="N36:P36"/>
    <mergeCell ref="B49:X49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01" priority="5" operator="containsText" text="N/A">
      <formula>NOT(ISERROR(SEARCH("N/A",Z12)))</formula>
    </cfRule>
    <cfRule type="cellIs" dxfId="100" priority="17" operator="equal">
      <formula>0</formula>
    </cfRule>
  </conditionalFormatting>
  <conditionalFormatting sqref="Z12:AG35">
    <cfRule type="cellIs" dxfId="99" priority="16" operator="greaterThanOrEqual">
      <formula>1185</formula>
    </cfRule>
  </conditionalFormatting>
  <conditionalFormatting sqref="Z12:AG35">
    <cfRule type="cellIs" dxfId="98" priority="15" operator="between">
      <formula>0.1</formula>
      <formula>1184</formula>
    </cfRule>
  </conditionalFormatting>
  <conditionalFormatting sqref="Z8:Z9 AT12:AT35 AL36:AQ36 AL12:AR35">
    <cfRule type="cellIs" dxfId="97" priority="14" operator="equal">
      <formula>0</formula>
    </cfRule>
  </conditionalFormatting>
  <conditionalFormatting sqref="Z8:Z9 AT12:AT35 AL36:AQ36 AL12:AR35">
    <cfRule type="cellIs" dxfId="96" priority="13" operator="greaterThan">
      <formula>1179</formula>
    </cfRule>
  </conditionalFormatting>
  <conditionalFormatting sqref="Z8:Z9 AT12:AT35 AL36:AQ36 AL12:AR35">
    <cfRule type="cellIs" dxfId="95" priority="12" operator="greaterThan">
      <formula>99</formula>
    </cfRule>
  </conditionalFormatting>
  <conditionalFormatting sqref="Z8:Z9 AT12:AT35 AL36:AQ36 AL12:AR35">
    <cfRule type="cellIs" dxfId="94" priority="11" operator="greaterThan">
      <formula>0.99</formula>
    </cfRule>
  </conditionalFormatting>
  <conditionalFormatting sqref="AD8:AD9">
    <cfRule type="cellIs" dxfId="93" priority="10" operator="equal">
      <formula>0</formula>
    </cfRule>
  </conditionalFormatting>
  <conditionalFormatting sqref="AD8:AD9">
    <cfRule type="cellIs" dxfId="92" priority="9" operator="greaterThan">
      <formula>1179</formula>
    </cfRule>
  </conditionalFormatting>
  <conditionalFormatting sqref="AD8:AD9">
    <cfRule type="cellIs" dxfId="91" priority="8" operator="greaterThan">
      <formula>99</formula>
    </cfRule>
  </conditionalFormatting>
  <conditionalFormatting sqref="AD8:AD9">
    <cfRule type="cellIs" dxfId="90" priority="7" operator="greaterThan">
      <formula>0.99</formula>
    </cfRule>
  </conditionalFormatting>
  <conditionalFormatting sqref="AK12:AK35">
    <cfRule type="cellIs" dxfId="89" priority="6" operator="greaterThan">
      <formula>$AK$8</formula>
    </cfRule>
  </conditionalFormatting>
  <conditionalFormatting sqref="AS12:AS35">
    <cfRule type="containsText" dxfId="88" priority="1" operator="containsText" text="N/A">
      <formula>NOT(ISERROR(SEARCH("N/A",AS12)))</formula>
    </cfRule>
    <cfRule type="cellIs" dxfId="87" priority="4" operator="equal">
      <formula>0</formula>
    </cfRule>
  </conditionalFormatting>
  <conditionalFormatting sqref="AS12:AS35">
    <cfRule type="cellIs" dxfId="86" priority="3" operator="greaterThanOrEqual">
      <formula>1185</formula>
    </cfRule>
  </conditionalFormatting>
  <conditionalFormatting sqref="AS12:AS35">
    <cfRule type="cellIs" dxfId="85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8" zoomScaleNormal="100" workbookViewId="0">
      <selection activeCell="B53" sqref="B53:B5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133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149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43186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27787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26'!S35</f>
        <v>89444982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26'!AI35</f>
        <v>14379693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9</v>
      </c>
      <c r="G12" s="118">
        <v>76</v>
      </c>
      <c r="H12" s="155">
        <f t="shared" ref="H12:H35" si="0">G12/1.42</f>
        <v>53.521126760563384</v>
      </c>
      <c r="I12" s="155">
        <v>80</v>
      </c>
      <c r="J12" s="41" t="s">
        <v>88</v>
      </c>
      <c r="K12" s="41">
        <f>L12-(2/1.42)</f>
        <v>48.591549295774648</v>
      </c>
      <c r="L12" s="42">
        <f>(G12-5)/1.42</f>
        <v>50</v>
      </c>
      <c r="M12" s="41">
        <f>L12+(6/1.42)</f>
        <v>54.225352112676056</v>
      </c>
      <c r="N12" s="43">
        <v>14</v>
      </c>
      <c r="O12" s="44" t="s">
        <v>89</v>
      </c>
      <c r="P12" s="44">
        <v>11.4</v>
      </c>
      <c r="Q12" s="158">
        <v>130</v>
      </c>
      <c r="R12" s="158"/>
      <c r="S12" s="158">
        <v>89448330</v>
      </c>
      <c r="T12" s="45">
        <f>IF(ISBLANK(S12),"-",S12-S11)</f>
        <v>3348</v>
      </c>
      <c r="U12" s="46">
        <f>T12*24/1000</f>
        <v>80.352000000000004</v>
      </c>
      <c r="V12" s="46">
        <f>T12/1000</f>
        <v>3.3479999999999999</v>
      </c>
      <c r="W12" s="96">
        <v>2.9</v>
      </c>
      <c r="X12" s="96">
        <f t="shared" ref="X12:X35" si="1">W12</f>
        <v>2.9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14380794</v>
      </c>
      <c r="AJ12" s="45">
        <f>IF(ISBLANK(AI12),"-",AI12-AI11)</f>
        <v>1101</v>
      </c>
      <c r="AK12" s="48">
        <f>AJ12/V12</f>
        <v>328.85304659498212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288</v>
      </c>
      <c r="E13" s="155" t="e">
        <f t="shared" ref="E13:E35" si="2">D13/1.42</f>
        <v>#VALUE!</v>
      </c>
      <c r="F13" s="155">
        <v>9</v>
      </c>
      <c r="G13" s="118">
        <v>78</v>
      </c>
      <c r="H13" s="155">
        <f t="shared" si="0"/>
        <v>54.929577464788736</v>
      </c>
      <c r="I13" s="155">
        <v>80</v>
      </c>
      <c r="J13" s="41" t="s">
        <v>88</v>
      </c>
      <c r="K13" s="41">
        <f t="shared" ref="K13:K35" si="3">L13-(2/1.42)</f>
        <v>50</v>
      </c>
      <c r="L13" s="42">
        <f>(G13-5)/1.42</f>
        <v>51.408450704225352</v>
      </c>
      <c r="M13" s="41">
        <f>L13+(6/1.42)</f>
        <v>55.633802816901408</v>
      </c>
      <c r="N13" s="43">
        <v>14</v>
      </c>
      <c r="O13" s="44" t="s">
        <v>89</v>
      </c>
      <c r="P13" s="44">
        <v>11.2</v>
      </c>
      <c r="Q13" s="158" t="s">
        <v>288</v>
      </c>
      <c r="R13" s="158"/>
      <c r="S13" s="158">
        <v>89451593</v>
      </c>
      <c r="T13" s="45">
        <f t="shared" ref="T13:T35" si="4">IF(ISBLANK(S13),"-",S13-S12)</f>
        <v>3263</v>
      </c>
      <c r="U13" s="46">
        <f t="shared" ref="U13:U36" si="5">T13*24/1000</f>
        <v>78.311999999999998</v>
      </c>
      <c r="V13" s="46">
        <f t="shared" ref="V13:V36" si="6">T13/1000</f>
        <v>3.2629999999999999</v>
      </c>
      <c r="W13" s="96">
        <v>3.8</v>
      </c>
      <c r="X13" s="96">
        <f t="shared" si="1"/>
        <v>3.8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14381871</v>
      </c>
      <c r="AJ13" s="45">
        <f t="shared" ref="AJ13:AJ35" si="7">IF(ISBLANK(AI13),"-",AI13-AI12)</f>
        <v>1077</v>
      </c>
      <c r="AK13" s="48">
        <f t="shared" ref="AK13:AK35" si="8">AJ13/V13</f>
        <v>330.06435795280419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9</v>
      </c>
      <c r="G14" s="118">
        <v>79</v>
      </c>
      <c r="H14" s="155">
        <f t="shared" si="0"/>
        <v>55.633802816901408</v>
      </c>
      <c r="I14" s="155">
        <v>80</v>
      </c>
      <c r="J14" s="41" t="s">
        <v>88</v>
      </c>
      <c r="K14" s="41">
        <f t="shared" si="3"/>
        <v>50.70422535211268</v>
      </c>
      <c r="L14" s="42">
        <f>(G14-5)/1.42</f>
        <v>52.112676056338032</v>
      </c>
      <c r="M14" s="41">
        <f>L14+(6/1.42)</f>
        <v>56.338028169014088</v>
      </c>
      <c r="N14" s="43">
        <v>14</v>
      </c>
      <c r="O14" s="44" t="s">
        <v>89</v>
      </c>
      <c r="P14" s="44">
        <v>11.2</v>
      </c>
      <c r="Q14" s="158">
        <v>130</v>
      </c>
      <c r="R14" s="158"/>
      <c r="S14" s="158">
        <v>89455057</v>
      </c>
      <c r="T14" s="45">
        <f t="shared" si="4"/>
        <v>3464</v>
      </c>
      <c r="U14" s="46">
        <f t="shared" si="5"/>
        <v>83.135999999999996</v>
      </c>
      <c r="V14" s="46">
        <f t="shared" si="6"/>
        <v>3.464</v>
      </c>
      <c r="W14" s="96">
        <v>4.7</v>
      </c>
      <c r="X14" s="96">
        <f t="shared" si="1"/>
        <v>4.7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14382946</v>
      </c>
      <c r="AJ14" s="45">
        <f>IF(ISBLANK(AI14),"-",AI14-AI13)</f>
        <v>1075</v>
      </c>
      <c r="AK14" s="48">
        <f t="shared" si="8"/>
        <v>310.33487297921477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70</v>
      </c>
      <c r="H15" s="155">
        <f t="shared" si="0"/>
        <v>49.295774647887328</v>
      </c>
      <c r="I15" s="155">
        <v>80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8">
        <v>127</v>
      </c>
      <c r="R15" s="158"/>
      <c r="S15" s="158">
        <v>89458451</v>
      </c>
      <c r="T15" s="45">
        <f t="shared" si="4"/>
        <v>3394</v>
      </c>
      <c r="U15" s="46">
        <f t="shared" si="5"/>
        <v>81.456000000000003</v>
      </c>
      <c r="V15" s="46">
        <f t="shared" si="6"/>
        <v>3.3940000000000001</v>
      </c>
      <c r="W15" s="96">
        <v>7.5</v>
      </c>
      <c r="X15" s="96">
        <f t="shared" si="1"/>
        <v>7.5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14384053</v>
      </c>
      <c r="AJ15" s="45">
        <f t="shared" si="7"/>
        <v>1107</v>
      </c>
      <c r="AK15" s="48">
        <f t="shared" si="8"/>
        <v>326.16381850324098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125</v>
      </c>
      <c r="R16" s="158"/>
      <c r="S16" s="158">
        <v>89462636</v>
      </c>
      <c r="T16" s="45">
        <f t="shared" si="4"/>
        <v>4185</v>
      </c>
      <c r="U16" s="46">
        <f t="shared" si="5"/>
        <v>100.44</v>
      </c>
      <c r="V16" s="46">
        <f t="shared" si="6"/>
        <v>4.1849999999999996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14385183</v>
      </c>
      <c r="AJ16" s="45">
        <f t="shared" si="7"/>
        <v>1130</v>
      </c>
      <c r="AK16" s="48">
        <f t="shared" si="8"/>
        <v>270.0119474313023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78</v>
      </c>
      <c r="H17" s="155">
        <f t="shared" si="0"/>
        <v>54.929577464788736</v>
      </c>
      <c r="I17" s="155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89467843</v>
      </c>
      <c r="T17" s="45">
        <f t="shared" si="4"/>
        <v>5207</v>
      </c>
      <c r="U17" s="46">
        <f t="shared" si="5"/>
        <v>124.968</v>
      </c>
      <c r="V17" s="46">
        <f t="shared" si="6"/>
        <v>5.2069999999999999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14386271</v>
      </c>
      <c r="AJ17" s="45">
        <f t="shared" si="7"/>
        <v>1088</v>
      </c>
      <c r="AK17" s="48">
        <f t="shared" si="8"/>
        <v>208.94949106971384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78</v>
      </c>
      <c r="H18" s="155">
        <f t="shared" si="0"/>
        <v>54.929577464788736</v>
      </c>
      <c r="I18" s="155">
        <v>79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130</v>
      </c>
      <c r="R18" s="158"/>
      <c r="S18" s="158">
        <v>89473118</v>
      </c>
      <c r="T18" s="45">
        <f t="shared" si="4"/>
        <v>5275</v>
      </c>
      <c r="U18" s="46">
        <f t="shared" si="5"/>
        <v>126.6</v>
      </c>
      <c r="V18" s="46">
        <f t="shared" si="6"/>
        <v>5.2750000000000004</v>
      </c>
      <c r="W18" s="96">
        <v>9.1999999999999993</v>
      </c>
      <c r="X18" s="96">
        <f t="shared" si="1"/>
        <v>9.1999999999999993</v>
      </c>
      <c r="Y18" s="97" t="s">
        <v>160</v>
      </c>
      <c r="Z18" s="159">
        <v>1036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14387441</v>
      </c>
      <c r="AJ18" s="45">
        <f t="shared" si="7"/>
        <v>1170</v>
      </c>
      <c r="AK18" s="48">
        <f t="shared" si="8"/>
        <v>221.80094786729856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77</v>
      </c>
      <c r="H19" s="155">
        <f t="shared" si="0"/>
        <v>54.225352112676056</v>
      </c>
      <c r="I19" s="155">
        <v>79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89477520</v>
      </c>
      <c r="T19" s="45">
        <f t="shared" si="4"/>
        <v>4402</v>
      </c>
      <c r="U19" s="46">
        <f>T19*24/1000</f>
        <v>105.648</v>
      </c>
      <c r="V19" s="46">
        <f t="shared" si="6"/>
        <v>4.4020000000000001</v>
      </c>
      <c r="W19" s="96">
        <v>8.5</v>
      </c>
      <c r="X19" s="96">
        <f>W19</f>
        <v>8.5</v>
      </c>
      <c r="Y19" s="97" t="s">
        <v>160</v>
      </c>
      <c r="Z19" s="159">
        <v>1058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14388656</v>
      </c>
      <c r="AJ19" s="45">
        <f t="shared" si="7"/>
        <v>1215</v>
      </c>
      <c r="AK19" s="48">
        <f t="shared" si="8"/>
        <v>276.01090413448429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 t="s">
        <v>288</v>
      </c>
      <c r="E20" s="155" t="e">
        <f t="shared" si="2"/>
        <v>#VALUE!</v>
      </c>
      <c r="F20" s="155">
        <v>6</v>
      </c>
      <c r="G20" s="118">
        <v>77</v>
      </c>
      <c r="H20" s="155">
        <f t="shared" si="0"/>
        <v>54.225352112676056</v>
      </c>
      <c r="I20" s="155">
        <v>78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8" t="s">
        <v>288</v>
      </c>
      <c r="R20" s="158"/>
      <c r="S20" s="158">
        <v>89481914</v>
      </c>
      <c r="T20" s="45">
        <f t="shared" si="4"/>
        <v>4394</v>
      </c>
      <c r="U20" s="46">
        <f t="shared" si="5"/>
        <v>105.456</v>
      </c>
      <c r="V20" s="46">
        <f t="shared" si="6"/>
        <v>4.3940000000000001</v>
      </c>
      <c r="W20" s="96">
        <v>7.8</v>
      </c>
      <c r="X20" s="96">
        <f t="shared" si="1"/>
        <v>7.8</v>
      </c>
      <c r="Y20" s="97" t="s">
        <v>160</v>
      </c>
      <c r="Z20" s="159">
        <v>1057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14389865</v>
      </c>
      <c r="AJ20" s="45">
        <f t="shared" si="7"/>
        <v>1209</v>
      </c>
      <c r="AK20" s="48">
        <f t="shared" si="8"/>
        <v>275.1479289940828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78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128</v>
      </c>
      <c r="R21" s="158"/>
      <c r="S21" s="158">
        <v>89486300</v>
      </c>
      <c r="T21" s="45">
        <f t="shared" si="4"/>
        <v>4386</v>
      </c>
      <c r="U21" s="46">
        <f t="shared" si="5"/>
        <v>105.264</v>
      </c>
      <c r="V21" s="46">
        <f t="shared" si="6"/>
        <v>4.3860000000000001</v>
      </c>
      <c r="W21" s="96">
        <v>7.1</v>
      </c>
      <c r="X21" s="96">
        <f t="shared" si="1"/>
        <v>7.1</v>
      </c>
      <c r="Y21" s="97" t="s">
        <v>160</v>
      </c>
      <c r="Z21" s="159">
        <v>1077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14391079</v>
      </c>
      <c r="AJ21" s="45">
        <f t="shared" si="7"/>
        <v>1214</v>
      </c>
      <c r="AK21" s="48">
        <f t="shared" si="8"/>
        <v>276.78978568171453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1.19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77</v>
      </c>
      <c r="H22" s="155">
        <f t="shared" si="0"/>
        <v>54.225352112676056</v>
      </c>
      <c r="I22" s="155">
        <v>76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127</v>
      </c>
      <c r="R22" s="158"/>
      <c r="S22" s="158">
        <v>89490718</v>
      </c>
      <c r="T22" s="45">
        <f t="shared" si="4"/>
        <v>4418</v>
      </c>
      <c r="U22" s="46">
        <f t="shared" si="5"/>
        <v>106.032</v>
      </c>
      <c r="V22" s="46">
        <f t="shared" si="6"/>
        <v>4.4180000000000001</v>
      </c>
      <c r="W22" s="96">
        <v>6.4</v>
      </c>
      <c r="X22" s="96">
        <f>W22</f>
        <v>6.4</v>
      </c>
      <c r="Y22" s="97" t="s">
        <v>160</v>
      </c>
      <c r="Z22" s="159">
        <v>0</v>
      </c>
      <c r="AA22" s="159">
        <v>1047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14392296</v>
      </c>
      <c r="AJ22" s="45">
        <f t="shared" si="7"/>
        <v>1217</v>
      </c>
      <c r="AK22" s="48">
        <f t="shared" si="8"/>
        <v>275.46401086464465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77</v>
      </c>
      <c r="H23" s="155">
        <f t="shared" si="0"/>
        <v>54.225352112676056</v>
      </c>
      <c r="I23" s="155">
        <v>76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89495044</v>
      </c>
      <c r="T23" s="45">
        <f t="shared" si="4"/>
        <v>4326</v>
      </c>
      <c r="U23" s="46">
        <f>T23*24/1000</f>
        <v>103.824</v>
      </c>
      <c r="V23" s="46">
        <f t="shared" si="6"/>
        <v>4.3259999999999996</v>
      </c>
      <c r="W23" s="96">
        <v>5.8</v>
      </c>
      <c r="X23" s="96">
        <f t="shared" si="1"/>
        <v>5.8</v>
      </c>
      <c r="Y23" s="97" t="s">
        <v>160</v>
      </c>
      <c r="Z23" s="159">
        <v>0</v>
      </c>
      <c r="AA23" s="159">
        <v>1047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14393502</v>
      </c>
      <c r="AJ23" s="45">
        <f t="shared" si="7"/>
        <v>1206</v>
      </c>
      <c r="AK23" s="48">
        <f t="shared" si="8"/>
        <v>278.77947295423024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3</v>
      </c>
      <c r="G24" s="118">
        <v>77</v>
      </c>
      <c r="H24" s="155">
        <f t="shared" si="0"/>
        <v>54.225352112676056</v>
      </c>
      <c r="I24" s="155">
        <v>76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89499127</v>
      </c>
      <c r="T24" s="45">
        <f t="shared" si="4"/>
        <v>4083</v>
      </c>
      <c r="U24" s="46">
        <f>T24*24/1000</f>
        <v>97.992000000000004</v>
      </c>
      <c r="V24" s="46">
        <f t="shared" si="6"/>
        <v>4.0830000000000002</v>
      </c>
      <c r="W24" s="96">
        <v>5.2</v>
      </c>
      <c r="X24" s="96">
        <f t="shared" si="1"/>
        <v>5.2</v>
      </c>
      <c r="Y24" s="97" t="s">
        <v>160</v>
      </c>
      <c r="Z24" s="159">
        <v>0</v>
      </c>
      <c r="AA24" s="159">
        <v>1014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14394696</v>
      </c>
      <c r="AJ24" s="45">
        <f t="shared" si="7"/>
        <v>1194</v>
      </c>
      <c r="AK24" s="48">
        <f t="shared" si="8"/>
        <v>292.43203526818513</v>
      </c>
      <c r="AL24" s="156">
        <v>0</v>
      </c>
      <c r="AM24" s="156">
        <v>1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3</v>
      </c>
      <c r="G25" s="118">
        <v>76</v>
      </c>
      <c r="H25" s="155">
        <f>G25/1.42</f>
        <v>53.521126760563384</v>
      </c>
      <c r="I25" s="155">
        <v>75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89503236</v>
      </c>
      <c r="T25" s="45">
        <f t="shared" si="4"/>
        <v>4109</v>
      </c>
      <c r="U25" s="46">
        <f t="shared" si="5"/>
        <v>98.616</v>
      </c>
      <c r="V25" s="46">
        <f t="shared" si="6"/>
        <v>4.109</v>
      </c>
      <c r="W25" s="96">
        <v>4.5999999999999996</v>
      </c>
      <c r="X25" s="96">
        <f t="shared" si="1"/>
        <v>4.5999999999999996</v>
      </c>
      <c r="Y25" s="97" t="s">
        <v>160</v>
      </c>
      <c r="Z25" s="159">
        <v>0</v>
      </c>
      <c r="AA25" s="159">
        <v>1026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14395920</v>
      </c>
      <c r="AJ25" s="45">
        <f t="shared" si="7"/>
        <v>1224</v>
      </c>
      <c r="AK25" s="48">
        <f t="shared" si="8"/>
        <v>297.8826965198345</v>
      </c>
      <c r="AL25" s="156">
        <v>0</v>
      </c>
      <c r="AM25" s="156">
        <v>1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1.02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76</v>
      </c>
      <c r="H26" s="155">
        <f t="shared" si="0"/>
        <v>53.521126760563384</v>
      </c>
      <c r="I26" s="155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8">
        <v>126</v>
      </c>
      <c r="R26" s="158"/>
      <c r="S26" s="158">
        <v>89507041</v>
      </c>
      <c r="T26" s="45">
        <f t="shared" si="4"/>
        <v>3805</v>
      </c>
      <c r="U26" s="46">
        <f t="shared" si="5"/>
        <v>91.32</v>
      </c>
      <c r="V26" s="46">
        <f t="shared" si="6"/>
        <v>3.8050000000000002</v>
      </c>
      <c r="W26" s="96">
        <v>4.2</v>
      </c>
      <c r="X26" s="96">
        <f t="shared" si="1"/>
        <v>4.2</v>
      </c>
      <c r="Y26" s="97" t="s">
        <v>160</v>
      </c>
      <c r="Z26" s="159">
        <v>0</v>
      </c>
      <c r="AA26" s="159">
        <v>1026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14397062</v>
      </c>
      <c r="AJ26" s="45">
        <f>IF(ISBLANK(AI26),"-",AI26-AI25)</f>
        <v>1142</v>
      </c>
      <c r="AK26" s="48">
        <f t="shared" si="8"/>
        <v>300.13140604467804</v>
      </c>
      <c r="AL26" s="156">
        <v>0</v>
      </c>
      <c r="AM26" s="156">
        <v>1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76</v>
      </c>
      <c r="H27" s="155">
        <f t="shared" si="0"/>
        <v>53.521126760563384</v>
      </c>
      <c r="I27" s="155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8">
        <v>128</v>
      </c>
      <c r="R27" s="158"/>
      <c r="S27" s="158">
        <v>89511199</v>
      </c>
      <c r="T27" s="45">
        <f t="shared" si="4"/>
        <v>4158</v>
      </c>
      <c r="U27" s="46">
        <f t="shared" si="5"/>
        <v>99.792000000000002</v>
      </c>
      <c r="V27" s="46">
        <f t="shared" si="6"/>
        <v>4.1580000000000004</v>
      </c>
      <c r="W27" s="96">
        <v>3.7</v>
      </c>
      <c r="X27" s="96">
        <f t="shared" si="1"/>
        <v>3.7</v>
      </c>
      <c r="Y27" s="97" t="s">
        <v>160</v>
      </c>
      <c r="Z27" s="159">
        <v>0</v>
      </c>
      <c r="AA27" s="159">
        <v>1026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14398225</v>
      </c>
      <c r="AJ27" s="45">
        <f>IF(ISBLANK(AI27),"-",AI27-AI26)</f>
        <v>1163</v>
      </c>
      <c r="AK27" s="48">
        <f t="shared" si="8"/>
        <v>279.70177970177969</v>
      </c>
      <c r="AL27" s="156">
        <v>0</v>
      </c>
      <c r="AM27" s="156">
        <v>1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75</v>
      </c>
      <c r="H28" s="155">
        <f t="shared" si="0"/>
        <v>52.816901408450704</v>
      </c>
      <c r="I28" s="155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89515249</v>
      </c>
      <c r="T28" s="45">
        <f t="shared" si="4"/>
        <v>4050</v>
      </c>
      <c r="U28" s="46">
        <f t="shared" si="5"/>
        <v>97.2</v>
      </c>
      <c r="V28" s="46">
        <f t="shared" si="6"/>
        <v>4.05</v>
      </c>
      <c r="W28" s="96">
        <v>3.3</v>
      </c>
      <c r="X28" s="96">
        <f t="shared" si="1"/>
        <v>3.3</v>
      </c>
      <c r="Y28" s="97" t="s">
        <v>160</v>
      </c>
      <c r="Z28" s="159">
        <v>0</v>
      </c>
      <c r="AA28" s="159">
        <v>1026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14399437</v>
      </c>
      <c r="AJ28" s="45">
        <f t="shared" si="7"/>
        <v>1212</v>
      </c>
      <c r="AK28" s="48">
        <f>AJ27/V28</f>
        <v>287.16049382716051</v>
      </c>
      <c r="AL28" s="156">
        <v>0</v>
      </c>
      <c r="AM28" s="156">
        <v>1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75</v>
      </c>
      <c r="H29" s="155">
        <f t="shared" si="0"/>
        <v>52.816901408450704</v>
      </c>
      <c r="I29" s="155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127</v>
      </c>
      <c r="R29" s="158"/>
      <c r="S29" s="158">
        <v>89519450</v>
      </c>
      <c r="T29" s="45">
        <f t="shared" si="4"/>
        <v>4201</v>
      </c>
      <c r="U29" s="46">
        <f t="shared" si="5"/>
        <v>100.824</v>
      </c>
      <c r="V29" s="46">
        <f t="shared" si="6"/>
        <v>4.2009999999999996</v>
      </c>
      <c r="W29" s="96">
        <v>2.9</v>
      </c>
      <c r="X29" s="96">
        <f t="shared" si="1"/>
        <v>2.9</v>
      </c>
      <c r="Y29" s="97" t="s">
        <v>160</v>
      </c>
      <c r="Z29" s="159">
        <v>0</v>
      </c>
      <c r="AA29" s="159">
        <v>1026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14400623</v>
      </c>
      <c r="AJ29" s="45">
        <f t="shared" si="7"/>
        <v>1186</v>
      </c>
      <c r="AK29" s="48">
        <f>AJ28/V29</f>
        <v>288.50273744346589</v>
      </c>
      <c r="AL29" s="156">
        <v>0</v>
      </c>
      <c r="AM29" s="156">
        <v>1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89523568</v>
      </c>
      <c r="T30" s="45">
        <f t="shared" si="4"/>
        <v>4118</v>
      </c>
      <c r="U30" s="46">
        <f t="shared" si="5"/>
        <v>98.831999999999994</v>
      </c>
      <c r="V30" s="46">
        <f t="shared" si="6"/>
        <v>4.1180000000000003</v>
      </c>
      <c r="W30" s="96">
        <v>2.5</v>
      </c>
      <c r="X30" s="96">
        <f t="shared" si="1"/>
        <v>2.5</v>
      </c>
      <c r="Y30" s="97" t="s">
        <v>160</v>
      </c>
      <c r="Z30" s="159">
        <v>0</v>
      </c>
      <c r="AA30" s="159">
        <v>1026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14401760</v>
      </c>
      <c r="AJ30" s="45">
        <f t="shared" si="7"/>
        <v>1137</v>
      </c>
      <c r="AK30" s="48">
        <f t="shared" si="8"/>
        <v>276.10490529383196</v>
      </c>
      <c r="AL30" s="156">
        <v>0</v>
      </c>
      <c r="AM30" s="156">
        <v>1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 t="s">
        <v>288</v>
      </c>
      <c r="E31" s="155" t="e">
        <f t="shared" si="2"/>
        <v>#VALUE!</v>
      </c>
      <c r="F31" s="155">
        <v>-2</v>
      </c>
      <c r="G31" s="118">
        <v>75</v>
      </c>
      <c r="H31" s="155">
        <f t="shared" si="0"/>
        <v>52.816901408450704</v>
      </c>
      <c r="I31" s="155">
        <v>71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 t="s">
        <v>288</v>
      </c>
      <c r="R31" s="158"/>
      <c r="S31" s="158">
        <v>89527928</v>
      </c>
      <c r="T31" s="45">
        <f t="shared" si="4"/>
        <v>4360</v>
      </c>
      <c r="U31" s="46">
        <f t="shared" si="5"/>
        <v>104.64</v>
      </c>
      <c r="V31" s="46">
        <f t="shared" si="6"/>
        <v>4.3600000000000003</v>
      </c>
      <c r="W31" s="96">
        <v>2.1</v>
      </c>
      <c r="X31" s="96">
        <f t="shared" si="1"/>
        <v>2.1</v>
      </c>
      <c r="Y31" s="97" t="s">
        <v>160</v>
      </c>
      <c r="Z31" s="159">
        <v>0</v>
      </c>
      <c r="AA31" s="159">
        <v>1026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14402954</v>
      </c>
      <c r="AJ31" s="45">
        <f t="shared" si="7"/>
        <v>1194</v>
      </c>
      <c r="AK31" s="48">
        <f t="shared" si="8"/>
        <v>273.85321100917429</v>
      </c>
      <c r="AL31" s="156">
        <v>0</v>
      </c>
      <c r="AM31" s="156">
        <v>1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 t="s">
        <v>288</v>
      </c>
      <c r="E32" s="155" t="e">
        <f t="shared" si="2"/>
        <v>#VALUE!</v>
      </c>
      <c r="F32" s="155">
        <v>-2</v>
      </c>
      <c r="G32" s="118">
        <v>75</v>
      </c>
      <c r="H32" s="155">
        <f t="shared" si="0"/>
        <v>52.816901408450704</v>
      </c>
      <c r="I32" s="155">
        <v>70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 t="s">
        <v>288</v>
      </c>
      <c r="R32" s="158"/>
      <c r="S32" s="158">
        <v>89531808</v>
      </c>
      <c r="T32" s="45">
        <f t="shared" si="4"/>
        <v>3880</v>
      </c>
      <c r="U32" s="46">
        <f t="shared" si="5"/>
        <v>93.12</v>
      </c>
      <c r="V32" s="46">
        <f t="shared" si="6"/>
        <v>3.88</v>
      </c>
      <c r="W32" s="96">
        <v>1.8</v>
      </c>
      <c r="X32" s="96">
        <f t="shared" si="1"/>
        <v>1.8</v>
      </c>
      <c r="Y32" s="97" t="s">
        <v>160</v>
      </c>
      <c r="Z32" s="159">
        <v>0</v>
      </c>
      <c r="AA32" s="159">
        <v>1026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14404121</v>
      </c>
      <c r="AJ32" s="45">
        <f t="shared" si="7"/>
        <v>1167</v>
      </c>
      <c r="AK32" s="48">
        <f t="shared" si="8"/>
        <v>300.7731958762887</v>
      </c>
      <c r="AL32" s="156">
        <v>0</v>
      </c>
      <c r="AM32" s="156">
        <v>1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 t="s">
        <v>288</v>
      </c>
      <c r="E33" s="155" t="e">
        <f t="shared" si="2"/>
        <v>#VALUE!</v>
      </c>
      <c r="F33" s="155">
        <v>-1</v>
      </c>
      <c r="G33" s="118">
        <v>77</v>
      </c>
      <c r="H33" s="155">
        <f t="shared" si="0"/>
        <v>54.225352112676056</v>
      </c>
      <c r="I33" s="155">
        <v>74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 t="s">
        <v>288</v>
      </c>
      <c r="R33" s="158"/>
      <c r="S33" s="158">
        <v>89535471</v>
      </c>
      <c r="T33" s="45">
        <f t="shared" si="4"/>
        <v>3663</v>
      </c>
      <c r="U33" s="46">
        <f t="shared" si="5"/>
        <v>87.912000000000006</v>
      </c>
      <c r="V33" s="46">
        <f t="shared" si="6"/>
        <v>3.6629999999999998</v>
      </c>
      <c r="W33" s="96">
        <v>1.5</v>
      </c>
      <c r="X33" s="96">
        <f t="shared" si="1"/>
        <v>1.5</v>
      </c>
      <c r="Y33" s="97" t="s">
        <v>160</v>
      </c>
      <c r="Z33" s="159">
        <v>0</v>
      </c>
      <c r="AA33" s="159">
        <v>1025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14405265</v>
      </c>
      <c r="AJ33" s="45">
        <f t="shared" si="7"/>
        <v>1144</v>
      </c>
      <c r="AK33" s="48">
        <f t="shared" si="8"/>
        <v>312.31231231231232</v>
      </c>
      <c r="AL33" s="156">
        <v>0</v>
      </c>
      <c r="AM33" s="156">
        <v>1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 t="s">
        <v>288</v>
      </c>
      <c r="E34" s="155" t="e">
        <f t="shared" si="2"/>
        <v>#VALUE!</v>
      </c>
      <c r="F34" s="155">
        <v>1</v>
      </c>
      <c r="G34" s="118">
        <v>71</v>
      </c>
      <c r="H34" s="155">
        <f t="shared" si="0"/>
        <v>50</v>
      </c>
      <c r="I34" s="155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 t="s">
        <v>288</v>
      </c>
      <c r="R34" s="158"/>
      <c r="S34" s="158">
        <v>89538907</v>
      </c>
      <c r="T34" s="45">
        <f t="shared" si="4"/>
        <v>3436</v>
      </c>
      <c r="U34" s="46">
        <f t="shared" si="5"/>
        <v>82.463999999999999</v>
      </c>
      <c r="V34" s="46">
        <f t="shared" si="6"/>
        <v>3.4359999999999999</v>
      </c>
      <c r="W34" s="96">
        <v>2.1</v>
      </c>
      <c r="X34" s="96">
        <f t="shared" si="1"/>
        <v>2.1</v>
      </c>
      <c r="Y34" s="97" t="s">
        <v>141</v>
      </c>
      <c r="Z34" s="159">
        <v>0</v>
      </c>
      <c r="AA34" s="159">
        <v>0</v>
      </c>
      <c r="AB34" s="159">
        <v>1188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14406355</v>
      </c>
      <c r="AJ34" s="45">
        <f t="shared" si="7"/>
        <v>1090</v>
      </c>
      <c r="AK34" s="48">
        <f t="shared" si="8"/>
        <v>317.2293364377183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 t="s">
        <v>288</v>
      </c>
      <c r="E35" s="155" t="e">
        <f t="shared" si="2"/>
        <v>#VALUE!</v>
      </c>
      <c r="F35" s="155">
        <v>2</v>
      </c>
      <c r="G35" s="118">
        <v>75</v>
      </c>
      <c r="H35" s="155">
        <f t="shared" si="0"/>
        <v>52.816901408450704</v>
      </c>
      <c r="I35" s="155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 t="s">
        <v>288</v>
      </c>
      <c r="R35" s="158"/>
      <c r="S35" s="158">
        <v>89542410</v>
      </c>
      <c r="T35" s="45">
        <f t="shared" si="4"/>
        <v>3503</v>
      </c>
      <c r="U35" s="46">
        <f t="shared" si="5"/>
        <v>84.072000000000003</v>
      </c>
      <c r="V35" s="46">
        <f t="shared" si="6"/>
        <v>3.5030000000000001</v>
      </c>
      <c r="W35" s="96">
        <v>3</v>
      </c>
      <c r="X35" s="96">
        <f t="shared" si="1"/>
        <v>3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14407480</v>
      </c>
      <c r="AJ35" s="45">
        <f t="shared" si="7"/>
        <v>1125</v>
      </c>
      <c r="AK35" s="48">
        <f t="shared" si="8"/>
        <v>321.153297173851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97428</v>
      </c>
      <c r="U36" s="46">
        <f t="shared" si="5"/>
        <v>2338.2719999999999</v>
      </c>
      <c r="V36" s="46">
        <f t="shared" si="6"/>
        <v>97.427999999999997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27787</v>
      </c>
      <c r="AK36" s="61">
        <f>$AJ$36/$V36</f>
        <v>285.20548507615882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1.0466666666666666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295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159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85" t="s">
        <v>297</v>
      </c>
      <c r="C51" s="185"/>
      <c r="D51" s="185"/>
      <c r="E51" s="185"/>
      <c r="F51" s="185"/>
      <c r="G51" s="18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85" t="s">
        <v>298</v>
      </c>
      <c r="C52" s="185"/>
      <c r="D52" s="185"/>
      <c r="E52" s="185"/>
      <c r="F52" s="185"/>
      <c r="G52" s="185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296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165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tr">
        <f>'[1]FEB 6'!$B$54</f>
        <v>TARGET DISCHARGE PRESSURE SET TO 76 PSI @ 7:01 PM TO 8:01 PM AS PER SCHEDULE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166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4" t="s">
        <v>266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">
        <v>168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 t="s">
        <v>169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3 R5:W5" name="Range1_16_1_1_1_1_1_1_2_2_2_2_2_2_2_2_2_2_2_2_2_2_2_2_2_2_2_2_2_2_2_1_2_2_2_2_2_2_2_2_2_2_3_2_2_2_2_2_2_2_2_2_2_3_2_2_2_2_2_1_1_1_1_2_2_2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_1"/>
    <protectedRange sqref="R4:W4" name="Range1_16_1_1_1_1_1_1_2_2_2_2_2_2_2_2_2_2_2_2_2_2_2_2_2_2_2_2_2_2_2_1_2_2_2_2_2_2_2_2_2_2_3_2_2_2_2_2_2_2_2_2_2_3_2_2_2_2_2_1_1_1_1_2_2_2_1_1_1_1_1_3_2_2_2_1"/>
  </protectedRanges>
  <mergeCells count="42">
    <mergeCell ref="AV10:AV11"/>
    <mergeCell ref="AY31:AZ31"/>
    <mergeCell ref="N36:P36"/>
    <mergeCell ref="B49:X49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84" priority="5" operator="containsText" text="N/A">
      <formula>NOT(ISERROR(SEARCH("N/A",Z12)))</formula>
    </cfRule>
    <cfRule type="cellIs" dxfId="83" priority="17" operator="equal">
      <formula>0</formula>
    </cfRule>
  </conditionalFormatting>
  <conditionalFormatting sqref="Z12:AG35">
    <cfRule type="cellIs" dxfId="82" priority="16" operator="greaterThanOrEqual">
      <formula>1185</formula>
    </cfRule>
  </conditionalFormatting>
  <conditionalFormatting sqref="Z12:AG35">
    <cfRule type="cellIs" dxfId="81" priority="15" operator="between">
      <formula>0.1</formula>
      <formula>1184</formula>
    </cfRule>
  </conditionalFormatting>
  <conditionalFormatting sqref="Z8:Z9 AT12:AT35 AL36:AQ36 AL12:AR35">
    <cfRule type="cellIs" dxfId="80" priority="14" operator="equal">
      <formula>0</formula>
    </cfRule>
  </conditionalFormatting>
  <conditionalFormatting sqref="Z8:Z9 AT12:AT35 AL36:AQ36 AL12:AR35">
    <cfRule type="cellIs" dxfId="79" priority="13" operator="greaterThan">
      <formula>1179</formula>
    </cfRule>
  </conditionalFormatting>
  <conditionalFormatting sqref="Z8:Z9 AT12:AT35 AL36:AQ36 AL12:AR35">
    <cfRule type="cellIs" dxfId="78" priority="12" operator="greaterThan">
      <formula>99</formula>
    </cfRule>
  </conditionalFormatting>
  <conditionalFormatting sqref="Z8:Z9 AT12:AT35 AL36:AQ36 AL12:AR35">
    <cfRule type="cellIs" dxfId="77" priority="11" operator="greaterThan">
      <formula>0.99</formula>
    </cfRule>
  </conditionalFormatting>
  <conditionalFormatting sqref="AD8:AD9">
    <cfRule type="cellIs" dxfId="76" priority="10" operator="equal">
      <formula>0</formula>
    </cfRule>
  </conditionalFormatting>
  <conditionalFormatting sqref="AD8:AD9">
    <cfRule type="cellIs" dxfId="75" priority="9" operator="greaterThan">
      <formula>1179</formula>
    </cfRule>
  </conditionalFormatting>
  <conditionalFormatting sqref="AD8:AD9">
    <cfRule type="cellIs" dxfId="74" priority="8" operator="greaterThan">
      <formula>99</formula>
    </cfRule>
  </conditionalFormatting>
  <conditionalFormatting sqref="AD8:AD9">
    <cfRule type="cellIs" dxfId="73" priority="7" operator="greaterThan">
      <formula>0.99</formula>
    </cfRule>
  </conditionalFormatting>
  <conditionalFormatting sqref="AK12:AK35">
    <cfRule type="cellIs" dxfId="72" priority="6" operator="greaterThan">
      <formula>$AK$8</formula>
    </cfRule>
  </conditionalFormatting>
  <conditionalFormatting sqref="AS12:AS35">
    <cfRule type="containsText" dxfId="71" priority="1" operator="containsText" text="N/A">
      <formula>NOT(ISERROR(SEARCH("N/A",AS12)))</formula>
    </cfRule>
    <cfRule type="cellIs" dxfId="70" priority="4" operator="equal">
      <formula>0</formula>
    </cfRule>
  </conditionalFormatting>
  <conditionalFormatting sqref="AS12:AS35">
    <cfRule type="cellIs" dxfId="69" priority="3" operator="greaterThanOrEqual">
      <formula>1185</formula>
    </cfRule>
  </conditionalFormatting>
  <conditionalFormatting sqref="AS12:AS35">
    <cfRule type="cellIs" dxfId="68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D16" sqref="D16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133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136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43187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27479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27'!S35</f>
        <v>89542410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27'!AI35</f>
        <v>14407480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6</v>
      </c>
      <c r="G12" s="118">
        <v>69</v>
      </c>
      <c r="H12" s="155">
        <f t="shared" ref="H12:H35" si="0">G12/1.42</f>
        <v>48.591549295774648</v>
      </c>
      <c r="I12" s="155">
        <v>65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8">
        <v>137</v>
      </c>
      <c r="R12" s="158"/>
      <c r="S12" s="158">
        <v>89545850</v>
      </c>
      <c r="T12" s="45">
        <f>IF(ISBLANK(S12),"-",S12-S11)</f>
        <v>3440</v>
      </c>
      <c r="U12" s="46">
        <f>T12*24/1000</f>
        <v>82.56</v>
      </c>
      <c r="V12" s="46">
        <f>T12/1000</f>
        <v>3.44</v>
      </c>
      <c r="W12" s="96">
        <v>4.2</v>
      </c>
      <c r="X12" s="96">
        <f t="shared" ref="X12:X35" si="1">W12</f>
        <v>4.2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14408609</v>
      </c>
      <c r="AJ12" s="45">
        <f>IF(ISBLANK(AI12),"-",AI12-AI11)</f>
        <v>1129</v>
      </c>
      <c r="AK12" s="48">
        <f>AJ12/V12</f>
        <v>328.19767441860466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288</v>
      </c>
      <c r="E13" s="155" t="e">
        <f t="shared" ref="E13:E35" si="2">D13/1.42</f>
        <v>#VALUE!</v>
      </c>
      <c r="F13" s="155">
        <v>5</v>
      </c>
      <c r="G13" s="118">
        <v>71</v>
      </c>
      <c r="H13" s="155">
        <f t="shared" si="0"/>
        <v>50</v>
      </c>
      <c r="I13" s="155">
        <v>69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 t="s">
        <v>288</v>
      </c>
      <c r="R13" s="158"/>
      <c r="S13" s="158">
        <v>89549215</v>
      </c>
      <c r="T13" s="45">
        <f t="shared" ref="T13:T35" si="4">IF(ISBLANK(S13),"-",S13-S12)</f>
        <v>3365</v>
      </c>
      <c r="U13" s="46">
        <f t="shared" ref="U13:U36" si="5">T13*24/1000</f>
        <v>80.760000000000005</v>
      </c>
      <c r="V13" s="46">
        <f t="shared" ref="V13:V36" si="6">T13/1000</f>
        <v>3.3650000000000002</v>
      </c>
      <c r="W13" s="96">
        <v>5.7</v>
      </c>
      <c r="X13" s="96">
        <f t="shared" si="1"/>
        <v>5.7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14409730</v>
      </c>
      <c r="AJ13" s="45">
        <f t="shared" ref="AJ13:AJ35" si="7">IF(ISBLANK(AI13),"-",AI13-AI12)</f>
        <v>1121</v>
      </c>
      <c r="AK13" s="48">
        <f t="shared" ref="AK13:AK35" si="8">AJ13/V13</f>
        <v>333.13521545319463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0.99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 t="s">
        <v>288</v>
      </c>
      <c r="E14" s="155" t="e">
        <f t="shared" si="2"/>
        <v>#VALUE!</v>
      </c>
      <c r="F14" s="155">
        <v>5</v>
      </c>
      <c r="G14" s="118">
        <v>73</v>
      </c>
      <c r="H14" s="155">
        <f t="shared" si="0"/>
        <v>51.408450704225352</v>
      </c>
      <c r="I14" s="155">
        <v>70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8" t="s">
        <v>288</v>
      </c>
      <c r="R14" s="158"/>
      <c r="S14" s="158">
        <v>89552603</v>
      </c>
      <c r="T14" s="45">
        <f t="shared" si="4"/>
        <v>3388</v>
      </c>
      <c r="U14" s="46">
        <f t="shared" si="5"/>
        <v>81.311999999999998</v>
      </c>
      <c r="V14" s="46">
        <f t="shared" si="6"/>
        <v>3.3879999999999999</v>
      </c>
      <c r="W14" s="96">
        <v>7.1</v>
      </c>
      <c r="X14" s="96">
        <f t="shared" si="1"/>
        <v>7.1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14410828</v>
      </c>
      <c r="AJ14" s="45">
        <f>IF(ISBLANK(AI14),"-",AI14-AI13)</f>
        <v>1098</v>
      </c>
      <c r="AK14" s="48">
        <f t="shared" si="8"/>
        <v>324.08500590318772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4</v>
      </c>
      <c r="G15" s="118">
        <v>73</v>
      </c>
      <c r="H15" s="155">
        <f t="shared" si="0"/>
        <v>51.408450704225352</v>
      </c>
      <c r="I15" s="155">
        <v>71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>
        <v>124</v>
      </c>
      <c r="R15" s="158"/>
      <c r="S15" s="158">
        <v>89555855</v>
      </c>
      <c r="T15" s="45">
        <f t="shared" si="4"/>
        <v>3252</v>
      </c>
      <c r="U15" s="46">
        <f t="shared" si="5"/>
        <v>78.048000000000002</v>
      </c>
      <c r="V15" s="46">
        <f t="shared" si="6"/>
        <v>3.2519999999999998</v>
      </c>
      <c r="W15" s="96">
        <v>8.6999999999999993</v>
      </c>
      <c r="X15" s="96">
        <f t="shared" si="1"/>
        <v>8.6999999999999993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14411920</v>
      </c>
      <c r="AJ15" s="45">
        <f t="shared" si="7"/>
        <v>1092</v>
      </c>
      <c r="AK15" s="48">
        <f t="shared" si="8"/>
        <v>335.79335793357939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 t="s">
        <v>288</v>
      </c>
      <c r="E16" s="155" t="e">
        <f t="shared" si="2"/>
        <v>#VALUE!</v>
      </c>
      <c r="F16" s="155">
        <v>3</v>
      </c>
      <c r="G16" s="118">
        <v>82</v>
      </c>
      <c r="H16" s="155">
        <f t="shared" si="0"/>
        <v>57.74647887323944</v>
      </c>
      <c r="I16" s="155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8" t="s">
        <v>288</v>
      </c>
      <c r="R16" s="158"/>
      <c r="S16" s="158">
        <v>89560140</v>
      </c>
      <c r="T16" s="45">
        <f t="shared" si="4"/>
        <v>4285</v>
      </c>
      <c r="U16" s="46">
        <f t="shared" si="5"/>
        <v>102.84</v>
      </c>
      <c r="V16" s="46">
        <f t="shared" si="6"/>
        <v>4.2850000000000001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14412966</v>
      </c>
      <c r="AJ16" s="45">
        <f t="shared" si="7"/>
        <v>1046</v>
      </c>
      <c r="AK16" s="48">
        <f t="shared" si="8"/>
        <v>244.10735122520418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7</v>
      </c>
      <c r="G17" s="118">
        <v>78</v>
      </c>
      <c r="H17" s="155">
        <f t="shared" si="0"/>
        <v>54.929577464788736</v>
      </c>
      <c r="I17" s="155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8" t="s">
        <v>288</v>
      </c>
      <c r="R17" s="158"/>
      <c r="S17" s="158">
        <v>89565283</v>
      </c>
      <c r="T17" s="45">
        <f t="shared" si="4"/>
        <v>5143</v>
      </c>
      <c r="U17" s="46">
        <f t="shared" si="5"/>
        <v>123.432</v>
      </c>
      <c r="V17" s="46">
        <f t="shared" si="6"/>
        <v>5.1429999999999998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14414072</v>
      </c>
      <c r="AJ17" s="45">
        <f t="shared" si="7"/>
        <v>1106</v>
      </c>
      <c r="AK17" s="48">
        <f t="shared" si="8"/>
        <v>215.04958195605678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1.02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131</v>
      </c>
      <c r="R18" s="158"/>
      <c r="S18" s="158">
        <v>89570890</v>
      </c>
      <c r="T18" s="45">
        <f t="shared" si="4"/>
        <v>5607</v>
      </c>
      <c r="U18" s="46">
        <f t="shared" si="5"/>
        <v>134.56800000000001</v>
      </c>
      <c r="V18" s="46">
        <f t="shared" si="6"/>
        <v>5.6070000000000002</v>
      </c>
      <c r="W18" s="96">
        <v>9</v>
      </c>
      <c r="X18" s="96">
        <f t="shared" si="1"/>
        <v>9</v>
      </c>
      <c r="Y18" s="97" t="s">
        <v>160</v>
      </c>
      <c r="Z18" s="159">
        <v>0</v>
      </c>
      <c r="AA18" s="159">
        <v>1026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14415249</v>
      </c>
      <c r="AJ18" s="45">
        <f t="shared" si="7"/>
        <v>1177</v>
      </c>
      <c r="AK18" s="48">
        <f t="shared" si="8"/>
        <v>209.91617620831104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78</v>
      </c>
      <c r="H19" s="155">
        <f t="shared" si="0"/>
        <v>54.929577464788736</v>
      </c>
      <c r="I19" s="155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8">
        <v>128</v>
      </c>
      <c r="R19" s="158"/>
      <c r="S19" s="158">
        <v>89575620</v>
      </c>
      <c r="T19" s="45">
        <f t="shared" si="4"/>
        <v>4730</v>
      </c>
      <c r="U19" s="46">
        <f>T19*24/1000</f>
        <v>113.52</v>
      </c>
      <c r="V19" s="46">
        <f t="shared" si="6"/>
        <v>4.7300000000000004</v>
      </c>
      <c r="W19" s="96">
        <v>8.3000000000000007</v>
      </c>
      <c r="X19" s="96">
        <f>W19</f>
        <v>8.3000000000000007</v>
      </c>
      <c r="Y19" s="97" t="s">
        <v>160</v>
      </c>
      <c r="Z19" s="159">
        <v>0</v>
      </c>
      <c r="AA19" s="159">
        <v>1067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14416445</v>
      </c>
      <c r="AJ19" s="45">
        <f t="shared" si="7"/>
        <v>1196</v>
      </c>
      <c r="AK19" s="48">
        <f t="shared" si="8"/>
        <v>252.85412262156447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77</v>
      </c>
      <c r="H20" s="155">
        <f t="shared" si="0"/>
        <v>54.225352112676056</v>
      </c>
      <c r="I20" s="155">
        <v>76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8">
        <v>129</v>
      </c>
      <c r="R20" s="158"/>
      <c r="S20" s="158">
        <v>89580184</v>
      </c>
      <c r="T20" s="45">
        <f t="shared" si="4"/>
        <v>4564</v>
      </c>
      <c r="U20" s="46">
        <f t="shared" si="5"/>
        <v>109.536</v>
      </c>
      <c r="V20" s="46">
        <f t="shared" si="6"/>
        <v>4.5640000000000001</v>
      </c>
      <c r="W20" s="96">
        <v>7.6</v>
      </c>
      <c r="X20" s="96">
        <f t="shared" si="1"/>
        <v>7.6</v>
      </c>
      <c r="Y20" s="97" t="s">
        <v>160</v>
      </c>
      <c r="Z20" s="159">
        <v>0</v>
      </c>
      <c r="AA20" s="159">
        <v>1067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14417666</v>
      </c>
      <c r="AJ20" s="45">
        <f t="shared" si="7"/>
        <v>1221</v>
      </c>
      <c r="AK20" s="48">
        <f t="shared" si="8"/>
        <v>267.52848378615249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77</v>
      </c>
      <c r="H21" s="155">
        <f t="shared" si="0"/>
        <v>54.225352112676056</v>
      </c>
      <c r="I21" s="155">
        <v>75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8">
        <v>129</v>
      </c>
      <c r="R21" s="158"/>
      <c r="S21" s="158">
        <v>89584841</v>
      </c>
      <c r="T21" s="45">
        <f t="shared" si="4"/>
        <v>4657</v>
      </c>
      <c r="U21" s="46">
        <f t="shared" si="5"/>
        <v>111.768</v>
      </c>
      <c r="V21" s="46">
        <f t="shared" si="6"/>
        <v>4.657</v>
      </c>
      <c r="W21" s="96">
        <v>6.8</v>
      </c>
      <c r="X21" s="96">
        <f t="shared" si="1"/>
        <v>6.8</v>
      </c>
      <c r="Y21" s="97" t="s">
        <v>160</v>
      </c>
      <c r="Z21" s="159">
        <v>0</v>
      </c>
      <c r="AA21" s="159">
        <v>1067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14418890</v>
      </c>
      <c r="AJ21" s="45">
        <f t="shared" si="7"/>
        <v>1224</v>
      </c>
      <c r="AK21" s="48">
        <f t="shared" si="8"/>
        <v>262.83014816405409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1.2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77</v>
      </c>
      <c r="H22" s="155">
        <f t="shared" si="0"/>
        <v>54.225352112676056</v>
      </c>
      <c r="I22" s="155">
        <v>76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8">
        <v>129</v>
      </c>
      <c r="R22" s="158"/>
      <c r="S22" s="158">
        <v>89589537</v>
      </c>
      <c r="T22" s="45">
        <f t="shared" si="4"/>
        <v>4696</v>
      </c>
      <c r="U22" s="46">
        <f t="shared" si="5"/>
        <v>112.70399999999999</v>
      </c>
      <c r="V22" s="46">
        <f t="shared" si="6"/>
        <v>4.6959999999999997</v>
      </c>
      <c r="W22" s="96">
        <v>6.1</v>
      </c>
      <c r="X22" s="96">
        <f>W22</f>
        <v>6.1</v>
      </c>
      <c r="Y22" s="97" t="s">
        <v>160</v>
      </c>
      <c r="Z22" s="159">
        <v>0</v>
      </c>
      <c r="AA22" s="159">
        <v>1068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14420097</v>
      </c>
      <c r="AJ22" s="45">
        <f t="shared" si="7"/>
        <v>1207</v>
      </c>
      <c r="AK22" s="48">
        <f t="shared" si="8"/>
        <v>257.02725724020445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75</v>
      </c>
      <c r="H23" s="155">
        <f t="shared" si="0"/>
        <v>52.816901408450704</v>
      </c>
      <c r="I23" s="155">
        <v>77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89594208</v>
      </c>
      <c r="T23" s="45">
        <f t="shared" si="4"/>
        <v>4671</v>
      </c>
      <c r="U23" s="46">
        <f>T23*24/1000</f>
        <v>112.104</v>
      </c>
      <c r="V23" s="46">
        <f t="shared" si="6"/>
        <v>4.6710000000000003</v>
      </c>
      <c r="W23" s="96">
        <v>5.5</v>
      </c>
      <c r="X23" s="96">
        <f t="shared" si="1"/>
        <v>5.5</v>
      </c>
      <c r="Y23" s="97" t="s">
        <v>160</v>
      </c>
      <c r="Z23" s="159">
        <v>0</v>
      </c>
      <c r="AA23" s="159">
        <v>1037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14421280</v>
      </c>
      <c r="AJ23" s="45">
        <f t="shared" si="7"/>
        <v>1183</v>
      </c>
      <c r="AK23" s="48">
        <f t="shared" si="8"/>
        <v>253.26482551916075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75</v>
      </c>
      <c r="H24" s="155">
        <f t="shared" si="0"/>
        <v>52.816901408450704</v>
      </c>
      <c r="I24" s="155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8">
        <v>127</v>
      </c>
      <c r="R24" s="158"/>
      <c r="S24" s="158">
        <v>89598962</v>
      </c>
      <c r="T24" s="45">
        <f t="shared" si="4"/>
        <v>4754</v>
      </c>
      <c r="U24" s="46">
        <f>T24*24/1000</f>
        <v>114.096</v>
      </c>
      <c r="V24" s="46">
        <f t="shared" si="6"/>
        <v>4.7539999999999996</v>
      </c>
      <c r="W24" s="96">
        <v>4.9000000000000004</v>
      </c>
      <c r="X24" s="96">
        <f t="shared" si="1"/>
        <v>4.9000000000000004</v>
      </c>
      <c r="Y24" s="97" t="s">
        <v>160</v>
      </c>
      <c r="Z24" s="159">
        <v>0</v>
      </c>
      <c r="AA24" s="159">
        <v>1036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14422464</v>
      </c>
      <c r="AJ24" s="45">
        <f t="shared" si="7"/>
        <v>1184</v>
      </c>
      <c r="AK24" s="48">
        <f t="shared" si="8"/>
        <v>249.05342869162811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76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126</v>
      </c>
      <c r="R25" s="158"/>
      <c r="S25" s="158">
        <v>89603513</v>
      </c>
      <c r="T25" s="45">
        <f t="shared" si="4"/>
        <v>4551</v>
      </c>
      <c r="U25" s="46">
        <f t="shared" si="5"/>
        <v>109.224</v>
      </c>
      <c r="V25" s="46">
        <f t="shared" si="6"/>
        <v>4.5510000000000002</v>
      </c>
      <c r="W25" s="96">
        <v>4.4000000000000004</v>
      </c>
      <c r="X25" s="96">
        <f t="shared" si="1"/>
        <v>4.4000000000000004</v>
      </c>
      <c r="Y25" s="97" t="s">
        <v>160</v>
      </c>
      <c r="Z25" s="159">
        <v>0</v>
      </c>
      <c r="AA25" s="159">
        <v>1036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14423650</v>
      </c>
      <c r="AJ25" s="45">
        <f t="shared" si="7"/>
        <v>1186</v>
      </c>
      <c r="AK25" s="48">
        <f t="shared" si="8"/>
        <v>260.60206548011428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1.23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77</v>
      </c>
      <c r="H26" s="155">
        <f t="shared" si="0"/>
        <v>54.225352112676056</v>
      </c>
      <c r="I26" s="155">
        <v>76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89607988</v>
      </c>
      <c r="T26" s="45">
        <f t="shared" si="4"/>
        <v>4475</v>
      </c>
      <c r="U26" s="46">
        <f t="shared" si="5"/>
        <v>107.4</v>
      </c>
      <c r="V26" s="46">
        <f t="shared" si="6"/>
        <v>4.4749999999999996</v>
      </c>
      <c r="W26" s="96">
        <v>3.8</v>
      </c>
      <c r="X26" s="96">
        <f t="shared" si="1"/>
        <v>3.8</v>
      </c>
      <c r="Y26" s="97" t="s">
        <v>160</v>
      </c>
      <c r="Z26" s="159">
        <v>0</v>
      </c>
      <c r="AA26" s="159">
        <v>1036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14424828</v>
      </c>
      <c r="AJ26" s="45">
        <f>IF(ISBLANK(AI26),"-",AI26-AI25)</f>
        <v>1178</v>
      </c>
      <c r="AK26" s="48">
        <f t="shared" si="8"/>
        <v>263.24022346368719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74</v>
      </c>
      <c r="H27" s="155">
        <f t="shared" si="0"/>
        <v>52.112676056338032</v>
      </c>
      <c r="I27" s="155">
        <v>75</v>
      </c>
      <c r="J27" s="41" t="s">
        <v>88</v>
      </c>
      <c r="K27" s="41">
        <f t="shared" si="3"/>
        <v>48.591549295774648</v>
      </c>
      <c r="L27" s="42">
        <f>(G27-3)/1.42</f>
        <v>50</v>
      </c>
      <c r="M27" s="41">
        <f t="shared" si="12"/>
        <v>54.225352112676056</v>
      </c>
      <c r="N27" s="43">
        <v>18</v>
      </c>
      <c r="O27" s="44" t="s">
        <v>100</v>
      </c>
      <c r="P27" s="44">
        <v>16.7</v>
      </c>
      <c r="Q27" s="158">
        <v>125</v>
      </c>
      <c r="R27" s="158"/>
      <c r="S27" s="158">
        <v>89612289</v>
      </c>
      <c r="T27" s="45">
        <f t="shared" si="4"/>
        <v>4301</v>
      </c>
      <c r="U27" s="46">
        <f t="shared" si="5"/>
        <v>103.224</v>
      </c>
      <c r="V27" s="46">
        <f t="shared" si="6"/>
        <v>4.3010000000000002</v>
      </c>
      <c r="W27" s="96">
        <v>3.3</v>
      </c>
      <c r="X27" s="96">
        <f t="shared" si="1"/>
        <v>3.3</v>
      </c>
      <c r="Y27" s="97" t="s">
        <v>160</v>
      </c>
      <c r="Z27" s="159">
        <v>0</v>
      </c>
      <c r="AA27" s="159">
        <v>1027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14426022</v>
      </c>
      <c r="AJ27" s="45">
        <f>IF(ISBLANK(AI27),"-",AI27-AI26)</f>
        <v>1194</v>
      </c>
      <c r="AK27" s="48">
        <f t="shared" si="8"/>
        <v>277.60985817251799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73</v>
      </c>
      <c r="H28" s="155">
        <f t="shared" si="0"/>
        <v>51.408450704225352</v>
      </c>
      <c r="I28" s="155">
        <v>74</v>
      </c>
      <c r="J28" s="41" t="s">
        <v>88</v>
      </c>
      <c r="K28" s="41">
        <f t="shared" si="3"/>
        <v>47.887323943661976</v>
      </c>
      <c r="L28" s="42">
        <f t="shared" ref="L28:L33" si="13">(G28-3)/1.42</f>
        <v>49.295774647887328</v>
      </c>
      <c r="M28" s="41">
        <f t="shared" si="12"/>
        <v>53.521126760563384</v>
      </c>
      <c r="N28" s="43">
        <v>18</v>
      </c>
      <c r="O28" s="44" t="s">
        <v>100</v>
      </c>
      <c r="P28" s="44">
        <v>16.7</v>
      </c>
      <c r="Q28" s="158">
        <v>123</v>
      </c>
      <c r="R28" s="158"/>
      <c r="S28" s="158">
        <v>89616280</v>
      </c>
      <c r="T28" s="45">
        <f t="shared" si="4"/>
        <v>3991</v>
      </c>
      <c r="U28" s="46">
        <f t="shared" si="5"/>
        <v>95.784000000000006</v>
      </c>
      <c r="V28" s="46">
        <f t="shared" si="6"/>
        <v>3.9910000000000001</v>
      </c>
      <c r="W28" s="96">
        <v>2.8</v>
      </c>
      <c r="X28" s="96">
        <f t="shared" si="1"/>
        <v>2.8</v>
      </c>
      <c r="Y28" s="97" t="s">
        <v>160</v>
      </c>
      <c r="Z28" s="159">
        <v>0</v>
      </c>
      <c r="AA28" s="159">
        <v>1027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14427159</v>
      </c>
      <c r="AJ28" s="45">
        <f t="shared" si="7"/>
        <v>1137</v>
      </c>
      <c r="AK28" s="48">
        <f>AJ27/V28</f>
        <v>299.17313956401904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73</v>
      </c>
      <c r="H29" s="155">
        <f t="shared" si="0"/>
        <v>51.408450704225352</v>
      </c>
      <c r="I29" s="155">
        <v>73</v>
      </c>
      <c r="J29" s="41" t="s">
        <v>88</v>
      </c>
      <c r="K29" s="41">
        <f t="shared" si="3"/>
        <v>47.887323943661976</v>
      </c>
      <c r="L29" s="42">
        <f t="shared" si="13"/>
        <v>49.295774647887328</v>
      </c>
      <c r="M29" s="41">
        <f t="shared" si="12"/>
        <v>53.521126760563384</v>
      </c>
      <c r="N29" s="43">
        <v>18</v>
      </c>
      <c r="O29" s="44" t="s">
        <v>100</v>
      </c>
      <c r="P29" s="44">
        <v>16.7</v>
      </c>
      <c r="Q29" s="158">
        <v>123</v>
      </c>
      <c r="R29" s="158"/>
      <c r="S29" s="158">
        <v>89620285</v>
      </c>
      <c r="T29" s="45">
        <f t="shared" si="4"/>
        <v>4005</v>
      </c>
      <c r="U29" s="46">
        <f t="shared" si="5"/>
        <v>96.12</v>
      </c>
      <c r="V29" s="46">
        <f t="shared" si="6"/>
        <v>4.0049999999999999</v>
      </c>
      <c r="W29" s="96">
        <v>2.4</v>
      </c>
      <c r="X29" s="96">
        <f t="shared" si="1"/>
        <v>2.4</v>
      </c>
      <c r="Y29" s="97" t="s">
        <v>160</v>
      </c>
      <c r="Z29" s="159">
        <v>0</v>
      </c>
      <c r="AA29" s="159">
        <v>1027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14428303</v>
      </c>
      <c r="AJ29" s="45">
        <f t="shared" si="7"/>
        <v>1144</v>
      </c>
      <c r="AK29" s="48">
        <f>AJ28/V29</f>
        <v>283.89513108614233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74</v>
      </c>
      <c r="H30" s="155">
        <f t="shared" si="0"/>
        <v>52.112676056338032</v>
      </c>
      <c r="I30" s="155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124</v>
      </c>
      <c r="R30" s="158"/>
      <c r="S30" s="158">
        <v>89624494</v>
      </c>
      <c r="T30" s="45">
        <f t="shared" si="4"/>
        <v>4209</v>
      </c>
      <c r="U30" s="46">
        <f t="shared" si="5"/>
        <v>101.01600000000001</v>
      </c>
      <c r="V30" s="46">
        <f t="shared" si="6"/>
        <v>4.2089999999999996</v>
      </c>
      <c r="W30" s="96">
        <v>2</v>
      </c>
      <c r="X30" s="96">
        <f t="shared" si="1"/>
        <v>2</v>
      </c>
      <c r="Y30" s="97" t="s">
        <v>160</v>
      </c>
      <c r="Z30" s="159">
        <v>0</v>
      </c>
      <c r="AA30" s="159">
        <v>1027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14429466</v>
      </c>
      <c r="AJ30" s="45">
        <f t="shared" si="7"/>
        <v>1163</v>
      </c>
      <c r="AK30" s="48">
        <f t="shared" si="8"/>
        <v>276.31266334046092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74</v>
      </c>
      <c r="H31" s="155">
        <f t="shared" si="0"/>
        <v>52.112676056338032</v>
      </c>
      <c r="I31" s="155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124</v>
      </c>
      <c r="R31" s="158"/>
      <c r="S31" s="158">
        <v>89628635</v>
      </c>
      <c r="T31" s="45">
        <f t="shared" si="4"/>
        <v>4141</v>
      </c>
      <c r="U31" s="46">
        <f t="shared" si="5"/>
        <v>99.384</v>
      </c>
      <c r="V31" s="46">
        <f t="shared" si="6"/>
        <v>4.141</v>
      </c>
      <c r="W31" s="96">
        <v>1.6</v>
      </c>
      <c r="X31" s="96">
        <f t="shared" si="1"/>
        <v>1.6</v>
      </c>
      <c r="Y31" s="97" t="s">
        <v>160</v>
      </c>
      <c r="Z31" s="159">
        <v>0</v>
      </c>
      <c r="AA31" s="159">
        <v>1027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14430617</v>
      </c>
      <c r="AJ31" s="45">
        <f t="shared" si="7"/>
        <v>1151</v>
      </c>
      <c r="AK31" s="48">
        <f t="shared" si="8"/>
        <v>277.95218546244871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72</v>
      </c>
      <c r="H32" s="155">
        <f t="shared" si="0"/>
        <v>50.70422535211268</v>
      </c>
      <c r="I32" s="155">
        <v>71</v>
      </c>
      <c r="J32" s="41" t="s">
        <v>88</v>
      </c>
      <c r="K32" s="41">
        <f t="shared" si="3"/>
        <v>47.183098591549296</v>
      </c>
      <c r="L32" s="42">
        <f t="shared" si="13"/>
        <v>48.591549295774648</v>
      </c>
      <c r="M32" s="41">
        <f t="shared" si="12"/>
        <v>52.816901408450704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89632790</v>
      </c>
      <c r="T32" s="45">
        <f t="shared" si="4"/>
        <v>4155</v>
      </c>
      <c r="U32" s="46">
        <f t="shared" si="5"/>
        <v>99.72</v>
      </c>
      <c r="V32" s="46">
        <f t="shared" si="6"/>
        <v>4.1550000000000002</v>
      </c>
      <c r="W32" s="96">
        <v>1.4</v>
      </c>
      <c r="X32" s="96">
        <f t="shared" si="1"/>
        <v>1.4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14431738</v>
      </c>
      <c r="AJ32" s="45">
        <f t="shared" si="7"/>
        <v>1121</v>
      </c>
      <c r="AK32" s="48">
        <f t="shared" si="8"/>
        <v>269.79542719614921</v>
      </c>
      <c r="AL32" s="156">
        <v>0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75</v>
      </c>
      <c r="H33" s="155">
        <f t="shared" si="0"/>
        <v>52.816901408450704</v>
      </c>
      <c r="I33" s="155">
        <v>74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89636884</v>
      </c>
      <c r="T33" s="45">
        <f t="shared" si="4"/>
        <v>4094</v>
      </c>
      <c r="U33" s="46">
        <f t="shared" si="5"/>
        <v>98.256</v>
      </c>
      <c r="V33" s="46">
        <f t="shared" si="6"/>
        <v>4.0940000000000003</v>
      </c>
      <c r="W33" s="96">
        <v>1.4</v>
      </c>
      <c r="X33" s="96">
        <f t="shared" si="1"/>
        <v>1.4</v>
      </c>
      <c r="Y33" s="97" t="s">
        <v>141</v>
      </c>
      <c r="Z33" s="159">
        <v>0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14432814</v>
      </c>
      <c r="AJ33" s="45">
        <f t="shared" si="7"/>
        <v>1076</v>
      </c>
      <c r="AK33" s="48">
        <f t="shared" si="8"/>
        <v>262.82364435759644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1.1000000000000001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2</v>
      </c>
      <c r="G34" s="118">
        <v>71</v>
      </c>
      <c r="H34" s="155">
        <f t="shared" si="0"/>
        <v>50</v>
      </c>
      <c r="I34" s="155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141</v>
      </c>
      <c r="R34" s="158"/>
      <c r="S34" s="158">
        <v>89640360</v>
      </c>
      <c r="T34" s="45">
        <f t="shared" si="4"/>
        <v>3476</v>
      </c>
      <c r="U34" s="46">
        <f t="shared" si="5"/>
        <v>83.424000000000007</v>
      </c>
      <c r="V34" s="46">
        <f t="shared" si="6"/>
        <v>3.476</v>
      </c>
      <c r="W34" s="96">
        <v>2</v>
      </c>
      <c r="X34" s="96">
        <f t="shared" si="1"/>
        <v>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14433866</v>
      </c>
      <c r="AJ34" s="45">
        <f t="shared" si="7"/>
        <v>1052</v>
      </c>
      <c r="AK34" s="48">
        <f t="shared" si="8"/>
        <v>302.64672036823936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72</v>
      </c>
      <c r="H35" s="155">
        <f t="shared" si="0"/>
        <v>50.70422535211268</v>
      </c>
      <c r="I35" s="155">
        <v>71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8">
        <v>139</v>
      </c>
      <c r="R35" s="158"/>
      <c r="S35" s="158">
        <v>89643884</v>
      </c>
      <c r="T35" s="45">
        <f t="shared" si="4"/>
        <v>3524</v>
      </c>
      <c r="U35" s="46">
        <f t="shared" si="5"/>
        <v>84.575999999999993</v>
      </c>
      <c r="V35" s="46">
        <f t="shared" si="6"/>
        <v>3.524</v>
      </c>
      <c r="W35" s="96">
        <v>3.2</v>
      </c>
      <c r="X35" s="96">
        <f t="shared" si="1"/>
        <v>3.2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14434959</v>
      </c>
      <c r="AJ35" s="45">
        <f t="shared" si="7"/>
        <v>1093</v>
      </c>
      <c r="AK35" s="48">
        <f t="shared" si="8"/>
        <v>310.15891032917142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101474</v>
      </c>
      <c r="U36" s="46">
        <f t="shared" si="5"/>
        <v>2435.3760000000002</v>
      </c>
      <c r="V36" s="46">
        <f t="shared" si="6"/>
        <v>101.474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27479</v>
      </c>
      <c r="AK36" s="61">
        <f>$AJ$36/$V36</f>
        <v>270.79843112521434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1.1216666666666664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299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300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9" t="s">
        <v>301</v>
      </c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156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158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172</v>
      </c>
      <c r="C52" s="185"/>
      <c r="D52" s="185"/>
      <c r="E52" s="185"/>
      <c r="F52" s="185"/>
      <c r="G52" s="185"/>
      <c r="H52" s="154"/>
      <c r="I52" s="154"/>
      <c r="J52" s="172"/>
      <c r="K52" s="169"/>
      <c r="L52" s="144"/>
      <c r="M52" s="144"/>
      <c r="N52" s="132"/>
      <c r="O52" s="132"/>
      <c r="P52" s="132"/>
      <c r="Q52" s="114"/>
      <c r="R52" s="114"/>
      <c r="S52" s="114"/>
      <c r="T52" s="114"/>
      <c r="U52" s="104"/>
      <c r="V52" s="104"/>
      <c r="W52" s="10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302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163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303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165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'[1]FEB 6'!$B$54</f>
        <v>TARGET DISCHARGE PRESSURE SET TO 76 PSI @ 7:01 PM TO 8:01 PM AS PER SCHEDULE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166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184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 t="s">
        <v>168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 t="s">
        <v>169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5:W5" name="Range1_16_1_1_1_1_1_1_2_2_2_2_2_2_2_2_2_2_2_2_2_2_2_2_2_2_2_2_2_2_2_1_2_2_2_2_2_2_2_2_2_2_3_2_2_2_2_2_2_2_2_2_2_3_2_2_2_2_2_1_1_1_1_2_2_2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_1"/>
    <protectedRange sqref="R3:W3" name="Range1_16_1_1_1_1_1_1_2_2_2_2_2_2_2_2_2_2_2_2_2_2_2_2_2_2_2_2_2_2_2_1_2_2_2_2_2_2_2_2_2_2_3_2_2_2_2_2_2_2_2_2_2_3_2_2_2_2_2_1_1_1_1_2_2_2_1_1_1_1_1_1_1_2"/>
    <protectedRange sqref="Q52:T52" name="Range2_12_5_1_1_1_2_2_1_1_1_1_1_1_1_1_1_1_1_2_1_1_1_2_1_1_1_1_1_1_1_1_1_1_1_1_1_1_1_1_2_1_1_1_1_1_1_1_1_1_2_1_1_3_1_1_1_3_1_1_1_1_1_1_1_1_1_1_1_1_1_1_1_1_1_1_1_1_1_1_2_1_1_1_1_1_1_1_1_1_1_1_2_2_1_2_1_1_1_1_1_1_1_1_1_1_1_1_2_2_1_1"/>
    <protectedRange sqref="R4:W4" name="Range1_16_1_1_1_1_1_1_2_2_2_2_2_2_2_2_2_2_2_2_2_2_2_2_2_2_2_2_2_2_2_1_2_2_2_2_2_2_2_2_2_2_3_2_2_2_2_2_2_2_2_2_2_3_2_2_2_2_2_1_1_1_1_2_2_2_1_1_1_1_1_1"/>
  </protectedRanges>
  <mergeCells count="43">
    <mergeCell ref="AV10:AV11"/>
    <mergeCell ref="AY31:AZ31"/>
    <mergeCell ref="N36:P36"/>
    <mergeCell ref="B49:X49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67" priority="5" operator="containsText" text="N/A">
      <formula>NOT(ISERROR(SEARCH("N/A",Z12)))</formula>
    </cfRule>
    <cfRule type="cellIs" dxfId="66" priority="17" operator="equal">
      <formula>0</formula>
    </cfRule>
  </conditionalFormatting>
  <conditionalFormatting sqref="Z12:AG35">
    <cfRule type="cellIs" dxfId="65" priority="16" operator="greaterThanOrEqual">
      <formula>1185</formula>
    </cfRule>
  </conditionalFormatting>
  <conditionalFormatting sqref="Z12:AG35">
    <cfRule type="cellIs" dxfId="64" priority="15" operator="between">
      <formula>0.1</formula>
      <formula>1184</formula>
    </cfRule>
  </conditionalFormatting>
  <conditionalFormatting sqref="Z8:Z9 AT12:AT35 AL36:AQ36 AL12:AR35">
    <cfRule type="cellIs" dxfId="63" priority="14" operator="equal">
      <formula>0</formula>
    </cfRule>
  </conditionalFormatting>
  <conditionalFormatting sqref="Z8:Z9 AT12:AT35 AL36:AQ36 AL12:AR35">
    <cfRule type="cellIs" dxfId="62" priority="13" operator="greaterThan">
      <formula>1179</formula>
    </cfRule>
  </conditionalFormatting>
  <conditionalFormatting sqref="Z8:Z9 AT12:AT35 AL36:AQ36 AL12:AR35">
    <cfRule type="cellIs" dxfId="61" priority="12" operator="greaterThan">
      <formula>99</formula>
    </cfRule>
  </conditionalFormatting>
  <conditionalFormatting sqref="Z8:Z9 AT12:AT35 AL36:AQ36 AL12:AR35">
    <cfRule type="cellIs" dxfId="60" priority="11" operator="greaterThan">
      <formula>0.99</formula>
    </cfRule>
  </conditionalFormatting>
  <conditionalFormatting sqref="AD8:AD9">
    <cfRule type="cellIs" dxfId="59" priority="10" operator="equal">
      <formula>0</formula>
    </cfRule>
  </conditionalFormatting>
  <conditionalFormatting sqref="AD8:AD9">
    <cfRule type="cellIs" dxfId="58" priority="9" operator="greaterThan">
      <formula>1179</formula>
    </cfRule>
  </conditionalFormatting>
  <conditionalFormatting sqref="AD8:AD9">
    <cfRule type="cellIs" dxfId="57" priority="8" operator="greaterThan">
      <formula>99</formula>
    </cfRule>
  </conditionalFormatting>
  <conditionalFormatting sqref="AD8:AD9">
    <cfRule type="cellIs" dxfId="56" priority="7" operator="greaterThan">
      <formula>0.99</formula>
    </cfRule>
  </conditionalFormatting>
  <conditionalFormatting sqref="AK12:AK35">
    <cfRule type="cellIs" dxfId="55" priority="6" operator="greaterThan">
      <formula>$AK$8</formula>
    </cfRule>
  </conditionalFormatting>
  <conditionalFormatting sqref="AS12:AS35">
    <cfRule type="containsText" dxfId="54" priority="1" operator="containsText" text="N/A">
      <formula>NOT(ISERROR(SEARCH("N/A",AS12)))</formula>
    </cfRule>
    <cfRule type="cellIs" dxfId="53" priority="4" operator="equal">
      <formula>0</formula>
    </cfRule>
  </conditionalFormatting>
  <conditionalFormatting sqref="AS12:AS35">
    <cfRule type="cellIs" dxfId="52" priority="3" operator="greaterThanOrEqual">
      <formula>1185</formula>
    </cfRule>
  </conditionalFormatting>
  <conditionalFormatting sqref="AS12:AS35">
    <cfRule type="cellIs" dxfId="51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41" zoomScaleNormal="100" workbookViewId="0">
      <selection activeCell="B50" sqref="B50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154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306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148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43188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27150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28'!S35</f>
        <v>89643884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28'!AI35</f>
        <v>14434959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7</v>
      </c>
      <c r="G12" s="118">
        <v>71</v>
      </c>
      <c r="H12" s="155">
        <f t="shared" ref="H12:H35" si="0">G12/1.42</f>
        <v>50</v>
      </c>
      <c r="I12" s="155">
        <v>70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8">
        <v>138</v>
      </c>
      <c r="R12" s="158"/>
      <c r="S12" s="158">
        <v>89647465</v>
      </c>
      <c r="T12" s="45">
        <f>IF(ISBLANK(S12),"-",S12-S11)</f>
        <v>3581</v>
      </c>
      <c r="U12" s="46">
        <f>T12*24/1000</f>
        <v>85.944000000000003</v>
      </c>
      <c r="V12" s="46">
        <f>T12/1000</f>
        <v>3.581</v>
      </c>
      <c r="W12" s="96">
        <v>4.5</v>
      </c>
      <c r="X12" s="96">
        <f t="shared" ref="X12:X35" si="1">W12</f>
        <v>4.5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14436042</v>
      </c>
      <c r="AJ12" s="45">
        <f>IF(ISBLANK(AI12),"-",AI12-AI11)</f>
        <v>1083</v>
      </c>
      <c r="AK12" s="48">
        <f>AJ12/V12</f>
        <v>302.42948896956159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6</v>
      </c>
      <c r="G13" s="118">
        <v>74</v>
      </c>
      <c r="H13" s="155">
        <f t="shared" si="0"/>
        <v>52.112676056338032</v>
      </c>
      <c r="I13" s="155">
        <v>73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137</v>
      </c>
      <c r="R13" s="158"/>
      <c r="S13" s="158">
        <v>89651280</v>
      </c>
      <c r="T13" s="45">
        <f t="shared" ref="T13:T35" si="4">IF(ISBLANK(S13),"-",S13-S12)</f>
        <v>3815</v>
      </c>
      <c r="U13" s="46">
        <f t="shared" ref="U13:U36" si="5">T13*24/1000</f>
        <v>91.56</v>
      </c>
      <c r="V13" s="46">
        <f t="shared" ref="V13:V36" si="6">T13/1000</f>
        <v>3.8149999999999999</v>
      </c>
      <c r="W13" s="96">
        <v>5.8</v>
      </c>
      <c r="X13" s="96">
        <f t="shared" si="1"/>
        <v>5.8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14437170</v>
      </c>
      <c r="AJ13" s="45">
        <f t="shared" ref="AJ13:AJ35" si="7">IF(ISBLANK(AI13),"-",AI13-AI12)</f>
        <v>1128</v>
      </c>
      <c r="AK13" s="48">
        <f t="shared" ref="AK13:AK35" si="8">AJ13/V13</f>
        <v>295.67496723460027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75</v>
      </c>
      <c r="H14" s="155">
        <f t="shared" si="0"/>
        <v>52.816901408450704</v>
      </c>
      <c r="I14" s="155">
        <v>73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127</v>
      </c>
      <c r="R14" s="158"/>
      <c r="S14" s="158">
        <v>89654940</v>
      </c>
      <c r="T14" s="45">
        <f t="shared" si="4"/>
        <v>3660</v>
      </c>
      <c r="U14" s="46">
        <f t="shared" si="5"/>
        <v>87.84</v>
      </c>
      <c r="V14" s="46">
        <f t="shared" si="6"/>
        <v>3.66</v>
      </c>
      <c r="W14" s="96">
        <v>6.7</v>
      </c>
      <c r="X14" s="96">
        <f t="shared" si="1"/>
        <v>6.7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14438280</v>
      </c>
      <c r="AJ14" s="45">
        <f>IF(ISBLANK(AI14),"-",AI14-AI13)</f>
        <v>1110</v>
      </c>
      <c r="AK14" s="48">
        <f t="shared" si="8"/>
        <v>303.27868852459017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71</v>
      </c>
      <c r="H15" s="155">
        <f t="shared" si="0"/>
        <v>50</v>
      </c>
      <c r="I15" s="155">
        <v>70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8">
        <v>145</v>
      </c>
      <c r="R15" s="158"/>
      <c r="S15" s="158">
        <v>89658008</v>
      </c>
      <c r="T15" s="45">
        <f t="shared" si="4"/>
        <v>3068</v>
      </c>
      <c r="U15" s="46">
        <f t="shared" si="5"/>
        <v>73.632000000000005</v>
      </c>
      <c r="V15" s="46">
        <f t="shared" si="6"/>
        <v>3.0680000000000001</v>
      </c>
      <c r="W15" s="96">
        <v>8.4</v>
      </c>
      <c r="X15" s="96">
        <f t="shared" si="1"/>
        <v>8.4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14439330</v>
      </c>
      <c r="AJ15" s="45">
        <f t="shared" si="7"/>
        <v>1050</v>
      </c>
      <c r="AK15" s="48">
        <f t="shared" si="8"/>
        <v>342.24250325945241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5</v>
      </c>
      <c r="G16" s="118">
        <v>83</v>
      </c>
      <c r="H16" s="155">
        <f t="shared" si="0"/>
        <v>58.450704225352112</v>
      </c>
      <c r="I16" s="155">
        <v>82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89662302</v>
      </c>
      <c r="T16" s="45">
        <f t="shared" si="4"/>
        <v>4294</v>
      </c>
      <c r="U16" s="46">
        <f t="shared" si="5"/>
        <v>103.056</v>
      </c>
      <c r="V16" s="46">
        <f t="shared" si="6"/>
        <v>4.2939999999999996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1098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14440406</v>
      </c>
      <c r="AJ16" s="45">
        <f t="shared" si="7"/>
        <v>1076</v>
      </c>
      <c r="AK16" s="48">
        <f t="shared" si="8"/>
        <v>250.58220773171871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4</v>
      </c>
      <c r="G17" s="118">
        <v>83</v>
      </c>
      <c r="H17" s="155">
        <f t="shared" si="0"/>
        <v>58.450704225352112</v>
      </c>
      <c r="I17" s="155">
        <v>82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127</v>
      </c>
      <c r="R17" s="158"/>
      <c r="S17" s="158">
        <v>89667580</v>
      </c>
      <c r="T17" s="45">
        <f t="shared" si="4"/>
        <v>5278</v>
      </c>
      <c r="U17" s="46">
        <f t="shared" si="5"/>
        <v>126.672</v>
      </c>
      <c r="V17" s="46">
        <f t="shared" si="6"/>
        <v>5.2779999999999996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1076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14441439</v>
      </c>
      <c r="AJ17" s="45">
        <f t="shared" si="7"/>
        <v>1033</v>
      </c>
      <c r="AK17" s="48">
        <f t="shared" si="8"/>
        <v>195.71807502841986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1.05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4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139</v>
      </c>
      <c r="R18" s="158"/>
      <c r="S18" s="158">
        <v>89672976</v>
      </c>
      <c r="T18" s="45">
        <f t="shared" si="4"/>
        <v>5396</v>
      </c>
      <c r="U18" s="46">
        <f t="shared" si="5"/>
        <v>129.50399999999999</v>
      </c>
      <c r="V18" s="46">
        <f t="shared" si="6"/>
        <v>5.3959999999999999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1136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14442434</v>
      </c>
      <c r="AJ18" s="45">
        <f t="shared" si="7"/>
        <v>995</v>
      </c>
      <c r="AK18" s="48">
        <f t="shared" si="8"/>
        <v>184.39584877687176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3</v>
      </c>
      <c r="G19" s="118">
        <v>79</v>
      </c>
      <c r="H19" s="155">
        <f t="shared" si="0"/>
        <v>55.633802816901408</v>
      </c>
      <c r="I19" s="155">
        <v>78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143</v>
      </c>
      <c r="R19" s="158"/>
      <c r="S19" s="158">
        <v>89678693</v>
      </c>
      <c r="T19" s="45">
        <f t="shared" si="4"/>
        <v>5717</v>
      </c>
      <c r="U19" s="46">
        <f>T19*24/1000</f>
        <v>137.208</v>
      </c>
      <c r="V19" s="46">
        <f t="shared" si="6"/>
        <v>5.7169999999999996</v>
      </c>
      <c r="W19" s="96">
        <v>9.5</v>
      </c>
      <c r="X19" s="96">
        <f>W19</f>
        <v>9.5</v>
      </c>
      <c r="Y19" s="97" t="s">
        <v>141</v>
      </c>
      <c r="Z19" s="159">
        <v>0</v>
      </c>
      <c r="AA19" s="159">
        <v>0</v>
      </c>
      <c r="AB19" s="159">
        <v>1186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14443517</v>
      </c>
      <c r="AJ19" s="45">
        <f t="shared" si="7"/>
        <v>1083</v>
      </c>
      <c r="AK19" s="48">
        <f t="shared" si="8"/>
        <v>189.43501836627604</v>
      </c>
      <c r="AL19" s="156">
        <v>0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82</v>
      </c>
      <c r="H20" s="155">
        <f t="shared" si="0"/>
        <v>57.74647887323944</v>
      </c>
      <c r="I20" s="155">
        <v>80</v>
      </c>
      <c r="J20" s="41" t="s">
        <v>88</v>
      </c>
      <c r="K20" s="41">
        <f t="shared" si="3"/>
        <v>56.338028169014088</v>
      </c>
      <c r="L20" s="42">
        <f t="shared" si="10"/>
        <v>57.74647887323944</v>
      </c>
      <c r="M20" s="41">
        <f t="shared" si="11"/>
        <v>59.166478873239441</v>
      </c>
      <c r="N20" s="43">
        <v>19</v>
      </c>
      <c r="O20" s="44" t="s">
        <v>100</v>
      </c>
      <c r="P20" s="44">
        <v>18.399999999999999</v>
      </c>
      <c r="Q20" s="158">
        <v>134</v>
      </c>
      <c r="R20" s="158"/>
      <c r="S20" s="158">
        <v>89684639</v>
      </c>
      <c r="T20" s="45">
        <f t="shared" si="4"/>
        <v>5946</v>
      </c>
      <c r="U20" s="46">
        <f t="shared" si="5"/>
        <v>142.70400000000001</v>
      </c>
      <c r="V20" s="46">
        <f t="shared" si="6"/>
        <v>5.9459999999999997</v>
      </c>
      <c r="W20" s="96">
        <v>9.3000000000000007</v>
      </c>
      <c r="X20" s="96">
        <f t="shared" si="1"/>
        <v>9.3000000000000007</v>
      </c>
      <c r="Y20" s="97" t="s">
        <v>160</v>
      </c>
      <c r="Z20" s="159">
        <v>1036</v>
      </c>
      <c r="AA20" s="159">
        <v>0</v>
      </c>
      <c r="AB20" s="159">
        <v>1188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14444661</v>
      </c>
      <c r="AJ20" s="45">
        <f t="shared" si="7"/>
        <v>1144</v>
      </c>
      <c r="AK20" s="48">
        <f t="shared" si="8"/>
        <v>192.3982509249916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80</v>
      </c>
      <c r="H21" s="155">
        <f t="shared" si="0"/>
        <v>56.338028169014088</v>
      </c>
      <c r="I21" s="155">
        <v>79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134</v>
      </c>
      <c r="R21" s="158"/>
      <c r="S21" s="158">
        <v>89690959</v>
      </c>
      <c r="T21" s="45">
        <f t="shared" si="4"/>
        <v>6320</v>
      </c>
      <c r="U21" s="46">
        <f t="shared" si="5"/>
        <v>151.68</v>
      </c>
      <c r="V21" s="46">
        <f t="shared" si="6"/>
        <v>6.32</v>
      </c>
      <c r="W21" s="96">
        <v>8.6999999999999993</v>
      </c>
      <c r="X21" s="96">
        <f t="shared" si="1"/>
        <v>8.6999999999999993</v>
      </c>
      <c r="Y21" s="97" t="s">
        <v>160</v>
      </c>
      <c r="Z21" s="159">
        <v>1046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14445904</v>
      </c>
      <c r="AJ21" s="45">
        <f t="shared" si="7"/>
        <v>1243</v>
      </c>
      <c r="AK21" s="48">
        <f t="shared" si="8"/>
        <v>196.67721518987341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0.98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78</v>
      </c>
      <c r="H22" s="155">
        <f t="shared" si="0"/>
        <v>54.929577464788736</v>
      </c>
      <c r="I22" s="155">
        <v>77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128</v>
      </c>
      <c r="R22" s="158"/>
      <c r="S22" s="158">
        <v>89696996</v>
      </c>
      <c r="T22" s="45">
        <f t="shared" si="4"/>
        <v>6037</v>
      </c>
      <c r="U22" s="46">
        <f t="shared" si="5"/>
        <v>144.88800000000001</v>
      </c>
      <c r="V22" s="46">
        <f t="shared" si="6"/>
        <v>6.0369999999999999</v>
      </c>
      <c r="W22" s="96">
        <v>8</v>
      </c>
      <c r="X22" s="96">
        <f>W22</f>
        <v>8</v>
      </c>
      <c r="Y22" s="97" t="s">
        <v>160</v>
      </c>
      <c r="Z22" s="159">
        <v>1068</v>
      </c>
      <c r="AA22" s="159">
        <v>0</v>
      </c>
      <c r="AB22" s="159">
        <v>1186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14447102</v>
      </c>
      <c r="AJ22" s="45">
        <f t="shared" si="7"/>
        <v>1198</v>
      </c>
      <c r="AK22" s="48">
        <f t="shared" si="8"/>
        <v>198.44293523273149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75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124</v>
      </c>
      <c r="R23" s="158"/>
      <c r="S23" s="158">
        <v>89700475</v>
      </c>
      <c r="T23" s="45">
        <f t="shared" si="4"/>
        <v>3479</v>
      </c>
      <c r="U23" s="46">
        <f>T23*24/1000</f>
        <v>83.495999999999995</v>
      </c>
      <c r="V23" s="46">
        <f t="shared" si="6"/>
        <v>3.4790000000000001</v>
      </c>
      <c r="W23" s="96">
        <v>7.3</v>
      </c>
      <c r="X23" s="96">
        <f t="shared" si="1"/>
        <v>7.3</v>
      </c>
      <c r="Y23" s="97" t="s">
        <v>160</v>
      </c>
      <c r="Z23" s="159">
        <v>1087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14448303</v>
      </c>
      <c r="AJ23" s="45">
        <f t="shared" si="7"/>
        <v>1201</v>
      </c>
      <c r="AK23" s="48">
        <f t="shared" si="8"/>
        <v>345.21414199482609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76</v>
      </c>
      <c r="H24" s="155">
        <f t="shared" si="0"/>
        <v>53.521126760563384</v>
      </c>
      <c r="I24" s="155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8">
        <v>123</v>
      </c>
      <c r="R24" s="158"/>
      <c r="S24" s="158">
        <v>89703870</v>
      </c>
      <c r="T24" s="45">
        <f t="shared" si="4"/>
        <v>3395</v>
      </c>
      <c r="U24" s="46">
        <f>T24*24/1000</f>
        <v>81.48</v>
      </c>
      <c r="V24" s="46">
        <f t="shared" si="6"/>
        <v>3.395</v>
      </c>
      <c r="W24" s="96">
        <v>6.5</v>
      </c>
      <c r="X24" s="96">
        <f t="shared" si="1"/>
        <v>6.5</v>
      </c>
      <c r="Y24" s="97" t="s">
        <v>160</v>
      </c>
      <c r="Z24" s="159">
        <v>1086</v>
      </c>
      <c r="AA24" s="159">
        <v>0</v>
      </c>
      <c r="AB24" s="159">
        <v>1186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14449522</v>
      </c>
      <c r="AJ24" s="45">
        <f t="shared" si="7"/>
        <v>1219</v>
      </c>
      <c r="AK24" s="48">
        <f t="shared" si="8"/>
        <v>359.05743740795288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76</v>
      </c>
      <c r="H25" s="155">
        <f>G25/1.42</f>
        <v>53.521126760563384</v>
      </c>
      <c r="I25" s="155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123</v>
      </c>
      <c r="R25" s="158"/>
      <c r="S25" s="158">
        <v>89709551</v>
      </c>
      <c r="T25" s="45">
        <f t="shared" si="4"/>
        <v>5681</v>
      </c>
      <c r="U25" s="46">
        <f t="shared" si="5"/>
        <v>136.34399999999999</v>
      </c>
      <c r="V25" s="46">
        <f t="shared" si="6"/>
        <v>5.681</v>
      </c>
      <c r="W25" s="96">
        <v>5.7</v>
      </c>
      <c r="X25" s="96">
        <f t="shared" si="1"/>
        <v>5.7</v>
      </c>
      <c r="Y25" s="97" t="s">
        <v>160</v>
      </c>
      <c r="Z25" s="159">
        <v>1067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14450725</v>
      </c>
      <c r="AJ25" s="45">
        <f t="shared" si="7"/>
        <v>1203</v>
      </c>
      <c r="AK25" s="48">
        <f t="shared" si="8"/>
        <v>211.75849322302412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1.03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1</v>
      </c>
      <c r="G26" s="118">
        <v>79</v>
      </c>
      <c r="H26" s="155">
        <f t="shared" si="0"/>
        <v>55.633802816901408</v>
      </c>
      <c r="I26" s="155">
        <v>75</v>
      </c>
      <c r="J26" s="41" t="s">
        <v>88</v>
      </c>
      <c r="K26" s="41">
        <f t="shared" si="3"/>
        <v>54.225352112676056</v>
      </c>
      <c r="L26" s="42">
        <f t="shared" si="10"/>
        <v>55.633802816901408</v>
      </c>
      <c r="M26" s="41">
        <f t="shared" si="12"/>
        <v>59.859154929577464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89713952</v>
      </c>
      <c r="T26" s="45">
        <f t="shared" si="4"/>
        <v>4401</v>
      </c>
      <c r="U26" s="46">
        <f t="shared" si="5"/>
        <v>105.624</v>
      </c>
      <c r="V26" s="46">
        <f t="shared" si="6"/>
        <v>4.4009999999999998</v>
      </c>
      <c r="W26" s="96">
        <v>5.0999999999999996</v>
      </c>
      <c r="X26" s="96">
        <f t="shared" si="1"/>
        <v>5.0999999999999996</v>
      </c>
      <c r="Y26" s="97" t="s">
        <v>160</v>
      </c>
      <c r="Z26" s="159">
        <v>1066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14451896</v>
      </c>
      <c r="AJ26" s="45">
        <f>IF(ISBLANK(AI26),"-",AI26-AI25)</f>
        <v>1171</v>
      </c>
      <c r="AK26" s="48">
        <f t="shared" si="8"/>
        <v>266.07589184276304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1</v>
      </c>
      <c r="G27" s="118">
        <v>78</v>
      </c>
      <c r="H27" s="155">
        <f t="shared" si="0"/>
        <v>54.929577464788736</v>
      </c>
      <c r="I27" s="155">
        <v>76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133</v>
      </c>
      <c r="R27" s="158"/>
      <c r="S27" s="158">
        <v>89718606</v>
      </c>
      <c r="T27" s="45">
        <f t="shared" si="4"/>
        <v>4654</v>
      </c>
      <c r="U27" s="46">
        <f t="shared" si="5"/>
        <v>111.696</v>
      </c>
      <c r="V27" s="46">
        <f t="shared" si="6"/>
        <v>4.6539999999999999</v>
      </c>
      <c r="W27" s="96">
        <v>4.7</v>
      </c>
      <c r="X27" s="96">
        <f t="shared" si="1"/>
        <v>4.7</v>
      </c>
      <c r="Y27" s="97" t="s">
        <v>160</v>
      </c>
      <c r="Z27" s="159">
        <v>1015</v>
      </c>
      <c r="AA27" s="159">
        <v>0</v>
      </c>
      <c r="AB27" s="159">
        <v>1186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14453034</v>
      </c>
      <c r="AJ27" s="45">
        <f>IF(ISBLANK(AI27),"-",AI27-AI26)</f>
        <v>1138</v>
      </c>
      <c r="AK27" s="48">
        <f t="shared" si="8"/>
        <v>244.52084228620541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0</v>
      </c>
      <c r="G28" s="118">
        <v>76</v>
      </c>
      <c r="H28" s="155">
        <f t="shared" si="0"/>
        <v>53.521126760563384</v>
      </c>
      <c r="I28" s="155">
        <v>77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131</v>
      </c>
      <c r="R28" s="158"/>
      <c r="S28" s="158">
        <v>89723134</v>
      </c>
      <c r="T28" s="45">
        <f t="shared" si="4"/>
        <v>4528</v>
      </c>
      <c r="U28" s="46">
        <f t="shared" si="5"/>
        <v>108.672</v>
      </c>
      <c r="V28" s="46">
        <f t="shared" si="6"/>
        <v>4.5279999999999996</v>
      </c>
      <c r="W28" s="96">
        <v>4.3</v>
      </c>
      <c r="X28" s="96">
        <f t="shared" si="1"/>
        <v>4.3</v>
      </c>
      <c r="Y28" s="97" t="s">
        <v>160</v>
      </c>
      <c r="Z28" s="159">
        <v>1017</v>
      </c>
      <c r="AA28" s="159">
        <v>0</v>
      </c>
      <c r="AB28" s="159">
        <v>1188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14454201</v>
      </c>
      <c r="AJ28" s="45">
        <f t="shared" si="7"/>
        <v>1167</v>
      </c>
      <c r="AK28" s="48">
        <f>AJ27/V28</f>
        <v>251.32508833922265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0</v>
      </c>
      <c r="G29" s="118">
        <v>76</v>
      </c>
      <c r="H29" s="155">
        <f t="shared" si="0"/>
        <v>53.521126760563384</v>
      </c>
      <c r="I29" s="155">
        <v>76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89727611</v>
      </c>
      <c r="T29" s="45">
        <f t="shared" si="4"/>
        <v>4477</v>
      </c>
      <c r="U29" s="46">
        <f t="shared" si="5"/>
        <v>107.44799999999999</v>
      </c>
      <c r="V29" s="46">
        <f t="shared" si="6"/>
        <v>4.4770000000000003</v>
      </c>
      <c r="W29" s="96">
        <v>3.9</v>
      </c>
      <c r="X29" s="96">
        <f t="shared" si="1"/>
        <v>3.9</v>
      </c>
      <c r="Y29" s="97" t="s">
        <v>160</v>
      </c>
      <c r="Z29" s="159">
        <v>1015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14455361</v>
      </c>
      <c r="AJ29" s="45">
        <f t="shared" si="7"/>
        <v>1160</v>
      </c>
      <c r="AK29" s="48">
        <f>AJ28/V29</f>
        <v>260.66562430198792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1.1200000000000001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-1</v>
      </c>
      <c r="G30" s="118">
        <v>77</v>
      </c>
      <c r="H30" s="155">
        <f t="shared" si="0"/>
        <v>54.225352112676056</v>
      </c>
      <c r="I30" s="155">
        <v>76</v>
      </c>
      <c r="J30" s="41" t="s">
        <v>88</v>
      </c>
      <c r="K30" s="41">
        <f t="shared" si="3"/>
        <v>50.70422535211268</v>
      </c>
      <c r="L30" s="42">
        <f t="shared" si="13"/>
        <v>52.112676056338032</v>
      </c>
      <c r="M30" s="41">
        <f t="shared" si="12"/>
        <v>56.338028169014088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89731957</v>
      </c>
      <c r="T30" s="45">
        <f t="shared" si="4"/>
        <v>4346</v>
      </c>
      <c r="U30" s="46">
        <f t="shared" si="5"/>
        <v>104.304</v>
      </c>
      <c r="V30" s="46">
        <f t="shared" si="6"/>
        <v>4.3460000000000001</v>
      </c>
      <c r="W30" s="96">
        <v>3.6</v>
      </c>
      <c r="X30" s="96">
        <f t="shared" si="1"/>
        <v>3.6</v>
      </c>
      <c r="Y30" s="97" t="s">
        <v>160</v>
      </c>
      <c r="Z30" s="159">
        <v>1014</v>
      </c>
      <c r="AA30" s="159">
        <v>0</v>
      </c>
      <c r="AB30" s="159">
        <v>1186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14456525</v>
      </c>
      <c r="AJ30" s="45">
        <f t="shared" si="7"/>
        <v>1164</v>
      </c>
      <c r="AK30" s="48">
        <f t="shared" si="8"/>
        <v>267.83248964565115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77</v>
      </c>
      <c r="H31" s="155">
        <f t="shared" si="0"/>
        <v>54.225352112676056</v>
      </c>
      <c r="I31" s="155">
        <v>76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8">
        <v>128</v>
      </c>
      <c r="R31" s="158"/>
      <c r="S31" s="158">
        <v>89736324</v>
      </c>
      <c r="T31" s="45">
        <f t="shared" si="4"/>
        <v>4367</v>
      </c>
      <c r="U31" s="46">
        <f t="shared" si="5"/>
        <v>104.80800000000001</v>
      </c>
      <c r="V31" s="46">
        <f t="shared" si="6"/>
        <v>4.367</v>
      </c>
      <c r="W31" s="96">
        <v>3.3</v>
      </c>
      <c r="X31" s="96">
        <f t="shared" si="1"/>
        <v>3.3</v>
      </c>
      <c r="Y31" s="97" t="s">
        <v>160</v>
      </c>
      <c r="Z31" s="159">
        <v>1014</v>
      </c>
      <c r="AA31" s="159">
        <v>0</v>
      </c>
      <c r="AB31" s="159">
        <v>1186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14457678</v>
      </c>
      <c r="AJ31" s="45">
        <f t="shared" si="7"/>
        <v>1153</v>
      </c>
      <c r="AK31" s="48">
        <f t="shared" si="8"/>
        <v>264.02564689718344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78</v>
      </c>
      <c r="H32" s="155">
        <f t="shared" si="0"/>
        <v>54.929577464788736</v>
      </c>
      <c r="I32" s="155">
        <v>75</v>
      </c>
      <c r="J32" s="41" t="s">
        <v>88</v>
      </c>
      <c r="K32" s="41">
        <f t="shared" si="3"/>
        <v>51.408450704225352</v>
      </c>
      <c r="L32" s="42">
        <f t="shared" si="13"/>
        <v>52.816901408450704</v>
      </c>
      <c r="M32" s="41">
        <f t="shared" si="12"/>
        <v>57.04225352112676</v>
      </c>
      <c r="N32" s="43">
        <v>18</v>
      </c>
      <c r="O32" s="44" t="s">
        <v>100</v>
      </c>
      <c r="P32" s="44">
        <v>16.100000000000001</v>
      </c>
      <c r="Q32" s="158">
        <v>127</v>
      </c>
      <c r="R32" s="158"/>
      <c r="S32" s="158">
        <v>89740740</v>
      </c>
      <c r="T32" s="45">
        <f t="shared" si="4"/>
        <v>4416</v>
      </c>
      <c r="U32" s="46">
        <f t="shared" si="5"/>
        <v>105.98399999999999</v>
      </c>
      <c r="V32" s="46">
        <f t="shared" si="6"/>
        <v>4.4160000000000004</v>
      </c>
      <c r="W32" s="96">
        <v>3.1</v>
      </c>
      <c r="X32" s="96">
        <f t="shared" si="1"/>
        <v>3.1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14458821</v>
      </c>
      <c r="AJ32" s="45">
        <f t="shared" si="7"/>
        <v>1143</v>
      </c>
      <c r="AK32" s="48">
        <f t="shared" si="8"/>
        <v>258.83152173913044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1</v>
      </c>
      <c r="G33" s="118">
        <v>80</v>
      </c>
      <c r="H33" s="155">
        <f t="shared" si="0"/>
        <v>56.338028169014088</v>
      </c>
      <c r="I33" s="155">
        <v>79</v>
      </c>
      <c r="J33" s="41" t="s">
        <v>88</v>
      </c>
      <c r="K33" s="41">
        <f t="shared" si="3"/>
        <v>52.816901408450704</v>
      </c>
      <c r="L33" s="42">
        <f t="shared" si="13"/>
        <v>54.225352112676056</v>
      </c>
      <c r="M33" s="41">
        <f t="shared" si="12"/>
        <v>58.450704225352112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89745138</v>
      </c>
      <c r="T33" s="45">
        <f t="shared" si="4"/>
        <v>4398</v>
      </c>
      <c r="U33" s="46">
        <f t="shared" si="5"/>
        <v>105.55200000000001</v>
      </c>
      <c r="V33" s="46">
        <f t="shared" si="6"/>
        <v>4.3979999999999997</v>
      </c>
      <c r="W33" s="96">
        <v>3</v>
      </c>
      <c r="X33" s="96">
        <f t="shared" si="1"/>
        <v>3</v>
      </c>
      <c r="Y33" s="97" t="s">
        <v>141</v>
      </c>
      <c r="Z33" s="159">
        <v>1014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14459958</v>
      </c>
      <c r="AJ33" s="45">
        <f t="shared" si="7"/>
        <v>1137</v>
      </c>
      <c r="AK33" s="48">
        <f t="shared" si="8"/>
        <v>258.52660300136426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1.03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79</v>
      </c>
      <c r="H34" s="155">
        <f t="shared" si="0"/>
        <v>55.633802816901408</v>
      </c>
      <c r="I34" s="155">
        <v>78</v>
      </c>
      <c r="J34" s="41" t="s">
        <v>88</v>
      </c>
      <c r="K34" s="41">
        <f>L34-(2/1.42)</f>
        <v>50.70422535211268</v>
      </c>
      <c r="L34" s="42">
        <f>(G34-5)/1.42</f>
        <v>52.112676056338032</v>
      </c>
      <c r="M34" s="41">
        <f t="shared" si="12"/>
        <v>56.338028169014088</v>
      </c>
      <c r="N34" s="43">
        <v>14</v>
      </c>
      <c r="O34" s="44" t="s">
        <v>116</v>
      </c>
      <c r="P34" s="44">
        <v>11.9</v>
      </c>
      <c r="Q34" s="158">
        <v>133</v>
      </c>
      <c r="R34" s="158"/>
      <c r="S34" s="158">
        <v>89749968</v>
      </c>
      <c r="T34" s="45">
        <f t="shared" si="4"/>
        <v>4830</v>
      </c>
      <c r="U34" s="46">
        <f t="shared" si="5"/>
        <v>115.92</v>
      </c>
      <c r="V34" s="46">
        <f t="shared" si="6"/>
        <v>4.83</v>
      </c>
      <c r="W34" s="96">
        <v>3.1</v>
      </c>
      <c r="X34" s="96">
        <f t="shared" si="1"/>
        <v>3.1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14461022</v>
      </c>
      <c r="AJ34" s="45">
        <f t="shared" si="7"/>
        <v>1064</v>
      </c>
      <c r="AK34" s="48">
        <f t="shared" si="8"/>
        <v>220.28985507246375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78</v>
      </c>
      <c r="H35" s="155">
        <f t="shared" si="0"/>
        <v>54.929577464788736</v>
      </c>
      <c r="I35" s="155">
        <v>77</v>
      </c>
      <c r="J35" s="41" t="s">
        <v>88</v>
      </c>
      <c r="K35" s="41">
        <f t="shared" si="3"/>
        <v>50</v>
      </c>
      <c r="L35" s="42">
        <f>(G35-5)/1.42</f>
        <v>51.408450704225352</v>
      </c>
      <c r="M35" s="41">
        <f t="shared" si="12"/>
        <v>55.633802816901408</v>
      </c>
      <c r="N35" s="43">
        <v>14</v>
      </c>
      <c r="O35" s="44" t="s">
        <v>116</v>
      </c>
      <c r="P35" s="58">
        <v>11.5</v>
      </c>
      <c r="Q35" s="158">
        <v>134</v>
      </c>
      <c r="R35" s="158"/>
      <c r="S35" s="158">
        <v>89754247</v>
      </c>
      <c r="T35" s="45">
        <f t="shared" si="4"/>
        <v>4279</v>
      </c>
      <c r="U35" s="46">
        <f t="shared" si="5"/>
        <v>102.696</v>
      </c>
      <c r="V35" s="46">
        <f t="shared" si="6"/>
        <v>4.2789999999999999</v>
      </c>
      <c r="W35" s="96">
        <v>4</v>
      </c>
      <c r="X35" s="96">
        <f t="shared" si="1"/>
        <v>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14462109</v>
      </c>
      <c r="AJ35" s="45">
        <f t="shared" si="7"/>
        <v>1087</v>
      </c>
      <c r="AK35" s="48">
        <f t="shared" si="8"/>
        <v>254.03131572797383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74" t="s">
        <v>306</v>
      </c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110363</v>
      </c>
      <c r="U36" s="46">
        <f t="shared" si="5"/>
        <v>2648.712</v>
      </c>
      <c r="V36" s="46">
        <f t="shared" si="6"/>
        <v>110.363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27150</v>
      </c>
      <c r="AK36" s="61">
        <f>$AJ$36/$V36</f>
        <v>246.00636082745123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1.0316666666666667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205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304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326" t="s">
        <v>305</v>
      </c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85"/>
      <c r="D52" s="185"/>
      <c r="E52" s="185"/>
      <c r="F52" s="185"/>
      <c r="G52" s="185"/>
      <c r="H52" s="154"/>
      <c r="I52" s="154"/>
      <c r="J52" s="172"/>
      <c r="K52" s="169"/>
      <c r="L52" s="144"/>
      <c r="M52" s="144"/>
      <c r="N52" s="132"/>
      <c r="O52" s="132"/>
      <c r="P52" s="132"/>
      <c r="Q52" s="114"/>
      <c r="R52" s="114"/>
      <c r="S52" s="114"/>
      <c r="T52" s="114"/>
      <c r="U52" s="104"/>
      <c r="V52" s="104"/>
      <c r="W52" s="10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307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54" t="s">
        <v>250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168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 t="s">
        <v>169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_1"/>
    <protectedRange sqref="R3:W5" name="Range1_16_1_1_1_1_1_1_2_2_2_2_2_2_2_2_2_2_2_2_2_2_2_2_2_2_2_2_2_2_2_1_2_2_2_2_2_2_2_2_2_2_3_2_2_2_2_2_2_2_2_2_2_3_2_2_2_2_2_1_1_1_1_2_2_2_1_1_1_1_1_1_1_2"/>
    <protectedRange sqref="Q52:T52" name="Range2_12_5_1_1_1_2_2_1_1_1_1_1_1_1_1_1_1_1_2_1_1_1_2_1_1_1_1_1_1_1_1_1_1_1_1_1_1_1_1_2_1_1_1_1_1_1_1_1_1_2_1_1_3_1_1_1_3_1_1_1_1_1_1_1_1_1_1_1_1_1_1_1_1_1_1_1_1_1_1_2_1_1_1_1_1_1_1_1_1_1_1_2_2_1_2_1_1_1_1_1_1_1_1_1_1_1_1_2_2_1_1"/>
  </protectedRanges>
  <mergeCells count="43">
    <mergeCell ref="AV10:AV11"/>
    <mergeCell ref="AY31:AZ31"/>
    <mergeCell ref="N36:P36"/>
    <mergeCell ref="B49:X49"/>
    <mergeCell ref="B51:X51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0" priority="5" operator="containsText" text="N/A">
      <formula>NOT(ISERROR(SEARCH("N/A",Z12)))</formula>
    </cfRule>
    <cfRule type="cellIs" dxfId="49" priority="17" operator="equal">
      <formula>0</formula>
    </cfRule>
  </conditionalFormatting>
  <conditionalFormatting sqref="Z12:AG35">
    <cfRule type="cellIs" dxfId="48" priority="16" operator="greaterThanOrEqual">
      <formula>1185</formula>
    </cfRule>
  </conditionalFormatting>
  <conditionalFormatting sqref="Z12:AG35">
    <cfRule type="cellIs" dxfId="47" priority="15" operator="between">
      <formula>0.1</formula>
      <formula>1184</formula>
    </cfRule>
  </conditionalFormatting>
  <conditionalFormatting sqref="Z8:Z9 AT12:AT35 AL36:AQ36 AL12:AR35">
    <cfRule type="cellIs" dxfId="46" priority="14" operator="equal">
      <formula>0</formula>
    </cfRule>
  </conditionalFormatting>
  <conditionalFormatting sqref="Z8:Z9 AT12:AT35 AL36:AQ36 AL12:AR35">
    <cfRule type="cellIs" dxfId="45" priority="13" operator="greaterThan">
      <formula>1179</formula>
    </cfRule>
  </conditionalFormatting>
  <conditionalFormatting sqref="Z8:Z9 AT12:AT35 AL36:AQ36 AL12:AR35">
    <cfRule type="cellIs" dxfId="44" priority="12" operator="greaterThan">
      <formula>99</formula>
    </cfRule>
  </conditionalFormatting>
  <conditionalFormatting sqref="Z8:Z9 AT12:AT35 AL36:AQ36 AL12:AR35">
    <cfRule type="cellIs" dxfId="43" priority="11" operator="greaterThan">
      <formula>0.99</formula>
    </cfRule>
  </conditionalFormatting>
  <conditionalFormatting sqref="AD8:AD9">
    <cfRule type="cellIs" dxfId="42" priority="10" operator="equal">
      <formula>0</formula>
    </cfRule>
  </conditionalFormatting>
  <conditionalFormatting sqref="AD8:AD9">
    <cfRule type="cellIs" dxfId="41" priority="9" operator="greaterThan">
      <formula>1179</formula>
    </cfRule>
  </conditionalFormatting>
  <conditionalFormatting sqref="AD8:AD9">
    <cfRule type="cellIs" dxfId="40" priority="8" operator="greaterThan">
      <formula>99</formula>
    </cfRule>
  </conditionalFormatting>
  <conditionalFormatting sqref="AD8:AD9">
    <cfRule type="cellIs" dxfId="39" priority="7" operator="greaterThan">
      <formula>0.99</formula>
    </cfRule>
  </conditionalFormatting>
  <conditionalFormatting sqref="AK12:AK35">
    <cfRule type="cellIs" dxfId="38" priority="6" operator="greaterThan">
      <formula>$AK$8</formula>
    </cfRule>
  </conditionalFormatting>
  <conditionalFormatting sqref="AS12:AS35">
    <cfRule type="containsText" dxfId="37" priority="1" operator="containsText" text="N/A">
      <formula>NOT(ISERROR(SEARCH("N/A",AS12)))</formula>
    </cfRule>
    <cfRule type="cellIs" dxfId="36" priority="4" operator="equal">
      <formula>0</formula>
    </cfRule>
  </conditionalFormatting>
  <conditionalFormatting sqref="AS12:AS35">
    <cfRule type="cellIs" dxfId="35" priority="3" operator="greaterThanOrEqual">
      <formula>1185</formula>
    </cfRule>
  </conditionalFormatting>
  <conditionalFormatting sqref="AS12:AS35">
    <cfRule type="cellIs" dxfId="34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BB87"/>
  <sheetViews>
    <sheetView topLeftCell="A37" zoomScaleNormal="100" workbookViewId="0">
      <selection activeCell="B55" sqref="B5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139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96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43162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27487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197" t="s">
        <v>51</v>
      </c>
      <c r="X10" s="197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95" t="s">
        <v>55</v>
      </c>
      <c r="AI10" s="195" t="s">
        <v>56</v>
      </c>
      <c r="AJ10" s="309" t="s">
        <v>57</v>
      </c>
      <c r="AK10" s="324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307" t="s">
        <v>66</v>
      </c>
      <c r="AU10" s="197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304"/>
      <c r="K11" s="197" t="s">
        <v>75</v>
      </c>
      <c r="L11" s="197" t="s">
        <v>75</v>
      </c>
      <c r="M11" s="197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2'!S35</f>
        <v>87085637</v>
      </c>
      <c r="T11" s="317"/>
      <c r="U11" s="318"/>
      <c r="V11" s="319"/>
      <c r="W11" s="197" t="s">
        <v>75</v>
      </c>
      <c r="X11" s="197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2'!AI35</f>
        <v>13726413</v>
      </c>
      <c r="AJ11" s="309"/>
      <c r="AK11" s="325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308"/>
      <c r="AU11" s="194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2</v>
      </c>
      <c r="G12" s="118">
        <v>79</v>
      </c>
      <c r="H12" s="155">
        <f t="shared" ref="H12:H35" si="0">G12/1.42</f>
        <v>55.633802816901408</v>
      </c>
      <c r="I12" s="155">
        <v>77</v>
      </c>
      <c r="J12" s="41" t="s">
        <v>88</v>
      </c>
      <c r="K12" s="41">
        <f>L12-(2/1.42)</f>
        <v>50.70422535211268</v>
      </c>
      <c r="L12" s="42">
        <f>(G12-5)/1.42</f>
        <v>52.112676056338032</v>
      </c>
      <c r="M12" s="41">
        <f>L12+(6/1.42)</f>
        <v>56.338028169014088</v>
      </c>
      <c r="N12" s="43">
        <v>14</v>
      </c>
      <c r="O12" s="44" t="s">
        <v>89</v>
      </c>
      <c r="P12" s="44">
        <v>11.4</v>
      </c>
      <c r="Q12" s="158">
        <v>122</v>
      </c>
      <c r="R12" s="158"/>
      <c r="S12" s="158">
        <v>87088631</v>
      </c>
      <c r="T12" s="45">
        <f>IF(ISBLANK(S12),"-",S12-S11)</f>
        <v>2994</v>
      </c>
      <c r="U12" s="46">
        <f>T12*24/1000</f>
        <v>71.855999999999995</v>
      </c>
      <c r="V12" s="46">
        <f>T12/1000</f>
        <v>2.9940000000000002</v>
      </c>
      <c r="W12" s="96">
        <v>1.9</v>
      </c>
      <c r="X12" s="96">
        <f t="shared" ref="X12:X35" si="1">W12</f>
        <v>1.9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1146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13727454</v>
      </c>
      <c r="AJ12" s="45">
        <f>IF(ISBLANK(AI12),"-",AI12-AI11)</f>
        <v>1041</v>
      </c>
      <c r="AK12" s="48">
        <f>AJ12/V12</f>
        <v>347.69539078156311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3</v>
      </c>
      <c r="G13" s="118">
        <v>75</v>
      </c>
      <c r="H13" s="155">
        <f t="shared" si="0"/>
        <v>52.816901408450704</v>
      </c>
      <c r="I13" s="155">
        <v>78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8">
        <v>129</v>
      </c>
      <c r="R13" s="158"/>
      <c r="S13" s="158">
        <v>87091386</v>
      </c>
      <c r="T13" s="45">
        <f t="shared" ref="T13:T35" si="4">IF(ISBLANK(S13),"-",S13-S12)</f>
        <v>2755</v>
      </c>
      <c r="U13" s="46">
        <f t="shared" ref="U13:U36" si="5">T13*24/1000</f>
        <v>66.12</v>
      </c>
      <c r="V13" s="46">
        <f t="shared" ref="V13:V36" si="6">T13/1000</f>
        <v>2.7549999999999999</v>
      </c>
      <c r="W13" s="96">
        <v>3.1</v>
      </c>
      <c r="X13" s="96">
        <f t="shared" si="1"/>
        <v>3.1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1147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13728514</v>
      </c>
      <c r="AJ13" s="45">
        <f t="shared" ref="AJ13:AJ35" si="7">IF(ISBLANK(AI13),"-",AI13-AI12)</f>
        <v>1060</v>
      </c>
      <c r="AK13" s="48">
        <f t="shared" ref="AK13:AK35" si="8">AJ13/V13</f>
        <v>384.75499092558988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3</v>
      </c>
      <c r="G14" s="118">
        <v>75</v>
      </c>
      <c r="H14" s="155">
        <f t="shared" si="0"/>
        <v>52.816901408450704</v>
      </c>
      <c r="I14" s="155">
        <v>78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8">
        <v>125</v>
      </c>
      <c r="R14" s="158"/>
      <c r="S14" s="158">
        <v>87093979</v>
      </c>
      <c r="T14" s="45">
        <f t="shared" si="4"/>
        <v>2593</v>
      </c>
      <c r="U14" s="46">
        <f t="shared" si="5"/>
        <v>62.231999999999999</v>
      </c>
      <c r="V14" s="46">
        <f t="shared" si="6"/>
        <v>2.593</v>
      </c>
      <c r="W14" s="96">
        <v>4.5999999999999996</v>
      </c>
      <c r="X14" s="96">
        <f t="shared" si="1"/>
        <v>4.5999999999999996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13729605</v>
      </c>
      <c r="AJ14" s="45">
        <f t="shared" si="7"/>
        <v>1091</v>
      </c>
      <c r="AK14" s="48">
        <f t="shared" si="8"/>
        <v>420.74816814500576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4</v>
      </c>
      <c r="G15" s="118">
        <v>73</v>
      </c>
      <c r="H15" s="155">
        <f t="shared" si="0"/>
        <v>51.408450704225352</v>
      </c>
      <c r="I15" s="155">
        <v>77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>
        <v>120</v>
      </c>
      <c r="R15" s="158" t="s">
        <v>123</v>
      </c>
      <c r="S15" s="158">
        <v>87096599</v>
      </c>
      <c r="T15" s="45">
        <f t="shared" si="4"/>
        <v>2620</v>
      </c>
      <c r="U15" s="46">
        <f t="shared" si="5"/>
        <v>62.88</v>
      </c>
      <c r="V15" s="46">
        <f t="shared" si="6"/>
        <v>2.62</v>
      </c>
      <c r="W15" s="96">
        <v>7.2</v>
      </c>
      <c r="X15" s="96">
        <f t="shared" si="1"/>
        <v>7.2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13730699</v>
      </c>
      <c r="AJ15" s="45">
        <f t="shared" si="7"/>
        <v>1094</v>
      </c>
      <c r="AK15" s="48">
        <f t="shared" si="8"/>
        <v>417.55725190839695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5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87099299</v>
      </c>
      <c r="T16" s="45">
        <f t="shared" si="4"/>
        <v>2700</v>
      </c>
      <c r="U16" s="46">
        <f t="shared" si="5"/>
        <v>64.8</v>
      </c>
      <c r="V16" s="46">
        <f t="shared" si="6"/>
        <v>2.7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0</v>
      </c>
      <c r="AC16" s="159">
        <v>1185</v>
      </c>
      <c r="AD16" s="159">
        <v>1186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13731865</v>
      </c>
      <c r="AJ16" s="45">
        <f t="shared" si="7"/>
        <v>1166</v>
      </c>
      <c r="AK16" s="48">
        <f t="shared" si="8"/>
        <v>431.85185185185185</v>
      </c>
      <c r="AL16" s="156">
        <v>0</v>
      </c>
      <c r="AM16" s="156">
        <v>0</v>
      </c>
      <c r="AN16" s="156">
        <v>0</v>
      </c>
      <c r="AO16" s="156">
        <v>1</v>
      </c>
      <c r="AP16" s="156">
        <v>1</v>
      </c>
      <c r="AQ16" s="156">
        <v>1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6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134</v>
      </c>
      <c r="R17" s="158"/>
      <c r="S17" s="158">
        <v>87102868</v>
      </c>
      <c r="T17" s="45">
        <f t="shared" si="4"/>
        <v>3569</v>
      </c>
      <c r="U17" s="46">
        <f t="shared" si="5"/>
        <v>85.656000000000006</v>
      </c>
      <c r="V17" s="46">
        <f t="shared" si="6"/>
        <v>3.569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0</v>
      </c>
      <c r="AC17" s="159">
        <v>1185</v>
      </c>
      <c r="AD17" s="159">
        <v>1187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13732913</v>
      </c>
      <c r="AJ17" s="45">
        <f t="shared" si="7"/>
        <v>1048</v>
      </c>
      <c r="AK17" s="48">
        <f t="shared" si="8"/>
        <v>293.63967497898574</v>
      </c>
      <c r="AL17" s="156">
        <v>0</v>
      </c>
      <c r="AM17" s="156">
        <v>0</v>
      </c>
      <c r="AN17" s="156">
        <v>0</v>
      </c>
      <c r="AO17" s="156">
        <v>1</v>
      </c>
      <c r="AP17" s="156">
        <v>1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1.08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5</v>
      </c>
      <c r="G18" s="118">
        <v>80</v>
      </c>
      <c r="H18" s="155">
        <f t="shared" si="0"/>
        <v>56.338028169014088</v>
      </c>
      <c r="I18" s="155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127</v>
      </c>
      <c r="R18" s="158"/>
      <c r="S18" s="158">
        <v>87106645</v>
      </c>
      <c r="T18" s="45">
        <f t="shared" si="4"/>
        <v>3777</v>
      </c>
      <c r="U18" s="46">
        <f t="shared" si="5"/>
        <v>90.647999999999996</v>
      </c>
      <c r="V18" s="46">
        <f t="shared" si="6"/>
        <v>3.7770000000000001</v>
      </c>
      <c r="W18" s="96">
        <v>9.4</v>
      </c>
      <c r="X18" s="96">
        <f t="shared" si="1"/>
        <v>9.4</v>
      </c>
      <c r="Y18" s="97" t="s">
        <v>160</v>
      </c>
      <c r="Z18" s="159">
        <v>1016</v>
      </c>
      <c r="AA18" s="159">
        <v>0</v>
      </c>
      <c r="AB18" s="159">
        <v>0</v>
      </c>
      <c r="AC18" s="159">
        <v>1185</v>
      </c>
      <c r="AD18" s="159">
        <v>1187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13734026</v>
      </c>
      <c r="AJ18" s="45">
        <f t="shared" si="7"/>
        <v>1113</v>
      </c>
      <c r="AK18" s="48">
        <f t="shared" si="8"/>
        <v>294.67831612390785</v>
      </c>
      <c r="AL18" s="156">
        <v>1</v>
      </c>
      <c r="AM18" s="156">
        <v>0</v>
      </c>
      <c r="AN18" s="156">
        <v>0</v>
      </c>
      <c r="AO18" s="156">
        <v>1</v>
      </c>
      <c r="AP18" s="156">
        <v>1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4</v>
      </c>
      <c r="G19" s="118">
        <v>80</v>
      </c>
      <c r="H19" s="155">
        <f t="shared" si="0"/>
        <v>56.338028169014088</v>
      </c>
      <c r="I19" s="155">
        <v>78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124</v>
      </c>
      <c r="R19" s="158"/>
      <c r="S19" s="158">
        <v>87110667</v>
      </c>
      <c r="T19" s="45">
        <f t="shared" si="4"/>
        <v>4022</v>
      </c>
      <c r="U19" s="46">
        <f>T19*24/1000</f>
        <v>96.528000000000006</v>
      </c>
      <c r="V19" s="46">
        <f t="shared" si="6"/>
        <v>4.0220000000000002</v>
      </c>
      <c r="W19" s="96">
        <v>8.6</v>
      </c>
      <c r="X19" s="96">
        <f t="shared" si="1"/>
        <v>8.6</v>
      </c>
      <c r="Y19" s="97" t="s">
        <v>160</v>
      </c>
      <c r="Z19" s="159">
        <v>1188</v>
      </c>
      <c r="AA19" s="159">
        <v>0</v>
      </c>
      <c r="AB19" s="159">
        <v>0</v>
      </c>
      <c r="AC19" s="159">
        <v>1185</v>
      </c>
      <c r="AD19" s="159">
        <v>1187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13735254</v>
      </c>
      <c r="AJ19" s="45">
        <f t="shared" si="7"/>
        <v>1228</v>
      </c>
      <c r="AK19" s="48">
        <f t="shared" si="8"/>
        <v>305.32073595226251</v>
      </c>
      <c r="AL19" s="156">
        <v>1</v>
      </c>
      <c r="AM19" s="156">
        <v>0</v>
      </c>
      <c r="AN19" s="156">
        <v>0</v>
      </c>
      <c r="AO19" s="156">
        <v>1</v>
      </c>
      <c r="AP19" s="156">
        <v>1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79</v>
      </c>
      <c r="H20" s="155">
        <f t="shared" si="0"/>
        <v>55.633802816901408</v>
      </c>
      <c r="I20" s="155">
        <v>76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122</v>
      </c>
      <c r="R20" s="158"/>
      <c r="S20" s="158">
        <v>87114685</v>
      </c>
      <c r="T20" s="45">
        <f t="shared" si="4"/>
        <v>4018</v>
      </c>
      <c r="U20" s="46">
        <f t="shared" si="5"/>
        <v>96.432000000000002</v>
      </c>
      <c r="V20" s="46">
        <f t="shared" si="6"/>
        <v>4.0179999999999998</v>
      </c>
      <c r="W20" s="96">
        <v>7.7</v>
      </c>
      <c r="X20" s="96">
        <f t="shared" si="1"/>
        <v>7.7</v>
      </c>
      <c r="Y20" s="97" t="s">
        <v>160</v>
      </c>
      <c r="Z20" s="159">
        <v>1188</v>
      </c>
      <c r="AA20" s="159">
        <v>0</v>
      </c>
      <c r="AB20" s="159">
        <v>0</v>
      </c>
      <c r="AC20" s="159">
        <v>1185</v>
      </c>
      <c r="AD20" s="159">
        <v>1187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13736505</v>
      </c>
      <c r="AJ20" s="45">
        <f t="shared" si="7"/>
        <v>1251</v>
      </c>
      <c r="AK20" s="48">
        <f t="shared" si="8"/>
        <v>311.3489298158288</v>
      </c>
      <c r="AL20" s="156">
        <v>1</v>
      </c>
      <c r="AM20" s="156">
        <v>0</v>
      </c>
      <c r="AN20" s="156">
        <v>0</v>
      </c>
      <c r="AO20" s="156">
        <v>1</v>
      </c>
      <c r="AP20" s="156">
        <v>1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2</v>
      </c>
      <c r="G21" s="118">
        <v>78</v>
      </c>
      <c r="H21" s="155">
        <f t="shared" si="0"/>
        <v>54.929577464788736</v>
      </c>
      <c r="I21" s="155">
        <v>74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124</v>
      </c>
      <c r="R21" s="158"/>
      <c r="S21" s="158">
        <v>87118675</v>
      </c>
      <c r="T21" s="45">
        <f t="shared" si="4"/>
        <v>3990</v>
      </c>
      <c r="U21" s="46">
        <f t="shared" si="5"/>
        <v>95.76</v>
      </c>
      <c r="V21" s="46">
        <f t="shared" si="6"/>
        <v>3.99</v>
      </c>
      <c r="W21" s="96">
        <v>6.6</v>
      </c>
      <c r="X21" s="96">
        <f t="shared" si="1"/>
        <v>6.6</v>
      </c>
      <c r="Y21" s="97" t="s">
        <v>160</v>
      </c>
      <c r="Z21" s="159">
        <v>1188</v>
      </c>
      <c r="AA21" s="159">
        <v>0</v>
      </c>
      <c r="AB21" s="159">
        <v>0</v>
      </c>
      <c r="AC21" s="159">
        <v>1185</v>
      </c>
      <c r="AD21" s="159">
        <v>1187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13737771</v>
      </c>
      <c r="AJ21" s="45">
        <f t="shared" si="7"/>
        <v>1266</v>
      </c>
      <c r="AK21" s="48">
        <f t="shared" si="8"/>
        <v>317.29323308270676</v>
      </c>
      <c r="AL21" s="156">
        <v>1</v>
      </c>
      <c r="AM21" s="156">
        <v>0</v>
      </c>
      <c r="AN21" s="156">
        <v>0</v>
      </c>
      <c r="AO21" s="156">
        <v>1</v>
      </c>
      <c r="AP21" s="156">
        <v>1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0.96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78</v>
      </c>
      <c r="H22" s="155">
        <f t="shared" si="0"/>
        <v>54.929577464788736</v>
      </c>
      <c r="I22" s="155">
        <v>74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87122763</v>
      </c>
      <c r="T22" s="45">
        <f t="shared" si="4"/>
        <v>4088</v>
      </c>
      <c r="U22" s="46">
        <f t="shared" si="5"/>
        <v>98.111999999999995</v>
      </c>
      <c r="V22" s="46">
        <f t="shared" si="6"/>
        <v>4.0880000000000001</v>
      </c>
      <c r="W22" s="96">
        <v>5.6</v>
      </c>
      <c r="X22" s="96">
        <f>W22</f>
        <v>5.6</v>
      </c>
      <c r="Y22" s="97" t="s">
        <v>160</v>
      </c>
      <c r="Z22" s="159">
        <v>1188</v>
      </c>
      <c r="AA22" s="159">
        <v>0</v>
      </c>
      <c r="AB22" s="159">
        <v>0</v>
      </c>
      <c r="AC22" s="159">
        <v>1185</v>
      </c>
      <c r="AD22" s="159">
        <v>1187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13739037</v>
      </c>
      <c r="AJ22" s="45">
        <f t="shared" si="7"/>
        <v>1266</v>
      </c>
      <c r="AK22" s="48">
        <f t="shared" si="8"/>
        <v>309.68688845401175</v>
      </c>
      <c r="AL22" s="156">
        <v>1</v>
      </c>
      <c r="AM22" s="156">
        <v>0</v>
      </c>
      <c r="AN22" s="156">
        <v>0</v>
      </c>
      <c r="AO22" s="156">
        <v>1</v>
      </c>
      <c r="AP22" s="156">
        <v>1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77</v>
      </c>
      <c r="H23" s="155">
        <f t="shared" si="0"/>
        <v>54.225352112676056</v>
      </c>
      <c r="I23" s="155">
        <v>75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122</v>
      </c>
      <c r="R23" s="158"/>
      <c r="S23" s="158">
        <v>87126738</v>
      </c>
      <c r="T23" s="45">
        <f t="shared" si="4"/>
        <v>3975</v>
      </c>
      <c r="U23" s="46">
        <f>T23*24/1000</f>
        <v>95.4</v>
      </c>
      <c r="V23" s="46">
        <f t="shared" si="6"/>
        <v>3.9750000000000001</v>
      </c>
      <c r="W23" s="96">
        <v>4.4000000000000004</v>
      </c>
      <c r="X23" s="96">
        <f t="shared" si="1"/>
        <v>4.4000000000000004</v>
      </c>
      <c r="Y23" s="97" t="s">
        <v>160</v>
      </c>
      <c r="Z23" s="159">
        <v>1188</v>
      </c>
      <c r="AA23" s="159">
        <v>0</v>
      </c>
      <c r="AB23" s="159">
        <v>0</v>
      </c>
      <c r="AC23" s="159">
        <v>1185</v>
      </c>
      <c r="AD23" s="159">
        <v>1187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13740306</v>
      </c>
      <c r="AJ23" s="45">
        <f t="shared" si="7"/>
        <v>1269</v>
      </c>
      <c r="AK23" s="48">
        <f t="shared" si="8"/>
        <v>319.24528301886789</v>
      </c>
      <c r="AL23" s="156">
        <v>1</v>
      </c>
      <c r="AM23" s="156">
        <v>0</v>
      </c>
      <c r="AN23" s="156">
        <v>0</v>
      </c>
      <c r="AO23" s="156">
        <v>1</v>
      </c>
      <c r="AP23" s="156">
        <v>1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-2</v>
      </c>
      <c r="G24" s="118">
        <v>74</v>
      </c>
      <c r="H24" s="155">
        <f t="shared" si="0"/>
        <v>52.112676056338032</v>
      </c>
      <c r="I24" s="155">
        <v>71</v>
      </c>
      <c r="J24" s="41" t="s">
        <v>88</v>
      </c>
      <c r="K24" s="41">
        <f t="shared" si="3"/>
        <v>50.70422535211268</v>
      </c>
      <c r="L24" s="42">
        <f t="shared" si="10"/>
        <v>52.112676056338032</v>
      </c>
      <c r="M24" s="41">
        <f>L24+(6/1.42)</f>
        <v>56.338028169014088</v>
      </c>
      <c r="N24" s="43">
        <v>19</v>
      </c>
      <c r="O24" s="44" t="s">
        <v>100</v>
      </c>
      <c r="P24" s="44">
        <v>17.5</v>
      </c>
      <c r="Q24" s="158">
        <v>129</v>
      </c>
      <c r="R24" s="158"/>
      <c r="S24" s="158">
        <v>87130760</v>
      </c>
      <c r="T24" s="45">
        <f t="shared" si="4"/>
        <v>4022</v>
      </c>
      <c r="U24" s="46">
        <f>T24*24/1000</f>
        <v>96.528000000000006</v>
      </c>
      <c r="V24" s="46">
        <f t="shared" si="6"/>
        <v>4.0220000000000002</v>
      </c>
      <c r="W24" s="96">
        <v>3.4</v>
      </c>
      <c r="X24" s="96">
        <f t="shared" si="1"/>
        <v>3.4</v>
      </c>
      <c r="Y24" s="97" t="s">
        <v>160</v>
      </c>
      <c r="Z24" s="159">
        <v>1015</v>
      </c>
      <c r="AA24" s="159">
        <v>0</v>
      </c>
      <c r="AB24" s="159">
        <v>0</v>
      </c>
      <c r="AC24" s="159">
        <v>1185</v>
      </c>
      <c r="AD24" s="159">
        <v>1187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13741549</v>
      </c>
      <c r="AJ24" s="45">
        <f t="shared" si="7"/>
        <v>1243</v>
      </c>
      <c r="AK24" s="48">
        <f t="shared" si="8"/>
        <v>309.050223769269</v>
      </c>
      <c r="AL24" s="156">
        <v>1</v>
      </c>
      <c r="AM24" s="156">
        <v>0</v>
      </c>
      <c r="AN24" s="156">
        <v>0</v>
      </c>
      <c r="AO24" s="156">
        <v>1</v>
      </c>
      <c r="AP24" s="156">
        <v>1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-2</v>
      </c>
      <c r="G25" s="118">
        <v>74</v>
      </c>
      <c r="H25" s="155">
        <f>G25/1.42</f>
        <v>52.112676056338032</v>
      </c>
      <c r="I25" s="155">
        <v>71</v>
      </c>
      <c r="J25" s="41" t="s">
        <v>88</v>
      </c>
      <c r="K25" s="41">
        <f t="shared" si="3"/>
        <v>50.70422535211268</v>
      </c>
      <c r="L25" s="42">
        <f t="shared" si="10"/>
        <v>52.112676056338032</v>
      </c>
      <c r="M25" s="41">
        <f t="shared" ref="M25:M35" si="12">L25+(6/1.42)</f>
        <v>56.338028169014088</v>
      </c>
      <c r="N25" s="43">
        <v>18</v>
      </c>
      <c r="O25" s="44" t="s">
        <v>100</v>
      </c>
      <c r="P25" s="44">
        <v>17.3</v>
      </c>
      <c r="Q25" s="158">
        <v>132</v>
      </c>
      <c r="R25" s="158"/>
      <c r="S25" s="158">
        <v>87134472</v>
      </c>
      <c r="T25" s="45">
        <f t="shared" si="4"/>
        <v>3712</v>
      </c>
      <c r="U25" s="46">
        <f t="shared" si="5"/>
        <v>89.087999999999994</v>
      </c>
      <c r="V25" s="46">
        <f t="shared" si="6"/>
        <v>3.7120000000000002</v>
      </c>
      <c r="W25" s="96">
        <v>3.4</v>
      </c>
      <c r="X25" s="96">
        <f t="shared" si="1"/>
        <v>3.4</v>
      </c>
      <c r="Y25" s="97" t="s">
        <v>160</v>
      </c>
      <c r="Z25" s="159">
        <v>1015</v>
      </c>
      <c r="AA25" s="159">
        <v>0</v>
      </c>
      <c r="AB25" s="159">
        <v>0</v>
      </c>
      <c r="AC25" s="159">
        <v>1185</v>
      </c>
      <c r="AD25" s="159">
        <v>1187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13742769</v>
      </c>
      <c r="AJ25" s="45">
        <f t="shared" si="7"/>
        <v>1220</v>
      </c>
      <c r="AK25" s="48">
        <f t="shared" si="8"/>
        <v>328.66379310344826</v>
      </c>
      <c r="AL25" s="156">
        <v>1</v>
      </c>
      <c r="AM25" s="156">
        <v>0</v>
      </c>
      <c r="AN25" s="156">
        <v>0</v>
      </c>
      <c r="AO25" s="156">
        <v>1</v>
      </c>
      <c r="AP25" s="156">
        <v>1</v>
      </c>
      <c r="AQ25" s="156">
        <v>1</v>
      </c>
      <c r="AR25" s="156">
        <v>0</v>
      </c>
      <c r="AS25" s="159"/>
      <c r="AT25" s="159">
        <f t="shared" si="9"/>
        <v>0</v>
      </c>
      <c r="AU25" s="120">
        <v>0.78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-5</v>
      </c>
      <c r="G26" s="118">
        <v>74</v>
      </c>
      <c r="H26" s="155">
        <f t="shared" si="0"/>
        <v>52.112676056338032</v>
      </c>
      <c r="I26" s="155">
        <v>71</v>
      </c>
      <c r="J26" s="41" t="s">
        <v>88</v>
      </c>
      <c r="K26" s="41">
        <f t="shared" si="3"/>
        <v>50.70422535211268</v>
      </c>
      <c r="L26" s="42">
        <f t="shared" si="10"/>
        <v>52.112676056338032</v>
      </c>
      <c r="M26" s="41">
        <f t="shared" si="12"/>
        <v>56.338028169014088</v>
      </c>
      <c r="N26" s="43">
        <v>18</v>
      </c>
      <c r="O26" s="44" t="s">
        <v>100</v>
      </c>
      <c r="P26" s="44">
        <v>16.899999999999999</v>
      </c>
      <c r="Q26" s="158">
        <v>131</v>
      </c>
      <c r="R26" s="158"/>
      <c r="S26" s="158">
        <v>87137691</v>
      </c>
      <c r="T26" s="45">
        <f t="shared" si="4"/>
        <v>3219</v>
      </c>
      <c r="U26" s="46">
        <f t="shared" si="5"/>
        <v>77.256</v>
      </c>
      <c r="V26" s="46">
        <f t="shared" si="6"/>
        <v>3.2189999999999999</v>
      </c>
      <c r="W26" s="96">
        <v>2.7</v>
      </c>
      <c r="X26" s="96">
        <f t="shared" si="1"/>
        <v>2.7</v>
      </c>
      <c r="Y26" s="97" t="s">
        <v>160</v>
      </c>
      <c r="Z26" s="159">
        <v>996</v>
      </c>
      <c r="AA26" s="159">
        <v>0</v>
      </c>
      <c r="AB26" s="159">
        <v>0</v>
      </c>
      <c r="AC26" s="159">
        <v>1185</v>
      </c>
      <c r="AD26" s="159">
        <v>1185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13743863</v>
      </c>
      <c r="AJ26" s="45">
        <f>IF(ISBLANK(AI26),"-",AI26-AI25)</f>
        <v>1094</v>
      </c>
      <c r="AK26" s="48">
        <f t="shared" si="8"/>
        <v>339.85709847778816</v>
      </c>
      <c r="AL26" s="156">
        <v>1</v>
      </c>
      <c r="AM26" s="156">
        <v>0</v>
      </c>
      <c r="AN26" s="156">
        <v>0</v>
      </c>
      <c r="AO26" s="156">
        <v>1</v>
      </c>
      <c r="AP26" s="156">
        <v>1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-5</v>
      </c>
      <c r="G27" s="118">
        <v>74</v>
      </c>
      <c r="H27" s="155">
        <f t="shared" si="0"/>
        <v>52.112676056338032</v>
      </c>
      <c r="I27" s="155">
        <v>71</v>
      </c>
      <c r="J27" s="41" t="s">
        <v>88</v>
      </c>
      <c r="K27" s="41">
        <f t="shared" si="3"/>
        <v>48.591549295774648</v>
      </c>
      <c r="L27" s="42">
        <f>(G27-3)/1.42</f>
        <v>50</v>
      </c>
      <c r="M27" s="41">
        <f t="shared" si="12"/>
        <v>54.225352112676056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87141283</v>
      </c>
      <c r="T27" s="45">
        <f t="shared" si="4"/>
        <v>3592</v>
      </c>
      <c r="U27" s="46">
        <f t="shared" si="5"/>
        <v>86.207999999999998</v>
      </c>
      <c r="V27" s="46">
        <f t="shared" si="6"/>
        <v>3.5920000000000001</v>
      </c>
      <c r="W27" s="96">
        <v>2.5</v>
      </c>
      <c r="X27" s="96">
        <f t="shared" si="1"/>
        <v>2.5</v>
      </c>
      <c r="Y27" s="97" t="s">
        <v>160</v>
      </c>
      <c r="Z27" s="159">
        <v>996</v>
      </c>
      <c r="AA27" s="159">
        <v>0</v>
      </c>
      <c r="AB27" s="159">
        <v>0</v>
      </c>
      <c r="AC27" s="159">
        <v>1185</v>
      </c>
      <c r="AD27" s="159">
        <v>1187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13745041</v>
      </c>
      <c r="AJ27" s="45">
        <f>IF(ISBLANK(AI27),"-",AI27-AI26)</f>
        <v>1178</v>
      </c>
      <c r="AK27" s="48">
        <f t="shared" si="8"/>
        <v>327.9510022271715</v>
      </c>
      <c r="AL27" s="156">
        <v>1</v>
      </c>
      <c r="AM27" s="156">
        <v>0</v>
      </c>
      <c r="AN27" s="156">
        <v>0</v>
      </c>
      <c r="AO27" s="156">
        <v>1</v>
      </c>
      <c r="AP27" s="156">
        <v>1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-5</v>
      </c>
      <c r="G28" s="118">
        <v>74</v>
      </c>
      <c r="H28" s="155">
        <f t="shared" si="0"/>
        <v>52.112676056338032</v>
      </c>
      <c r="I28" s="155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87144730</v>
      </c>
      <c r="T28" s="45">
        <f t="shared" si="4"/>
        <v>3447</v>
      </c>
      <c r="U28" s="46">
        <f t="shared" si="5"/>
        <v>82.727999999999994</v>
      </c>
      <c r="V28" s="46">
        <f t="shared" si="6"/>
        <v>3.4470000000000001</v>
      </c>
      <c r="W28" s="96">
        <v>2.2999999999999998</v>
      </c>
      <c r="X28" s="96">
        <f t="shared" si="1"/>
        <v>2.2999999999999998</v>
      </c>
      <c r="Y28" s="97" t="s">
        <v>160</v>
      </c>
      <c r="Z28" s="159">
        <v>995</v>
      </c>
      <c r="AA28" s="159">
        <v>0</v>
      </c>
      <c r="AB28" s="159">
        <v>0</v>
      </c>
      <c r="AC28" s="159">
        <v>1185</v>
      </c>
      <c r="AD28" s="159">
        <v>1187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13746170</v>
      </c>
      <c r="AJ28" s="45">
        <f t="shared" si="7"/>
        <v>1129</v>
      </c>
      <c r="AK28" s="48">
        <f>AJ27/V28</f>
        <v>341.74644618508847</v>
      </c>
      <c r="AL28" s="156">
        <v>1</v>
      </c>
      <c r="AM28" s="156">
        <v>0</v>
      </c>
      <c r="AN28" s="156">
        <v>0</v>
      </c>
      <c r="AO28" s="156">
        <v>1</v>
      </c>
      <c r="AP28" s="156">
        <v>1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-5</v>
      </c>
      <c r="G29" s="118">
        <v>75</v>
      </c>
      <c r="H29" s="155">
        <f t="shared" si="0"/>
        <v>52.816901408450704</v>
      </c>
      <c r="I29" s="155">
        <v>71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87148182</v>
      </c>
      <c r="T29" s="45">
        <f t="shared" si="4"/>
        <v>3452</v>
      </c>
      <c r="U29" s="46">
        <f t="shared" si="5"/>
        <v>82.847999999999999</v>
      </c>
      <c r="V29" s="46">
        <f t="shared" si="6"/>
        <v>3.452</v>
      </c>
      <c r="W29" s="96">
        <v>2</v>
      </c>
      <c r="X29" s="96">
        <f t="shared" si="1"/>
        <v>2</v>
      </c>
      <c r="Y29" s="97" t="s">
        <v>160</v>
      </c>
      <c r="Z29" s="159">
        <v>1015</v>
      </c>
      <c r="AA29" s="159">
        <v>0</v>
      </c>
      <c r="AB29" s="159">
        <v>0</v>
      </c>
      <c r="AC29" s="159">
        <v>1185</v>
      </c>
      <c r="AD29" s="159">
        <v>1187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13747318</v>
      </c>
      <c r="AJ29" s="45">
        <f t="shared" si="7"/>
        <v>1148</v>
      </c>
      <c r="AK29" s="48">
        <f>AJ28/V29</f>
        <v>327.05677867902665</v>
      </c>
      <c r="AL29" s="156">
        <v>1</v>
      </c>
      <c r="AM29" s="156">
        <v>0</v>
      </c>
      <c r="AN29" s="156">
        <v>0</v>
      </c>
      <c r="AO29" s="156">
        <v>1</v>
      </c>
      <c r="AP29" s="156">
        <v>1</v>
      </c>
      <c r="AQ29" s="156">
        <v>1</v>
      </c>
      <c r="AR29" s="156">
        <v>0</v>
      </c>
      <c r="AS29" s="159"/>
      <c r="AT29" s="159">
        <f t="shared" si="9"/>
        <v>0</v>
      </c>
      <c r="AU29" s="162">
        <v>0.88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74</v>
      </c>
      <c r="H30" s="155">
        <f t="shared" si="0"/>
        <v>52.112676056338032</v>
      </c>
      <c r="I30" s="155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87151788</v>
      </c>
      <c r="T30" s="45">
        <f t="shared" si="4"/>
        <v>3606</v>
      </c>
      <c r="U30" s="46">
        <f t="shared" si="5"/>
        <v>86.543999999999997</v>
      </c>
      <c r="V30" s="46">
        <f t="shared" si="6"/>
        <v>3.6059999999999999</v>
      </c>
      <c r="W30" s="96">
        <v>1.7</v>
      </c>
      <c r="X30" s="96">
        <f t="shared" si="1"/>
        <v>1.7</v>
      </c>
      <c r="Y30" s="97" t="s">
        <v>160</v>
      </c>
      <c r="Z30" s="159">
        <v>1015</v>
      </c>
      <c r="AA30" s="159">
        <v>0</v>
      </c>
      <c r="AB30" s="159">
        <v>0</v>
      </c>
      <c r="AC30" s="159">
        <v>1185</v>
      </c>
      <c r="AD30" s="159">
        <v>1187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13748462</v>
      </c>
      <c r="AJ30" s="45">
        <f t="shared" si="7"/>
        <v>1144</v>
      </c>
      <c r="AK30" s="48">
        <f t="shared" si="8"/>
        <v>317.24902939545206</v>
      </c>
      <c r="AL30" s="156">
        <v>1</v>
      </c>
      <c r="AM30" s="156">
        <v>0</v>
      </c>
      <c r="AN30" s="156">
        <v>0</v>
      </c>
      <c r="AO30" s="156">
        <v>1</v>
      </c>
      <c r="AP30" s="156">
        <v>1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74</v>
      </c>
      <c r="H31" s="155">
        <f t="shared" si="0"/>
        <v>52.112676056338032</v>
      </c>
      <c r="I31" s="155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8">
        <v>131</v>
      </c>
      <c r="R31" s="158"/>
      <c r="S31" s="158">
        <v>87155281</v>
      </c>
      <c r="T31" s="45">
        <f t="shared" si="4"/>
        <v>3493</v>
      </c>
      <c r="U31" s="46">
        <f t="shared" si="5"/>
        <v>83.831999999999994</v>
      </c>
      <c r="V31" s="46">
        <f t="shared" si="6"/>
        <v>3.4929999999999999</v>
      </c>
      <c r="W31" s="96">
        <v>1.3</v>
      </c>
      <c r="X31" s="96">
        <f t="shared" si="1"/>
        <v>1.3</v>
      </c>
      <c r="Y31" s="97" t="s">
        <v>160</v>
      </c>
      <c r="Z31" s="159">
        <v>1015</v>
      </c>
      <c r="AA31" s="159">
        <v>0</v>
      </c>
      <c r="AB31" s="159">
        <v>0</v>
      </c>
      <c r="AC31" s="159">
        <v>1185</v>
      </c>
      <c r="AD31" s="159">
        <v>1187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13749619</v>
      </c>
      <c r="AJ31" s="45">
        <f t="shared" si="7"/>
        <v>1157</v>
      </c>
      <c r="AK31" s="48">
        <f t="shared" si="8"/>
        <v>331.23389636415692</v>
      </c>
      <c r="AL31" s="156">
        <v>1</v>
      </c>
      <c r="AM31" s="156">
        <v>0</v>
      </c>
      <c r="AN31" s="156">
        <v>0</v>
      </c>
      <c r="AO31" s="156">
        <v>1</v>
      </c>
      <c r="AP31" s="156">
        <v>1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73</v>
      </c>
      <c r="H32" s="155">
        <f t="shared" si="0"/>
        <v>51.408450704225352</v>
      </c>
      <c r="I32" s="155">
        <v>69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8">
        <v>132</v>
      </c>
      <c r="R32" s="158"/>
      <c r="S32" s="158">
        <v>87158520</v>
      </c>
      <c r="T32" s="45">
        <f t="shared" si="4"/>
        <v>3239</v>
      </c>
      <c r="U32" s="46">
        <f t="shared" si="5"/>
        <v>77.736000000000004</v>
      </c>
      <c r="V32" s="46">
        <f t="shared" si="6"/>
        <v>3.2389999999999999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0</v>
      </c>
      <c r="AC32" s="159">
        <v>1185</v>
      </c>
      <c r="AD32" s="159">
        <v>1187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13750711</v>
      </c>
      <c r="AJ32" s="45">
        <f t="shared" si="7"/>
        <v>1092</v>
      </c>
      <c r="AK32" s="48">
        <f t="shared" si="8"/>
        <v>337.14109292991668</v>
      </c>
      <c r="AL32" s="156">
        <v>0</v>
      </c>
      <c r="AM32" s="156">
        <v>0</v>
      </c>
      <c r="AN32" s="156">
        <v>0</v>
      </c>
      <c r="AO32" s="156">
        <v>1</v>
      </c>
      <c r="AP32" s="156">
        <v>1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75</v>
      </c>
      <c r="H33" s="155">
        <f t="shared" si="0"/>
        <v>52.816901408450704</v>
      </c>
      <c r="I33" s="155">
        <v>70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87161834</v>
      </c>
      <c r="T33" s="45">
        <f t="shared" si="4"/>
        <v>3314</v>
      </c>
      <c r="U33" s="46">
        <f t="shared" si="5"/>
        <v>79.536000000000001</v>
      </c>
      <c r="V33" s="46">
        <f t="shared" si="6"/>
        <v>3.3140000000000001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0</v>
      </c>
      <c r="AC33" s="159">
        <v>1185</v>
      </c>
      <c r="AD33" s="159">
        <v>1187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13751798</v>
      </c>
      <c r="AJ33" s="45">
        <f t="shared" si="7"/>
        <v>1087</v>
      </c>
      <c r="AK33" s="48">
        <f t="shared" si="8"/>
        <v>328.002414001207</v>
      </c>
      <c r="AL33" s="156">
        <v>0</v>
      </c>
      <c r="AM33" s="156">
        <v>0</v>
      </c>
      <c r="AN33" s="156">
        <v>0</v>
      </c>
      <c r="AO33" s="156">
        <v>1</v>
      </c>
      <c r="AP33" s="156">
        <v>1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72</v>
      </c>
      <c r="H34" s="155">
        <f t="shared" si="0"/>
        <v>50.70422535211268</v>
      </c>
      <c r="I34" s="155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8">
        <v>136</v>
      </c>
      <c r="R34" s="158"/>
      <c r="S34" s="158">
        <v>87164998</v>
      </c>
      <c r="T34" s="45">
        <f t="shared" si="4"/>
        <v>3164</v>
      </c>
      <c r="U34" s="46">
        <f t="shared" si="5"/>
        <v>75.936000000000007</v>
      </c>
      <c r="V34" s="46">
        <f t="shared" si="6"/>
        <v>3.1640000000000001</v>
      </c>
      <c r="W34" s="96">
        <v>1.4</v>
      </c>
      <c r="X34" s="96">
        <f t="shared" si="1"/>
        <v>1.4</v>
      </c>
      <c r="Y34" s="97" t="s">
        <v>141</v>
      </c>
      <c r="Z34" s="159">
        <v>0</v>
      </c>
      <c r="AA34" s="159">
        <v>0</v>
      </c>
      <c r="AB34" s="159">
        <v>0</v>
      </c>
      <c r="AC34" s="159">
        <v>1185</v>
      </c>
      <c r="AD34" s="159">
        <v>1187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13752824</v>
      </c>
      <c r="AJ34" s="45">
        <f t="shared" si="7"/>
        <v>1026</v>
      </c>
      <c r="AK34" s="48">
        <f t="shared" si="8"/>
        <v>324.27307206068269</v>
      </c>
      <c r="AL34" s="156">
        <v>0</v>
      </c>
      <c r="AM34" s="156">
        <v>0</v>
      </c>
      <c r="AN34" s="156">
        <v>0</v>
      </c>
      <c r="AO34" s="156">
        <v>1</v>
      </c>
      <c r="AP34" s="156">
        <v>1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1</v>
      </c>
      <c r="G35" s="118">
        <v>76</v>
      </c>
      <c r="H35" s="155">
        <f t="shared" si="0"/>
        <v>53.521126760563384</v>
      </c>
      <c r="I35" s="155">
        <v>70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131</v>
      </c>
      <c r="R35" s="158"/>
      <c r="S35" s="158">
        <v>87167944</v>
      </c>
      <c r="T35" s="45">
        <f t="shared" si="4"/>
        <v>2946</v>
      </c>
      <c r="U35" s="46">
        <f t="shared" si="5"/>
        <v>70.703999999999994</v>
      </c>
      <c r="V35" s="46">
        <f t="shared" si="6"/>
        <v>2.9460000000000002</v>
      </c>
      <c r="W35" s="96">
        <v>2.1</v>
      </c>
      <c r="X35" s="96">
        <f t="shared" si="1"/>
        <v>2.1</v>
      </c>
      <c r="Y35" s="97" t="s">
        <v>141</v>
      </c>
      <c r="Z35" s="159">
        <v>0</v>
      </c>
      <c r="AA35" s="159">
        <v>0</v>
      </c>
      <c r="AB35" s="159">
        <v>0</v>
      </c>
      <c r="AC35" s="159">
        <v>1185</v>
      </c>
      <c r="AD35" s="159">
        <v>1187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13753900</v>
      </c>
      <c r="AJ35" s="45">
        <f t="shared" si="7"/>
        <v>1076</v>
      </c>
      <c r="AK35" s="48">
        <f t="shared" si="8"/>
        <v>365.24100475220638</v>
      </c>
      <c r="AL35" s="156">
        <v>0</v>
      </c>
      <c r="AM35" s="156">
        <v>0</v>
      </c>
      <c r="AN35" s="156">
        <v>0</v>
      </c>
      <c r="AO35" s="156">
        <v>1</v>
      </c>
      <c r="AP35" s="156">
        <v>1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82307</v>
      </c>
      <c r="U36" s="46">
        <f t="shared" si="5"/>
        <v>1975.3679999999999</v>
      </c>
      <c r="V36" s="46">
        <f t="shared" si="6"/>
        <v>82.307000000000002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27487</v>
      </c>
      <c r="AK36" s="61">
        <f>$AJ$36/$V36</f>
        <v>333.95701459171153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0.93833333333333346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10" t="s">
        <v>174</v>
      </c>
      <c r="C47" s="144"/>
      <c r="D47" s="144"/>
      <c r="E47" s="144"/>
      <c r="F47" s="131"/>
      <c r="G47" s="131"/>
      <c r="H47" s="131"/>
      <c r="I47" s="115"/>
      <c r="J47" s="131"/>
      <c r="K47" s="131"/>
      <c r="L47" s="131"/>
      <c r="M47" s="131"/>
      <c r="N47" s="132"/>
      <c r="O47" s="132"/>
      <c r="P47" s="132"/>
      <c r="Q47" s="114"/>
      <c r="R47" s="104"/>
      <c r="S47" s="104"/>
      <c r="T47" s="104"/>
      <c r="U47" s="104"/>
      <c r="V47" s="104"/>
      <c r="W47" s="104"/>
      <c r="X47" s="135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185"/>
      <c r="D48" s="185"/>
      <c r="E48" s="185"/>
      <c r="F48" s="164"/>
      <c r="G48" s="164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4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3" t="s">
        <v>158</v>
      </c>
      <c r="C49" s="144"/>
      <c r="D49" s="144"/>
      <c r="E49" s="144"/>
      <c r="F49" s="131"/>
      <c r="G49" s="131"/>
      <c r="H49" s="163"/>
      <c r="I49" s="163"/>
      <c r="J49" s="163"/>
      <c r="K49" s="163"/>
      <c r="L49" s="163"/>
      <c r="M49" s="163"/>
      <c r="N49" s="132"/>
      <c r="O49" s="132"/>
      <c r="P49" s="132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175</v>
      </c>
      <c r="C50" s="144"/>
      <c r="D50" s="144"/>
      <c r="E50" s="144"/>
      <c r="F50" s="131"/>
      <c r="G50" s="131"/>
      <c r="H50" s="163"/>
      <c r="I50" s="163"/>
      <c r="J50" s="163"/>
      <c r="K50" s="163"/>
      <c r="L50" s="163"/>
      <c r="M50" s="163"/>
      <c r="N50" s="132"/>
      <c r="O50" s="132"/>
      <c r="P50" s="132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176</v>
      </c>
      <c r="C51" s="211"/>
      <c r="D51" s="115"/>
      <c r="E51" s="115"/>
      <c r="F51" s="115"/>
      <c r="G51" s="115"/>
      <c r="H51" s="163"/>
      <c r="I51" s="115"/>
      <c r="J51" s="115"/>
      <c r="K51" s="131"/>
      <c r="L51" s="131"/>
      <c r="M51" s="131"/>
      <c r="N51" s="132"/>
      <c r="O51" s="132"/>
      <c r="P51" s="132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66"/>
      <c r="O52" s="166"/>
      <c r="P52" s="166"/>
      <c r="Q52" s="166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54"/>
      <c r="D53" s="154"/>
      <c r="E53" s="154"/>
      <c r="F53" s="154"/>
      <c r="G53" s="154"/>
      <c r="H53" s="154"/>
      <c r="I53" s="154"/>
      <c r="J53" s="172"/>
      <c r="K53" s="169"/>
      <c r="L53" s="144"/>
      <c r="M53" s="144"/>
      <c r="N53" s="132"/>
      <c r="O53" s="132"/>
      <c r="P53" s="132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54"/>
      <c r="D54" s="154"/>
      <c r="E54" s="154"/>
      <c r="F54" s="154"/>
      <c r="G54" s="154"/>
      <c r="H54" s="154"/>
      <c r="I54" s="154"/>
      <c r="J54" s="172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177</v>
      </c>
      <c r="C55" s="115"/>
      <c r="D55" s="115"/>
      <c r="E55" s="115"/>
      <c r="F55" s="115"/>
      <c r="G55" s="115"/>
      <c r="H55" s="115"/>
      <c r="I55" s="154"/>
      <c r="J55" s="15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54"/>
      <c r="D56" s="154"/>
      <c r="E56" s="154"/>
      <c r="F56" s="154"/>
      <c r="G56" s="154"/>
      <c r="H56" s="154"/>
      <c r="I56" s="154"/>
      <c r="J56" s="154"/>
      <c r="K56" s="169"/>
      <c r="L56" s="144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15"/>
      <c r="E57" s="115"/>
      <c r="F57" s="115"/>
      <c r="G57" s="115"/>
      <c r="H57" s="115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54"/>
      <c r="D58" s="154"/>
      <c r="E58" s="154"/>
      <c r="F58" s="154"/>
      <c r="G58" s="154"/>
      <c r="H58" s="154"/>
      <c r="I58" s="15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/>
      <c r="C59" s="154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5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R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S36" name="Range1_16_3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92" priority="5" operator="containsText" text="N/A">
      <formula>NOT(ISERROR(SEARCH("N/A",Z12)))</formula>
    </cfRule>
    <cfRule type="cellIs" dxfId="491" priority="17" operator="equal">
      <formula>0</formula>
    </cfRule>
  </conditionalFormatting>
  <conditionalFormatting sqref="Z12:AG35">
    <cfRule type="cellIs" dxfId="490" priority="16" operator="greaterThanOrEqual">
      <formula>1185</formula>
    </cfRule>
  </conditionalFormatting>
  <conditionalFormatting sqref="Z12:AG35">
    <cfRule type="cellIs" dxfId="489" priority="15" operator="between">
      <formula>0.1</formula>
      <formula>1184</formula>
    </cfRule>
  </conditionalFormatting>
  <conditionalFormatting sqref="Z8:Z9 AT12:AT35 AL36:AQ36 AL12:AR35">
    <cfRule type="cellIs" dxfId="488" priority="14" operator="equal">
      <formula>0</formula>
    </cfRule>
  </conditionalFormatting>
  <conditionalFormatting sqref="Z8:Z9 AT12:AT35 AL36:AQ36 AL12:AR35">
    <cfRule type="cellIs" dxfId="487" priority="13" operator="greaterThan">
      <formula>1179</formula>
    </cfRule>
  </conditionalFormatting>
  <conditionalFormatting sqref="Z8:Z9 AT12:AT35 AL36:AQ36 AL12:AR35">
    <cfRule type="cellIs" dxfId="486" priority="12" operator="greaterThan">
      <formula>99</formula>
    </cfRule>
  </conditionalFormatting>
  <conditionalFormatting sqref="Z8:Z9 AT12:AT35 AL36:AQ36 AL12:AR35">
    <cfRule type="cellIs" dxfId="485" priority="11" operator="greaterThan">
      <formula>0.99</formula>
    </cfRule>
  </conditionalFormatting>
  <conditionalFormatting sqref="AD8:AD9">
    <cfRule type="cellIs" dxfId="484" priority="10" operator="equal">
      <formula>0</formula>
    </cfRule>
  </conditionalFormatting>
  <conditionalFormatting sqref="AD8:AD9">
    <cfRule type="cellIs" dxfId="483" priority="9" operator="greaterThan">
      <formula>1179</formula>
    </cfRule>
  </conditionalFormatting>
  <conditionalFormatting sqref="AD8:AD9">
    <cfRule type="cellIs" dxfId="482" priority="8" operator="greaterThan">
      <formula>99</formula>
    </cfRule>
  </conditionalFormatting>
  <conditionalFormatting sqref="AD8:AD9">
    <cfRule type="cellIs" dxfId="481" priority="7" operator="greaterThan">
      <formula>0.99</formula>
    </cfRule>
  </conditionalFormatting>
  <conditionalFormatting sqref="AK12:AK35">
    <cfRule type="cellIs" dxfId="480" priority="6" operator="greaterThan">
      <formula>$AK$8</formula>
    </cfRule>
  </conditionalFormatting>
  <conditionalFormatting sqref="AS12:AS35">
    <cfRule type="containsText" dxfId="479" priority="1" operator="containsText" text="N/A">
      <formula>NOT(ISERROR(SEARCH("N/A",AS12)))</formula>
    </cfRule>
    <cfRule type="cellIs" dxfId="478" priority="4" operator="equal">
      <formula>0</formula>
    </cfRule>
  </conditionalFormatting>
  <conditionalFormatting sqref="AS12:AS35">
    <cfRule type="cellIs" dxfId="477" priority="3" operator="greaterThanOrEqual">
      <formula>1185</formula>
    </cfRule>
  </conditionalFormatting>
  <conditionalFormatting sqref="AS12:AS35">
    <cfRule type="cellIs" dxfId="476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40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143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146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43189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26836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29'!S35</f>
        <v>89754247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29'!AI35</f>
        <v>14462109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7</v>
      </c>
      <c r="G12" s="118">
        <v>78</v>
      </c>
      <c r="H12" s="155">
        <f t="shared" ref="H12:H35" si="0">G12/1.42</f>
        <v>54.929577464788736</v>
      </c>
      <c r="I12" s="155">
        <v>76</v>
      </c>
      <c r="J12" s="41" t="s">
        <v>88</v>
      </c>
      <c r="K12" s="41">
        <f>L12-(2/1.42)</f>
        <v>50</v>
      </c>
      <c r="L12" s="42">
        <f>(G12-5)/1.42</f>
        <v>51.408450704225352</v>
      </c>
      <c r="M12" s="41">
        <f>L12+(6/1.42)</f>
        <v>55.633802816901408</v>
      </c>
      <c r="N12" s="43">
        <v>14</v>
      </c>
      <c r="O12" s="44" t="s">
        <v>89</v>
      </c>
      <c r="P12" s="44">
        <v>11.4</v>
      </c>
      <c r="Q12" s="158">
        <v>131</v>
      </c>
      <c r="R12" s="158"/>
      <c r="S12" s="158">
        <v>89757964</v>
      </c>
      <c r="T12" s="45">
        <f>IF(ISBLANK(S12),"-",S12-S11)</f>
        <v>3717</v>
      </c>
      <c r="U12" s="46">
        <f>T12*24/1000</f>
        <v>89.207999999999998</v>
      </c>
      <c r="V12" s="46">
        <f>T12/1000</f>
        <v>3.7170000000000001</v>
      </c>
      <c r="W12" s="96">
        <v>4.9000000000000004</v>
      </c>
      <c r="X12" s="96">
        <f t="shared" ref="X12:X35" si="1">W12</f>
        <v>4.9000000000000004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14463196</v>
      </c>
      <c r="AJ12" s="45">
        <f>IF(ISBLANK(AI12),"-",AI12-AI11)</f>
        <v>1087</v>
      </c>
      <c r="AK12" s="48">
        <f>AJ12/V12</f>
        <v>292.44013989776698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6</v>
      </c>
      <c r="G13" s="118">
        <v>79</v>
      </c>
      <c r="H13" s="155">
        <f t="shared" si="0"/>
        <v>55.633802816901408</v>
      </c>
      <c r="I13" s="155">
        <v>78</v>
      </c>
      <c r="J13" s="41" t="s">
        <v>88</v>
      </c>
      <c r="K13" s="41">
        <f t="shared" ref="K13:K35" si="3">L13-(2/1.42)</f>
        <v>50.70422535211268</v>
      </c>
      <c r="L13" s="42">
        <f>(G13-5)/1.42</f>
        <v>52.112676056338032</v>
      </c>
      <c r="M13" s="41">
        <f>L13+(6/1.42)</f>
        <v>56.338028169014088</v>
      </c>
      <c r="N13" s="43">
        <v>14</v>
      </c>
      <c r="O13" s="44" t="s">
        <v>89</v>
      </c>
      <c r="P13" s="44">
        <v>11.2</v>
      </c>
      <c r="Q13" s="158">
        <v>133</v>
      </c>
      <c r="R13" s="158"/>
      <c r="S13" s="158">
        <v>89761591</v>
      </c>
      <c r="T13" s="45">
        <f t="shared" ref="T13:T35" si="4">IF(ISBLANK(S13),"-",S13-S12)</f>
        <v>3627</v>
      </c>
      <c r="U13" s="46">
        <f t="shared" ref="U13:U36" si="5">T13*24/1000</f>
        <v>87.048000000000002</v>
      </c>
      <c r="V13" s="46">
        <f t="shared" ref="V13:V36" si="6">T13/1000</f>
        <v>3.6269999999999998</v>
      </c>
      <c r="W13" s="96">
        <v>5.8</v>
      </c>
      <c r="X13" s="96">
        <f t="shared" si="1"/>
        <v>5.8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14464295</v>
      </c>
      <c r="AJ13" s="45">
        <f t="shared" ref="AJ13:AJ35" si="7">IF(ISBLANK(AI13),"-",AI13-AI12)</f>
        <v>1099</v>
      </c>
      <c r="AK13" s="48">
        <f t="shared" ref="AK13:AK35" si="8">AJ13/V13</f>
        <v>303.0052384891095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0.97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78</v>
      </c>
      <c r="H14" s="155">
        <f t="shared" si="0"/>
        <v>54.929577464788736</v>
      </c>
      <c r="I14" s="155">
        <v>77</v>
      </c>
      <c r="J14" s="41" t="s">
        <v>88</v>
      </c>
      <c r="K14" s="41">
        <f t="shared" si="3"/>
        <v>50</v>
      </c>
      <c r="L14" s="42">
        <f>(G14-5)/1.42</f>
        <v>51.408450704225352</v>
      </c>
      <c r="M14" s="41">
        <f>L14+(6/1.42)</f>
        <v>55.633802816901408</v>
      </c>
      <c r="N14" s="43">
        <v>14</v>
      </c>
      <c r="O14" s="44" t="s">
        <v>89</v>
      </c>
      <c r="P14" s="44">
        <v>11.2</v>
      </c>
      <c r="Q14" s="158">
        <v>135</v>
      </c>
      <c r="R14" s="158"/>
      <c r="S14" s="158">
        <v>89765364</v>
      </c>
      <c r="T14" s="45">
        <f t="shared" si="4"/>
        <v>3773</v>
      </c>
      <c r="U14" s="46">
        <f t="shared" si="5"/>
        <v>90.552000000000007</v>
      </c>
      <c r="V14" s="46">
        <f t="shared" si="6"/>
        <v>3.7730000000000001</v>
      </c>
      <c r="W14" s="96">
        <v>7</v>
      </c>
      <c r="X14" s="96">
        <f t="shared" si="1"/>
        <v>7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14465425</v>
      </c>
      <c r="AJ14" s="45">
        <f>IF(ISBLANK(AI14),"-",AI14-AI13)</f>
        <v>1130</v>
      </c>
      <c r="AK14" s="48">
        <f t="shared" si="8"/>
        <v>299.49642194540155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3</v>
      </c>
      <c r="G15" s="118">
        <v>73</v>
      </c>
      <c r="H15" s="155">
        <f t="shared" si="0"/>
        <v>51.408450704225352</v>
      </c>
      <c r="I15" s="155">
        <v>72</v>
      </c>
      <c r="J15" s="41" t="s">
        <v>88</v>
      </c>
      <c r="K15" s="41">
        <f t="shared" si="3"/>
        <v>46.478873239436624</v>
      </c>
      <c r="L15" s="42">
        <f>(G15-5)/1.42</f>
        <v>47.887323943661976</v>
      </c>
      <c r="M15" s="41">
        <f>L15+(6/1.42)</f>
        <v>52.112676056338032</v>
      </c>
      <c r="N15" s="43">
        <v>14</v>
      </c>
      <c r="O15" s="44" t="s">
        <v>89</v>
      </c>
      <c r="P15" s="44">
        <v>12.8</v>
      </c>
      <c r="Q15" s="158">
        <v>135</v>
      </c>
      <c r="R15" s="158"/>
      <c r="S15" s="158">
        <v>89769335</v>
      </c>
      <c r="T15" s="45">
        <f t="shared" si="4"/>
        <v>3971</v>
      </c>
      <c r="U15" s="46">
        <f t="shared" si="5"/>
        <v>95.304000000000002</v>
      </c>
      <c r="V15" s="46">
        <f t="shared" si="6"/>
        <v>3.9710000000000001</v>
      </c>
      <c r="W15" s="96">
        <v>8.1</v>
      </c>
      <c r="X15" s="96">
        <f t="shared" si="1"/>
        <v>8.1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14466497</v>
      </c>
      <c r="AJ15" s="45">
        <f t="shared" si="7"/>
        <v>1072</v>
      </c>
      <c r="AK15" s="48">
        <f t="shared" si="8"/>
        <v>269.95718962477963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3</v>
      </c>
      <c r="G16" s="118">
        <v>83</v>
      </c>
      <c r="H16" s="155">
        <f t="shared" si="0"/>
        <v>58.450704225352112</v>
      </c>
      <c r="I16" s="155">
        <v>82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117</v>
      </c>
      <c r="R16" s="158"/>
      <c r="S16" s="158">
        <v>89773197</v>
      </c>
      <c r="T16" s="45">
        <f t="shared" si="4"/>
        <v>3862</v>
      </c>
      <c r="U16" s="46">
        <f t="shared" si="5"/>
        <v>92.688000000000002</v>
      </c>
      <c r="V16" s="46">
        <f t="shared" si="6"/>
        <v>3.8620000000000001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1056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14467566</v>
      </c>
      <c r="AJ16" s="45">
        <f t="shared" si="7"/>
        <v>1069</v>
      </c>
      <c r="AK16" s="48">
        <f t="shared" si="8"/>
        <v>276.79958570688763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9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124</v>
      </c>
      <c r="R17" s="158"/>
      <c r="S17" s="158">
        <v>89778384</v>
      </c>
      <c r="T17" s="45">
        <f t="shared" si="4"/>
        <v>5187</v>
      </c>
      <c r="U17" s="46">
        <f t="shared" si="5"/>
        <v>124.488</v>
      </c>
      <c r="V17" s="46">
        <f t="shared" si="6"/>
        <v>5.1870000000000003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996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14468566</v>
      </c>
      <c r="AJ17" s="45">
        <f t="shared" si="7"/>
        <v>1000</v>
      </c>
      <c r="AK17" s="48">
        <f t="shared" si="8"/>
        <v>192.78966647387699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1.03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83</v>
      </c>
      <c r="H18" s="155">
        <f t="shared" si="0"/>
        <v>58.450704225352112</v>
      </c>
      <c r="I18" s="155">
        <v>80</v>
      </c>
      <c r="J18" s="41" t="s">
        <v>88</v>
      </c>
      <c r="K18" s="41">
        <f t="shared" si="3"/>
        <v>57.04225352112676</v>
      </c>
      <c r="L18" s="42">
        <f t="shared" si="10"/>
        <v>58.450704225352112</v>
      </c>
      <c r="M18" s="41">
        <f>L18+1.42</f>
        <v>59.870704225352114</v>
      </c>
      <c r="N18" s="43">
        <v>19</v>
      </c>
      <c r="O18" s="44" t="s">
        <v>100</v>
      </c>
      <c r="P18" s="44">
        <v>16.7</v>
      </c>
      <c r="Q18" s="158">
        <v>135</v>
      </c>
      <c r="R18" s="158"/>
      <c r="S18" s="158">
        <v>89783889</v>
      </c>
      <c r="T18" s="45">
        <f t="shared" si="4"/>
        <v>5505</v>
      </c>
      <c r="U18" s="46">
        <f t="shared" si="5"/>
        <v>132.12</v>
      </c>
      <c r="V18" s="46">
        <f t="shared" si="6"/>
        <v>5.5049999999999999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1097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14469577</v>
      </c>
      <c r="AJ18" s="45">
        <f t="shared" si="7"/>
        <v>1011</v>
      </c>
      <c r="AK18" s="48">
        <f t="shared" si="8"/>
        <v>183.65122615803816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82</v>
      </c>
      <c r="H19" s="155">
        <f t="shared" si="0"/>
        <v>57.74647887323944</v>
      </c>
      <c r="I19" s="155">
        <v>79</v>
      </c>
      <c r="J19" s="41" t="s">
        <v>88</v>
      </c>
      <c r="K19" s="41">
        <f t="shared" si="3"/>
        <v>56.338028169014088</v>
      </c>
      <c r="L19" s="42">
        <f t="shared" si="10"/>
        <v>57.74647887323944</v>
      </c>
      <c r="M19" s="41">
        <f t="shared" ref="M19:M23" si="11">L19+1.42</f>
        <v>59.166478873239441</v>
      </c>
      <c r="N19" s="43">
        <v>19</v>
      </c>
      <c r="O19" s="44" t="s">
        <v>100</v>
      </c>
      <c r="P19" s="44">
        <v>17.3</v>
      </c>
      <c r="Q19" s="158">
        <v>142</v>
      </c>
      <c r="R19" s="158"/>
      <c r="S19" s="158">
        <v>89789390</v>
      </c>
      <c r="T19" s="45">
        <f t="shared" si="4"/>
        <v>5501</v>
      </c>
      <c r="U19" s="46">
        <f>T19*24/1000</f>
        <v>132.024</v>
      </c>
      <c r="V19" s="46">
        <f t="shared" si="6"/>
        <v>5.5010000000000003</v>
      </c>
      <c r="W19" s="96">
        <v>9.5</v>
      </c>
      <c r="X19" s="96">
        <f>W19</f>
        <v>9.5</v>
      </c>
      <c r="Y19" s="97" t="s">
        <v>141</v>
      </c>
      <c r="Z19" s="159">
        <v>0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14470606</v>
      </c>
      <c r="AJ19" s="45">
        <f t="shared" si="7"/>
        <v>1029</v>
      </c>
      <c r="AK19" s="48">
        <f t="shared" si="8"/>
        <v>187.05689874568259</v>
      </c>
      <c r="AL19" s="156">
        <v>0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6</v>
      </c>
      <c r="G20" s="118">
        <v>79</v>
      </c>
      <c r="H20" s="155">
        <f t="shared" si="0"/>
        <v>55.633802816901408</v>
      </c>
      <c r="I20" s="155">
        <v>78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142</v>
      </c>
      <c r="R20" s="158"/>
      <c r="S20" s="158">
        <v>89795130</v>
      </c>
      <c r="T20" s="45">
        <f t="shared" si="4"/>
        <v>5740</v>
      </c>
      <c r="U20" s="46">
        <f t="shared" si="5"/>
        <v>137.76</v>
      </c>
      <c r="V20" s="46">
        <f t="shared" si="6"/>
        <v>5.74</v>
      </c>
      <c r="W20" s="96">
        <v>9.5</v>
      </c>
      <c r="X20" s="96">
        <f t="shared" si="1"/>
        <v>9.5</v>
      </c>
      <c r="Y20" s="97" t="s">
        <v>141</v>
      </c>
      <c r="Z20" s="159">
        <v>0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14471716</v>
      </c>
      <c r="AJ20" s="45">
        <f t="shared" si="7"/>
        <v>1110</v>
      </c>
      <c r="AK20" s="48">
        <f t="shared" si="8"/>
        <v>193.37979094076655</v>
      </c>
      <c r="AL20" s="156">
        <v>0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78</v>
      </c>
      <c r="H21" s="155">
        <f t="shared" si="0"/>
        <v>54.929577464788736</v>
      </c>
      <c r="I21" s="155">
        <v>78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8">
        <v>143</v>
      </c>
      <c r="R21" s="158"/>
      <c r="S21" s="158">
        <v>89800837</v>
      </c>
      <c r="T21" s="45">
        <f t="shared" si="4"/>
        <v>5707</v>
      </c>
      <c r="U21" s="46">
        <f t="shared" si="5"/>
        <v>136.96799999999999</v>
      </c>
      <c r="V21" s="46">
        <f t="shared" si="6"/>
        <v>5.7069999999999999</v>
      </c>
      <c r="W21" s="96">
        <v>9.5</v>
      </c>
      <c r="X21" s="96">
        <f t="shared" si="1"/>
        <v>9.5</v>
      </c>
      <c r="Y21" s="97" t="s">
        <v>141</v>
      </c>
      <c r="Z21" s="159">
        <v>0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14472841</v>
      </c>
      <c r="AJ21" s="45">
        <f t="shared" si="7"/>
        <v>1125</v>
      </c>
      <c r="AK21" s="48">
        <f t="shared" si="8"/>
        <v>197.12633607850009</v>
      </c>
      <c r="AL21" s="156">
        <v>0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0.95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4</v>
      </c>
      <c r="G22" s="118">
        <v>80</v>
      </c>
      <c r="H22" s="155">
        <f t="shared" si="0"/>
        <v>56.338028169014088</v>
      </c>
      <c r="I22" s="155">
        <v>78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134</v>
      </c>
      <c r="R22" s="158"/>
      <c r="S22" s="158">
        <v>89806349</v>
      </c>
      <c r="T22" s="45">
        <f t="shared" si="4"/>
        <v>5512</v>
      </c>
      <c r="U22" s="46">
        <f t="shared" si="5"/>
        <v>132.28800000000001</v>
      </c>
      <c r="V22" s="46">
        <f t="shared" si="6"/>
        <v>5.5119999999999996</v>
      </c>
      <c r="W22" s="96">
        <v>9</v>
      </c>
      <c r="X22" s="96">
        <f>W22</f>
        <v>9</v>
      </c>
      <c r="Y22" s="97" t="s">
        <v>160</v>
      </c>
      <c r="Z22" s="159">
        <v>0</v>
      </c>
      <c r="AA22" s="159">
        <v>1016</v>
      </c>
      <c r="AB22" s="159">
        <v>1186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14474039</v>
      </c>
      <c r="AJ22" s="45">
        <f t="shared" si="7"/>
        <v>1198</v>
      </c>
      <c r="AK22" s="48">
        <f t="shared" si="8"/>
        <v>217.34397677793905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3</v>
      </c>
      <c r="G23" s="118">
        <v>78</v>
      </c>
      <c r="H23" s="155">
        <f t="shared" si="0"/>
        <v>54.929577464788736</v>
      </c>
      <c r="I23" s="155">
        <v>77</v>
      </c>
      <c r="J23" s="41" t="s">
        <v>88</v>
      </c>
      <c r="K23" s="41">
        <f t="shared" si="3"/>
        <v>53.521126760563384</v>
      </c>
      <c r="L23" s="42">
        <f t="shared" si="10"/>
        <v>54.929577464788736</v>
      </c>
      <c r="M23" s="41">
        <f t="shared" si="11"/>
        <v>56.349577464788737</v>
      </c>
      <c r="N23" s="43">
        <v>19</v>
      </c>
      <c r="O23" s="44" t="s">
        <v>100</v>
      </c>
      <c r="P23" s="44">
        <v>17.3</v>
      </c>
      <c r="Q23" s="158">
        <v>130</v>
      </c>
      <c r="R23" s="158"/>
      <c r="S23" s="158">
        <v>89811657</v>
      </c>
      <c r="T23" s="45">
        <f t="shared" si="4"/>
        <v>5308</v>
      </c>
      <c r="U23" s="46">
        <f>T23*24/1000</f>
        <v>127.392</v>
      </c>
      <c r="V23" s="46">
        <f t="shared" si="6"/>
        <v>5.3079999999999998</v>
      </c>
      <c r="W23" s="96">
        <v>8.5</v>
      </c>
      <c r="X23" s="96">
        <f t="shared" si="1"/>
        <v>8.5</v>
      </c>
      <c r="Y23" s="97" t="s">
        <v>160</v>
      </c>
      <c r="Z23" s="159">
        <v>0</v>
      </c>
      <c r="AA23" s="159">
        <v>1016</v>
      </c>
      <c r="AB23" s="159">
        <v>1186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14475212</v>
      </c>
      <c r="AJ23" s="45">
        <f t="shared" si="7"/>
        <v>1173</v>
      </c>
      <c r="AK23" s="48">
        <f t="shared" si="8"/>
        <v>220.98718914845517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2</v>
      </c>
      <c r="G24" s="118">
        <v>78</v>
      </c>
      <c r="H24" s="155">
        <f t="shared" si="0"/>
        <v>54.929577464788736</v>
      </c>
      <c r="I24" s="155">
        <v>77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89816327</v>
      </c>
      <c r="T24" s="45">
        <f t="shared" si="4"/>
        <v>4670</v>
      </c>
      <c r="U24" s="46">
        <f>T24*24/1000</f>
        <v>112.08</v>
      </c>
      <c r="V24" s="46">
        <f t="shared" si="6"/>
        <v>4.67</v>
      </c>
      <c r="W24" s="96">
        <v>8</v>
      </c>
      <c r="X24" s="96">
        <f t="shared" si="1"/>
        <v>8</v>
      </c>
      <c r="Y24" s="97" t="s">
        <v>160</v>
      </c>
      <c r="Z24" s="159">
        <v>0</v>
      </c>
      <c r="AA24" s="159">
        <v>1016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14476399</v>
      </c>
      <c r="AJ24" s="45">
        <f t="shared" si="7"/>
        <v>1187</v>
      </c>
      <c r="AK24" s="48">
        <f t="shared" si="8"/>
        <v>254.17558886509636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2</v>
      </c>
      <c r="G25" s="118">
        <v>79</v>
      </c>
      <c r="H25" s="155">
        <f>G25/1.42</f>
        <v>55.633802816901408</v>
      </c>
      <c r="I25" s="155">
        <v>78</v>
      </c>
      <c r="J25" s="41" t="s">
        <v>88</v>
      </c>
      <c r="K25" s="41">
        <f t="shared" si="3"/>
        <v>54.225352112676056</v>
      </c>
      <c r="L25" s="42">
        <f t="shared" si="10"/>
        <v>55.633802816901408</v>
      </c>
      <c r="M25" s="41">
        <f t="shared" ref="M25:M35" si="12">L25+(6/1.42)</f>
        <v>59.859154929577464</v>
      </c>
      <c r="N25" s="43">
        <v>18</v>
      </c>
      <c r="O25" s="44" t="s">
        <v>100</v>
      </c>
      <c r="P25" s="44">
        <v>17.3</v>
      </c>
      <c r="Q25" s="158">
        <v>127</v>
      </c>
      <c r="R25" s="158"/>
      <c r="S25" s="158">
        <v>89820844</v>
      </c>
      <c r="T25" s="45">
        <f t="shared" si="4"/>
        <v>4517</v>
      </c>
      <c r="U25" s="46">
        <f t="shared" si="5"/>
        <v>108.408</v>
      </c>
      <c r="V25" s="46">
        <f t="shared" si="6"/>
        <v>4.5170000000000003</v>
      </c>
      <c r="W25" s="96">
        <v>7.5</v>
      </c>
      <c r="X25" s="96">
        <f t="shared" si="1"/>
        <v>7.5</v>
      </c>
      <c r="Y25" s="97" t="s">
        <v>160</v>
      </c>
      <c r="Z25" s="159">
        <v>0</v>
      </c>
      <c r="AA25" s="159">
        <v>1026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14477592</v>
      </c>
      <c r="AJ25" s="45">
        <f t="shared" si="7"/>
        <v>1193</v>
      </c>
      <c r="AK25" s="48">
        <f t="shared" si="8"/>
        <v>264.11334956829751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1.0900000000000001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2</v>
      </c>
      <c r="G26" s="118">
        <v>80</v>
      </c>
      <c r="H26" s="155">
        <f t="shared" si="0"/>
        <v>56.338028169014088</v>
      </c>
      <c r="I26" s="155">
        <v>79</v>
      </c>
      <c r="J26" s="41" t="s">
        <v>88</v>
      </c>
      <c r="K26" s="41">
        <f t="shared" si="3"/>
        <v>54.929577464788736</v>
      </c>
      <c r="L26" s="42">
        <f t="shared" si="10"/>
        <v>56.338028169014088</v>
      </c>
      <c r="M26" s="41">
        <f t="shared" si="12"/>
        <v>60.563380281690144</v>
      </c>
      <c r="N26" s="43">
        <v>18</v>
      </c>
      <c r="O26" s="44" t="s">
        <v>100</v>
      </c>
      <c r="P26" s="44">
        <v>16.899999999999999</v>
      </c>
      <c r="Q26" s="158">
        <v>127</v>
      </c>
      <c r="R26" s="158"/>
      <c r="S26" s="158">
        <v>89826207</v>
      </c>
      <c r="T26" s="45">
        <f t="shared" si="4"/>
        <v>5363</v>
      </c>
      <c r="U26" s="46">
        <f t="shared" si="5"/>
        <v>128.71199999999999</v>
      </c>
      <c r="V26" s="46">
        <f t="shared" si="6"/>
        <v>5.3630000000000004</v>
      </c>
      <c r="W26" s="96">
        <v>7.1</v>
      </c>
      <c r="X26" s="96">
        <f t="shared" si="1"/>
        <v>7.1</v>
      </c>
      <c r="Y26" s="97" t="s">
        <v>160</v>
      </c>
      <c r="Z26" s="159">
        <v>0</v>
      </c>
      <c r="AA26" s="159">
        <v>1026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14478743</v>
      </c>
      <c r="AJ26" s="45">
        <f>IF(ISBLANK(AI26),"-",AI26-AI25)</f>
        <v>1151</v>
      </c>
      <c r="AK26" s="48">
        <f t="shared" si="8"/>
        <v>214.61868357262725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80</v>
      </c>
      <c r="H27" s="155">
        <f t="shared" si="0"/>
        <v>56.338028169014088</v>
      </c>
      <c r="I27" s="155">
        <v>80</v>
      </c>
      <c r="J27" s="41" t="s">
        <v>88</v>
      </c>
      <c r="K27" s="41">
        <f t="shared" si="3"/>
        <v>52.816901408450704</v>
      </c>
      <c r="L27" s="42">
        <f>(G27-3)/1.42</f>
        <v>54.225352112676056</v>
      </c>
      <c r="M27" s="41">
        <f t="shared" si="12"/>
        <v>58.450704225352112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89831780</v>
      </c>
      <c r="T27" s="45">
        <f t="shared" si="4"/>
        <v>5573</v>
      </c>
      <c r="U27" s="46">
        <f t="shared" si="5"/>
        <v>133.75200000000001</v>
      </c>
      <c r="V27" s="46">
        <f t="shared" si="6"/>
        <v>5.5730000000000004</v>
      </c>
      <c r="W27" s="96">
        <v>6.7</v>
      </c>
      <c r="X27" s="96">
        <f t="shared" si="1"/>
        <v>6.7</v>
      </c>
      <c r="Y27" s="97" t="s">
        <v>160</v>
      </c>
      <c r="Z27" s="159">
        <v>0</v>
      </c>
      <c r="AA27" s="159">
        <v>1026</v>
      </c>
      <c r="AB27" s="159">
        <v>1186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14479898</v>
      </c>
      <c r="AJ27" s="45">
        <f>IF(ISBLANK(AI27),"-",AI27-AI26)</f>
        <v>1155</v>
      </c>
      <c r="AK27" s="48">
        <f t="shared" si="8"/>
        <v>207.249237394581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1</v>
      </c>
      <c r="G28" s="118">
        <v>79</v>
      </c>
      <c r="H28" s="155">
        <f t="shared" si="0"/>
        <v>55.633802816901408</v>
      </c>
      <c r="I28" s="155">
        <v>80</v>
      </c>
      <c r="J28" s="41" t="s">
        <v>88</v>
      </c>
      <c r="K28" s="41">
        <f t="shared" si="3"/>
        <v>52.112676056338032</v>
      </c>
      <c r="L28" s="42">
        <f t="shared" ref="L28:L33" si="13">(G28-3)/1.42</f>
        <v>53.521126760563384</v>
      </c>
      <c r="M28" s="41">
        <f t="shared" si="12"/>
        <v>57.74647887323944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89836511</v>
      </c>
      <c r="T28" s="45">
        <f t="shared" si="4"/>
        <v>4731</v>
      </c>
      <c r="U28" s="46">
        <f t="shared" si="5"/>
        <v>113.544</v>
      </c>
      <c r="V28" s="46">
        <f t="shared" si="6"/>
        <v>4.7309999999999999</v>
      </c>
      <c r="W28" s="96">
        <v>6.3</v>
      </c>
      <c r="X28" s="96">
        <f t="shared" si="1"/>
        <v>6.3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14481051</v>
      </c>
      <c r="AJ28" s="45">
        <f t="shared" si="7"/>
        <v>1153</v>
      </c>
      <c r="AK28" s="48">
        <f>AJ27/V28</f>
        <v>244.13443246670894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78</v>
      </c>
      <c r="H29" s="155">
        <f t="shared" si="0"/>
        <v>54.929577464788736</v>
      </c>
      <c r="I29" s="155">
        <v>79</v>
      </c>
      <c r="J29" s="41" t="s">
        <v>88</v>
      </c>
      <c r="K29" s="41">
        <f t="shared" si="3"/>
        <v>51.408450704225352</v>
      </c>
      <c r="L29" s="42">
        <f t="shared" si="13"/>
        <v>52.816901408450704</v>
      </c>
      <c r="M29" s="41">
        <f t="shared" si="12"/>
        <v>57.04225352112676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89840948</v>
      </c>
      <c r="T29" s="45">
        <f t="shared" si="4"/>
        <v>4437</v>
      </c>
      <c r="U29" s="46">
        <f t="shared" si="5"/>
        <v>106.488</v>
      </c>
      <c r="V29" s="46">
        <f t="shared" si="6"/>
        <v>4.4370000000000003</v>
      </c>
      <c r="W29" s="96">
        <v>6</v>
      </c>
      <c r="X29" s="96">
        <f t="shared" si="1"/>
        <v>6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14482209</v>
      </c>
      <c r="AJ29" s="45">
        <f t="shared" si="7"/>
        <v>1158</v>
      </c>
      <c r="AK29" s="48">
        <f>AJ28/V29</f>
        <v>259.86026594545865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1.1200000000000001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0</v>
      </c>
      <c r="G30" s="118">
        <v>79</v>
      </c>
      <c r="H30" s="155">
        <f t="shared" si="0"/>
        <v>55.633802816901408</v>
      </c>
      <c r="I30" s="155">
        <v>78</v>
      </c>
      <c r="J30" s="41" t="s">
        <v>88</v>
      </c>
      <c r="K30" s="41">
        <f t="shared" si="3"/>
        <v>52.112676056338032</v>
      </c>
      <c r="L30" s="42">
        <f t="shared" si="13"/>
        <v>53.521126760563384</v>
      </c>
      <c r="M30" s="41">
        <f t="shared" si="12"/>
        <v>57.74647887323944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89845499</v>
      </c>
      <c r="T30" s="45">
        <f t="shared" si="4"/>
        <v>4551</v>
      </c>
      <c r="U30" s="46">
        <f t="shared" si="5"/>
        <v>109.224</v>
      </c>
      <c r="V30" s="46">
        <f t="shared" si="6"/>
        <v>4.5510000000000002</v>
      </c>
      <c r="W30" s="96">
        <v>5.6</v>
      </c>
      <c r="X30" s="96">
        <f t="shared" si="1"/>
        <v>5.6</v>
      </c>
      <c r="Y30" s="97" t="s">
        <v>160</v>
      </c>
      <c r="Z30" s="159">
        <v>0</v>
      </c>
      <c r="AA30" s="159">
        <v>1014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14483373</v>
      </c>
      <c r="AJ30" s="45">
        <f t="shared" si="7"/>
        <v>1164</v>
      </c>
      <c r="AK30" s="48">
        <f t="shared" si="8"/>
        <v>255.76796308503626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-1</v>
      </c>
      <c r="G31" s="118">
        <v>79</v>
      </c>
      <c r="H31" s="155">
        <f t="shared" si="0"/>
        <v>55.633802816901408</v>
      </c>
      <c r="I31" s="155">
        <v>77</v>
      </c>
      <c r="J31" s="41" t="s">
        <v>88</v>
      </c>
      <c r="K31" s="41">
        <f t="shared" si="3"/>
        <v>52.112676056338032</v>
      </c>
      <c r="L31" s="42">
        <f t="shared" si="13"/>
        <v>53.521126760563384</v>
      </c>
      <c r="M31" s="41">
        <f t="shared" si="12"/>
        <v>57.74647887323944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89849843</v>
      </c>
      <c r="T31" s="45">
        <f t="shared" si="4"/>
        <v>4344</v>
      </c>
      <c r="U31" s="46">
        <f t="shared" si="5"/>
        <v>104.256</v>
      </c>
      <c r="V31" s="46">
        <f t="shared" si="6"/>
        <v>4.3440000000000003</v>
      </c>
      <c r="W31" s="96">
        <v>5.3</v>
      </c>
      <c r="X31" s="96">
        <f t="shared" si="1"/>
        <v>5.3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14484527</v>
      </c>
      <c r="AJ31" s="45">
        <f t="shared" si="7"/>
        <v>1154</v>
      </c>
      <c r="AK31" s="48">
        <f t="shared" si="8"/>
        <v>265.65377532228359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80</v>
      </c>
      <c r="H32" s="155">
        <f t="shared" si="0"/>
        <v>56.338028169014088</v>
      </c>
      <c r="I32" s="155">
        <v>78</v>
      </c>
      <c r="J32" s="41" t="s">
        <v>88</v>
      </c>
      <c r="K32" s="41">
        <f t="shared" si="3"/>
        <v>52.816901408450704</v>
      </c>
      <c r="L32" s="42">
        <f t="shared" si="13"/>
        <v>54.225352112676056</v>
      </c>
      <c r="M32" s="41">
        <f t="shared" si="12"/>
        <v>58.450704225352112</v>
      </c>
      <c r="N32" s="43">
        <v>18</v>
      </c>
      <c r="O32" s="44" t="s">
        <v>100</v>
      </c>
      <c r="P32" s="44">
        <v>16.100000000000001</v>
      </c>
      <c r="Q32" s="158">
        <v>125</v>
      </c>
      <c r="R32" s="158"/>
      <c r="S32" s="158">
        <v>89854068</v>
      </c>
      <c r="T32" s="45">
        <f t="shared" si="4"/>
        <v>4225</v>
      </c>
      <c r="U32" s="46">
        <f t="shared" si="5"/>
        <v>101.4</v>
      </c>
      <c r="V32" s="46">
        <f t="shared" si="6"/>
        <v>4.2249999999999996</v>
      </c>
      <c r="W32" s="96">
        <v>5</v>
      </c>
      <c r="X32" s="96">
        <f t="shared" si="1"/>
        <v>5</v>
      </c>
      <c r="Y32" s="97" t="s">
        <v>160</v>
      </c>
      <c r="Z32" s="159">
        <v>0</v>
      </c>
      <c r="AA32" s="159">
        <v>1015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14485663</v>
      </c>
      <c r="AJ32" s="45">
        <f t="shared" si="7"/>
        <v>1136</v>
      </c>
      <c r="AK32" s="48">
        <f t="shared" si="8"/>
        <v>268.87573964497045</v>
      </c>
      <c r="AL32" s="156">
        <v>0</v>
      </c>
      <c r="AM32" s="156">
        <v>1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-1</v>
      </c>
      <c r="G33" s="118">
        <v>82</v>
      </c>
      <c r="H33" s="155">
        <f t="shared" si="0"/>
        <v>57.74647887323944</v>
      </c>
      <c r="I33" s="155">
        <v>80</v>
      </c>
      <c r="J33" s="41" t="s">
        <v>88</v>
      </c>
      <c r="K33" s="41">
        <f t="shared" si="3"/>
        <v>54.225352112676056</v>
      </c>
      <c r="L33" s="42">
        <f t="shared" si="13"/>
        <v>55.633802816901408</v>
      </c>
      <c r="M33" s="41">
        <f t="shared" si="12"/>
        <v>59.859154929577464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89859157</v>
      </c>
      <c r="T33" s="45">
        <f t="shared" si="4"/>
        <v>5089</v>
      </c>
      <c r="U33" s="46">
        <f t="shared" si="5"/>
        <v>122.136</v>
      </c>
      <c r="V33" s="46">
        <f t="shared" si="6"/>
        <v>5.0890000000000004</v>
      </c>
      <c r="W33" s="96">
        <v>4.8</v>
      </c>
      <c r="X33" s="96">
        <f t="shared" si="1"/>
        <v>4.8</v>
      </c>
      <c r="Y33" s="97" t="s">
        <v>141</v>
      </c>
      <c r="Z33" s="159">
        <v>0</v>
      </c>
      <c r="AA33" s="159">
        <v>1014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14486805</v>
      </c>
      <c r="AJ33" s="45">
        <f t="shared" si="7"/>
        <v>1142</v>
      </c>
      <c r="AK33" s="48">
        <f t="shared" si="8"/>
        <v>224.40558066417762</v>
      </c>
      <c r="AL33" s="156">
        <v>0</v>
      </c>
      <c r="AM33" s="156">
        <v>1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79</v>
      </c>
      <c r="H34" s="155">
        <f t="shared" si="0"/>
        <v>55.633802816901408</v>
      </c>
      <c r="I34" s="155">
        <v>77</v>
      </c>
      <c r="J34" s="41" t="s">
        <v>88</v>
      </c>
      <c r="K34" s="41">
        <f>L34-(2/1.42)</f>
        <v>50.70422535211268</v>
      </c>
      <c r="L34" s="42">
        <f>(G34-5)/1.42</f>
        <v>52.112676056338032</v>
      </c>
      <c r="M34" s="41">
        <f t="shared" si="12"/>
        <v>56.338028169014088</v>
      </c>
      <c r="N34" s="43">
        <v>14</v>
      </c>
      <c r="O34" s="44" t="s">
        <v>116</v>
      </c>
      <c r="P34" s="44">
        <v>11.9</v>
      </c>
      <c r="Q34" s="158">
        <v>134</v>
      </c>
      <c r="R34" s="158"/>
      <c r="S34" s="158">
        <v>89863611</v>
      </c>
      <c r="T34" s="45">
        <f t="shared" si="4"/>
        <v>4454</v>
      </c>
      <c r="U34" s="46">
        <f t="shared" si="5"/>
        <v>106.896</v>
      </c>
      <c r="V34" s="46">
        <f t="shared" si="6"/>
        <v>4.4539999999999997</v>
      </c>
      <c r="W34" s="96">
        <v>5.0999999999999996</v>
      </c>
      <c r="X34" s="96">
        <f t="shared" si="1"/>
        <v>5.0999999999999996</v>
      </c>
      <c r="Y34" s="97" t="s">
        <v>141</v>
      </c>
      <c r="Z34" s="159">
        <v>0</v>
      </c>
      <c r="AA34" s="159">
        <v>0</v>
      </c>
      <c r="AB34" s="159">
        <v>1188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14487868</v>
      </c>
      <c r="AJ34" s="45">
        <f t="shared" si="7"/>
        <v>1063</v>
      </c>
      <c r="AK34" s="48">
        <f t="shared" si="8"/>
        <v>238.66187696452627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 t="s">
        <v>288</v>
      </c>
      <c r="E35" s="155" t="e">
        <f t="shared" si="2"/>
        <v>#VALUE!</v>
      </c>
      <c r="F35" s="155">
        <v>1</v>
      </c>
      <c r="G35" s="118">
        <v>79</v>
      </c>
      <c r="H35" s="155">
        <f t="shared" si="0"/>
        <v>55.633802816901408</v>
      </c>
      <c r="I35" s="155"/>
      <c r="J35" s="41" t="s">
        <v>88</v>
      </c>
      <c r="K35" s="41">
        <f t="shared" si="3"/>
        <v>50.70422535211268</v>
      </c>
      <c r="L35" s="42">
        <f>(G35-5)/1.42</f>
        <v>52.112676056338032</v>
      </c>
      <c r="M35" s="41">
        <f t="shared" si="12"/>
        <v>56.338028169014088</v>
      </c>
      <c r="N35" s="43">
        <v>14</v>
      </c>
      <c r="O35" s="44" t="s">
        <v>116</v>
      </c>
      <c r="P35" s="58">
        <v>11.5</v>
      </c>
      <c r="Q35" s="158" t="s">
        <v>288</v>
      </c>
      <c r="R35" s="158"/>
      <c r="S35" s="158">
        <v>89867882</v>
      </c>
      <c r="T35" s="45">
        <f t="shared" si="4"/>
        <v>4271</v>
      </c>
      <c r="U35" s="46">
        <f t="shared" si="5"/>
        <v>102.504</v>
      </c>
      <c r="V35" s="46">
        <f t="shared" si="6"/>
        <v>4.2709999999999999</v>
      </c>
      <c r="W35" s="96">
        <v>5.9</v>
      </c>
      <c r="X35" s="96">
        <f t="shared" si="1"/>
        <v>5.9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14488945</v>
      </c>
      <c r="AJ35" s="45">
        <f t="shared" si="7"/>
        <v>1077</v>
      </c>
      <c r="AK35" s="48">
        <f t="shared" si="8"/>
        <v>252.16576914071646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74" t="s">
        <v>306</v>
      </c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113635</v>
      </c>
      <c r="U36" s="46">
        <f t="shared" si="5"/>
        <v>2727.24</v>
      </c>
      <c r="V36" s="46">
        <f t="shared" si="6"/>
        <v>113.63500000000001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26836</v>
      </c>
      <c r="AK36" s="61">
        <f>$AJ$36/$V36</f>
        <v>236.15963391560697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1.0349999999999999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171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308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309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249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_1"/>
    <protectedRange sqref="R3:W5" name="Range1_16_1_1_1_1_1_1_2_2_2_2_2_2_2_2_2_2_2_2_2_2_2_2_2_2_2_2_2_2_2_1_2_2_2_2_2_2_2_2_2_2_3_2_2_2_2_2_2_2_2_2_2_3_2_2_2_2_2_1_1_1_1_2_2_2_1_1_1_1_1_1_1_2"/>
  </protectedRanges>
  <mergeCells count="42">
    <mergeCell ref="AV10:AV11"/>
    <mergeCell ref="AY31:AZ31"/>
    <mergeCell ref="N36:P36"/>
    <mergeCell ref="B49:X49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0" priority="5" operator="containsText" text="N/A">
      <formula>NOT(ISERROR(SEARCH("N/A",Z12)))</formula>
    </cfRule>
    <cfRule type="cellIs" dxfId="19" priority="17" operator="equal">
      <formula>0</formula>
    </cfRule>
  </conditionalFormatting>
  <conditionalFormatting sqref="Z12:AG35">
    <cfRule type="cellIs" dxfId="18" priority="16" operator="greaterThanOrEqual">
      <formula>1185</formula>
    </cfRule>
  </conditionalFormatting>
  <conditionalFormatting sqref="Z12:AG35">
    <cfRule type="cellIs" dxfId="17" priority="15" operator="between">
      <formula>0.1</formula>
      <formula>1184</formula>
    </cfRule>
  </conditionalFormatting>
  <conditionalFormatting sqref="Z8:Z9 AT12:AT35 AL36:AQ36 AL12:AR35">
    <cfRule type="cellIs" dxfId="33" priority="14" operator="equal">
      <formula>0</formula>
    </cfRule>
  </conditionalFormatting>
  <conditionalFormatting sqref="Z8:Z9 AT12:AT35 AL36:AQ36 AL12:AR35">
    <cfRule type="cellIs" dxfId="32" priority="13" operator="greaterThan">
      <formula>1179</formula>
    </cfRule>
  </conditionalFormatting>
  <conditionalFormatting sqref="Z8:Z9 AT12:AT35 AL36:AQ36 AL12:AR35">
    <cfRule type="cellIs" dxfId="31" priority="12" operator="greaterThan">
      <formula>99</formula>
    </cfRule>
  </conditionalFormatting>
  <conditionalFormatting sqref="Z8:Z9 AT12:AT35 AL36:AQ36 AL12:AR35">
    <cfRule type="cellIs" dxfId="30" priority="11" operator="greaterThan">
      <formula>0.99</formula>
    </cfRule>
  </conditionalFormatting>
  <conditionalFormatting sqref="AD8:AD9">
    <cfRule type="cellIs" dxfId="29" priority="10" operator="equal">
      <formula>0</formula>
    </cfRule>
  </conditionalFormatting>
  <conditionalFormatting sqref="AD8:AD9">
    <cfRule type="cellIs" dxfId="28" priority="9" operator="greaterThan">
      <formula>1179</formula>
    </cfRule>
  </conditionalFormatting>
  <conditionalFormatting sqref="AD8:AD9">
    <cfRule type="cellIs" dxfId="27" priority="8" operator="greaterThan">
      <formula>99</formula>
    </cfRule>
  </conditionalFormatting>
  <conditionalFormatting sqref="AD8:AD9">
    <cfRule type="cellIs" dxfId="26" priority="7" operator="greaterThan">
      <formula>0.99</formula>
    </cfRule>
  </conditionalFormatting>
  <conditionalFormatting sqref="AK12:AK35">
    <cfRule type="cellIs" dxfId="25" priority="6" operator="greaterThan">
      <formula>$AK$8</formula>
    </cfRule>
  </conditionalFormatting>
  <conditionalFormatting sqref="AS12:AS35">
    <cfRule type="containsText" dxfId="24" priority="1" operator="containsText" text="N/A">
      <formula>NOT(ISERROR(SEARCH("N/A",AS12)))</formula>
    </cfRule>
    <cfRule type="cellIs" dxfId="23" priority="4" operator="equal">
      <formula>0</formula>
    </cfRule>
  </conditionalFormatting>
  <conditionalFormatting sqref="AS12:AS35">
    <cfRule type="cellIs" dxfId="22" priority="3" operator="greaterThanOrEqual">
      <formula>1185</formula>
    </cfRule>
  </conditionalFormatting>
  <conditionalFormatting sqref="AS12:AS35">
    <cfRule type="cellIs" dxfId="21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abSelected="1" topLeftCell="D25" zoomScaleNormal="100" workbookViewId="0">
      <selection activeCell="D36" sqref="D36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5" t="s">
        <v>143</v>
      </c>
      <c r="S4" s="276"/>
      <c r="T4" s="276"/>
      <c r="U4" s="276"/>
      <c r="V4" s="276"/>
      <c r="W4" s="277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139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54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59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9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43190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26676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0"/>
      <c r="C9" s="261"/>
      <c r="D9" s="262"/>
      <c r="E9" s="263"/>
      <c r="F9" s="263"/>
      <c r="G9" s="263"/>
      <c r="H9" s="263"/>
      <c r="I9" s="264"/>
      <c r="J9" s="122"/>
      <c r="K9" s="262"/>
      <c r="L9" s="263"/>
      <c r="M9" s="264"/>
      <c r="N9" s="29"/>
      <c r="O9" s="29"/>
      <c r="P9" s="29"/>
      <c r="Q9" s="122"/>
      <c r="R9" s="122"/>
      <c r="S9" s="122"/>
      <c r="T9" s="123"/>
      <c r="U9" s="124"/>
      <c r="V9" s="125"/>
      <c r="W9" s="262"/>
      <c r="X9" s="264"/>
      <c r="Y9" s="30"/>
      <c r="Z9" s="257"/>
      <c r="AA9" s="126"/>
      <c r="AB9" s="127"/>
      <c r="AC9" s="127"/>
      <c r="AD9" s="126"/>
      <c r="AE9" s="126"/>
      <c r="AF9" s="128"/>
      <c r="AG9" s="258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55" t="s">
        <v>51</v>
      </c>
      <c r="X10" s="255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53" t="s">
        <v>55</v>
      </c>
      <c r="AI10" s="253" t="s">
        <v>56</v>
      </c>
      <c r="AJ10" s="309" t="s">
        <v>57</v>
      </c>
      <c r="AK10" s="324" t="s">
        <v>58</v>
      </c>
      <c r="AL10" s="255" t="s">
        <v>59</v>
      </c>
      <c r="AM10" s="255" t="s">
        <v>60</v>
      </c>
      <c r="AN10" s="255" t="s">
        <v>61</v>
      </c>
      <c r="AO10" s="255" t="s">
        <v>62</v>
      </c>
      <c r="AP10" s="255" t="s">
        <v>63</v>
      </c>
      <c r="AQ10" s="255" t="s">
        <v>125</v>
      </c>
      <c r="AR10" s="255" t="s">
        <v>64</v>
      </c>
      <c r="AS10" s="255" t="s">
        <v>65</v>
      </c>
      <c r="AT10" s="307" t="s">
        <v>66</v>
      </c>
      <c r="AU10" s="255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5" t="s">
        <v>72</v>
      </c>
      <c r="C11" s="255" t="s">
        <v>73</v>
      </c>
      <c r="D11" s="255" t="s">
        <v>74</v>
      </c>
      <c r="E11" s="255" t="s">
        <v>75</v>
      </c>
      <c r="F11" s="255" t="s">
        <v>128</v>
      </c>
      <c r="G11" s="255" t="s">
        <v>74</v>
      </c>
      <c r="H11" s="255" t="s">
        <v>75</v>
      </c>
      <c r="I11" s="255" t="s">
        <v>128</v>
      </c>
      <c r="J11" s="304"/>
      <c r="K11" s="255" t="s">
        <v>75</v>
      </c>
      <c r="L11" s="255" t="s">
        <v>75</v>
      </c>
      <c r="M11" s="255" t="s">
        <v>75</v>
      </c>
      <c r="N11" s="28" t="s">
        <v>29</v>
      </c>
      <c r="O11" s="306"/>
      <c r="P11" s="28" t="s">
        <v>29</v>
      </c>
      <c r="Q11" s="308"/>
      <c r="R11" s="308"/>
      <c r="S11" s="1">
        <f>'MAR 30'!S35</f>
        <v>89867882</v>
      </c>
      <c r="T11" s="317"/>
      <c r="U11" s="318"/>
      <c r="V11" s="319"/>
      <c r="W11" s="255" t="s">
        <v>75</v>
      </c>
      <c r="X11" s="255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30'!AI35</f>
        <v>14488945</v>
      </c>
      <c r="AJ11" s="309"/>
      <c r="AK11" s="325"/>
      <c r="AL11" s="255" t="s">
        <v>84</v>
      </c>
      <c r="AM11" s="255" t="s">
        <v>84</v>
      </c>
      <c r="AN11" s="255" t="s">
        <v>84</v>
      </c>
      <c r="AO11" s="255" t="s">
        <v>84</v>
      </c>
      <c r="AP11" s="255" t="s">
        <v>84</v>
      </c>
      <c r="AQ11" s="255" t="s">
        <v>84</v>
      </c>
      <c r="AR11" s="255" t="s">
        <v>84</v>
      </c>
      <c r="AS11" s="1"/>
      <c r="AT11" s="308"/>
      <c r="AU11" s="256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7</v>
      </c>
      <c r="G12" s="118">
        <v>80</v>
      </c>
      <c r="H12" s="155">
        <f t="shared" ref="H12:H35" si="0">G12/1.42</f>
        <v>56.338028169014088</v>
      </c>
      <c r="I12" s="155">
        <v>79</v>
      </c>
      <c r="J12" s="41" t="s">
        <v>88</v>
      </c>
      <c r="K12" s="41">
        <f>L12-(2/1.42)</f>
        <v>51.408450704225352</v>
      </c>
      <c r="L12" s="42">
        <f>(G12-5)/1.42</f>
        <v>52.816901408450704</v>
      </c>
      <c r="M12" s="41">
        <f>L12+(6/1.42)</f>
        <v>57.04225352112676</v>
      </c>
      <c r="N12" s="43">
        <v>14</v>
      </c>
      <c r="O12" s="44" t="s">
        <v>89</v>
      </c>
      <c r="P12" s="44">
        <v>11.4</v>
      </c>
      <c r="Q12" s="158">
        <v>129</v>
      </c>
      <c r="R12" s="158"/>
      <c r="S12" s="158">
        <v>89872533</v>
      </c>
      <c r="T12" s="45">
        <f>IF(ISBLANK(S12),"-",S12-S11)</f>
        <v>4651</v>
      </c>
      <c r="U12" s="46">
        <f>T12*24/1000</f>
        <v>111.624</v>
      </c>
      <c r="V12" s="46">
        <f>T12/1000</f>
        <v>4.6509999999999998</v>
      </c>
      <c r="W12" s="96">
        <v>6.8</v>
      </c>
      <c r="X12" s="96">
        <f t="shared" ref="X12:X35" si="1">W12</f>
        <v>6.8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14490041</v>
      </c>
      <c r="AJ12" s="45">
        <f>IF(ISBLANK(AI12),"-",AI12-AI11)</f>
        <v>1096</v>
      </c>
      <c r="AK12" s="48">
        <f>AJ12/V12</f>
        <v>235.6482476886691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 t="s">
        <v>288</v>
      </c>
      <c r="E13" s="155" t="e">
        <f t="shared" ref="E13:E35" si="2">D13/1.42</f>
        <v>#VALUE!</v>
      </c>
      <c r="F13" s="155">
        <v>6</v>
      </c>
      <c r="G13" s="118">
        <v>80</v>
      </c>
      <c r="H13" s="155">
        <f t="shared" si="0"/>
        <v>56.338028169014088</v>
      </c>
      <c r="I13" s="155">
        <v>78</v>
      </c>
      <c r="J13" s="41" t="s">
        <v>88</v>
      </c>
      <c r="K13" s="41">
        <f t="shared" ref="K13:K35" si="3">L13-(2/1.42)</f>
        <v>51.408450704225352</v>
      </c>
      <c r="L13" s="42">
        <f>(G13-5)/1.42</f>
        <v>52.816901408450704</v>
      </c>
      <c r="M13" s="41">
        <f>L13+(6/1.42)</f>
        <v>57.04225352112676</v>
      </c>
      <c r="N13" s="43">
        <v>14</v>
      </c>
      <c r="O13" s="44" t="s">
        <v>89</v>
      </c>
      <c r="P13" s="44">
        <v>11.2</v>
      </c>
      <c r="Q13" s="158">
        <v>131</v>
      </c>
      <c r="R13" s="158"/>
      <c r="S13" s="158">
        <v>89876954</v>
      </c>
      <c r="T13" s="45">
        <f t="shared" ref="T13:T35" si="4">IF(ISBLANK(S13),"-",S13-S12)</f>
        <v>4421</v>
      </c>
      <c r="U13" s="46">
        <f t="shared" ref="U13:U36" si="5">T13*24/1000</f>
        <v>106.104</v>
      </c>
      <c r="V13" s="46">
        <f t="shared" ref="V13:V36" si="6">T13/1000</f>
        <v>4.4210000000000003</v>
      </c>
      <c r="W13" s="96">
        <v>7.6</v>
      </c>
      <c r="X13" s="96">
        <f t="shared" si="1"/>
        <v>7.6</v>
      </c>
      <c r="Y13" s="97" t="s">
        <v>141</v>
      </c>
      <c r="Z13" s="159">
        <v>0</v>
      </c>
      <c r="AA13" s="159">
        <v>0</v>
      </c>
      <c r="AB13" s="159">
        <v>1126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14491078</v>
      </c>
      <c r="AJ13" s="45">
        <f t="shared" ref="AJ13:AJ35" si="7">IF(ISBLANK(AI13),"-",AI13-AI12)</f>
        <v>1037</v>
      </c>
      <c r="AK13" s="48">
        <f t="shared" ref="AK13:AK35" si="8">AJ13/V13</f>
        <v>234.5623162180502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0.98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5</v>
      </c>
      <c r="G14" s="118">
        <v>78</v>
      </c>
      <c r="H14" s="155">
        <f t="shared" si="0"/>
        <v>54.929577464788736</v>
      </c>
      <c r="I14" s="155">
        <v>77</v>
      </c>
      <c r="J14" s="41" t="s">
        <v>88</v>
      </c>
      <c r="K14" s="41">
        <f t="shared" si="3"/>
        <v>50</v>
      </c>
      <c r="L14" s="42">
        <f>(G14-5)/1.42</f>
        <v>51.408450704225352</v>
      </c>
      <c r="M14" s="41">
        <f>L14+(6/1.42)</f>
        <v>55.633802816901408</v>
      </c>
      <c r="N14" s="43">
        <v>14</v>
      </c>
      <c r="O14" s="44" t="s">
        <v>89</v>
      </c>
      <c r="P14" s="44">
        <v>11.2</v>
      </c>
      <c r="Q14" s="158">
        <v>135</v>
      </c>
      <c r="R14" s="158"/>
      <c r="S14" s="158">
        <v>89881145</v>
      </c>
      <c r="T14" s="45">
        <f t="shared" si="4"/>
        <v>4191</v>
      </c>
      <c r="U14" s="46">
        <f t="shared" si="5"/>
        <v>100.584</v>
      </c>
      <c r="V14" s="46">
        <f t="shared" si="6"/>
        <v>4.1909999999999998</v>
      </c>
      <c r="W14" s="96">
        <v>8.9</v>
      </c>
      <c r="X14" s="96">
        <f t="shared" si="1"/>
        <v>8.9</v>
      </c>
      <c r="Y14" s="97" t="s">
        <v>141</v>
      </c>
      <c r="Z14" s="159">
        <v>0</v>
      </c>
      <c r="AA14" s="159">
        <v>0</v>
      </c>
      <c r="AB14" s="159">
        <v>1128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14492108</v>
      </c>
      <c r="AJ14" s="45">
        <f>IF(ISBLANK(AI14),"-",AI14-AI13)</f>
        <v>1030</v>
      </c>
      <c r="AK14" s="48">
        <f t="shared" si="8"/>
        <v>245.76473395371033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 t="s">
        <v>288</v>
      </c>
      <c r="E15" s="155" t="e">
        <f t="shared" si="2"/>
        <v>#VALUE!</v>
      </c>
      <c r="F15" s="155">
        <v>5</v>
      </c>
      <c r="G15" s="118">
        <v>82</v>
      </c>
      <c r="H15" s="155">
        <f t="shared" si="0"/>
        <v>57.74647887323944</v>
      </c>
      <c r="I15" s="155">
        <v>80</v>
      </c>
      <c r="J15" s="41" t="s">
        <v>88</v>
      </c>
      <c r="K15" s="41">
        <f t="shared" si="3"/>
        <v>52.816901408450704</v>
      </c>
      <c r="L15" s="42">
        <f>(G15-5)/1.42</f>
        <v>54.225352112676056</v>
      </c>
      <c r="M15" s="41">
        <f>L15+(6/1.42)</f>
        <v>58.450704225352112</v>
      </c>
      <c r="N15" s="43">
        <v>14</v>
      </c>
      <c r="O15" s="44" t="s">
        <v>89</v>
      </c>
      <c r="P15" s="44">
        <v>12.8</v>
      </c>
      <c r="Q15" s="158" t="s">
        <v>288</v>
      </c>
      <c r="R15" s="158"/>
      <c r="S15" s="158">
        <v>89885690</v>
      </c>
      <c r="T15" s="45">
        <f t="shared" si="4"/>
        <v>4545</v>
      </c>
      <c r="U15" s="46">
        <f t="shared" si="5"/>
        <v>109.08</v>
      </c>
      <c r="V15" s="46">
        <f t="shared" si="6"/>
        <v>4.5449999999999999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1044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14493090</v>
      </c>
      <c r="AJ15" s="45">
        <f t="shared" si="7"/>
        <v>982</v>
      </c>
      <c r="AK15" s="48">
        <f t="shared" si="8"/>
        <v>216.06160616061607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4</v>
      </c>
      <c r="G16" s="118">
        <v>83</v>
      </c>
      <c r="H16" s="155">
        <f t="shared" si="0"/>
        <v>58.450704225352112</v>
      </c>
      <c r="I16" s="155">
        <v>81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119</v>
      </c>
      <c r="R16" s="158"/>
      <c r="S16" s="158">
        <v>89890350</v>
      </c>
      <c r="T16" s="45">
        <f t="shared" si="4"/>
        <v>4660</v>
      </c>
      <c r="U16" s="46">
        <f t="shared" si="5"/>
        <v>111.84</v>
      </c>
      <c r="V16" s="46">
        <f t="shared" si="6"/>
        <v>4.66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1046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14494071</v>
      </c>
      <c r="AJ16" s="45">
        <f t="shared" si="7"/>
        <v>981</v>
      </c>
      <c r="AK16" s="48">
        <f t="shared" si="8"/>
        <v>210.51502145922746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 t="s">
        <v>288</v>
      </c>
      <c r="R17" s="158"/>
      <c r="S17" s="158">
        <v>89895475</v>
      </c>
      <c r="T17" s="45">
        <f t="shared" si="4"/>
        <v>5125</v>
      </c>
      <c r="U17" s="46">
        <f t="shared" si="5"/>
        <v>123</v>
      </c>
      <c r="V17" s="46">
        <f t="shared" si="6"/>
        <v>5.125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1015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14495061</v>
      </c>
      <c r="AJ17" s="45">
        <f t="shared" si="7"/>
        <v>990</v>
      </c>
      <c r="AK17" s="48">
        <f t="shared" si="8"/>
        <v>193.17073170731706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1.05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137</v>
      </c>
      <c r="R18" s="158"/>
      <c r="S18" s="158">
        <v>89900988</v>
      </c>
      <c r="T18" s="45">
        <f t="shared" si="4"/>
        <v>5513</v>
      </c>
      <c r="U18" s="46">
        <f t="shared" si="5"/>
        <v>132.31200000000001</v>
      </c>
      <c r="V18" s="46">
        <f t="shared" si="6"/>
        <v>5.5129999999999999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1086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14496058</v>
      </c>
      <c r="AJ18" s="45">
        <f t="shared" si="7"/>
        <v>997</v>
      </c>
      <c r="AK18" s="48">
        <f t="shared" si="8"/>
        <v>180.84527480500634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282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8</v>
      </c>
      <c r="G19" s="118">
        <v>80</v>
      </c>
      <c r="H19" s="155">
        <f t="shared" si="0"/>
        <v>56.338028169014088</v>
      </c>
      <c r="I19" s="155">
        <v>80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143</v>
      </c>
      <c r="R19" s="158"/>
      <c r="S19" s="158">
        <v>89906603</v>
      </c>
      <c r="T19" s="45">
        <f t="shared" si="4"/>
        <v>5615</v>
      </c>
      <c r="U19" s="46">
        <f>T19*24/1000</f>
        <v>134.76</v>
      </c>
      <c r="V19" s="46">
        <f t="shared" si="6"/>
        <v>5.6150000000000002</v>
      </c>
      <c r="W19" s="96">
        <v>9.5</v>
      </c>
      <c r="X19" s="96">
        <f>W19</f>
        <v>9.5</v>
      </c>
      <c r="Y19" s="97" t="s">
        <v>141</v>
      </c>
      <c r="Z19" s="159">
        <v>0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14497108</v>
      </c>
      <c r="AJ19" s="45">
        <f t="shared" si="7"/>
        <v>1050</v>
      </c>
      <c r="AK19" s="48">
        <f t="shared" si="8"/>
        <v>186.99910952804987</v>
      </c>
      <c r="AL19" s="156">
        <v>0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132</v>
      </c>
      <c r="R20" s="158"/>
      <c r="S20" s="158">
        <v>89912470</v>
      </c>
      <c r="T20" s="45">
        <f t="shared" si="4"/>
        <v>5867</v>
      </c>
      <c r="U20" s="46">
        <f t="shared" si="5"/>
        <v>140.80799999999999</v>
      </c>
      <c r="V20" s="46">
        <f t="shared" si="6"/>
        <v>5.867</v>
      </c>
      <c r="W20" s="96">
        <v>9.1999999999999993</v>
      </c>
      <c r="X20" s="96">
        <f t="shared" si="1"/>
        <v>9.1999999999999993</v>
      </c>
      <c r="Y20" s="97" t="s">
        <v>160</v>
      </c>
      <c r="Z20" s="159">
        <v>1037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14498244</v>
      </c>
      <c r="AJ20" s="45">
        <f t="shared" si="7"/>
        <v>1136</v>
      </c>
      <c r="AK20" s="48">
        <f t="shared" si="8"/>
        <v>193.62536219532981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264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79</v>
      </c>
      <c r="H21" s="155">
        <f t="shared" si="0"/>
        <v>55.633802816901408</v>
      </c>
      <c r="I21" s="155">
        <v>78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134</v>
      </c>
      <c r="R21" s="158"/>
      <c r="S21" s="158">
        <v>89918625</v>
      </c>
      <c r="T21" s="45">
        <f t="shared" si="4"/>
        <v>6155</v>
      </c>
      <c r="U21" s="46">
        <f t="shared" si="5"/>
        <v>147.72</v>
      </c>
      <c r="V21" s="46">
        <f t="shared" si="6"/>
        <v>6.1550000000000002</v>
      </c>
      <c r="W21" s="96">
        <v>8.6</v>
      </c>
      <c r="X21" s="96">
        <f t="shared" si="1"/>
        <v>8.6</v>
      </c>
      <c r="Y21" s="97" t="s">
        <v>160</v>
      </c>
      <c r="Z21" s="159">
        <v>1037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14499466</v>
      </c>
      <c r="AJ21" s="45">
        <f t="shared" si="7"/>
        <v>1222</v>
      </c>
      <c r="AK21" s="48">
        <f t="shared" si="8"/>
        <v>198.53777416734363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0.93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79</v>
      </c>
      <c r="H22" s="155">
        <f t="shared" si="0"/>
        <v>55.633802816901408</v>
      </c>
      <c r="I22" s="155">
        <v>78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132</v>
      </c>
      <c r="R22" s="158"/>
      <c r="S22" s="158">
        <v>89924473</v>
      </c>
      <c r="T22" s="45">
        <f t="shared" si="4"/>
        <v>5848</v>
      </c>
      <c r="U22" s="46">
        <f t="shared" si="5"/>
        <v>140.352</v>
      </c>
      <c r="V22" s="46">
        <f t="shared" si="6"/>
        <v>5.8479999999999999</v>
      </c>
      <c r="W22" s="96">
        <v>8</v>
      </c>
      <c r="X22" s="96">
        <f>W22</f>
        <v>8</v>
      </c>
      <c r="Y22" s="97" t="s">
        <v>160</v>
      </c>
      <c r="Z22" s="159">
        <v>1037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14500664</v>
      </c>
      <c r="AJ22" s="45">
        <f t="shared" si="7"/>
        <v>1198</v>
      </c>
      <c r="AK22" s="48">
        <f t="shared" si="8"/>
        <v>204.85636114911082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77</v>
      </c>
      <c r="H23" s="155">
        <f t="shared" si="0"/>
        <v>54.225352112676056</v>
      </c>
      <c r="I23" s="155">
        <v>77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8">
        <v>128</v>
      </c>
      <c r="R23" s="158"/>
      <c r="S23" s="158">
        <v>89929339</v>
      </c>
      <c r="T23" s="45">
        <f t="shared" si="4"/>
        <v>4866</v>
      </c>
      <c r="U23" s="46">
        <f>T23*24/1000</f>
        <v>116.78400000000001</v>
      </c>
      <c r="V23" s="46">
        <f t="shared" si="6"/>
        <v>4.8659999999999997</v>
      </c>
      <c r="W23" s="96">
        <v>7.4</v>
      </c>
      <c r="X23" s="96">
        <f t="shared" si="1"/>
        <v>7.4</v>
      </c>
      <c r="Y23" s="97" t="s">
        <v>160</v>
      </c>
      <c r="Z23" s="159">
        <v>1037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14501839</v>
      </c>
      <c r="AJ23" s="45">
        <f t="shared" si="7"/>
        <v>1175</v>
      </c>
      <c r="AK23" s="48">
        <f t="shared" si="8"/>
        <v>241.4714344430744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78</v>
      </c>
      <c r="H24" s="155">
        <f t="shared" si="0"/>
        <v>54.929577464788736</v>
      </c>
      <c r="I24" s="155">
        <v>77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128</v>
      </c>
      <c r="R24" s="158"/>
      <c r="S24" s="158">
        <v>89934086</v>
      </c>
      <c r="T24" s="45">
        <f t="shared" si="4"/>
        <v>4747</v>
      </c>
      <c r="U24" s="46">
        <f>T24*24/1000</f>
        <v>113.928</v>
      </c>
      <c r="V24" s="46">
        <f t="shared" si="6"/>
        <v>4.7469999999999999</v>
      </c>
      <c r="W24" s="96">
        <v>6.8</v>
      </c>
      <c r="X24" s="96">
        <f t="shared" si="1"/>
        <v>6.8</v>
      </c>
      <c r="Y24" s="97" t="s">
        <v>160</v>
      </c>
      <c r="Z24" s="159">
        <v>1036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14503012</v>
      </c>
      <c r="AJ24" s="45">
        <f t="shared" si="7"/>
        <v>1173</v>
      </c>
      <c r="AK24" s="48">
        <f t="shared" si="8"/>
        <v>247.10343374763008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78</v>
      </c>
      <c r="H25" s="155">
        <f>G25/1.42</f>
        <v>54.929577464788736</v>
      </c>
      <c r="I25" s="155">
        <v>77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89938785</v>
      </c>
      <c r="T25" s="45">
        <f t="shared" si="4"/>
        <v>4699</v>
      </c>
      <c r="U25" s="46">
        <f t="shared" si="5"/>
        <v>112.776</v>
      </c>
      <c r="V25" s="46">
        <f t="shared" si="6"/>
        <v>4.6989999999999998</v>
      </c>
      <c r="W25" s="96">
        <v>6.3</v>
      </c>
      <c r="X25" s="96">
        <f t="shared" si="1"/>
        <v>6.3</v>
      </c>
      <c r="Y25" s="97" t="s">
        <v>160</v>
      </c>
      <c r="Z25" s="159">
        <v>1026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14504233</v>
      </c>
      <c r="AJ25" s="45">
        <f t="shared" si="7"/>
        <v>1221</v>
      </c>
      <c r="AK25" s="48">
        <f t="shared" si="8"/>
        <v>259.84251968503941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1.05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3</v>
      </c>
      <c r="G26" s="118">
        <v>78</v>
      </c>
      <c r="H26" s="155">
        <f t="shared" si="0"/>
        <v>54.929577464788736</v>
      </c>
      <c r="I26" s="155">
        <v>78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128</v>
      </c>
      <c r="R26" s="158"/>
      <c r="S26" s="158">
        <v>89943061</v>
      </c>
      <c r="T26" s="45">
        <f t="shared" si="4"/>
        <v>4276</v>
      </c>
      <c r="U26" s="46">
        <f t="shared" si="5"/>
        <v>102.624</v>
      </c>
      <c r="V26" s="46">
        <f t="shared" si="6"/>
        <v>4.2759999999999998</v>
      </c>
      <c r="W26" s="96">
        <v>5.9</v>
      </c>
      <c r="X26" s="96">
        <f t="shared" si="1"/>
        <v>5.9</v>
      </c>
      <c r="Y26" s="97" t="s">
        <v>160</v>
      </c>
      <c r="Z26" s="159">
        <v>1026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14505350</v>
      </c>
      <c r="AJ26" s="45">
        <f>IF(ISBLANK(AI26),"-",AI26-AI25)</f>
        <v>1117</v>
      </c>
      <c r="AK26" s="48">
        <f t="shared" si="8"/>
        <v>261.22544434050513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2</v>
      </c>
      <c r="G27" s="118">
        <v>78</v>
      </c>
      <c r="H27" s="155">
        <f t="shared" si="0"/>
        <v>54.929577464788736</v>
      </c>
      <c r="I27" s="155">
        <v>77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89947550</v>
      </c>
      <c r="T27" s="45">
        <f t="shared" si="4"/>
        <v>4489</v>
      </c>
      <c r="U27" s="46">
        <f t="shared" si="5"/>
        <v>107.736</v>
      </c>
      <c r="V27" s="46">
        <f t="shared" si="6"/>
        <v>4.4889999999999999</v>
      </c>
      <c r="W27" s="96">
        <v>5.4</v>
      </c>
      <c r="X27" s="96">
        <f t="shared" si="1"/>
        <v>5.4</v>
      </c>
      <c r="Y27" s="97" t="s">
        <v>160</v>
      </c>
      <c r="Z27" s="159">
        <v>1026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14506528</v>
      </c>
      <c r="AJ27" s="45">
        <f>IF(ISBLANK(AI27),"-",AI27-AI26)</f>
        <v>1178</v>
      </c>
      <c r="AK27" s="48">
        <f t="shared" si="8"/>
        <v>262.41924704834037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2</v>
      </c>
      <c r="G28" s="118">
        <v>77</v>
      </c>
      <c r="H28" s="155">
        <f t="shared" si="0"/>
        <v>54.225352112676056</v>
      </c>
      <c r="I28" s="155">
        <v>77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128</v>
      </c>
      <c r="R28" s="158"/>
      <c r="S28" s="158">
        <v>89951980</v>
      </c>
      <c r="T28" s="45">
        <f t="shared" si="4"/>
        <v>4430</v>
      </c>
      <c r="U28" s="46">
        <f t="shared" si="5"/>
        <v>106.32</v>
      </c>
      <c r="V28" s="46">
        <f t="shared" si="6"/>
        <v>4.43</v>
      </c>
      <c r="W28" s="96">
        <v>5.0999999999999996</v>
      </c>
      <c r="X28" s="96">
        <f t="shared" si="1"/>
        <v>5.0999999999999996</v>
      </c>
      <c r="Y28" s="97" t="s">
        <v>160</v>
      </c>
      <c r="Z28" s="159">
        <v>1015</v>
      </c>
      <c r="AA28" s="159">
        <v>0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14507668</v>
      </c>
      <c r="AJ28" s="45">
        <f t="shared" si="7"/>
        <v>1140</v>
      </c>
      <c r="AK28" s="48">
        <f>AJ27/V28</f>
        <v>265.91422121896164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1</v>
      </c>
      <c r="G29" s="118">
        <v>77</v>
      </c>
      <c r="H29" s="155">
        <f t="shared" si="0"/>
        <v>54.225352112676056</v>
      </c>
      <c r="I29" s="155">
        <v>76</v>
      </c>
      <c r="J29" s="41" t="s">
        <v>88</v>
      </c>
      <c r="K29" s="41">
        <f t="shared" si="3"/>
        <v>50.70422535211268</v>
      </c>
      <c r="L29" s="42">
        <f t="shared" si="13"/>
        <v>52.112676056338032</v>
      </c>
      <c r="M29" s="41">
        <f t="shared" si="12"/>
        <v>56.338028169014088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89956465</v>
      </c>
      <c r="T29" s="45">
        <f t="shared" si="4"/>
        <v>4485</v>
      </c>
      <c r="U29" s="46">
        <f t="shared" si="5"/>
        <v>107.64</v>
      </c>
      <c r="V29" s="46">
        <f t="shared" si="6"/>
        <v>4.4850000000000003</v>
      </c>
      <c r="W29" s="96">
        <v>4.7</v>
      </c>
      <c r="X29" s="96">
        <f t="shared" si="1"/>
        <v>4.7</v>
      </c>
      <c r="Y29" s="97" t="s">
        <v>160</v>
      </c>
      <c r="Z29" s="159">
        <v>1015</v>
      </c>
      <c r="AA29" s="159">
        <v>0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14508831</v>
      </c>
      <c r="AJ29" s="45">
        <f t="shared" si="7"/>
        <v>1163</v>
      </c>
      <c r="AK29" s="48">
        <f>AJ28/V29</f>
        <v>254.18060200668896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1.1000000000000001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1</v>
      </c>
      <c r="G30" s="118">
        <v>77</v>
      </c>
      <c r="H30" s="155">
        <f t="shared" si="0"/>
        <v>54.225352112676056</v>
      </c>
      <c r="I30" s="155">
        <v>75</v>
      </c>
      <c r="J30" s="41" t="s">
        <v>88</v>
      </c>
      <c r="K30" s="41">
        <f t="shared" si="3"/>
        <v>50.70422535211268</v>
      </c>
      <c r="L30" s="42">
        <f t="shared" si="13"/>
        <v>52.112676056338032</v>
      </c>
      <c r="M30" s="41">
        <f t="shared" si="12"/>
        <v>56.338028169014088</v>
      </c>
      <c r="N30" s="43">
        <v>18</v>
      </c>
      <c r="O30" s="44" t="s">
        <v>100</v>
      </c>
      <c r="P30" s="44">
        <v>16.600000000000001</v>
      </c>
      <c r="Q30" s="158">
        <v>129</v>
      </c>
      <c r="R30" s="158"/>
      <c r="S30" s="158">
        <v>89960881</v>
      </c>
      <c r="T30" s="45">
        <f t="shared" si="4"/>
        <v>4416</v>
      </c>
      <c r="U30" s="46">
        <f t="shared" si="5"/>
        <v>105.98399999999999</v>
      </c>
      <c r="V30" s="46">
        <f t="shared" si="6"/>
        <v>4.4160000000000004</v>
      </c>
      <c r="W30" s="96">
        <v>4.4000000000000004</v>
      </c>
      <c r="X30" s="96">
        <f t="shared" si="1"/>
        <v>4.4000000000000004</v>
      </c>
      <c r="Y30" s="97" t="s">
        <v>160</v>
      </c>
      <c r="Z30" s="159">
        <v>1015</v>
      </c>
      <c r="AA30" s="159">
        <v>0</v>
      </c>
      <c r="AB30" s="159">
        <v>1186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14509987</v>
      </c>
      <c r="AJ30" s="45">
        <f t="shared" si="7"/>
        <v>1156</v>
      </c>
      <c r="AK30" s="48">
        <f t="shared" si="8"/>
        <v>261.77536231884056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0</v>
      </c>
      <c r="G31" s="118">
        <v>77</v>
      </c>
      <c r="H31" s="155">
        <f t="shared" si="0"/>
        <v>54.225352112676056</v>
      </c>
      <c r="I31" s="155">
        <v>75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8">
        <v>127</v>
      </c>
      <c r="R31" s="158"/>
      <c r="S31" s="158">
        <v>89965331</v>
      </c>
      <c r="T31" s="45">
        <f t="shared" si="4"/>
        <v>4450</v>
      </c>
      <c r="U31" s="46">
        <f t="shared" si="5"/>
        <v>106.8</v>
      </c>
      <c r="V31" s="46">
        <f t="shared" si="6"/>
        <v>4.45</v>
      </c>
      <c r="W31" s="96">
        <v>4</v>
      </c>
      <c r="X31" s="96">
        <f t="shared" si="1"/>
        <v>4</v>
      </c>
      <c r="Y31" s="97" t="s">
        <v>160</v>
      </c>
      <c r="Z31" s="159">
        <v>1015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14511149</v>
      </c>
      <c r="AJ31" s="45">
        <f t="shared" si="7"/>
        <v>1162</v>
      </c>
      <c r="AK31" s="48">
        <f t="shared" si="8"/>
        <v>261.12359550561797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0</v>
      </c>
      <c r="G32" s="118">
        <v>78</v>
      </c>
      <c r="H32" s="155">
        <f t="shared" si="0"/>
        <v>54.929577464788736</v>
      </c>
      <c r="I32" s="155">
        <v>75</v>
      </c>
      <c r="J32" s="41" t="s">
        <v>88</v>
      </c>
      <c r="K32" s="41">
        <f t="shared" si="3"/>
        <v>51.408450704225352</v>
      </c>
      <c r="L32" s="42">
        <f t="shared" si="13"/>
        <v>52.816901408450704</v>
      </c>
      <c r="M32" s="41">
        <f t="shared" si="12"/>
        <v>57.04225352112676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89969676</v>
      </c>
      <c r="T32" s="45">
        <f t="shared" si="4"/>
        <v>4345</v>
      </c>
      <c r="U32" s="46">
        <f t="shared" si="5"/>
        <v>104.28</v>
      </c>
      <c r="V32" s="46">
        <f t="shared" si="6"/>
        <v>4.3449999999999998</v>
      </c>
      <c r="W32" s="96">
        <v>3.7</v>
      </c>
      <c r="X32" s="96">
        <f t="shared" si="1"/>
        <v>3.7</v>
      </c>
      <c r="Y32" s="97" t="s">
        <v>160</v>
      </c>
      <c r="Z32" s="159">
        <v>1015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14512285</v>
      </c>
      <c r="AJ32" s="45">
        <f t="shared" si="7"/>
        <v>1136</v>
      </c>
      <c r="AK32" s="48">
        <f t="shared" si="8"/>
        <v>261.44994246260069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-1</v>
      </c>
      <c r="G33" s="118">
        <v>79</v>
      </c>
      <c r="H33" s="155">
        <f t="shared" si="0"/>
        <v>55.633802816901408</v>
      </c>
      <c r="I33" s="155">
        <v>76</v>
      </c>
      <c r="J33" s="41" t="s">
        <v>88</v>
      </c>
      <c r="K33" s="41">
        <f t="shared" si="3"/>
        <v>52.112676056338032</v>
      </c>
      <c r="L33" s="42">
        <f t="shared" si="13"/>
        <v>53.521126760563384</v>
      </c>
      <c r="M33" s="41">
        <f t="shared" si="12"/>
        <v>57.74647887323944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89974087</v>
      </c>
      <c r="T33" s="45">
        <f t="shared" si="4"/>
        <v>4411</v>
      </c>
      <c r="U33" s="46">
        <f t="shared" si="5"/>
        <v>105.864</v>
      </c>
      <c r="V33" s="46">
        <f t="shared" si="6"/>
        <v>4.4109999999999996</v>
      </c>
      <c r="W33" s="96">
        <v>3.5</v>
      </c>
      <c r="X33" s="96">
        <f t="shared" si="1"/>
        <v>3.5</v>
      </c>
      <c r="Y33" s="97" t="s">
        <v>160</v>
      </c>
      <c r="Z33" s="159">
        <v>1014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14513427</v>
      </c>
      <c r="AJ33" s="45">
        <f t="shared" si="7"/>
        <v>1142</v>
      </c>
      <c r="AK33" s="48">
        <f t="shared" si="8"/>
        <v>258.89820902289733</v>
      </c>
      <c r="AL33" s="156">
        <v>1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260</v>
      </c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-2</v>
      </c>
      <c r="G34" s="118">
        <v>74</v>
      </c>
      <c r="H34" s="155">
        <f t="shared" si="0"/>
        <v>52.112676056338032</v>
      </c>
      <c r="I34" s="155">
        <v>75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8">
        <v>130</v>
      </c>
      <c r="R34" s="158"/>
      <c r="S34" s="158">
        <v>89978147</v>
      </c>
      <c r="T34" s="45">
        <f t="shared" si="4"/>
        <v>4060</v>
      </c>
      <c r="U34" s="46">
        <f t="shared" si="5"/>
        <v>97.44</v>
      </c>
      <c r="V34" s="46">
        <f t="shared" si="6"/>
        <v>4.0599999999999996</v>
      </c>
      <c r="W34" s="96">
        <v>4.0999999999999996</v>
      </c>
      <c r="X34" s="96">
        <f t="shared" si="1"/>
        <v>4.0999999999999996</v>
      </c>
      <c r="Y34" s="97" t="s">
        <v>141</v>
      </c>
      <c r="Z34" s="159">
        <v>0</v>
      </c>
      <c r="AA34" s="159">
        <v>0</v>
      </c>
      <c r="AB34" s="159">
        <v>1188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14514522</v>
      </c>
      <c r="AJ34" s="45">
        <f t="shared" si="7"/>
        <v>1095</v>
      </c>
      <c r="AK34" s="48">
        <f t="shared" si="8"/>
        <v>269.70443349753697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74" t="s">
        <v>290</v>
      </c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76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130</v>
      </c>
      <c r="R35" s="158"/>
      <c r="S35" s="158">
        <v>89981919</v>
      </c>
      <c r="T35" s="45">
        <f t="shared" si="4"/>
        <v>3772</v>
      </c>
      <c r="U35" s="46">
        <f t="shared" si="5"/>
        <v>90.528000000000006</v>
      </c>
      <c r="V35" s="46">
        <f t="shared" si="6"/>
        <v>3.7719999999999998</v>
      </c>
      <c r="W35" s="96">
        <v>5</v>
      </c>
      <c r="X35" s="96">
        <f t="shared" si="1"/>
        <v>5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14515621</v>
      </c>
      <c r="AJ35" s="45">
        <f t="shared" si="7"/>
        <v>1099</v>
      </c>
      <c r="AK35" s="48">
        <f t="shared" si="8"/>
        <v>291.3573700954401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74" t="s">
        <v>306</v>
      </c>
    </row>
    <row r="36" spans="1:54" x14ac:dyDescent="0.25">
      <c r="B36" s="81"/>
      <c r="C36" s="82"/>
      <c r="D36" s="10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114037</v>
      </c>
      <c r="U36" s="46">
        <f t="shared" si="5"/>
        <v>2736.8879999999999</v>
      </c>
      <c r="V36" s="46">
        <f t="shared" si="6"/>
        <v>114.03700000000001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26676</v>
      </c>
      <c r="AK36" s="61">
        <f>$AJ$36/$V36</f>
        <v>233.92407727316572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1.0283333333333335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249"/>
      <c r="D46" s="249"/>
      <c r="E46" s="249"/>
      <c r="F46" s="249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310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51"/>
      <c r="D48" s="252"/>
      <c r="E48" s="252"/>
      <c r="F48" s="252"/>
      <c r="G48" s="252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326" t="s">
        <v>158</v>
      </c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311</v>
      </c>
      <c r="C50" s="185"/>
      <c r="D50" s="185"/>
      <c r="E50" s="185"/>
      <c r="F50" s="185"/>
      <c r="G50" s="185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312</v>
      </c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15"/>
      <c r="D54" s="144"/>
      <c r="E54" s="144"/>
      <c r="F54" s="131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250</v>
      </c>
      <c r="C56" s="115"/>
      <c r="D56" s="115"/>
      <c r="E56" s="115"/>
      <c r="F56" s="115"/>
      <c r="G56" s="115"/>
      <c r="H56" s="115"/>
      <c r="I56" s="154"/>
      <c r="J56" s="15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65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211"/>
      <c r="D62" s="115"/>
      <c r="E62" s="115"/>
      <c r="F62" s="115"/>
      <c r="G62" s="115"/>
      <c r="H62" s="163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3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15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33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6"/>
      <c r="R65" s="267"/>
      <c r="S65" s="267"/>
      <c r="T65" s="265"/>
      <c r="U65" s="265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33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1"/>
      <c r="R66" s="272"/>
      <c r="S66" s="272"/>
      <c r="T66" s="270"/>
      <c r="U66" s="273"/>
      <c r="AV66" s="86"/>
      <c r="AW66" s="86"/>
      <c r="AX66" s="86"/>
      <c r="AY66" s="86"/>
      <c r="AZ66" s="86"/>
      <c r="BA66" s="86"/>
      <c r="BB66" s="86"/>
    </row>
    <row r="67" spans="2:54" x14ac:dyDescent="0.25">
      <c r="B67" s="133"/>
      <c r="C67" s="27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  <c r="R67" s="20"/>
      <c r="S67" s="20"/>
      <c r="T67" s="20"/>
      <c r="U67" s="20"/>
      <c r="AV67" s="86"/>
      <c r="AW67" s="86"/>
      <c r="AX67" s="86"/>
      <c r="AY67" s="86"/>
      <c r="AZ67" s="86"/>
      <c r="BA67" s="86"/>
      <c r="BB67" s="86"/>
    </row>
    <row r="68" spans="2:54" x14ac:dyDescent="0.25">
      <c r="B68" s="154"/>
      <c r="C68" s="270"/>
      <c r="D68" s="270"/>
      <c r="E68" s="270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1"/>
      <c r="R68" s="272"/>
      <c r="S68" s="272"/>
      <c r="T68" s="272"/>
      <c r="U68" s="274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B69" s="133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9"/>
      <c r="R69" s="75"/>
      <c r="S69" s="75"/>
      <c r="T69" s="75"/>
      <c r="U69" s="75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B70" s="154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B72" s="133"/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 D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1 G63:H64" name="Range2_2_12_1_3_1_2_1_1_1_1_2_1_1_1_1_1_1_1_1_1_1_1"/>
    <protectedRange sqref="F58:F61 F63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U54:V64" name="Range2_12_5_1_1_2_1_1_1_2_1_1_1_1_1_1_1_1_1_1_1_1_1"/>
    <protectedRange sqref="P54:T64" name="Range2_12_1_6_1_1_2_1_1_1_2_1_1_1_1_1_1_1_1_1_1_1_1_1"/>
    <protectedRange sqref="N54:O64" name="Range2_2_12_1_7_1_1_3_1_1_1_2_1_1_1_1_1_1_1_1_1_1_1_1_1"/>
    <protectedRange sqref="L54:M64" name="Range2_2_12_1_4_1_1_1_1_1_1_1_1_1_1_1_1_1_1_1_2_1_1_1_2_1_1_1_1_1_1_1_1_1_1_1_1_1"/>
    <protectedRange sqref="K54:K64" name="Range2_2_12_1_7_1_1_2_2_1_2_2_1_1_1_2_1_1_1_1_1_1_1_1_1_1_1_1_1"/>
    <protectedRange sqref="J54:J55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S48:T48" name="Range2_12_5_1_1_1_2_2_1_1_1_1_1_1_1_1_1_1_1_2_1_1_1_2_1_1_1_1_1_1_1_1_1_1_1_1_1_1_1_1_2_1_1_1_1_1_1_1_1_1_2_1_1_3_1_1_1_3_1_1_1_1_1_1_1_1_1_1_1_1_1_1_1_1_1_1_1_1_1_1_2_1_1_1_1_1_1_1_1_1_1_1_2_2_1_2_1_1_1_1_1_1_1_1_1_1_1_1_2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Q50:T50" name="Range2_12_5_1_1_1_2_2_1_1_1_1_1_1_1_1_1_1_1_2_1_1_1_2_1_1_1_1_1_1_1_1_1_1_1_1_1_1_1_1_2_1_1_1_1_1_1_1_1_1_2_1_1_3_1_1_1_3_1_1_1_1_1_1_1_1_1_1_1_1_1_1_1_1_1_1_1_1_1_1_2_1_1_1_1_1_1_1_1_1_1_1_2_2_1_2_1_1_1_1_1_1_1_1_1_1_1_1_2_2_1"/>
    <protectedRange sqref="R5:W5" name="Range1_16_1_1_1_1_1_1_2_2_2_2_2_2_2_2_2_2_2_2_2_2_2_2_2_2_2_2_2_2_2_1_2_2_2_2_2_2_2_2_2_2_3_2_2_2_2_2_2_2_2_2_2_3_2_2_2_2_2_1_1_1_1_2_2_2_1_1_1_1_1_1_1_2"/>
    <protectedRange sqref="R3:W3" name="Range1_16_1_1_1_1_1_1_2_2_2_2_2_2_2_2_2_2_2_2_2_2_2_2_2_2_2_2_2_2_2_1_2_2_2_2_2_2_2_2_2_2_3_2_2_2_2_2_2_2_2_2_2_3_2_2_2_2_2_1_1_1_1_2_2_2_1_1_1_1_1_1_1_2_1"/>
    <protectedRange sqref="R4:W4" name="Range1_16_1_1_1_1_1_1_2_2_2_2_2_2_2_2_2_2_2_2_2_2_2_2_2_2_2_2_2_2_2_1_2_2_2_2_2_2_2_2_2_2_3_2_2_2_2_2_2_2_2_2_2_3_2_2_2_2_2_1_1_1_1_2_2_2_1_1_1_1_1_1_1_2_3"/>
  </protectedRanges>
  <mergeCells count="42">
    <mergeCell ref="AV10:AV11"/>
    <mergeCell ref="AY31:AZ31"/>
    <mergeCell ref="N36:P36"/>
    <mergeCell ref="B49:X49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6" priority="5" operator="containsText" text="N/A">
      <formula>NOT(ISERROR(SEARCH("N/A",Z12)))</formula>
    </cfRule>
    <cfRule type="cellIs" dxfId="15" priority="17" operator="equal">
      <formula>0</formula>
    </cfRule>
  </conditionalFormatting>
  <conditionalFormatting sqref="Z12:AG35">
    <cfRule type="cellIs" dxfId="14" priority="16" operator="greaterThanOrEqual">
      <formula>1185</formula>
    </cfRule>
  </conditionalFormatting>
  <conditionalFormatting sqref="Z12:AG35">
    <cfRule type="cellIs" dxfId="13" priority="15" operator="between">
      <formula>0.1</formula>
      <formula>1184</formula>
    </cfRule>
  </conditionalFormatting>
  <conditionalFormatting sqref="Z8:Z9 AT12:AT35 AL36:AQ36 AL12:AR35">
    <cfRule type="cellIs" dxfId="12" priority="14" operator="equal">
      <formula>0</formula>
    </cfRule>
  </conditionalFormatting>
  <conditionalFormatting sqref="Z8:Z9 AT12:AT35 AL36:AQ36 AL12:AR35">
    <cfRule type="cellIs" dxfId="11" priority="13" operator="greaterThan">
      <formula>1179</formula>
    </cfRule>
  </conditionalFormatting>
  <conditionalFormatting sqref="Z8:Z9 AT12:AT35 AL36:AQ36 AL12:AR35">
    <cfRule type="cellIs" dxfId="10" priority="12" operator="greaterThan">
      <formula>99</formula>
    </cfRule>
  </conditionalFormatting>
  <conditionalFormatting sqref="Z8:Z9 AT12:AT35 AL36:AQ36 AL12:AR35">
    <cfRule type="cellIs" dxfId="9" priority="11" operator="greaterThan">
      <formula>0.99</formula>
    </cfRule>
  </conditionalFormatting>
  <conditionalFormatting sqref="AD8:AD9">
    <cfRule type="cellIs" dxfId="8" priority="10" operator="equal">
      <formula>0</formula>
    </cfRule>
  </conditionalFormatting>
  <conditionalFormatting sqref="AD8:AD9">
    <cfRule type="cellIs" dxfId="7" priority="9" operator="greaterThan">
      <formula>1179</formula>
    </cfRule>
  </conditionalFormatting>
  <conditionalFormatting sqref="AD8:AD9">
    <cfRule type="cellIs" dxfId="6" priority="8" operator="greaterThan">
      <formula>99</formula>
    </cfRule>
  </conditionalFormatting>
  <conditionalFormatting sqref="AD8:AD9">
    <cfRule type="cellIs" dxfId="5" priority="7" operator="greaterThan">
      <formula>0.99</formula>
    </cfRule>
  </conditionalFormatting>
  <conditionalFormatting sqref="AK12:AK35">
    <cfRule type="cellIs" dxfId="4" priority="6" operator="greaterThan">
      <formula>$AK$8</formula>
    </cfRule>
  </conditionalFormatting>
  <conditionalFormatting sqref="AS12:AS35">
    <cfRule type="containsText" dxfId="3" priority="1" operator="containsText" text="N/A">
      <formula>NOT(ISERROR(SEARCH("N/A",AS12)))</formula>
    </cfRule>
    <cfRule type="cellIs" dxfId="2" priority="4" operator="equal">
      <formula>0</formula>
    </cfRule>
  </conditionalFormatting>
  <conditionalFormatting sqref="AS12:AS35">
    <cfRule type="cellIs" dxfId="1" priority="3" operator="greaterThanOrEqual">
      <formula>1185</formula>
    </cfRule>
  </conditionalFormatting>
  <conditionalFormatting sqref="AS12:AS35">
    <cfRule type="cellIs" dxfId="0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BB86"/>
  <sheetViews>
    <sheetView topLeftCell="A40" zoomScaleNormal="100" workbookViewId="0">
      <selection activeCell="B48" sqref="B48:B4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96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18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6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43163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27734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7"/>
      <c r="C9" s="188"/>
      <c r="D9" s="189"/>
      <c r="E9" s="190"/>
      <c r="F9" s="190"/>
      <c r="G9" s="190"/>
      <c r="H9" s="190"/>
      <c r="I9" s="191"/>
      <c r="J9" s="122"/>
      <c r="K9" s="189"/>
      <c r="L9" s="190"/>
      <c r="M9" s="191"/>
      <c r="N9" s="29"/>
      <c r="O9" s="29"/>
      <c r="P9" s="29"/>
      <c r="Q9" s="122"/>
      <c r="R9" s="122"/>
      <c r="S9" s="122"/>
      <c r="T9" s="123"/>
      <c r="U9" s="124"/>
      <c r="V9" s="125"/>
      <c r="W9" s="189"/>
      <c r="X9" s="191"/>
      <c r="Y9" s="30"/>
      <c r="Z9" s="192"/>
      <c r="AA9" s="126"/>
      <c r="AB9" s="127"/>
      <c r="AC9" s="127"/>
      <c r="AD9" s="126"/>
      <c r="AE9" s="126"/>
      <c r="AF9" s="128"/>
      <c r="AG9" s="19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197" t="s">
        <v>51</v>
      </c>
      <c r="X10" s="197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95" t="s">
        <v>55</v>
      </c>
      <c r="AI10" s="195" t="s">
        <v>56</v>
      </c>
      <c r="AJ10" s="309" t="s">
        <v>57</v>
      </c>
      <c r="AK10" s="324" t="s">
        <v>58</v>
      </c>
      <c r="AL10" s="197" t="s">
        <v>59</v>
      </c>
      <c r="AM10" s="197" t="s">
        <v>60</v>
      </c>
      <c r="AN10" s="197" t="s">
        <v>61</v>
      </c>
      <c r="AO10" s="197" t="s">
        <v>62</v>
      </c>
      <c r="AP10" s="197" t="s">
        <v>63</v>
      </c>
      <c r="AQ10" s="197" t="s">
        <v>125</v>
      </c>
      <c r="AR10" s="197" t="s">
        <v>64</v>
      </c>
      <c r="AS10" s="197" t="s">
        <v>65</v>
      </c>
      <c r="AT10" s="307" t="s">
        <v>66</v>
      </c>
      <c r="AU10" s="197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97" t="s">
        <v>72</v>
      </c>
      <c r="C11" s="197" t="s">
        <v>73</v>
      </c>
      <c r="D11" s="197" t="s">
        <v>74</v>
      </c>
      <c r="E11" s="197" t="s">
        <v>75</v>
      </c>
      <c r="F11" s="197" t="s">
        <v>128</v>
      </c>
      <c r="G11" s="197" t="s">
        <v>74</v>
      </c>
      <c r="H11" s="197" t="s">
        <v>75</v>
      </c>
      <c r="I11" s="197" t="s">
        <v>128</v>
      </c>
      <c r="J11" s="304"/>
      <c r="K11" s="197" t="s">
        <v>75</v>
      </c>
      <c r="L11" s="197" t="s">
        <v>75</v>
      </c>
      <c r="M11" s="197" t="s">
        <v>75</v>
      </c>
      <c r="N11" s="28" t="s">
        <v>29</v>
      </c>
      <c r="O11" s="306"/>
      <c r="P11" s="28" t="s">
        <v>29</v>
      </c>
      <c r="Q11" s="308"/>
      <c r="R11" s="308"/>
      <c r="S11" s="1">
        <f>'MAR 3'!S35</f>
        <v>87167944</v>
      </c>
      <c r="T11" s="317"/>
      <c r="U11" s="318"/>
      <c r="V11" s="319"/>
      <c r="W11" s="197" t="s">
        <v>75</v>
      </c>
      <c r="X11" s="197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3'!AI35</f>
        <v>13753900</v>
      </c>
      <c r="AJ11" s="309"/>
      <c r="AK11" s="325"/>
      <c r="AL11" s="197" t="s">
        <v>84</v>
      </c>
      <c r="AM11" s="197" t="s">
        <v>84</v>
      </c>
      <c r="AN11" s="197" t="s">
        <v>84</v>
      </c>
      <c r="AO11" s="197" t="s">
        <v>84</v>
      </c>
      <c r="AP11" s="197" t="s">
        <v>84</v>
      </c>
      <c r="AQ11" s="197" t="s">
        <v>84</v>
      </c>
      <c r="AR11" s="197" t="s">
        <v>84</v>
      </c>
      <c r="AS11" s="1"/>
      <c r="AT11" s="308"/>
      <c r="AU11" s="194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2</v>
      </c>
      <c r="G12" s="118">
        <v>76</v>
      </c>
      <c r="H12" s="155">
        <f t="shared" ref="H12:H35" si="0">G12/1.42</f>
        <v>53.521126760563384</v>
      </c>
      <c r="I12" s="155">
        <v>71</v>
      </c>
      <c r="J12" s="41" t="s">
        <v>88</v>
      </c>
      <c r="K12" s="41">
        <f>L12-(2/1.42)</f>
        <v>48.591549295774648</v>
      </c>
      <c r="L12" s="42">
        <f>(G12-5)/1.42</f>
        <v>50</v>
      </c>
      <c r="M12" s="41">
        <f>L12+(6/1.42)</f>
        <v>54.225352112676056</v>
      </c>
      <c r="N12" s="43">
        <v>14</v>
      </c>
      <c r="O12" s="44" t="s">
        <v>89</v>
      </c>
      <c r="P12" s="44">
        <v>11.4</v>
      </c>
      <c r="Q12" s="158">
        <v>129</v>
      </c>
      <c r="R12" s="158"/>
      <c r="S12" s="158">
        <v>87170728</v>
      </c>
      <c r="T12" s="45">
        <f>IF(ISBLANK(S12),"-",S12-S11)</f>
        <v>2784</v>
      </c>
      <c r="U12" s="46">
        <f>T12*24/1000</f>
        <v>66.816000000000003</v>
      </c>
      <c r="V12" s="46">
        <f>T12/1000</f>
        <v>2.7839999999999998</v>
      </c>
      <c r="W12" s="96">
        <v>2.8</v>
      </c>
      <c r="X12" s="96">
        <f t="shared" ref="X12:X35" si="1">W12</f>
        <v>2.8</v>
      </c>
      <c r="Y12" s="97" t="s">
        <v>141</v>
      </c>
      <c r="Z12" s="159">
        <v>0</v>
      </c>
      <c r="AA12" s="159">
        <v>0</v>
      </c>
      <c r="AB12" s="159">
        <v>0</v>
      </c>
      <c r="AC12" s="159">
        <v>1185</v>
      </c>
      <c r="AD12" s="159">
        <v>1187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13754982</v>
      </c>
      <c r="AJ12" s="45">
        <f>IF(ISBLANK(AI12),"-",AI12-AI11)</f>
        <v>1082</v>
      </c>
      <c r="AK12" s="48">
        <f>AJ12/V12</f>
        <v>388.64942528735634</v>
      </c>
      <c r="AL12" s="156">
        <v>0</v>
      </c>
      <c r="AM12" s="156">
        <v>0</v>
      </c>
      <c r="AN12" s="156">
        <v>0</v>
      </c>
      <c r="AO12" s="156">
        <v>1</v>
      </c>
      <c r="AP12" s="156">
        <v>1</v>
      </c>
      <c r="AQ12" s="156">
        <v>1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2</v>
      </c>
      <c r="G13" s="118">
        <v>74</v>
      </c>
      <c r="H13" s="155">
        <f t="shared" si="0"/>
        <v>52.112676056338032</v>
      </c>
      <c r="I13" s="155">
        <v>70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8">
        <v>140</v>
      </c>
      <c r="R13" s="158"/>
      <c r="S13" s="158">
        <v>87173542</v>
      </c>
      <c r="T13" s="45">
        <f t="shared" ref="T13:T35" si="4">IF(ISBLANK(S13),"-",S13-S12)</f>
        <v>2814</v>
      </c>
      <c r="U13" s="46">
        <f t="shared" ref="U13:U36" si="5">T13*24/1000</f>
        <v>67.536000000000001</v>
      </c>
      <c r="V13" s="46">
        <f t="shared" ref="V13:V36" si="6">T13/1000</f>
        <v>2.8140000000000001</v>
      </c>
      <c r="W13" s="96">
        <v>4.5</v>
      </c>
      <c r="X13" s="96">
        <f t="shared" si="1"/>
        <v>4.5</v>
      </c>
      <c r="Y13" s="97" t="s">
        <v>141</v>
      </c>
      <c r="Z13" s="159">
        <v>0</v>
      </c>
      <c r="AA13" s="159">
        <v>0</v>
      </c>
      <c r="AB13" s="159">
        <v>0</v>
      </c>
      <c r="AC13" s="159">
        <v>1185</v>
      </c>
      <c r="AD13" s="159">
        <v>1187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13756080</v>
      </c>
      <c r="AJ13" s="45">
        <f t="shared" ref="AJ13:AJ35" si="7">IF(ISBLANK(AI13),"-",AI13-AI12)</f>
        <v>1098</v>
      </c>
      <c r="AK13" s="48">
        <f t="shared" ref="AK13:AK35" si="8">AJ13/V13</f>
        <v>390.19189765458424</v>
      </c>
      <c r="AL13" s="156">
        <v>0</v>
      </c>
      <c r="AM13" s="156">
        <v>0</v>
      </c>
      <c r="AN13" s="156">
        <v>0</v>
      </c>
      <c r="AO13" s="156">
        <v>1</v>
      </c>
      <c r="AP13" s="156">
        <v>1</v>
      </c>
      <c r="AQ13" s="156">
        <v>1</v>
      </c>
      <c r="AR13" s="156">
        <v>0.8</v>
      </c>
      <c r="AS13" s="159"/>
      <c r="AT13" s="159">
        <f t="shared" ref="AT13:AT34" si="9">AS13-AS12</f>
        <v>0</v>
      </c>
      <c r="AU13" s="120">
        <v>1.04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2</v>
      </c>
      <c r="G14" s="118">
        <v>72</v>
      </c>
      <c r="H14" s="155">
        <f t="shared" si="0"/>
        <v>50.70422535211268</v>
      </c>
      <c r="I14" s="155">
        <v>68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141</v>
      </c>
      <c r="R14" s="158"/>
      <c r="S14" s="158">
        <v>87176286</v>
      </c>
      <c r="T14" s="45">
        <f t="shared" si="4"/>
        <v>2744</v>
      </c>
      <c r="U14" s="46">
        <f t="shared" si="5"/>
        <v>65.855999999999995</v>
      </c>
      <c r="V14" s="46">
        <f t="shared" si="6"/>
        <v>2.7440000000000002</v>
      </c>
      <c r="W14" s="96">
        <v>5.7</v>
      </c>
      <c r="X14" s="96">
        <f t="shared" si="1"/>
        <v>5.7</v>
      </c>
      <c r="Y14" s="97" t="s">
        <v>141</v>
      </c>
      <c r="Z14" s="159">
        <v>0</v>
      </c>
      <c r="AA14" s="159">
        <v>0</v>
      </c>
      <c r="AB14" s="159">
        <v>0</v>
      </c>
      <c r="AC14" s="159">
        <v>1185</v>
      </c>
      <c r="AD14" s="159">
        <v>1187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13757140</v>
      </c>
      <c r="AJ14" s="45">
        <f t="shared" si="7"/>
        <v>1060</v>
      </c>
      <c r="AK14" s="48">
        <f t="shared" si="8"/>
        <v>386.29737609329442</v>
      </c>
      <c r="AL14" s="156">
        <v>0</v>
      </c>
      <c r="AM14" s="156">
        <v>0</v>
      </c>
      <c r="AN14" s="156">
        <v>0</v>
      </c>
      <c r="AO14" s="156">
        <v>1</v>
      </c>
      <c r="AP14" s="156">
        <v>1</v>
      </c>
      <c r="AQ14" s="156">
        <v>1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3</v>
      </c>
      <c r="G15" s="118">
        <v>72</v>
      </c>
      <c r="H15" s="155">
        <f t="shared" si="0"/>
        <v>50.70422535211268</v>
      </c>
      <c r="I15" s="155">
        <v>68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8">
        <v>143</v>
      </c>
      <c r="R15" s="158" t="s">
        <v>123</v>
      </c>
      <c r="S15" s="158">
        <v>87178732</v>
      </c>
      <c r="T15" s="45">
        <f t="shared" si="4"/>
        <v>2446</v>
      </c>
      <c r="U15" s="46">
        <f t="shared" si="5"/>
        <v>58.704000000000001</v>
      </c>
      <c r="V15" s="46">
        <f t="shared" si="6"/>
        <v>2.4460000000000002</v>
      </c>
      <c r="W15" s="96">
        <v>8.3000000000000007</v>
      </c>
      <c r="X15" s="96">
        <f t="shared" si="1"/>
        <v>8.3000000000000007</v>
      </c>
      <c r="Y15" s="97" t="s">
        <v>141</v>
      </c>
      <c r="Z15" s="159">
        <v>0</v>
      </c>
      <c r="AA15" s="159">
        <v>0</v>
      </c>
      <c r="AB15" s="159">
        <v>0</v>
      </c>
      <c r="AC15" s="159">
        <v>1185</v>
      </c>
      <c r="AD15" s="159">
        <v>1187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13758216</v>
      </c>
      <c r="AJ15" s="45">
        <f t="shared" si="7"/>
        <v>1076</v>
      </c>
      <c r="AK15" s="48">
        <f t="shared" si="8"/>
        <v>439.90188062142272</v>
      </c>
      <c r="AL15" s="156">
        <v>0</v>
      </c>
      <c r="AM15" s="156">
        <v>0</v>
      </c>
      <c r="AN15" s="156">
        <v>0</v>
      </c>
      <c r="AO15" s="156">
        <v>1</v>
      </c>
      <c r="AP15" s="156">
        <v>1</v>
      </c>
      <c r="AQ15" s="156">
        <v>1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7</v>
      </c>
      <c r="G16" s="118">
        <v>83</v>
      </c>
      <c r="H16" s="155">
        <f t="shared" si="0"/>
        <v>58.450704225352112</v>
      </c>
      <c r="I16" s="155">
        <v>75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122</v>
      </c>
      <c r="R16" s="158"/>
      <c r="S16" s="158">
        <v>87181972</v>
      </c>
      <c r="T16" s="45">
        <f t="shared" si="4"/>
        <v>3240</v>
      </c>
      <c r="U16" s="46">
        <f t="shared" si="5"/>
        <v>77.760000000000005</v>
      </c>
      <c r="V16" s="46">
        <f t="shared" si="6"/>
        <v>3.24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13759314</v>
      </c>
      <c r="AJ16" s="45">
        <f t="shared" si="7"/>
        <v>1098</v>
      </c>
      <c r="AK16" s="48">
        <f t="shared" si="8"/>
        <v>338.88888888888886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0.8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76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128</v>
      </c>
      <c r="R17" s="158"/>
      <c r="S17" s="158">
        <v>87185594</v>
      </c>
      <c r="T17" s="45">
        <f t="shared" si="4"/>
        <v>3622</v>
      </c>
      <c r="U17" s="46">
        <f t="shared" si="5"/>
        <v>86.927999999999997</v>
      </c>
      <c r="V17" s="46">
        <f t="shared" si="6"/>
        <v>3.6219999999999999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1147</v>
      </c>
      <c r="AC17" s="159">
        <v>1185</v>
      </c>
      <c r="AD17" s="159">
        <v>1157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13760397</v>
      </c>
      <c r="AJ17" s="45">
        <f t="shared" si="7"/>
        <v>1083</v>
      </c>
      <c r="AK17" s="48">
        <f t="shared" si="8"/>
        <v>299.00607399226948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1.1000000000000001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6</v>
      </c>
      <c r="G18" s="118">
        <v>80</v>
      </c>
      <c r="H18" s="155">
        <f t="shared" si="0"/>
        <v>56.338028169014088</v>
      </c>
      <c r="I18" s="155">
        <v>73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8">
        <v>141</v>
      </c>
      <c r="R18" s="158"/>
      <c r="S18" s="158">
        <v>87189658</v>
      </c>
      <c r="T18" s="45">
        <f t="shared" si="4"/>
        <v>4064</v>
      </c>
      <c r="U18" s="46">
        <f t="shared" si="5"/>
        <v>97.536000000000001</v>
      </c>
      <c r="V18" s="46">
        <f t="shared" si="6"/>
        <v>4.0640000000000001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13761486</v>
      </c>
      <c r="AJ18" s="45">
        <f t="shared" si="7"/>
        <v>1089</v>
      </c>
      <c r="AK18" s="48">
        <f t="shared" si="8"/>
        <v>267.96259842519686</v>
      </c>
      <c r="AL18" s="156">
        <v>0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80</v>
      </c>
      <c r="H19" s="155">
        <f t="shared" si="0"/>
        <v>56.338028169014088</v>
      </c>
      <c r="I19" s="155">
        <v>73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125</v>
      </c>
      <c r="R19" s="158"/>
      <c r="S19" s="158">
        <v>87194012</v>
      </c>
      <c r="T19" s="45">
        <f t="shared" si="4"/>
        <v>4354</v>
      </c>
      <c r="U19" s="46">
        <f>T19*24/1000</f>
        <v>104.496</v>
      </c>
      <c r="V19" s="46">
        <f t="shared" si="6"/>
        <v>4.3540000000000001</v>
      </c>
      <c r="W19" s="96">
        <v>9.1999999999999993</v>
      </c>
      <c r="X19" s="96">
        <f t="shared" si="1"/>
        <v>9.1999999999999993</v>
      </c>
      <c r="Y19" s="97" t="s">
        <v>160</v>
      </c>
      <c r="Z19" s="159">
        <v>0</v>
      </c>
      <c r="AA19" s="159">
        <v>1138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13762644</v>
      </c>
      <c r="AJ19" s="45">
        <f t="shared" si="7"/>
        <v>1158</v>
      </c>
      <c r="AK19" s="48">
        <f t="shared" si="8"/>
        <v>265.96233348644921</v>
      </c>
      <c r="AL19" s="156">
        <v>0</v>
      </c>
      <c r="AM19" s="156">
        <v>1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4</v>
      </c>
      <c r="G20" s="118">
        <v>79</v>
      </c>
      <c r="H20" s="155">
        <f t="shared" si="0"/>
        <v>55.633802816901408</v>
      </c>
      <c r="I20" s="155">
        <v>71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124</v>
      </c>
      <c r="R20" s="158"/>
      <c r="S20" s="158">
        <v>87198629</v>
      </c>
      <c r="T20" s="45">
        <f t="shared" si="4"/>
        <v>4617</v>
      </c>
      <c r="U20" s="46">
        <f t="shared" si="5"/>
        <v>110.80800000000001</v>
      </c>
      <c r="V20" s="46">
        <f t="shared" si="6"/>
        <v>4.617</v>
      </c>
      <c r="W20" s="96">
        <v>8.1999999999999993</v>
      </c>
      <c r="X20" s="96">
        <f t="shared" si="1"/>
        <v>8.1999999999999993</v>
      </c>
      <c r="Y20" s="97" t="s">
        <v>160</v>
      </c>
      <c r="Z20" s="159">
        <v>0</v>
      </c>
      <c r="AA20" s="159">
        <v>1189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13763912</v>
      </c>
      <c r="AJ20" s="45">
        <f t="shared" si="7"/>
        <v>1268</v>
      </c>
      <c r="AK20" s="48">
        <f t="shared" si="8"/>
        <v>274.63721030972494</v>
      </c>
      <c r="AL20" s="156">
        <v>0</v>
      </c>
      <c r="AM20" s="156">
        <v>1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79</v>
      </c>
      <c r="H21" s="155">
        <f t="shared" si="0"/>
        <v>55.633802816901408</v>
      </c>
      <c r="I21" s="155">
        <v>71</v>
      </c>
      <c r="J21" s="41" t="s">
        <v>88</v>
      </c>
      <c r="K21" s="41">
        <f t="shared" si="3"/>
        <v>54.225352112676056</v>
      </c>
      <c r="L21" s="42">
        <f t="shared" si="10"/>
        <v>55.633802816901408</v>
      </c>
      <c r="M21" s="41">
        <f t="shared" si="11"/>
        <v>57.05380281690141</v>
      </c>
      <c r="N21" s="43">
        <v>19</v>
      </c>
      <c r="O21" s="44" t="s">
        <v>100</v>
      </c>
      <c r="P21" s="44">
        <v>17.7</v>
      </c>
      <c r="Q21" s="158">
        <v>125</v>
      </c>
      <c r="R21" s="158"/>
      <c r="S21" s="158">
        <v>87203022</v>
      </c>
      <c r="T21" s="45">
        <f t="shared" si="4"/>
        <v>4393</v>
      </c>
      <c r="U21" s="46">
        <f t="shared" si="5"/>
        <v>105.432</v>
      </c>
      <c r="V21" s="46">
        <f t="shared" si="6"/>
        <v>4.3929999999999998</v>
      </c>
      <c r="W21" s="96">
        <v>7.2</v>
      </c>
      <c r="X21" s="96">
        <f t="shared" si="1"/>
        <v>7.2</v>
      </c>
      <c r="Y21" s="97" t="s">
        <v>160</v>
      </c>
      <c r="Z21" s="159">
        <v>0</v>
      </c>
      <c r="AA21" s="159">
        <v>1188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13765194</v>
      </c>
      <c r="AJ21" s="45">
        <f t="shared" si="7"/>
        <v>1282</v>
      </c>
      <c r="AK21" s="48">
        <f t="shared" si="8"/>
        <v>291.82790803551103</v>
      </c>
      <c r="AL21" s="156">
        <v>0</v>
      </c>
      <c r="AM21" s="156">
        <v>1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1.06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79</v>
      </c>
      <c r="H22" s="155">
        <f t="shared" si="0"/>
        <v>55.633802816901408</v>
      </c>
      <c r="I22" s="155">
        <v>70</v>
      </c>
      <c r="J22" s="41" t="s">
        <v>88</v>
      </c>
      <c r="K22" s="41">
        <f t="shared" si="3"/>
        <v>54.225352112676056</v>
      </c>
      <c r="L22" s="42">
        <f t="shared" si="10"/>
        <v>55.633802816901408</v>
      </c>
      <c r="M22" s="41">
        <f t="shared" si="11"/>
        <v>57.05380281690141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87207313</v>
      </c>
      <c r="T22" s="45">
        <f t="shared" si="4"/>
        <v>4291</v>
      </c>
      <c r="U22" s="46">
        <f t="shared" si="5"/>
        <v>102.98399999999999</v>
      </c>
      <c r="V22" s="46">
        <f t="shared" si="6"/>
        <v>4.2910000000000004</v>
      </c>
      <c r="W22" s="96">
        <v>6.1</v>
      </c>
      <c r="X22" s="96">
        <f>W22</f>
        <v>6.1</v>
      </c>
      <c r="Y22" s="97" t="s">
        <v>160</v>
      </c>
      <c r="Z22" s="159">
        <v>0</v>
      </c>
      <c r="AA22" s="159">
        <v>1188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13766473</v>
      </c>
      <c r="AJ22" s="45">
        <f t="shared" si="7"/>
        <v>1279</v>
      </c>
      <c r="AK22" s="48">
        <f t="shared" si="8"/>
        <v>298.06571894663244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78</v>
      </c>
      <c r="H23" s="155">
        <f t="shared" si="0"/>
        <v>54.929577464788736</v>
      </c>
      <c r="I23" s="155">
        <v>68</v>
      </c>
      <c r="J23" s="41" t="s">
        <v>88</v>
      </c>
      <c r="K23" s="41">
        <f t="shared" si="3"/>
        <v>53.521126760563384</v>
      </c>
      <c r="L23" s="42">
        <f t="shared" si="10"/>
        <v>54.929577464788736</v>
      </c>
      <c r="M23" s="41">
        <f t="shared" si="11"/>
        <v>56.349577464788737</v>
      </c>
      <c r="N23" s="43">
        <v>19</v>
      </c>
      <c r="O23" s="44" t="s">
        <v>100</v>
      </c>
      <c r="P23" s="44">
        <v>17.3</v>
      </c>
      <c r="Q23" s="158">
        <v>121</v>
      </c>
      <c r="R23" s="158"/>
      <c r="S23" s="158">
        <v>87211364</v>
      </c>
      <c r="T23" s="45">
        <f t="shared" si="4"/>
        <v>4051</v>
      </c>
      <c r="U23" s="46">
        <f>T23*24/1000</f>
        <v>97.224000000000004</v>
      </c>
      <c r="V23" s="46">
        <f t="shared" si="6"/>
        <v>4.0510000000000002</v>
      </c>
      <c r="W23" s="96">
        <v>4.9000000000000004</v>
      </c>
      <c r="X23" s="96">
        <f t="shared" si="1"/>
        <v>4.9000000000000004</v>
      </c>
      <c r="Y23" s="97" t="s">
        <v>160</v>
      </c>
      <c r="Z23" s="159">
        <v>0</v>
      </c>
      <c r="AA23" s="159">
        <v>1188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13767757</v>
      </c>
      <c r="AJ23" s="45">
        <f t="shared" si="7"/>
        <v>1284</v>
      </c>
      <c r="AK23" s="48">
        <f t="shared" si="8"/>
        <v>316.95877561096023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77</v>
      </c>
      <c r="H24" s="155">
        <f t="shared" si="0"/>
        <v>54.225352112676056</v>
      </c>
      <c r="I24" s="155">
        <v>68</v>
      </c>
      <c r="J24" s="41" t="s">
        <v>88</v>
      </c>
      <c r="K24" s="41">
        <f t="shared" si="3"/>
        <v>52.816901408450704</v>
      </c>
      <c r="L24" s="42">
        <f t="shared" si="10"/>
        <v>54.225352112676056</v>
      </c>
      <c r="M24" s="41">
        <f>L24+(6/1.42)</f>
        <v>58.450704225352112</v>
      </c>
      <c r="N24" s="43">
        <v>19</v>
      </c>
      <c r="O24" s="44" t="s">
        <v>100</v>
      </c>
      <c r="P24" s="44">
        <v>17.5</v>
      </c>
      <c r="Q24" s="158">
        <v>122</v>
      </c>
      <c r="R24" s="158"/>
      <c r="S24" s="158">
        <v>87215707</v>
      </c>
      <c r="T24" s="45">
        <f t="shared" si="4"/>
        <v>4343</v>
      </c>
      <c r="U24" s="46">
        <f>T24*24/1000</f>
        <v>104.232</v>
      </c>
      <c r="V24" s="46">
        <f t="shared" si="6"/>
        <v>4.343</v>
      </c>
      <c r="W24" s="96">
        <v>4</v>
      </c>
      <c r="X24" s="96">
        <f t="shared" si="1"/>
        <v>4</v>
      </c>
      <c r="Y24" s="97" t="s">
        <v>160</v>
      </c>
      <c r="Z24" s="159">
        <v>0</v>
      </c>
      <c r="AA24" s="159">
        <v>1146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13769030</v>
      </c>
      <c r="AJ24" s="45">
        <f t="shared" si="7"/>
        <v>1273</v>
      </c>
      <c r="AK24" s="48">
        <f t="shared" si="8"/>
        <v>293.11535804743266</v>
      </c>
      <c r="AL24" s="156">
        <v>0</v>
      </c>
      <c r="AM24" s="156">
        <v>1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-2</v>
      </c>
      <c r="G25" s="118">
        <v>75</v>
      </c>
      <c r="H25" s="155">
        <f>G25/1.42</f>
        <v>52.816901408450704</v>
      </c>
      <c r="I25" s="155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87219711</v>
      </c>
      <c r="T25" s="45">
        <f t="shared" si="4"/>
        <v>4004</v>
      </c>
      <c r="U25" s="46">
        <f t="shared" si="5"/>
        <v>96.096000000000004</v>
      </c>
      <c r="V25" s="46">
        <f t="shared" si="6"/>
        <v>4.0039999999999996</v>
      </c>
      <c r="W25" s="96">
        <v>3.3</v>
      </c>
      <c r="X25" s="96">
        <f t="shared" si="1"/>
        <v>3.3</v>
      </c>
      <c r="Y25" s="97" t="s">
        <v>160</v>
      </c>
      <c r="Z25" s="159">
        <v>0</v>
      </c>
      <c r="AA25" s="159">
        <v>1015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13770273</v>
      </c>
      <c r="AJ25" s="45">
        <f t="shared" si="7"/>
        <v>1243</v>
      </c>
      <c r="AK25" s="48">
        <f t="shared" si="8"/>
        <v>310.43956043956047</v>
      </c>
      <c r="AL25" s="156">
        <v>0</v>
      </c>
      <c r="AM25" s="156">
        <v>1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0.9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-2</v>
      </c>
      <c r="G26" s="118">
        <v>75</v>
      </c>
      <c r="H26" s="155">
        <f t="shared" si="0"/>
        <v>52.816901408450704</v>
      </c>
      <c r="I26" s="155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87223560</v>
      </c>
      <c r="T26" s="45">
        <f t="shared" si="4"/>
        <v>3849</v>
      </c>
      <c r="U26" s="46">
        <f t="shared" si="5"/>
        <v>92.376000000000005</v>
      </c>
      <c r="V26" s="46">
        <f t="shared" si="6"/>
        <v>3.8490000000000002</v>
      </c>
      <c r="W26" s="96">
        <v>3</v>
      </c>
      <c r="X26" s="96">
        <f t="shared" si="1"/>
        <v>3</v>
      </c>
      <c r="Y26" s="97" t="s">
        <v>160</v>
      </c>
      <c r="Z26" s="159">
        <v>0</v>
      </c>
      <c r="AA26" s="159">
        <v>1015</v>
      </c>
      <c r="AB26" s="159">
        <v>1187</v>
      </c>
      <c r="AC26" s="159">
        <v>1185</v>
      </c>
      <c r="AD26" s="159">
        <v>1187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13771413</v>
      </c>
      <c r="AJ26" s="45">
        <f>IF(ISBLANK(AI26),"-",AI26-AI25)</f>
        <v>1140</v>
      </c>
      <c r="AK26" s="48">
        <f t="shared" si="8"/>
        <v>296.18082618862041</v>
      </c>
      <c r="AL26" s="156">
        <v>0</v>
      </c>
      <c r="AM26" s="156">
        <v>1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-5</v>
      </c>
      <c r="G27" s="118">
        <v>74</v>
      </c>
      <c r="H27" s="155">
        <f t="shared" si="0"/>
        <v>52.112676056338032</v>
      </c>
      <c r="I27" s="155">
        <v>71</v>
      </c>
      <c r="J27" s="41" t="s">
        <v>88</v>
      </c>
      <c r="K27" s="41">
        <f t="shared" si="3"/>
        <v>48.591549295774648</v>
      </c>
      <c r="L27" s="42">
        <f>(G27-3)/1.42</f>
        <v>50</v>
      </c>
      <c r="M27" s="41">
        <f t="shared" si="12"/>
        <v>54.225352112676056</v>
      </c>
      <c r="N27" s="43">
        <v>18</v>
      </c>
      <c r="O27" s="44" t="s">
        <v>100</v>
      </c>
      <c r="P27" s="44">
        <v>16.7</v>
      </c>
      <c r="Q27" s="158">
        <v>131</v>
      </c>
      <c r="R27" s="158"/>
      <c r="S27" s="158">
        <v>87227403</v>
      </c>
      <c r="T27" s="45">
        <f t="shared" si="4"/>
        <v>3843</v>
      </c>
      <c r="U27" s="46">
        <f t="shared" si="5"/>
        <v>92.231999999999999</v>
      </c>
      <c r="V27" s="46">
        <f t="shared" si="6"/>
        <v>3.843</v>
      </c>
      <c r="W27" s="96">
        <v>2.7</v>
      </c>
      <c r="X27" s="96">
        <f t="shared" si="1"/>
        <v>2.7</v>
      </c>
      <c r="Y27" s="97" t="s">
        <v>160</v>
      </c>
      <c r="Z27" s="159">
        <v>0</v>
      </c>
      <c r="AA27" s="159">
        <v>1015</v>
      </c>
      <c r="AB27" s="159">
        <v>1187</v>
      </c>
      <c r="AC27" s="159">
        <v>1185</v>
      </c>
      <c r="AD27" s="159">
        <v>1187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13772575</v>
      </c>
      <c r="AJ27" s="45">
        <f>IF(ISBLANK(AI27),"-",AI27-AI26)</f>
        <v>1162</v>
      </c>
      <c r="AK27" s="48">
        <f t="shared" si="8"/>
        <v>302.36794171220401</v>
      </c>
      <c r="AL27" s="156">
        <v>0</v>
      </c>
      <c r="AM27" s="156">
        <v>1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-5</v>
      </c>
      <c r="G28" s="118">
        <v>74</v>
      </c>
      <c r="H28" s="155">
        <f t="shared" si="0"/>
        <v>52.112676056338032</v>
      </c>
      <c r="I28" s="155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8">
        <v>130</v>
      </c>
      <c r="R28" s="158"/>
      <c r="S28" s="158">
        <v>87231488</v>
      </c>
      <c r="T28" s="45">
        <f t="shared" si="4"/>
        <v>4085</v>
      </c>
      <c r="U28" s="46">
        <f t="shared" si="5"/>
        <v>98.04</v>
      </c>
      <c r="V28" s="46">
        <f t="shared" si="6"/>
        <v>4.085</v>
      </c>
      <c r="W28" s="96">
        <v>2.4</v>
      </c>
      <c r="X28" s="96">
        <f t="shared" si="1"/>
        <v>2.4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13773744</v>
      </c>
      <c r="AJ28" s="45">
        <f t="shared" si="7"/>
        <v>1169</v>
      </c>
      <c r="AK28" s="48">
        <f>AJ27/V28</f>
        <v>284.45532435740512</v>
      </c>
      <c r="AL28" s="156">
        <v>0</v>
      </c>
      <c r="AM28" s="156">
        <v>1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-5</v>
      </c>
      <c r="G29" s="118">
        <v>74</v>
      </c>
      <c r="H29" s="155">
        <f t="shared" si="0"/>
        <v>52.112676056338032</v>
      </c>
      <c r="I29" s="155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8">
        <v>129</v>
      </c>
      <c r="R29" s="158"/>
      <c r="S29" s="158">
        <v>87235240</v>
      </c>
      <c r="T29" s="45">
        <f t="shared" si="4"/>
        <v>3752</v>
      </c>
      <c r="U29" s="46">
        <f t="shared" si="5"/>
        <v>90.048000000000002</v>
      </c>
      <c r="V29" s="46">
        <f t="shared" si="6"/>
        <v>3.7519999999999998</v>
      </c>
      <c r="W29" s="96">
        <v>2.1</v>
      </c>
      <c r="X29" s="96">
        <f t="shared" si="1"/>
        <v>2.1</v>
      </c>
      <c r="Y29" s="97" t="s">
        <v>160</v>
      </c>
      <c r="Z29" s="159">
        <v>0</v>
      </c>
      <c r="AA29" s="159">
        <v>1015</v>
      </c>
      <c r="AB29" s="159">
        <v>1187</v>
      </c>
      <c r="AC29" s="159">
        <v>1185</v>
      </c>
      <c r="AD29" s="159">
        <v>1187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13774904</v>
      </c>
      <c r="AJ29" s="45">
        <f t="shared" si="7"/>
        <v>1160</v>
      </c>
      <c r="AK29" s="48">
        <f>AJ28/V29</f>
        <v>311.56716417910451</v>
      </c>
      <c r="AL29" s="156">
        <v>0</v>
      </c>
      <c r="AM29" s="156">
        <v>1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0.88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-5</v>
      </c>
      <c r="G30" s="118">
        <v>75</v>
      </c>
      <c r="H30" s="155">
        <f t="shared" si="0"/>
        <v>52.816901408450704</v>
      </c>
      <c r="I30" s="155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87239118</v>
      </c>
      <c r="T30" s="45">
        <f t="shared" si="4"/>
        <v>3878</v>
      </c>
      <c r="U30" s="46">
        <f t="shared" si="5"/>
        <v>93.072000000000003</v>
      </c>
      <c r="V30" s="46">
        <f t="shared" si="6"/>
        <v>3.8780000000000001</v>
      </c>
      <c r="W30" s="96">
        <v>1.9</v>
      </c>
      <c r="X30" s="96">
        <f t="shared" si="1"/>
        <v>1.9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1187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13776065</v>
      </c>
      <c r="AJ30" s="45">
        <f t="shared" si="7"/>
        <v>1161</v>
      </c>
      <c r="AK30" s="48">
        <f t="shared" si="8"/>
        <v>299.38112429087158</v>
      </c>
      <c r="AL30" s="156">
        <v>0</v>
      </c>
      <c r="AM30" s="156">
        <v>1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-5</v>
      </c>
      <c r="G31" s="118">
        <v>75</v>
      </c>
      <c r="H31" s="155">
        <f t="shared" si="0"/>
        <v>52.816901408450704</v>
      </c>
      <c r="I31" s="155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87242987</v>
      </c>
      <c r="T31" s="45">
        <f t="shared" si="4"/>
        <v>3869</v>
      </c>
      <c r="U31" s="46">
        <f t="shared" si="5"/>
        <v>92.855999999999995</v>
      </c>
      <c r="V31" s="46">
        <f t="shared" si="6"/>
        <v>3.8690000000000002</v>
      </c>
      <c r="W31" s="96">
        <v>1.5</v>
      </c>
      <c r="X31" s="96">
        <f t="shared" si="1"/>
        <v>1.5</v>
      </c>
      <c r="Y31" s="97" t="s">
        <v>160</v>
      </c>
      <c r="Z31" s="159">
        <v>0</v>
      </c>
      <c r="AA31" s="159">
        <v>1016</v>
      </c>
      <c r="AB31" s="159">
        <v>1187</v>
      </c>
      <c r="AC31" s="159">
        <v>1185</v>
      </c>
      <c r="AD31" s="159">
        <v>1187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13777244</v>
      </c>
      <c r="AJ31" s="45">
        <f t="shared" si="7"/>
        <v>1179</v>
      </c>
      <c r="AK31" s="48">
        <f t="shared" si="8"/>
        <v>304.72990436805372</v>
      </c>
      <c r="AL31" s="156">
        <v>0</v>
      </c>
      <c r="AM31" s="156">
        <v>1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75</v>
      </c>
      <c r="H32" s="155">
        <f t="shared" si="0"/>
        <v>52.816901408450704</v>
      </c>
      <c r="I32" s="155">
        <v>71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8">
        <v>130</v>
      </c>
      <c r="R32" s="158"/>
      <c r="S32" s="158">
        <v>87246866</v>
      </c>
      <c r="T32" s="45">
        <f t="shared" si="4"/>
        <v>3879</v>
      </c>
      <c r="U32" s="46">
        <f t="shared" si="5"/>
        <v>93.096000000000004</v>
      </c>
      <c r="V32" s="46">
        <f t="shared" si="6"/>
        <v>3.879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13778369</v>
      </c>
      <c r="AJ32" s="45">
        <f t="shared" si="7"/>
        <v>1125</v>
      </c>
      <c r="AK32" s="48">
        <f t="shared" si="8"/>
        <v>290.02320185614849</v>
      </c>
      <c r="AL32" s="156">
        <v>0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76</v>
      </c>
      <c r="H33" s="155">
        <f t="shared" si="0"/>
        <v>53.521126760563384</v>
      </c>
      <c r="I33" s="155">
        <v>71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87250544</v>
      </c>
      <c r="T33" s="45">
        <f t="shared" si="4"/>
        <v>3678</v>
      </c>
      <c r="U33" s="46">
        <f t="shared" si="5"/>
        <v>88.272000000000006</v>
      </c>
      <c r="V33" s="46">
        <f t="shared" si="6"/>
        <v>3.6779999999999999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1187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13779462</v>
      </c>
      <c r="AJ33" s="45">
        <f t="shared" si="7"/>
        <v>1093</v>
      </c>
      <c r="AK33" s="48">
        <f t="shared" si="8"/>
        <v>297.17237629146274</v>
      </c>
      <c r="AL33" s="156">
        <v>0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73</v>
      </c>
      <c r="H34" s="155">
        <f t="shared" si="0"/>
        <v>51.408450704225352</v>
      </c>
      <c r="I34" s="155">
        <v>68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137</v>
      </c>
      <c r="R34" s="158"/>
      <c r="S34" s="158">
        <v>87253788</v>
      </c>
      <c r="T34" s="45">
        <f t="shared" si="4"/>
        <v>3244</v>
      </c>
      <c r="U34" s="46">
        <f t="shared" si="5"/>
        <v>77.855999999999995</v>
      </c>
      <c r="V34" s="46">
        <f t="shared" si="6"/>
        <v>3.2440000000000002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1187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13780546</v>
      </c>
      <c r="AJ34" s="45">
        <f t="shared" si="7"/>
        <v>1084</v>
      </c>
      <c r="AK34" s="48">
        <f t="shared" si="8"/>
        <v>334.15536374845868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0.3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70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136</v>
      </c>
      <c r="R35" s="158"/>
      <c r="S35" s="158">
        <v>87256842</v>
      </c>
      <c r="T35" s="45">
        <f t="shared" si="4"/>
        <v>3054</v>
      </c>
      <c r="U35" s="46">
        <f t="shared" si="5"/>
        <v>73.296000000000006</v>
      </c>
      <c r="V35" s="46">
        <f t="shared" si="6"/>
        <v>3.0539999999999998</v>
      </c>
      <c r="W35" s="96">
        <v>3.1</v>
      </c>
      <c r="X35" s="96">
        <f t="shared" si="1"/>
        <v>3.1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1187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13781634</v>
      </c>
      <c r="AJ35" s="45">
        <f t="shared" si="7"/>
        <v>1088</v>
      </c>
      <c r="AK35" s="48">
        <f t="shared" si="8"/>
        <v>356.25409299279636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0.3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88898</v>
      </c>
      <c r="U36" s="46">
        <f t="shared" si="5"/>
        <v>2133.5520000000001</v>
      </c>
      <c r="V36" s="46">
        <f t="shared" si="6"/>
        <v>88.897999999999996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27734</v>
      </c>
      <c r="AK36" s="61">
        <f>$AJ$36/$V36</f>
        <v>311.97552250894284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1.0066666666666668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10" t="s">
        <v>178</v>
      </c>
      <c r="C47" s="185"/>
      <c r="D47" s="185"/>
      <c r="E47" s="185"/>
      <c r="F47" s="164"/>
      <c r="G47" s="164"/>
      <c r="H47" s="115"/>
      <c r="I47" s="115"/>
      <c r="J47" s="115"/>
      <c r="K47" s="115"/>
      <c r="L47" s="115"/>
      <c r="M47" s="114"/>
      <c r="N47" s="93"/>
      <c r="O47" s="93"/>
      <c r="P47" s="93"/>
      <c r="Q47" s="93"/>
      <c r="R47" s="93"/>
      <c r="S47" s="93"/>
      <c r="T47" s="93"/>
      <c r="U47" s="93"/>
      <c r="V47" s="134"/>
      <c r="W47" s="72"/>
      <c r="X47" s="89"/>
      <c r="Y47" s="89"/>
      <c r="Z47" s="89"/>
      <c r="AA47" s="89"/>
      <c r="AB47" s="89"/>
      <c r="AC47" s="89"/>
      <c r="AD47" s="89"/>
      <c r="AL47" s="90"/>
      <c r="AM47" s="90"/>
      <c r="AO47" s="90"/>
      <c r="AP47" s="90"/>
      <c r="AQ47" s="90"/>
      <c r="AR47" s="90"/>
      <c r="AS47" s="91"/>
      <c r="AT47" s="87"/>
      <c r="AU47" s="87"/>
      <c r="AV47" s="88"/>
      <c r="AW47" s="86"/>
      <c r="AX47" s="86"/>
      <c r="AY47" s="86"/>
      <c r="AZ47" s="86"/>
      <c r="BA47" s="86"/>
      <c r="BB47" s="86"/>
    </row>
    <row r="48" spans="1:54" x14ac:dyDescent="0.25">
      <c r="B48" s="115" t="s">
        <v>180</v>
      </c>
      <c r="C48" s="144"/>
      <c r="D48" s="144"/>
      <c r="E48" s="144"/>
      <c r="F48" s="131"/>
      <c r="G48" s="131"/>
      <c r="H48" s="163"/>
      <c r="I48" s="163"/>
      <c r="J48" s="163"/>
      <c r="K48" s="163"/>
      <c r="L48" s="163"/>
      <c r="M48" s="163"/>
      <c r="N48" s="132"/>
      <c r="O48" s="132"/>
      <c r="P48" s="132"/>
      <c r="Q48" s="114"/>
      <c r="R48" s="114"/>
      <c r="S48" s="114"/>
      <c r="T48" s="114"/>
      <c r="U48" s="114"/>
      <c r="V48" s="114"/>
      <c r="W48" s="114"/>
      <c r="X48" s="89"/>
      <c r="Y48" s="89"/>
      <c r="Z48" s="89"/>
      <c r="AA48" s="89"/>
      <c r="AB48" s="89"/>
      <c r="AC48" s="89"/>
      <c r="AD48" s="89"/>
      <c r="AL48" s="90"/>
      <c r="AM48" s="90"/>
      <c r="AN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179</v>
      </c>
      <c r="C49" s="144"/>
      <c r="D49" s="144"/>
      <c r="E49" s="144"/>
      <c r="F49" s="131"/>
      <c r="G49" s="131"/>
      <c r="H49" s="163"/>
      <c r="I49" s="163"/>
      <c r="J49" s="163"/>
      <c r="K49" s="163"/>
      <c r="L49" s="163"/>
      <c r="M49" s="163"/>
      <c r="N49" s="132"/>
      <c r="O49" s="132"/>
      <c r="P49" s="132"/>
      <c r="Q49" s="114"/>
      <c r="R49" s="104"/>
      <c r="S49" s="104"/>
      <c r="T49" s="104"/>
      <c r="U49" s="114"/>
      <c r="V49" s="114"/>
      <c r="W49" s="114"/>
      <c r="X49" s="94"/>
      <c r="Y49" s="89"/>
      <c r="Z49" s="89"/>
      <c r="AA49" s="89"/>
      <c r="AB49" s="89"/>
      <c r="AC49" s="89"/>
      <c r="AD49" s="89"/>
      <c r="AE49" s="89"/>
      <c r="AF49" s="89"/>
      <c r="AG49" s="89"/>
      <c r="AN49" s="90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156</v>
      </c>
      <c r="C50" s="211"/>
      <c r="D50" s="115"/>
      <c r="E50" s="115"/>
      <c r="F50" s="115"/>
      <c r="G50" s="115"/>
      <c r="H50" s="163"/>
      <c r="I50" s="115"/>
      <c r="J50" s="115"/>
      <c r="K50" s="131"/>
      <c r="L50" s="131"/>
      <c r="M50" s="131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158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66"/>
      <c r="O51" s="166"/>
      <c r="P51" s="166"/>
      <c r="Q51" s="166"/>
      <c r="R51" s="93"/>
      <c r="S51" s="93"/>
      <c r="T51" s="93"/>
      <c r="U51" s="114"/>
      <c r="V51" s="114"/>
      <c r="W51" s="11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181</v>
      </c>
      <c r="C52" s="154"/>
      <c r="D52" s="154"/>
      <c r="E52" s="154"/>
      <c r="F52" s="154"/>
      <c r="G52" s="154"/>
      <c r="H52" s="154"/>
      <c r="I52" s="154"/>
      <c r="J52" s="172"/>
      <c r="K52" s="169"/>
      <c r="L52" s="144"/>
      <c r="M52" s="144"/>
      <c r="N52" s="132"/>
      <c r="O52" s="132"/>
      <c r="P52" s="132"/>
      <c r="Q52" s="114"/>
      <c r="R52" s="114"/>
      <c r="S52" s="114"/>
      <c r="T52" s="114"/>
      <c r="U52" s="104"/>
      <c r="V52" s="104"/>
      <c r="W52" s="10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182</v>
      </c>
      <c r="C53" s="154"/>
      <c r="D53" s="154"/>
      <c r="E53" s="154"/>
      <c r="F53" s="154"/>
      <c r="G53" s="154"/>
      <c r="H53" s="154"/>
      <c r="I53" s="154"/>
      <c r="J53" s="172"/>
      <c r="K53" s="108"/>
      <c r="L53" s="108"/>
      <c r="M53" s="108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183</v>
      </c>
      <c r="C54" s="115"/>
      <c r="D54" s="115"/>
      <c r="E54" s="115"/>
      <c r="F54" s="115"/>
      <c r="G54" s="115"/>
      <c r="H54" s="115"/>
      <c r="I54" s="154"/>
      <c r="J54" s="15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163</v>
      </c>
      <c r="C55" s="154"/>
      <c r="D55" s="154"/>
      <c r="E55" s="154"/>
      <c r="F55" s="154"/>
      <c r="G55" s="154"/>
      <c r="H55" s="154"/>
      <c r="I55" s="154"/>
      <c r="J55" s="154"/>
      <c r="K55" s="169"/>
      <c r="L55" s="144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165</v>
      </c>
      <c r="C56" s="115"/>
      <c r="D56" s="115"/>
      <c r="E56" s="115"/>
      <c r="F56" s="115"/>
      <c r="G56" s="115"/>
      <c r="H56" s="115"/>
      <c r="I56" s="15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tr">
        <f>'[1]FEB 6'!$B$54</f>
        <v>TARGET DISCHARGE PRESSURE SET TO 76 PSI @ 7:01 PM TO 8:01 PM AS PER SCHEDULE</v>
      </c>
      <c r="C57" s="154"/>
      <c r="D57" s="154"/>
      <c r="E57" s="154"/>
      <c r="F57" s="154"/>
      <c r="G57" s="154"/>
      <c r="H57" s="154"/>
      <c r="I57" s="15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166</v>
      </c>
      <c r="C58" s="154"/>
      <c r="D58" s="107"/>
      <c r="E58" s="107"/>
      <c r="F58" s="114"/>
      <c r="G58" s="114"/>
      <c r="H58" s="104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184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3" t="s">
        <v>168</v>
      </c>
      <c r="C60" s="115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5" t="s">
        <v>169</v>
      </c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AV63" s="86"/>
      <c r="AW63" s="86"/>
      <c r="AX63" s="86"/>
      <c r="AY63" s="86"/>
      <c r="AZ63" s="86"/>
      <c r="BA63" s="86"/>
      <c r="BB63" s="86"/>
    </row>
    <row r="64" spans="2:54" x14ac:dyDescent="0.25">
      <c r="B64" s="150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2"/>
      <c r="R64" s="20"/>
      <c r="S64" s="20"/>
      <c r="T64" s="151"/>
      <c r="U64" s="151"/>
      <c r="V64" s="151"/>
      <c r="AV64" s="86"/>
      <c r="AW64" s="86"/>
      <c r="AX64" s="86"/>
      <c r="AY64" s="86"/>
      <c r="AZ64" s="86"/>
      <c r="BA64" s="86"/>
      <c r="BB64" s="86"/>
    </row>
    <row r="65" spans="2:54" x14ac:dyDescent="0.25">
      <c r="B65" s="153"/>
      <c r="Q65" s="12"/>
      <c r="R65" s="87"/>
      <c r="S65" s="87"/>
      <c r="AV65" s="86"/>
      <c r="AW65" s="86"/>
      <c r="AX65" s="86"/>
      <c r="AY65" s="86"/>
      <c r="AZ65" s="86"/>
      <c r="BA65" s="86"/>
      <c r="BB65" s="86"/>
    </row>
    <row r="66" spans="2:54" x14ac:dyDescent="0.25">
      <c r="Q66" s="12"/>
      <c r="R66" s="87"/>
      <c r="S66" s="87"/>
      <c r="T66" s="87"/>
      <c r="U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V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87"/>
      <c r="S70" s="87"/>
      <c r="T70" s="87"/>
      <c r="U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12"/>
      <c r="R71" s="87"/>
      <c r="S71" s="87"/>
      <c r="T71" s="87"/>
      <c r="U71" s="87"/>
      <c r="V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W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BB74" s="86"/>
    </row>
    <row r="85" spans="48:54" x14ac:dyDescent="0.25">
      <c r="AV85" s="86"/>
      <c r="AW85" s="86"/>
      <c r="AX85" s="86"/>
      <c r="AY85" s="86"/>
      <c r="AZ85" s="86"/>
      <c r="BA85" s="86"/>
    </row>
    <row r="86" spans="48:54" x14ac:dyDescent="0.25">
      <c r="BB86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0:AB62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R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9:H63" name="Range2_2_12_1_3_1_2_1_1_1_1_2_1_1_1_1_1_1_1_1_1_1_1"/>
    <protectedRange sqref="F59:F63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8:H58" name="Range2_12_5_1_1_1_2_2_1_1_1_1_1_1_1_1_1_1_1_2_1_1_1_2_1_1_1_1_1_1_1_1_1_1_1_1_1_1_1_1_2_1_1_1_1_1_1_1_1_1_2_1_1_3_1_1_1_3_1_1_1_1_1_1_1_1_1_1_1_1_1_1_1_1_1_1_1_1_1_1_2_1_1_1_1_1_1_1_1_1_1_1_2_2_1_2_1_1_1_1_1_1_1_1_1_1_1_1_1"/>
    <protectedRange sqref="U54:V63" name="Range2_12_5_1_1_2_1_1_1_2_1_1_1_1_1_1_1_1_1_1_1_1_1"/>
    <protectedRange sqref="P54:T63" name="Range2_12_1_6_1_1_2_1_1_1_2_1_1_1_1_1_1_1_1_1_1_1_1_1"/>
    <protectedRange sqref="N54:O63" name="Range2_2_12_1_7_1_1_3_1_1_1_2_1_1_1_1_1_1_1_1_1_1_1_1_1"/>
    <protectedRange sqref="L54:M54 L56:M63 M55" name="Range2_2_12_1_4_1_1_1_1_1_1_1_1_1_1_1_1_1_1_1_2_1_1_1_2_1_1_1_1_1_1_1_1_1_1_1_1_1"/>
    <protectedRange sqref="K54 K56:K63" name="Range2_2_12_1_7_1_1_2_2_1_2_2_1_1_1_2_1_1_1_1_1_1_1_1_1_1_1_1_1"/>
    <protectedRange sqref="I58:J63 J56: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2:T52 S50:T50" name="Range2_12_5_1_1_1_2_2_1_1_1_1_1_1_1_1_1_1_1_2_1_1_1_2_1_1_1_1_1_1_1_1_1_1_1_1_1_1_1_1_2_1_1_1_1_1_1_1_1_1_2_1_1_3_1_1_1_3_1_1_1_1_1_1_1_1_1_1_1_1_1_1_1_1_1_1_1_1_1_1_2_1_1_1_1_1_1_1_1_1_1_1_2_2_1_2_1_1_1_1_1_1_1_1_1_1_1_1_2"/>
    <protectedRange sqref="Q51:T51" name="Range2_12_1_3_1_1_1_1_2_2_1"/>
    <protectedRange sqref="P51" name="Range2_12_1_3_1_1_1_1_2_1_1_1"/>
    <protectedRange sqref="N51:O51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0:R50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S36" name="Range1_16_3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75" priority="5" operator="containsText" text="N/A">
      <formula>NOT(ISERROR(SEARCH("N/A",Z12)))</formula>
    </cfRule>
    <cfRule type="cellIs" dxfId="474" priority="17" operator="equal">
      <formula>0</formula>
    </cfRule>
  </conditionalFormatting>
  <conditionalFormatting sqref="Z12:AG35">
    <cfRule type="cellIs" dxfId="473" priority="16" operator="greaterThanOrEqual">
      <formula>1185</formula>
    </cfRule>
  </conditionalFormatting>
  <conditionalFormatting sqref="Z12:AG35">
    <cfRule type="cellIs" dxfId="472" priority="15" operator="between">
      <formula>0.1</formula>
      <formula>1184</formula>
    </cfRule>
  </conditionalFormatting>
  <conditionalFormatting sqref="Z8:Z9 AT12:AT35 AL36:AQ36 AL12:AR35">
    <cfRule type="cellIs" dxfId="471" priority="14" operator="equal">
      <formula>0</formula>
    </cfRule>
  </conditionalFormatting>
  <conditionalFormatting sqref="Z8:Z9 AT12:AT35 AL36:AQ36 AL12:AR35">
    <cfRule type="cellIs" dxfId="470" priority="13" operator="greaterThan">
      <formula>1179</formula>
    </cfRule>
  </conditionalFormatting>
  <conditionalFormatting sqref="Z8:Z9 AT12:AT35 AL36:AQ36 AL12:AR35">
    <cfRule type="cellIs" dxfId="469" priority="12" operator="greaterThan">
      <formula>99</formula>
    </cfRule>
  </conditionalFormatting>
  <conditionalFormatting sqref="Z8:Z9 AT12:AT35 AL36:AQ36 AL12:AR35">
    <cfRule type="cellIs" dxfId="468" priority="11" operator="greaterThan">
      <formula>0.99</formula>
    </cfRule>
  </conditionalFormatting>
  <conditionalFormatting sqref="AD8:AD9">
    <cfRule type="cellIs" dxfId="467" priority="10" operator="equal">
      <formula>0</formula>
    </cfRule>
  </conditionalFormatting>
  <conditionalFormatting sqref="AD8:AD9">
    <cfRule type="cellIs" dxfId="466" priority="9" operator="greaterThan">
      <formula>1179</formula>
    </cfRule>
  </conditionalFormatting>
  <conditionalFormatting sqref="AD8:AD9">
    <cfRule type="cellIs" dxfId="465" priority="8" operator="greaterThan">
      <formula>99</formula>
    </cfRule>
  </conditionalFormatting>
  <conditionalFormatting sqref="AD8:AD9">
    <cfRule type="cellIs" dxfId="464" priority="7" operator="greaterThan">
      <formula>0.99</formula>
    </cfRule>
  </conditionalFormatting>
  <conditionalFormatting sqref="AK12:AK35">
    <cfRule type="cellIs" dxfId="463" priority="6" operator="greaterThan">
      <formula>$AK$8</formula>
    </cfRule>
  </conditionalFormatting>
  <conditionalFormatting sqref="AS12:AS35">
    <cfRule type="containsText" dxfId="462" priority="1" operator="containsText" text="N/A">
      <formula>NOT(ISERROR(SEARCH("N/A",AS12)))</formula>
    </cfRule>
    <cfRule type="cellIs" dxfId="461" priority="4" operator="equal">
      <formula>0</formula>
    </cfRule>
  </conditionalFormatting>
  <conditionalFormatting sqref="AS12:AS35">
    <cfRule type="cellIs" dxfId="460" priority="3" operator="greaterThanOrEqual">
      <formula>1185</formula>
    </cfRule>
  </conditionalFormatting>
  <conditionalFormatting sqref="AS12:AS35">
    <cfRule type="cellIs" dxfId="459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BB87"/>
  <sheetViews>
    <sheetView topLeftCell="A43" zoomScaleNormal="100" workbookViewId="0">
      <selection activeCell="A61" sqref="A61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153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99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0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4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43164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26980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5"/>
      <c r="C9" s="206"/>
      <c r="D9" s="207"/>
      <c r="E9" s="208"/>
      <c r="F9" s="208"/>
      <c r="G9" s="208"/>
      <c r="H9" s="208"/>
      <c r="I9" s="209"/>
      <c r="J9" s="122"/>
      <c r="K9" s="207"/>
      <c r="L9" s="208"/>
      <c r="M9" s="209"/>
      <c r="N9" s="29"/>
      <c r="O9" s="29"/>
      <c r="P9" s="29"/>
      <c r="Q9" s="122"/>
      <c r="R9" s="122"/>
      <c r="S9" s="122"/>
      <c r="T9" s="123"/>
      <c r="U9" s="124"/>
      <c r="V9" s="125"/>
      <c r="W9" s="207"/>
      <c r="X9" s="209"/>
      <c r="Y9" s="30"/>
      <c r="Z9" s="202"/>
      <c r="AA9" s="126"/>
      <c r="AB9" s="127"/>
      <c r="AC9" s="127"/>
      <c r="AD9" s="126"/>
      <c r="AE9" s="126"/>
      <c r="AF9" s="128"/>
      <c r="AG9" s="20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00" t="s">
        <v>51</v>
      </c>
      <c r="X10" s="200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98" t="s">
        <v>55</v>
      </c>
      <c r="AI10" s="198" t="s">
        <v>56</v>
      </c>
      <c r="AJ10" s="309" t="s">
        <v>57</v>
      </c>
      <c r="AK10" s="324" t="s">
        <v>58</v>
      </c>
      <c r="AL10" s="200" t="s">
        <v>59</v>
      </c>
      <c r="AM10" s="200" t="s">
        <v>60</v>
      </c>
      <c r="AN10" s="200" t="s">
        <v>61</v>
      </c>
      <c r="AO10" s="200" t="s">
        <v>62</v>
      </c>
      <c r="AP10" s="200" t="s">
        <v>63</v>
      </c>
      <c r="AQ10" s="200" t="s">
        <v>125</v>
      </c>
      <c r="AR10" s="200" t="s">
        <v>64</v>
      </c>
      <c r="AS10" s="200" t="s">
        <v>65</v>
      </c>
      <c r="AT10" s="307" t="s">
        <v>66</v>
      </c>
      <c r="AU10" s="200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00" t="s">
        <v>72</v>
      </c>
      <c r="C11" s="200" t="s">
        <v>73</v>
      </c>
      <c r="D11" s="200" t="s">
        <v>74</v>
      </c>
      <c r="E11" s="200" t="s">
        <v>75</v>
      </c>
      <c r="F11" s="200" t="s">
        <v>128</v>
      </c>
      <c r="G11" s="200" t="s">
        <v>74</v>
      </c>
      <c r="H11" s="200" t="s">
        <v>75</v>
      </c>
      <c r="I11" s="200" t="s">
        <v>128</v>
      </c>
      <c r="J11" s="304"/>
      <c r="K11" s="200" t="s">
        <v>75</v>
      </c>
      <c r="L11" s="200" t="s">
        <v>75</v>
      </c>
      <c r="M11" s="200" t="s">
        <v>75</v>
      </c>
      <c r="N11" s="28" t="s">
        <v>29</v>
      </c>
      <c r="O11" s="306"/>
      <c r="P11" s="28" t="s">
        <v>29</v>
      </c>
      <c r="Q11" s="308"/>
      <c r="R11" s="308"/>
      <c r="S11" s="1">
        <f>'MAR 4'!S35</f>
        <v>87256842</v>
      </c>
      <c r="T11" s="317"/>
      <c r="U11" s="318"/>
      <c r="V11" s="319"/>
      <c r="W11" s="200" t="s">
        <v>75</v>
      </c>
      <c r="X11" s="200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4'!AI35</f>
        <v>13781634</v>
      </c>
      <c r="AJ11" s="309"/>
      <c r="AK11" s="325"/>
      <c r="AL11" s="200" t="s">
        <v>84</v>
      </c>
      <c r="AM11" s="200" t="s">
        <v>84</v>
      </c>
      <c r="AN11" s="200" t="s">
        <v>84</v>
      </c>
      <c r="AO11" s="200" t="s">
        <v>84</v>
      </c>
      <c r="AP11" s="200" t="s">
        <v>84</v>
      </c>
      <c r="AQ11" s="200" t="s">
        <v>84</v>
      </c>
      <c r="AR11" s="200" t="s">
        <v>84</v>
      </c>
      <c r="AS11" s="1"/>
      <c r="AT11" s="308"/>
      <c r="AU11" s="201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72</v>
      </c>
      <c r="H12" s="155">
        <f t="shared" ref="H12:H35" si="0">G12/1.42</f>
        <v>50.70422535211268</v>
      </c>
      <c r="I12" s="155">
        <v>68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8">
        <v>142</v>
      </c>
      <c r="R12" s="158"/>
      <c r="S12" s="158">
        <v>87260538</v>
      </c>
      <c r="T12" s="45">
        <f>IF(ISBLANK(S12),"-",S12-S11)</f>
        <v>3696</v>
      </c>
      <c r="U12" s="46">
        <f>T12*24/1000</f>
        <v>88.703999999999994</v>
      </c>
      <c r="V12" s="46">
        <f>T12/1000</f>
        <v>3.6960000000000002</v>
      </c>
      <c r="W12" s="96">
        <v>5.2</v>
      </c>
      <c r="X12" s="96">
        <f t="shared" ref="X12:X35" si="1">W12</f>
        <v>5.2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1188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13782788</v>
      </c>
      <c r="AJ12" s="45">
        <f>IF(ISBLANK(AI12),"-",AI12-AI11)</f>
        <v>1154</v>
      </c>
      <c r="AK12" s="48">
        <f>AJ12/V12</f>
        <v>312.22943722943722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0.8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72</v>
      </c>
      <c r="H13" s="155">
        <f t="shared" si="0"/>
        <v>50.70422535211268</v>
      </c>
      <c r="I13" s="155">
        <v>68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8">
        <v>138</v>
      </c>
      <c r="R13" s="158"/>
      <c r="S13" s="158">
        <v>87263646</v>
      </c>
      <c r="T13" s="45">
        <f t="shared" ref="T13:T35" si="4">IF(ISBLANK(S13),"-",S13-S12)</f>
        <v>3108</v>
      </c>
      <c r="U13" s="46">
        <f t="shared" ref="U13:U36" si="5">T13*24/1000</f>
        <v>74.591999999999999</v>
      </c>
      <c r="V13" s="46">
        <f t="shared" ref="V13:V36" si="6">T13/1000</f>
        <v>3.1080000000000001</v>
      </c>
      <c r="W13" s="96">
        <v>6.8</v>
      </c>
      <c r="X13" s="96">
        <f t="shared" si="1"/>
        <v>6.8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1187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13783974</v>
      </c>
      <c r="AJ13" s="45">
        <f t="shared" ref="AJ13:AJ35" si="7">IF(ISBLANK(AI13),"-",AI13-AI12)</f>
        <v>1186</v>
      </c>
      <c r="AK13" s="48">
        <f t="shared" ref="AK13:AK35" si="8">AJ13/V13</f>
        <v>381.59588159588156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0.8</v>
      </c>
      <c r="AS13" s="159"/>
      <c r="AT13" s="159">
        <f t="shared" ref="AT13:AT34" si="9">AS13-AS12</f>
        <v>0</v>
      </c>
      <c r="AU13" s="120">
        <v>1.1000000000000001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72</v>
      </c>
      <c r="H14" s="155">
        <f t="shared" si="0"/>
        <v>50.70422535211268</v>
      </c>
      <c r="I14" s="155">
        <v>68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8">
        <v>142</v>
      </c>
      <c r="R14" s="158"/>
      <c r="S14" s="158">
        <v>87266980</v>
      </c>
      <c r="T14" s="45">
        <f t="shared" si="4"/>
        <v>3334</v>
      </c>
      <c r="U14" s="46">
        <f t="shared" si="5"/>
        <v>80.016000000000005</v>
      </c>
      <c r="V14" s="46">
        <f t="shared" si="6"/>
        <v>3.3340000000000001</v>
      </c>
      <c r="W14" s="96">
        <v>8.6999999999999993</v>
      </c>
      <c r="X14" s="96">
        <f t="shared" si="1"/>
        <v>8.6999999999999993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1187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13785166</v>
      </c>
      <c r="AJ14" s="45">
        <f t="shared" si="7"/>
        <v>1192</v>
      </c>
      <c r="AK14" s="48">
        <f t="shared" si="8"/>
        <v>357.52849430113974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0.8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7</v>
      </c>
      <c r="G15" s="118">
        <v>83</v>
      </c>
      <c r="H15" s="155">
        <f t="shared" si="0"/>
        <v>58.450704225352112</v>
      </c>
      <c r="I15" s="155">
        <v>78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117</v>
      </c>
      <c r="R15" s="158" t="s">
        <v>123</v>
      </c>
      <c r="S15" s="158">
        <v>87269602</v>
      </c>
      <c r="T15" s="45">
        <f t="shared" si="4"/>
        <v>2622</v>
      </c>
      <c r="U15" s="46">
        <f t="shared" si="5"/>
        <v>62.927999999999997</v>
      </c>
      <c r="V15" s="46">
        <f t="shared" si="6"/>
        <v>2.6219999999999999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1187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13786090</v>
      </c>
      <c r="AJ15" s="45">
        <f t="shared" si="7"/>
        <v>924</v>
      </c>
      <c r="AK15" s="48">
        <f t="shared" si="8"/>
        <v>352.40274599542334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0.8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7</v>
      </c>
      <c r="G16" s="118">
        <v>78</v>
      </c>
      <c r="H16" s="155">
        <f t="shared" si="0"/>
        <v>54.929577464788736</v>
      </c>
      <c r="I16" s="155">
        <v>76</v>
      </c>
      <c r="J16" s="41" t="s">
        <v>88</v>
      </c>
      <c r="K16" s="41">
        <f t="shared" si="3"/>
        <v>50</v>
      </c>
      <c r="L16" s="42">
        <f>(G16-5)/1.42</f>
        <v>51.408450704225352</v>
      </c>
      <c r="M16" s="41">
        <f>L16+(6/1.42)</f>
        <v>55.633802816901408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87272864</v>
      </c>
      <c r="T16" s="45">
        <f t="shared" si="4"/>
        <v>3262</v>
      </c>
      <c r="U16" s="46">
        <f t="shared" si="5"/>
        <v>78.287999999999997</v>
      </c>
      <c r="V16" s="46">
        <f t="shared" si="6"/>
        <v>3.262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1187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13787150</v>
      </c>
      <c r="AJ16" s="45">
        <f t="shared" si="7"/>
        <v>1060</v>
      </c>
      <c r="AK16" s="48">
        <f t="shared" si="8"/>
        <v>324.95401594114043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7</v>
      </c>
      <c r="G17" s="118">
        <v>76</v>
      </c>
      <c r="H17" s="155">
        <f t="shared" si="0"/>
        <v>53.521126760563384</v>
      </c>
      <c r="I17" s="155">
        <v>78</v>
      </c>
      <c r="J17" s="41" t="s">
        <v>88</v>
      </c>
      <c r="K17" s="41">
        <f t="shared" si="3"/>
        <v>52.112676056338032</v>
      </c>
      <c r="L17" s="42">
        <f t="shared" ref="L17:L26" si="10">G17/1.42</f>
        <v>53.521126760563384</v>
      </c>
      <c r="M17" s="41">
        <f>L17+1.42</f>
        <v>54.941126760563385</v>
      </c>
      <c r="N17" s="43">
        <v>19</v>
      </c>
      <c r="O17" s="44" t="s">
        <v>100</v>
      </c>
      <c r="P17" s="44">
        <v>13.1</v>
      </c>
      <c r="Q17" s="158">
        <v>133</v>
      </c>
      <c r="R17" s="158"/>
      <c r="S17" s="158">
        <v>87276820</v>
      </c>
      <c r="T17" s="45">
        <f t="shared" si="4"/>
        <v>3956</v>
      </c>
      <c r="U17" s="46">
        <f t="shared" si="5"/>
        <v>94.944000000000003</v>
      </c>
      <c r="V17" s="46">
        <f t="shared" si="6"/>
        <v>3.956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13788287</v>
      </c>
      <c r="AJ17" s="45">
        <f t="shared" si="7"/>
        <v>1137</v>
      </c>
      <c r="AK17" s="48">
        <f t="shared" si="8"/>
        <v>287.41152679474214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1.06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78</v>
      </c>
      <c r="H18" s="155">
        <f t="shared" si="0"/>
        <v>54.929577464788736</v>
      </c>
      <c r="I18" s="155">
        <v>78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127</v>
      </c>
      <c r="R18" s="158"/>
      <c r="S18" s="158">
        <v>87281015</v>
      </c>
      <c r="T18" s="45">
        <f t="shared" si="4"/>
        <v>4195</v>
      </c>
      <c r="U18" s="46">
        <f t="shared" si="5"/>
        <v>100.68</v>
      </c>
      <c r="V18" s="46">
        <f t="shared" si="6"/>
        <v>4.1950000000000003</v>
      </c>
      <c r="W18" s="96">
        <v>9.1</v>
      </c>
      <c r="X18" s="96">
        <f t="shared" si="1"/>
        <v>9.1</v>
      </c>
      <c r="Y18" s="97" t="s">
        <v>160</v>
      </c>
      <c r="Z18" s="159">
        <v>1026</v>
      </c>
      <c r="AA18" s="159">
        <v>0</v>
      </c>
      <c r="AB18" s="159">
        <v>1186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13789453</v>
      </c>
      <c r="AJ18" s="45">
        <f t="shared" si="7"/>
        <v>1166</v>
      </c>
      <c r="AK18" s="48">
        <f t="shared" si="8"/>
        <v>277.94994040524432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77</v>
      </c>
      <c r="H19" s="155">
        <f t="shared" si="0"/>
        <v>54.225352112676056</v>
      </c>
      <c r="I19" s="155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87285261</v>
      </c>
      <c r="T19" s="45">
        <f t="shared" si="4"/>
        <v>4246</v>
      </c>
      <c r="U19" s="46">
        <f>T19*24/1000</f>
        <v>101.904</v>
      </c>
      <c r="V19" s="46">
        <f t="shared" si="6"/>
        <v>4.2460000000000004</v>
      </c>
      <c r="W19" s="96">
        <v>8.4</v>
      </c>
      <c r="X19" s="96">
        <f t="shared" si="1"/>
        <v>8.4</v>
      </c>
      <c r="Y19" s="97" t="s">
        <v>160</v>
      </c>
      <c r="Z19" s="159">
        <v>1038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13790661</v>
      </c>
      <c r="AJ19" s="45">
        <f t="shared" si="7"/>
        <v>1208</v>
      </c>
      <c r="AK19" s="48">
        <f t="shared" si="8"/>
        <v>284.5030617051342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81</v>
      </c>
      <c r="H20" s="155">
        <f t="shared" si="0"/>
        <v>57.04225352112676</v>
      </c>
      <c r="I20" s="155">
        <v>80</v>
      </c>
      <c r="J20" s="41" t="s">
        <v>88</v>
      </c>
      <c r="K20" s="41">
        <f t="shared" si="3"/>
        <v>55.633802816901408</v>
      </c>
      <c r="L20" s="42">
        <f t="shared" si="10"/>
        <v>57.04225352112676</v>
      </c>
      <c r="M20" s="41">
        <f t="shared" si="11"/>
        <v>58.462253521126762</v>
      </c>
      <c r="N20" s="43">
        <v>19</v>
      </c>
      <c r="O20" s="44" t="s">
        <v>100</v>
      </c>
      <c r="P20" s="44">
        <v>18.399999999999999</v>
      </c>
      <c r="Q20" s="158">
        <v>142</v>
      </c>
      <c r="R20" s="158"/>
      <c r="S20" s="158">
        <v>87289566</v>
      </c>
      <c r="T20" s="45">
        <f t="shared" si="4"/>
        <v>4305</v>
      </c>
      <c r="U20" s="46">
        <f t="shared" si="5"/>
        <v>103.32</v>
      </c>
      <c r="V20" s="46">
        <f t="shared" si="6"/>
        <v>4.3049999999999997</v>
      </c>
      <c r="W20" s="96">
        <v>7.8</v>
      </c>
      <c r="X20" s="96">
        <f t="shared" si="1"/>
        <v>7.8</v>
      </c>
      <c r="Y20" s="97" t="s">
        <v>160</v>
      </c>
      <c r="Z20" s="159">
        <v>1035</v>
      </c>
      <c r="AA20" s="159">
        <v>0</v>
      </c>
      <c r="AB20" s="159">
        <v>1187</v>
      </c>
      <c r="AC20" s="159">
        <v>1185</v>
      </c>
      <c r="AD20" s="159">
        <v>1188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13791875</v>
      </c>
      <c r="AJ20" s="45">
        <f t="shared" si="7"/>
        <v>1214</v>
      </c>
      <c r="AK20" s="48">
        <f t="shared" si="8"/>
        <v>281.99767711962835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80</v>
      </c>
      <c r="H21" s="155">
        <f t="shared" si="0"/>
        <v>56.338028169014088</v>
      </c>
      <c r="I21" s="155">
        <v>80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141</v>
      </c>
      <c r="R21" s="158"/>
      <c r="S21" s="158">
        <v>87294119</v>
      </c>
      <c r="T21" s="45">
        <f t="shared" si="4"/>
        <v>4553</v>
      </c>
      <c r="U21" s="46">
        <f t="shared" si="5"/>
        <v>109.27200000000001</v>
      </c>
      <c r="V21" s="46">
        <f t="shared" si="6"/>
        <v>4.5529999999999999</v>
      </c>
      <c r="W21" s="96">
        <v>7.4</v>
      </c>
      <c r="X21" s="96">
        <f t="shared" si="1"/>
        <v>7.4</v>
      </c>
      <c r="Y21" s="97" t="s">
        <v>160</v>
      </c>
      <c r="Z21" s="159">
        <v>1016</v>
      </c>
      <c r="AA21" s="159">
        <v>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13793078</v>
      </c>
      <c r="AJ21" s="45">
        <f t="shared" si="7"/>
        <v>1203</v>
      </c>
      <c r="AK21" s="48">
        <f t="shared" si="8"/>
        <v>264.22139248846912</v>
      </c>
      <c r="AL21" s="156">
        <v>1</v>
      </c>
      <c r="AM21" s="156">
        <v>0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1.19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5</v>
      </c>
      <c r="G22" s="118">
        <v>80</v>
      </c>
      <c r="H22" s="155">
        <f t="shared" si="0"/>
        <v>56.338028169014088</v>
      </c>
      <c r="I22" s="155">
        <v>80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141</v>
      </c>
      <c r="R22" s="158"/>
      <c r="S22" s="158">
        <v>87298598</v>
      </c>
      <c r="T22" s="45">
        <f t="shared" si="4"/>
        <v>4479</v>
      </c>
      <c r="U22" s="46">
        <f t="shared" si="5"/>
        <v>107.496</v>
      </c>
      <c r="V22" s="46">
        <f t="shared" si="6"/>
        <v>4.4790000000000001</v>
      </c>
      <c r="W22" s="96">
        <v>7</v>
      </c>
      <c r="X22" s="96">
        <f>W22</f>
        <v>7</v>
      </c>
      <c r="Y22" s="97" t="s">
        <v>160</v>
      </c>
      <c r="Z22" s="159">
        <v>1015</v>
      </c>
      <c r="AA22" s="159">
        <v>0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13794288</v>
      </c>
      <c r="AJ22" s="45">
        <f t="shared" si="7"/>
        <v>1210</v>
      </c>
      <c r="AK22" s="48">
        <f t="shared" si="8"/>
        <v>270.14958696137529</v>
      </c>
      <c r="AL22" s="156">
        <v>1</v>
      </c>
      <c r="AM22" s="156">
        <v>0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4</v>
      </c>
      <c r="G23" s="118">
        <v>80</v>
      </c>
      <c r="H23" s="155">
        <f t="shared" si="0"/>
        <v>56.338028169014088</v>
      </c>
      <c r="I23" s="155">
        <v>80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141</v>
      </c>
      <c r="R23" s="158"/>
      <c r="S23" s="158">
        <v>87303052</v>
      </c>
      <c r="T23" s="45">
        <f t="shared" si="4"/>
        <v>4454</v>
      </c>
      <c r="U23" s="46">
        <f>T23*24/1000</f>
        <v>106.896</v>
      </c>
      <c r="V23" s="46">
        <f t="shared" si="6"/>
        <v>4.4539999999999997</v>
      </c>
      <c r="W23" s="96">
        <v>6.7</v>
      </c>
      <c r="X23" s="96">
        <f t="shared" si="1"/>
        <v>6.7</v>
      </c>
      <c r="Y23" s="97" t="s">
        <v>160</v>
      </c>
      <c r="Z23" s="159">
        <v>1015</v>
      </c>
      <c r="AA23" s="159">
        <v>0</v>
      </c>
      <c r="AB23" s="159">
        <v>1187</v>
      </c>
      <c r="AC23" s="159">
        <v>1185</v>
      </c>
      <c r="AD23" s="159">
        <v>1187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13795507</v>
      </c>
      <c r="AJ23" s="45">
        <f t="shared" si="7"/>
        <v>1219</v>
      </c>
      <c r="AK23" s="48">
        <f t="shared" si="8"/>
        <v>273.6865738661877</v>
      </c>
      <c r="AL23" s="156">
        <v>1</v>
      </c>
      <c r="AM23" s="156">
        <v>0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4</v>
      </c>
      <c r="G24" s="118">
        <v>81</v>
      </c>
      <c r="H24" s="155">
        <f t="shared" si="0"/>
        <v>57.04225352112676</v>
      </c>
      <c r="I24" s="155">
        <v>80</v>
      </c>
      <c r="J24" s="41" t="s">
        <v>88</v>
      </c>
      <c r="K24" s="41">
        <f t="shared" si="3"/>
        <v>55.633802816901408</v>
      </c>
      <c r="L24" s="42">
        <f t="shared" si="10"/>
        <v>57.04225352112676</v>
      </c>
      <c r="M24" s="41">
        <f>L24+(6/1.42)</f>
        <v>61.267605633802816</v>
      </c>
      <c r="N24" s="43">
        <v>19</v>
      </c>
      <c r="O24" s="44" t="s">
        <v>100</v>
      </c>
      <c r="P24" s="44">
        <v>17.5</v>
      </c>
      <c r="Q24" s="158">
        <v>141</v>
      </c>
      <c r="R24" s="158"/>
      <c r="S24" s="158">
        <v>87307593</v>
      </c>
      <c r="T24" s="45">
        <f t="shared" si="4"/>
        <v>4541</v>
      </c>
      <c r="U24" s="46">
        <f>T24*24/1000</f>
        <v>108.98399999999999</v>
      </c>
      <c r="V24" s="46">
        <f t="shared" si="6"/>
        <v>4.5410000000000004</v>
      </c>
      <c r="W24" s="96">
        <v>6.4</v>
      </c>
      <c r="X24" s="96">
        <f t="shared" si="1"/>
        <v>6.4</v>
      </c>
      <c r="Y24" s="97" t="s">
        <v>160</v>
      </c>
      <c r="Z24" s="159">
        <v>1005</v>
      </c>
      <c r="AA24" s="159">
        <v>0</v>
      </c>
      <c r="AB24" s="159">
        <v>1187</v>
      </c>
      <c r="AC24" s="159">
        <v>1185</v>
      </c>
      <c r="AD24" s="159">
        <v>1187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13796708</v>
      </c>
      <c r="AJ24" s="45">
        <f t="shared" si="7"/>
        <v>1201</v>
      </c>
      <c r="AK24" s="48">
        <f t="shared" si="8"/>
        <v>264.4791896058137</v>
      </c>
      <c r="AL24" s="156">
        <v>1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4</v>
      </c>
      <c r="G25" s="118">
        <v>83</v>
      </c>
      <c r="H25" s="155">
        <f>G25/1.42</f>
        <v>58.450704225352112</v>
      </c>
      <c r="I25" s="155">
        <v>80</v>
      </c>
      <c r="J25" s="41" t="s">
        <v>88</v>
      </c>
      <c r="K25" s="41">
        <f t="shared" si="3"/>
        <v>57.04225352112676</v>
      </c>
      <c r="L25" s="42">
        <f t="shared" si="10"/>
        <v>58.450704225352112</v>
      </c>
      <c r="M25" s="41">
        <f t="shared" ref="M25:M35" si="12">L25+(6/1.42)</f>
        <v>62.676056338028168</v>
      </c>
      <c r="N25" s="43">
        <v>18</v>
      </c>
      <c r="O25" s="44" t="s">
        <v>100</v>
      </c>
      <c r="P25" s="44">
        <v>17.3</v>
      </c>
      <c r="Q25" s="158">
        <v>145</v>
      </c>
      <c r="R25" s="158"/>
      <c r="S25" s="158">
        <v>87312214</v>
      </c>
      <c r="T25" s="45">
        <f t="shared" si="4"/>
        <v>4621</v>
      </c>
      <c r="U25" s="46">
        <f t="shared" si="5"/>
        <v>110.904</v>
      </c>
      <c r="V25" s="46">
        <f t="shared" si="6"/>
        <v>4.6210000000000004</v>
      </c>
      <c r="W25" s="96">
        <v>6.3</v>
      </c>
      <c r="X25" s="96">
        <f t="shared" si="1"/>
        <v>6.3</v>
      </c>
      <c r="Y25" s="97" t="s">
        <v>160</v>
      </c>
      <c r="Z25" s="159">
        <v>1005</v>
      </c>
      <c r="AA25" s="159">
        <v>0</v>
      </c>
      <c r="AB25" s="159">
        <v>1187</v>
      </c>
      <c r="AC25" s="159">
        <v>1185</v>
      </c>
      <c r="AD25" s="159">
        <v>1187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13797957</v>
      </c>
      <c r="AJ25" s="45">
        <f t="shared" si="7"/>
        <v>1249</v>
      </c>
      <c r="AK25" s="48">
        <f t="shared" si="8"/>
        <v>270.2878164899372</v>
      </c>
      <c r="AL25" s="156">
        <v>1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0.99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4</v>
      </c>
      <c r="G26" s="118">
        <v>83</v>
      </c>
      <c r="H26" s="155">
        <f t="shared" si="0"/>
        <v>58.450704225352112</v>
      </c>
      <c r="I26" s="155">
        <v>80</v>
      </c>
      <c r="J26" s="41" t="s">
        <v>88</v>
      </c>
      <c r="K26" s="41">
        <f t="shared" si="3"/>
        <v>57.04225352112676</v>
      </c>
      <c r="L26" s="42">
        <f t="shared" si="10"/>
        <v>58.450704225352112</v>
      </c>
      <c r="M26" s="41">
        <f t="shared" si="12"/>
        <v>62.676056338028168</v>
      </c>
      <c r="N26" s="43">
        <v>18</v>
      </c>
      <c r="O26" s="44" t="s">
        <v>100</v>
      </c>
      <c r="P26" s="44">
        <v>16.899999999999999</v>
      </c>
      <c r="Q26" s="158">
        <v>146</v>
      </c>
      <c r="R26" s="158"/>
      <c r="S26" s="158">
        <v>87316401</v>
      </c>
      <c r="T26" s="45">
        <f t="shared" si="4"/>
        <v>4187</v>
      </c>
      <c r="U26" s="46">
        <f t="shared" si="5"/>
        <v>100.488</v>
      </c>
      <c r="V26" s="46">
        <f t="shared" si="6"/>
        <v>4.1870000000000003</v>
      </c>
      <c r="W26" s="96">
        <v>6.2</v>
      </c>
      <c r="X26" s="96">
        <f t="shared" si="1"/>
        <v>6.2</v>
      </c>
      <c r="Y26" s="97" t="s">
        <v>160</v>
      </c>
      <c r="Z26" s="159">
        <v>1005</v>
      </c>
      <c r="AA26" s="159">
        <v>0</v>
      </c>
      <c r="AB26" s="159">
        <v>1187</v>
      </c>
      <c r="AC26" s="159">
        <v>1185</v>
      </c>
      <c r="AD26" s="159">
        <v>1167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13799123</v>
      </c>
      <c r="AJ26" s="45">
        <f>IF(ISBLANK(AI26),"-",AI26-AI25)</f>
        <v>1166</v>
      </c>
      <c r="AK26" s="48">
        <f t="shared" si="8"/>
        <v>278.48101265822783</v>
      </c>
      <c r="AL26" s="156">
        <v>1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4</v>
      </c>
      <c r="G27" s="118">
        <v>83</v>
      </c>
      <c r="H27" s="155">
        <f t="shared" si="0"/>
        <v>58.450704225352112</v>
      </c>
      <c r="I27" s="155">
        <v>80</v>
      </c>
      <c r="J27" s="41" t="s">
        <v>88</v>
      </c>
      <c r="K27" s="41">
        <f t="shared" si="3"/>
        <v>54.929577464788736</v>
      </c>
      <c r="L27" s="42">
        <f>(G27-3)/1.42</f>
        <v>56.338028169014088</v>
      </c>
      <c r="M27" s="41">
        <f t="shared" si="12"/>
        <v>60.563380281690144</v>
      </c>
      <c r="N27" s="43">
        <v>18</v>
      </c>
      <c r="O27" s="44" t="s">
        <v>100</v>
      </c>
      <c r="P27" s="44">
        <v>16.7</v>
      </c>
      <c r="Q27" s="158">
        <v>145</v>
      </c>
      <c r="R27" s="158"/>
      <c r="S27" s="158">
        <v>87320580</v>
      </c>
      <c r="T27" s="45">
        <f t="shared" si="4"/>
        <v>4179</v>
      </c>
      <c r="U27" s="46">
        <f t="shared" si="5"/>
        <v>100.29600000000001</v>
      </c>
      <c r="V27" s="46">
        <f t="shared" si="6"/>
        <v>4.1790000000000003</v>
      </c>
      <c r="W27" s="96">
        <v>6.2</v>
      </c>
      <c r="X27" s="96">
        <f t="shared" si="1"/>
        <v>6.2</v>
      </c>
      <c r="Y27" s="97" t="s">
        <v>160</v>
      </c>
      <c r="Z27" s="159">
        <v>1005</v>
      </c>
      <c r="AA27" s="159">
        <v>0</v>
      </c>
      <c r="AB27" s="159">
        <v>1127</v>
      </c>
      <c r="AC27" s="159">
        <v>1185</v>
      </c>
      <c r="AD27" s="159">
        <v>1127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13800177</v>
      </c>
      <c r="AJ27" s="45">
        <f>IF(ISBLANK(AI27),"-",AI27-AI26)</f>
        <v>1054</v>
      </c>
      <c r="AK27" s="48">
        <f t="shared" si="8"/>
        <v>252.21344819334769</v>
      </c>
      <c r="AL27" s="156">
        <v>1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4</v>
      </c>
      <c r="G28" s="118">
        <v>83</v>
      </c>
      <c r="H28" s="155">
        <f t="shared" si="0"/>
        <v>58.450704225352112</v>
      </c>
      <c r="I28" s="155">
        <v>80</v>
      </c>
      <c r="J28" s="41" t="s">
        <v>88</v>
      </c>
      <c r="K28" s="41">
        <f t="shared" si="3"/>
        <v>54.929577464788736</v>
      </c>
      <c r="L28" s="42">
        <f t="shared" ref="L28:L33" si="13">(G28-3)/1.42</f>
        <v>56.338028169014088</v>
      </c>
      <c r="M28" s="41">
        <f t="shared" si="12"/>
        <v>60.563380281690144</v>
      </c>
      <c r="N28" s="43">
        <v>18</v>
      </c>
      <c r="O28" s="44" t="s">
        <v>100</v>
      </c>
      <c r="P28" s="44">
        <v>16.7</v>
      </c>
      <c r="Q28" s="158">
        <v>146</v>
      </c>
      <c r="R28" s="158"/>
      <c r="S28" s="158">
        <v>87324870</v>
      </c>
      <c r="T28" s="45">
        <f t="shared" si="4"/>
        <v>4290</v>
      </c>
      <c r="U28" s="46">
        <f t="shared" si="5"/>
        <v>102.96</v>
      </c>
      <c r="V28" s="46">
        <f t="shared" si="6"/>
        <v>4.29</v>
      </c>
      <c r="W28" s="96">
        <v>6.2</v>
      </c>
      <c r="X28" s="96">
        <f t="shared" si="1"/>
        <v>6.2</v>
      </c>
      <c r="Y28" s="97" t="s">
        <v>141</v>
      </c>
      <c r="Z28" s="159">
        <v>0</v>
      </c>
      <c r="AA28" s="159">
        <v>0</v>
      </c>
      <c r="AB28" s="159">
        <v>1147</v>
      </c>
      <c r="AC28" s="159">
        <v>1185</v>
      </c>
      <c r="AD28" s="159">
        <v>1187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13801243</v>
      </c>
      <c r="AJ28" s="45">
        <f t="shared" si="7"/>
        <v>1066</v>
      </c>
      <c r="AK28" s="48">
        <f>AJ27/V28</f>
        <v>245.6876456876457</v>
      </c>
      <c r="AL28" s="156">
        <v>0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3</v>
      </c>
      <c r="G29" s="118">
        <v>83</v>
      </c>
      <c r="H29" s="155">
        <f t="shared" si="0"/>
        <v>58.450704225352112</v>
      </c>
      <c r="I29" s="155">
        <v>80</v>
      </c>
      <c r="J29" s="41" t="s">
        <v>88</v>
      </c>
      <c r="K29" s="41">
        <f t="shared" si="3"/>
        <v>54.929577464788736</v>
      </c>
      <c r="L29" s="42">
        <f t="shared" si="13"/>
        <v>56.338028169014088</v>
      </c>
      <c r="M29" s="41">
        <f t="shared" si="12"/>
        <v>60.563380281690144</v>
      </c>
      <c r="N29" s="43">
        <v>18</v>
      </c>
      <c r="O29" s="44" t="s">
        <v>100</v>
      </c>
      <c r="P29" s="44">
        <v>16.7</v>
      </c>
      <c r="Q29" s="158">
        <v>146</v>
      </c>
      <c r="R29" s="158"/>
      <c r="S29" s="158">
        <v>87329440</v>
      </c>
      <c r="T29" s="45">
        <f t="shared" si="4"/>
        <v>4570</v>
      </c>
      <c r="U29" s="46">
        <f t="shared" si="5"/>
        <v>109.68</v>
      </c>
      <c r="V29" s="46">
        <f t="shared" si="6"/>
        <v>4.57</v>
      </c>
      <c r="W29" s="96">
        <v>6.2</v>
      </c>
      <c r="X29" s="96">
        <f t="shared" si="1"/>
        <v>6.2</v>
      </c>
      <c r="Y29" s="97" t="s">
        <v>141</v>
      </c>
      <c r="Z29" s="159">
        <v>0</v>
      </c>
      <c r="AA29" s="159">
        <v>0</v>
      </c>
      <c r="AB29" s="159">
        <v>1147</v>
      </c>
      <c r="AC29" s="159">
        <v>1185</v>
      </c>
      <c r="AD29" s="159">
        <v>1147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13802365</v>
      </c>
      <c r="AJ29" s="45">
        <f t="shared" si="7"/>
        <v>1122</v>
      </c>
      <c r="AK29" s="48">
        <f>AJ28/V29</f>
        <v>233.26039387308532</v>
      </c>
      <c r="AL29" s="156">
        <v>0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1.02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3</v>
      </c>
      <c r="G30" s="118">
        <v>78</v>
      </c>
      <c r="H30" s="155">
        <f t="shared" si="0"/>
        <v>54.929577464788736</v>
      </c>
      <c r="I30" s="155">
        <v>75</v>
      </c>
      <c r="J30" s="41" t="s">
        <v>88</v>
      </c>
      <c r="K30" s="41">
        <f t="shared" si="3"/>
        <v>51.408450704225352</v>
      </c>
      <c r="L30" s="42">
        <f t="shared" si="13"/>
        <v>52.816901408450704</v>
      </c>
      <c r="M30" s="41">
        <f t="shared" si="12"/>
        <v>57.04225352112676</v>
      </c>
      <c r="N30" s="43">
        <v>18</v>
      </c>
      <c r="O30" s="44" t="s">
        <v>100</v>
      </c>
      <c r="P30" s="44">
        <v>16.600000000000001</v>
      </c>
      <c r="Q30" s="158">
        <v>139</v>
      </c>
      <c r="R30" s="158"/>
      <c r="S30" s="158">
        <v>87333515</v>
      </c>
      <c r="T30" s="45">
        <f t="shared" si="4"/>
        <v>4075</v>
      </c>
      <c r="U30" s="46">
        <f t="shared" si="5"/>
        <v>97.8</v>
      </c>
      <c r="V30" s="46">
        <f t="shared" si="6"/>
        <v>4.0750000000000002</v>
      </c>
      <c r="W30" s="96">
        <v>6.2</v>
      </c>
      <c r="X30" s="96">
        <f t="shared" si="1"/>
        <v>6.2</v>
      </c>
      <c r="Y30" s="97" t="s">
        <v>141</v>
      </c>
      <c r="Z30" s="159">
        <v>0</v>
      </c>
      <c r="AA30" s="159">
        <v>0</v>
      </c>
      <c r="AB30" s="159">
        <v>1098</v>
      </c>
      <c r="AC30" s="159">
        <v>1185</v>
      </c>
      <c r="AD30" s="159">
        <v>1097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13803409</v>
      </c>
      <c r="AJ30" s="45">
        <f t="shared" si="7"/>
        <v>1044</v>
      </c>
      <c r="AK30" s="48">
        <f t="shared" si="8"/>
        <v>256.19631901840489</v>
      </c>
      <c r="AL30" s="156">
        <v>0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4</v>
      </c>
      <c r="G31" s="118">
        <v>76</v>
      </c>
      <c r="H31" s="155">
        <f t="shared" si="0"/>
        <v>53.521126760563384</v>
      </c>
      <c r="I31" s="155">
        <v>71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137</v>
      </c>
      <c r="R31" s="158"/>
      <c r="S31" s="158">
        <v>87337270</v>
      </c>
      <c r="T31" s="45">
        <f t="shared" si="4"/>
        <v>3755</v>
      </c>
      <c r="U31" s="46">
        <f t="shared" si="5"/>
        <v>90.12</v>
      </c>
      <c r="V31" s="46">
        <f t="shared" si="6"/>
        <v>3.7549999999999999</v>
      </c>
      <c r="W31" s="96">
        <v>6.2</v>
      </c>
      <c r="X31" s="96">
        <f t="shared" si="1"/>
        <v>6.2</v>
      </c>
      <c r="Y31" s="97" t="s">
        <v>141</v>
      </c>
      <c r="Z31" s="159">
        <v>0</v>
      </c>
      <c r="AA31" s="159">
        <v>0</v>
      </c>
      <c r="AB31" s="159">
        <v>1127</v>
      </c>
      <c r="AC31" s="159">
        <v>1185</v>
      </c>
      <c r="AD31" s="159">
        <v>1127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13804381</v>
      </c>
      <c r="AJ31" s="45">
        <f t="shared" si="7"/>
        <v>972</v>
      </c>
      <c r="AK31" s="48">
        <f t="shared" si="8"/>
        <v>258.85486018641814</v>
      </c>
      <c r="AL31" s="156">
        <v>0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4</v>
      </c>
      <c r="G32" s="118">
        <v>83</v>
      </c>
      <c r="H32" s="155">
        <f t="shared" si="0"/>
        <v>58.450704225352112</v>
      </c>
      <c r="I32" s="155">
        <v>80</v>
      </c>
      <c r="J32" s="41" t="s">
        <v>88</v>
      </c>
      <c r="K32" s="41">
        <f t="shared" si="3"/>
        <v>54.929577464788736</v>
      </c>
      <c r="L32" s="42">
        <f t="shared" si="13"/>
        <v>56.338028169014088</v>
      </c>
      <c r="M32" s="41">
        <f t="shared" si="12"/>
        <v>60.563380281690144</v>
      </c>
      <c r="N32" s="43">
        <v>18</v>
      </c>
      <c r="O32" s="44" t="s">
        <v>100</v>
      </c>
      <c r="P32" s="44">
        <v>16.100000000000001</v>
      </c>
      <c r="Q32" s="158">
        <v>143</v>
      </c>
      <c r="R32" s="158"/>
      <c r="S32" s="158">
        <v>87341310</v>
      </c>
      <c r="T32" s="45">
        <f t="shared" si="4"/>
        <v>4040</v>
      </c>
      <c r="U32" s="46">
        <f t="shared" si="5"/>
        <v>96.96</v>
      </c>
      <c r="V32" s="46">
        <f t="shared" si="6"/>
        <v>4.04</v>
      </c>
      <c r="W32" s="96">
        <v>6.2</v>
      </c>
      <c r="X32" s="96">
        <f t="shared" si="1"/>
        <v>6.2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13805434</v>
      </c>
      <c r="AJ32" s="45">
        <f t="shared" si="7"/>
        <v>1053</v>
      </c>
      <c r="AK32" s="48">
        <f t="shared" si="8"/>
        <v>260.64356435643566</v>
      </c>
      <c r="AL32" s="156">
        <v>0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4</v>
      </c>
      <c r="G33" s="118">
        <v>83</v>
      </c>
      <c r="H33" s="155">
        <f t="shared" si="0"/>
        <v>58.450704225352112</v>
      </c>
      <c r="I33" s="155">
        <v>80</v>
      </c>
      <c r="J33" s="41" t="s">
        <v>88</v>
      </c>
      <c r="K33" s="41">
        <f t="shared" si="3"/>
        <v>54.929577464788736</v>
      </c>
      <c r="L33" s="42">
        <f t="shared" si="13"/>
        <v>56.338028169014088</v>
      </c>
      <c r="M33" s="41">
        <f t="shared" si="12"/>
        <v>60.563380281690144</v>
      </c>
      <c r="N33" s="43">
        <v>14</v>
      </c>
      <c r="O33" s="44" t="s">
        <v>116</v>
      </c>
      <c r="P33" s="44">
        <v>12.6</v>
      </c>
      <c r="Q33" s="158">
        <v>131</v>
      </c>
      <c r="R33" s="158"/>
      <c r="S33" s="158">
        <v>87345646</v>
      </c>
      <c r="T33" s="45">
        <f t="shared" si="4"/>
        <v>4336</v>
      </c>
      <c r="U33" s="46">
        <f t="shared" si="5"/>
        <v>104.06399999999999</v>
      </c>
      <c r="V33" s="46">
        <f t="shared" si="6"/>
        <v>4.3360000000000003</v>
      </c>
      <c r="W33" s="96">
        <v>6.2</v>
      </c>
      <c r="X33" s="96">
        <f t="shared" si="1"/>
        <v>6.2</v>
      </c>
      <c r="Y33" s="97" t="s">
        <v>141</v>
      </c>
      <c r="Z33" s="159">
        <v>0</v>
      </c>
      <c r="AA33" s="159">
        <v>0</v>
      </c>
      <c r="AB33" s="159">
        <v>1157</v>
      </c>
      <c r="AC33" s="159">
        <v>1185</v>
      </c>
      <c r="AD33" s="159">
        <v>1157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13806574</v>
      </c>
      <c r="AJ33" s="45">
        <f t="shared" si="7"/>
        <v>1140</v>
      </c>
      <c r="AK33" s="48">
        <f t="shared" si="8"/>
        <v>262.91512915129147</v>
      </c>
      <c r="AL33" s="156">
        <v>0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6</v>
      </c>
      <c r="G34" s="118">
        <v>83</v>
      </c>
      <c r="H34" s="155">
        <f t="shared" si="0"/>
        <v>58.450704225352112</v>
      </c>
      <c r="I34" s="155">
        <v>80</v>
      </c>
      <c r="J34" s="41" t="s">
        <v>88</v>
      </c>
      <c r="K34" s="41">
        <f>L34-(2/1.42)</f>
        <v>53.521126760563384</v>
      </c>
      <c r="L34" s="42">
        <f>(G34-5)/1.42</f>
        <v>54.929577464788736</v>
      </c>
      <c r="M34" s="41">
        <f t="shared" si="12"/>
        <v>59.154929577464792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87349186</v>
      </c>
      <c r="T34" s="45">
        <f t="shared" si="4"/>
        <v>3540</v>
      </c>
      <c r="U34" s="46">
        <f t="shared" si="5"/>
        <v>84.96</v>
      </c>
      <c r="V34" s="46">
        <f t="shared" si="6"/>
        <v>3.54</v>
      </c>
      <c r="W34" s="96">
        <v>6.6</v>
      </c>
      <c r="X34" s="96">
        <f t="shared" si="1"/>
        <v>6.6</v>
      </c>
      <c r="Y34" s="97" t="s">
        <v>141</v>
      </c>
      <c r="Z34" s="159">
        <v>0</v>
      </c>
      <c r="AA34" s="159">
        <v>0</v>
      </c>
      <c r="AB34" s="159">
        <v>1126</v>
      </c>
      <c r="AC34" s="159">
        <v>1185</v>
      </c>
      <c r="AD34" s="159">
        <v>1126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13807568</v>
      </c>
      <c r="AJ34" s="45">
        <f t="shared" si="7"/>
        <v>994</v>
      </c>
      <c r="AK34" s="48">
        <f t="shared" si="8"/>
        <v>280.79096045197741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6</v>
      </c>
      <c r="G35" s="118">
        <v>83</v>
      </c>
      <c r="H35" s="155">
        <f t="shared" si="0"/>
        <v>58.450704225352112</v>
      </c>
      <c r="I35" s="155">
        <v>80</v>
      </c>
      <c r="J35" s="41" t="s">
        <v>88</v>
      </c>
      <c r="K35" s="41">
        <f t="shared" si="3"/>
        <v>53.521126760563384</v>
      </c>
      <c r="L35" s="42">
        <f>(G35-5)/1.42</f>
        <v>54.929577464788736</v>
      </c>
      <c r="M35" s="41">
        <f t="shared" si="12"/>
        <v>59.154929577464792</v>
      </c>
      <c r="N35" s="43">
        <v>14</v>
      </c>
      <c r="O35" s="44" t="s">
        <v>116</v>
      </c>
      <c r="P35" s="58">
        <v>11.5</v>
      </c>
      <c r="Q35" s="158">
        <v>131</v>
      </c>
      <c r="R35" s="158"/>
      <c r="S35" s="158">
        <v>87352908</v>
      </c>
      <c r="T35" s="45">
        <f t="shared" si="4"/>
        <v>3722</v>
      </c>
      <c r="U35" s="46">
        <f t="shared" si="5"/>
        <v>89.328000000000003</v>
      </c>
      <c r="V35" s="46">
        <f t="shared" si="6"/>
        <v>3.722</v>
      </c>
      <c r="W35" s="96">
        <v>7.2</v>
      </c>
      <c r="X35" s="96">
        <f t="shared" si="1"/>
        <v>7.2</v>
      </c>
      <c r="Y35" s="97" t="s">
        <v>141</v>
      </c>
      <c r="Z35" s="159">
        <v>0</v>
      </c>
      <c r="AA35" s="159">
        <v>0</v>
      </c>
      <c r="AB35" s="159">
        <v>1126</v>
      </c>
      <c r="AC35" s="159">
        <v>1185</v>
      </c>
      <c r="AD35" s="159">
        <v>1096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13808614</v>
      </c>
      <c r="AJ35" s="45">
        <f t="shared" si="7"/>
        <v>1046</v>
      </c>
      <c r="AK35" s="48">
        <f t="shared" si="8"/>
        <v>281.03170338527673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96066</v>
      </c>
      <c r="U36" s="46">
        <f t="shared" si="5"/>
        <v>2305.5839999999998</v>
      </c>
      <c r="V36" s="46">
        <f t="shared" si="6"/>
        <v>96.066000000000003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3"/>
      <c r="AJ36" s="119">
        <f>SUM(AJ12:AJ35)</f>
        <v>26980</v>
      </c>
      <c r="AK36" s="61">
        <f>$AJ$36/$V36</f>
        <v>280.84858326567149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1.0566666666666666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185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11"/>
      <c r="D48" s="115"/>
      <c r="E48" s="115"/>
      <c r="F48" s="115"/>
      <c r="G48" s="115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15" t="s">
        <v>159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54"/>
      <c r="D50" s="154"/>
      <c r="E50" s="154"/>
      <c r="F50" s="154"/>
      <c r="G50" s="154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186</v>
      </c>
      <c r="C51" s="154"/>
      <c r="D51" s="154"/>
      <c r="E51" s="154"/>
      <c r="F51" s="154"/>
      <c r="G51" s="154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187</v>
      </c>
      <c r="C53" s="154"/>
      <c r="D53" s="154"/>
      <c r="E53" s="154"/>
      <c r="F53" s="154"/>
      <c r="G53" s="154"/>
      <c r="H53" s="154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15"/>
      <c r="D54" s="115"/>
      <c r="E54" s="115"/>
      <c r="F54" s="115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54"/>
      <c r="D56" s="107"/>
      <c r="E56" s="107"/>
      <c r="F56" s="114"/>
      <c r="G56" s="11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15"/>
      <c r="G57" s="115"/>
      <c r="H57" s="92"/>
      <c r="I57" s="10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 t="s">
        <v>188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H12:I35 E12:F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R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7:H64" name="Range2_2_12_1_3_1_2_1_1_1_1_2_1_1_1_1_1_1_1_1_1_1_1"/>
    <protectedRange sqref="F57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6" name="Range1_16_3_1_1_1_1_1_1"/>
    <protectedRange sqref="G56: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64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S36" name="Range1_16_3_1_1_2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58" priority="5" operator="containsText" text="N/A">
      <formula>NOT(ISERROR(SEARCH("N/A",Z12)))</formula>
    </cfRule>
    <cfRule type="cellIs" dxfId="457" priority="17" operator="equal">
      <formula>0</formula>
    </cfRule>
  </conditionalFormatting>
  <conditionalFormatting sqref="Z12:AG35">
    <cfRule type="cellIs" dxfId="456" priority="16" operator="greaterThanOrEqual">
      <formula>1185</formula>
    </cfRule>
  </conditionalFormatting>
  <conditionalFormatting sqref="Z12:AG35">
    <cfRule type="cellIs" dxfId="455" priority="15" operator="between">
      <formula>0.1</formula>
      <formula>1184</formula>
    </cfRule>
  </conditionalFormatting>
  <conditionalFormatting sqref="Z8:Z9 AT12:AT35 AL36:AQ36 AL12:AR35">
    <cfRule type="cellIs" dxfId="454" priority="14" operator="equal">
      <formula>0</formula>
    </cfRule>
  </conditionalFormatting>
  <conditionalFormatting sqref="Z8:Z9 AT12:AT35 AL36:AQ36 AL12:AR35">
    <cfRule type="cellIs" dxfId="453" priority="13" operator="greaterThan">
      <formula>1179</formula>
    </cfRule>
  </conditionalFormatting>
  <conditionalFormatting sqref="Z8:Z9 AT12:AT35 AL36:AQ36 AL12:AR35">
    <cfRule type="cellIs" dxfId="452" priority="12" operator="greaterThan">
      <formula>99</formula>
    </cfRule>
  </conditionalFormatting>
  <conditionalFormatting sqref="Z8:Z9 AT12:AT35 AL36:AQ36 AL12:AR35">
    <cfRule type="cellIs" dxfId="451" priority="11" operator="greaterThan">
      <formula>0.99</formula>
    </cfRule>
  </conditionalFormatting>
  <conditionalFormatting sqref="AD8:AD9">
    <cfRule type="cellIs" dxfId="450" priority="10" operator="equal">
      <formula>0</formula>
    </cfRule>
  </conditionalFormatting>
  <conditionalFormatting sqref="AD8:AD9">
    <cfRule type="cellIs" dxfId="449" priority="9" operator="greaterThan">
      <formula>1179</formula>
    </cfRule>
  </conditionalFormatting>
  <conditionalFormatting sqref="AD8:AD9">
    <cfRule type="cellIs" dxfId="448" priority="8" operator="greaterThan">
      <formula>99</formula>
    </cfRule>
  </conditionalFormatting>
  <conditionalFormatting sqref="AD8:AD9">
    <cfRule type="cellIs" dxfId="447" priority="7" operator="greaterThan">
      <formula>0.99</formula>
    </cfRule>
  </conditionalFormatting>
  <conditionalFormatting sqref="AK12:AK35">
    <cfRule type="cellIs" dxfId="446" priority="6" operator="greaterThan">
      <formula>$AK$8</formula>
    </cfRule>
  </conditionalFormatting>
  <conditionalFormatting sqref="AS12:AS35">
    <cfRule type="containsText" dxfId="445" priority="1" operator="containsText" text="N/A">
      <formula>NOT(ISERROR(SEARCH("N/A",AS12)))</formula>
    </cfRule>
    <cfRule type="cellIs" dxfId="444" priority="4" operator="equal">
      <formula>0</formula>
    </cfRule>
  </conditionalFormatting>
  <conditionalFormatting sqref="AS12:AS35">
    <cfRule type="cellIs" dxfId="443" priority="3" operator="greaterThanOrEqual">
      <formula>1185</formula>
    </cfRule>
  </conditionalFormatting>
  <conditionalFormatting sqref="AS12:AS35">
    <cfRule type="cellIs" dxfId="442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BB87"/>
  <sheetViews>
    <sheetView topLeftCell="A10" zoomScaleNormal="100" workbookViewId="0">
      <selection activeCell="B57" sqref="B57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135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199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0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04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43165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24824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05"/>
      <c r="C9" s="206"/>
      <c r="D9" s="207"/>
      <c r="E9" s="208"/>
      <c r="F9" s="208"/>
      <c r="G9" s="208"/>
      <c r="H9" s="208"/>
      <c r="I9" s="209"/>
      <c r="J9" s="122"/>
      <c r="K9" s="207"/>
      <c r="L9" s="208"/>
      <c r="M9" s="209"/>
      <c r="N9" s="29"/>
      <c r="O9" s="29"/>
      <c r="P9" s="29"/>
      <c r="Q9" s="122"/>
      <c r="R9" s="122"/>
      <c r="S9" s="122"/>
      <c r="T9" s="123"/>
      <c r="U9" s="124"/>
      <c r="V9" s="125"/>
      <c r="W9" s="207"/>
      <c r="X9" s="209"/>
      <c r="Y9" s="30"/>
      <c r="Z9" s="202"/>
      <c r="AA9" s="126"/>
      <c r="AB9" s="127"/>
      <c r="AC9" s="127"/>
      <c r="AD9" s="126"/>
      <c r="AE9" s="126"/>
      <c r="AF9" s="128"/>
      <c r="AG9" s="203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00" t="s">
        <v>51</v>
      </c>
      <c r="X10" s="200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198" t="s">
        <v>55</v>
      </c>
      <c r="AI10" s="198" t="s">
        <v>56</v>
      </c>
      <c r="AJ10" s="309" t="s">
        <v>57</v>
      </c>
      <c r="AK10" s="324" t="s">
        <v>58</v>
      </c>
      <c r="AL10" s="200" t="s">
        <v>59</v>
      </c>
      <c r="AM10" s="200" t="s">
        <v>60</v>
      </c>
      <c r="AN10" s="200" t="s">
        <v>61</v>
      </c>
      <c r="AO10" s="200" t="s">
        <v>62</v>
      </c>
      <c r="AP10" s="200" t="s">
        <v>63</v>
      </c>
      <c r="AQ10" s="200" t="s">
        <v>125</v>
      </c>
      <c r="AR10" s="200" t="s">
        <v>64</v>
      </c>
      <c r="AS10" s="200" t="s">
        <v>65</v>
      </c>
      <c r="AT10" s="307" t="s">
        <v>66</v>
      </c>
      <c r="AU10" s="200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00" t="s">
        <v>72</v>
      </c>
      <c r="C11" s="200" t="s">
        <v>73</v>
      </c>
      <c r="D11" s="200" t="s">
        <v>74</v>
      </c>
      <c r="E11" s="200" t="s">
        <v>75</v>
      </c>
      <c r="F11" s="200" t="s">
        <v>128</v>
      </c>
      <c r="G11" s="200" t="s">
        <v>74</v>
      </c>
      <c r="H11" s="200" t="s">
        <v>75</v>
      </c>
      <c r="I11" s="200" t="s">
        <v>128</v>
      </c>
      <c r="J11" s="304"/>
      <c r="K11" s="200" t="s">
        <v>75</v>
      </c>
      <c r="L11" s="200" t="s">
        <v>75</v>
      </c>
      <c r="M11" s="200" t="s">
        <v>75</v>
      </c>
      <c r="N11" s="28" t="s">
        <v>29</v>
      </c>
      <c r="O11" s="306"/>
      <c r="P11" s="28" t="s">
        <v>29</v>
      </c>
      <c r="Q11" s="308"/>
      <c r="R11" s="308"/>
      <c r="S11" s="1">
        <f>'MAR 5'!S35</f>
        <v>87352908</v>
      </c>
      <c r="T11" s="317"/>
      <c r="U11" s="318"/>
      <c r="V11" s="319"/>
      <c r="W11" s="200" t="s">
        <v>75</v>
      </c>
      <c r="X11" s="200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5'!AI35</f>
        <v>13808614</v>
      </c>
      <c r="AJ11" s="309"/>
      <c r="AK11" s="325"/>
      <c r="AL11" s="200" t="s">
        <v>84</v>
      </c>
      <c r="AM11" s="200" t="s">
        <v>84</v>
      </c>
      <c r="AN11" s="200" t="s">
        <v>84</v>
      </c>
      <c r="AO11" s="200" t="s">
        <v>84</v>
      </c>
      <c r="AP11" s="200" t="s">
        <v>84</v>
      </c>
      <c r="AQ11" s="200" t="s">
        <v>84</v>
      </c>
      <c r="AR11" s="200" t="s">
        <v>84</v>
      </c>
      <c r="AS11" s="1"/>
      <c r="AT11" s="308"/>
      <c r="AU11" s="201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7</v>
      </c>
      <c r="G12" s="118">
        <v>83</v>
      </c>
      <c r="H12" s="155">
        <f t="shared" ref="H12:H35" si="0">G12/1.42</f>
        <v>58.450704225352112</v>
      </c>
      <c r="I12" s="155">
        <v>80</v>
      </c>
      <c r="J12" s="41" t="s">
        <v>88</v>
      </c>
      <c r="K12" s="41">
        <f>L12-(2/1.42)</f>
        <v>53.521126760563384</v>
      </c>
      <c r="L12" s="42">
        <f>(G12-5)/1.42</f>
        <v>54.929577464788736</v>
      </c>
      <c r="M12" s="41">
        <f>L12+(6/1.42)</f>
        <v>59.154929577464792</v>
      </c>
      <c r="N12" s="43">
        <v>14</v>
      </c>
      <c r="O12" s="44" t="s">
        <v>89</v>
      </c>
      <c r="P12" s="44">
        <v>11.4</v>
      </c>
      <c r="Q12" s="158">
        <v>132</v>
      </c>
      <c r="R12" s="158"/>
      <c r="S12" s="158">
        <v>87355992</v>
      </c>
      <c r="T12" s="45">
        <f>IF(ISBLANK(S12),"-",S12-S11)</f>
        <v>3084</v>
      </c>
      <c r="U12" s="46">
        <f>T12*24/1000</f>
        <v>74.016000000000005</v>
      </c>
      <c r="V12" s="46">
        <f>T12/1000</f>
        <v>3.0840000000000001</v>
      </c>
      <c r="W12" s="96">
        <v>7.7</v>
      </c>
      <c r="X12" s="96">
        <f t="shared" ref="X12:X35" si="1">W12</f>
        <v>7.7</v>
      </c>
      <c r="Y12" s="97" t="s">
        <v>141</v>
      </c>
      <c r="Z12" s="159">
        <v>0</v>
      </c>
      <c r="AA12" s="159">
        <v>0</v>
      </c>
      <c r="AB12" s="159">
        <v>1096</v>
      </c>
      <c r="AC12" s="159">
        <v>1185</v>
      </c>
      <c r="AD12" s="159">
        <v>1097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13809520</v>
      </c>
      <c r="AJ12" s="45">
        <f>IF(ISBLANK(AI12),"-",AI12-AI11)</f>
        <v>906</v>
      </c>
      <c r="AK12" s="48">
        <f>AJ12/V12</f>
        <v>293.77431906614783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0.3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8</v>
      </c>
      <c r="G13" s="118">
        <v>83</v>
      </c>
      <c r="H13" s="155">
        <f t="shared" si="0"/>
        <v>58.450704225352112</v>
      </c>
      <c r="I13" s="155">
        <v>80</v>
      </c>
      <c r="J13" s="41" t="s">
        <v>88</v>
      </c>
      <c r="K13" s="41">
        <f t="shared" ref="K13:K35" si="3">L13-(2/1.42)</f>
        <v>53.521126760563384</v>
      </c>
      <c r="L13" s="42">
        <f>(G13-5)/1.42</f>
        <v>54.929577464788736</v>
      </c>
      <c r="M13" s="41">
        <f>L13+(6/1.42)</f>
        <v>59.154929577464792</v>
      </c>
      <c r="N13" s="43">
        <v>14</v>
      </c>
      <c r="O13" s="44" t="s">
        <v>89</v>
      </c>
      <c r="P13" s="44">
        <v>11.2</v>
      </c>
      <c r="Q13" s="158">
        <v>124</v>
      </c>
      <c r="R13" s="158"/>
      <c r="S13" s="158">
        <v>87359004</v>
      </c>
      <c r="T13" s="45">
        <f t="shared" ref="T13:T35" si="4">IF(ISBLANK(S13),"-",S13-S12)</f>
        <v>3012</v>
      </c>
      <c r="U13" s="46">
        <f t="shared" ref="U13:U36" si="5">T13*24/1000</f>
        <v>72.287999999999997</v>
      </c>
      <c r="V13" s="46">
        <f t="shared" ref="V13:V36" si="6">T13/1000</f>
        <v>3.012</v>
      </c>
      <c r="W13" s="96">
        <v>8.3000000000000007</v>
      </c>
      <c r="X13" s="96">
        <f t="shared" si="1"/>
        <v>8.3000000000000007</v>
      </c>
      <c r="Y13" s="97" t="s">
        <v>141</v>
      </c>
      <c r="Z13" s="159">
        <v>0</v>
      </c>
      <c r="AA13" s="159">
        <v>0</v>
      </c>
      <c r="AB13" s="159">
        <v>1056</v>
      </c>
      <c r="AC13" s="159">
        <v>1185</v>
      </c>
      <c r="AD13" s="159">
        <v>1156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13810424</v>
      </c>
      <c r="AJ13" s="45">
        <f t="shared" ref="AJ13:AJ35" si="7">IF(ISBLANK(AI13),"-",AI13-AI12)</f>
        <v>904</v>
      </c>
      <c r="AK13" s="48">
        <f t="shared" ref="AK13:AK35" si="8">AJ13/V13</f>
        <v>300.13280212483397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0.3</v>
      </c>
      <c r="AS13" s="159"/>
      <c r="AT13" s="159">
        <f t="shared" ref="AT13:AT34" si="9">AS13-AS12</f>
        <v>0</v>
      </c>
      <c r="AU13" s="120">
        <v>1.02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>
        <v>129</v>
      </c>
      <c r="R14" s="158"/>
      <c r="S14" s="158">
        <v>87361832</v>
      </c>
      <c r="T14" s="45">
        <f t="shared" si="4"/>
        <v>2828</v>
      </c>
      <c r="U14" s="46">
        <f t="shared" si="5"/>
        <v>67.872</v>
      </c>
      <c r="V14" s="46">
        <f t="shared" si="6"/>
        <v>2.8279999999999998</v>
      </c>
      <c r="W14" s="96">
        <v>9</v>
      </c>
      <c r="X14" s="96">
        <f t="shared" si="1"/>
        <v>9</v>
      </c>
      <c r="Y14" s="97" t="s">
        <v>141</v>
      </c>
      <c r="Z14" s="159">
        <v>0</v>
      </c>
      <c r="AA14" s="159">
        <v>0</v>
      </c>
      <c r="AB14" s="159">
        <v>1056</v>
      </c>
      <c r="AC14" s="159">
        <v>1185</v>
      </c>
      <c r="AD14" s="159">
        <v>1056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13811288</v>
      </c>
      <c r="AJ14" s="45">
        <f t="shared" si="7"/>
        <v>864</v>
      </c>
      <c r="AK14" s="48">
        <f t="shared" si="8"/>
        <v>305.51626591230553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0.3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117</v>
      </c>
      <c r="R15" s="158" t="s">
        <v>123</v>
      </c>
      <c r="S15" s="158">
        <v>87364744</v>
      </c>
      <c r="T15" s="45">
        <f t="shared" si="4"/>
        <v>2912</v>
      </c>
      <c r="U15" s="46">
        <f t="shared" si="5"/>
        <v>69.888000000000005</v>
      </c>
      <c r="V15" s="46">
        <f t="shared" si="6"/>
        <v>2.9119999999999999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1027</v>
      </c>
      <c r="AC15" s="159">
        <v>1185</v>
      </c>
      <c r="AD15" s="159">
        <v>1127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13812150</v>
      </c>
      <c r="AJ15" s="45">
        <f t="shared" si="7"/>
        <v>862</v>
      </c>
      <c r="AK15" s="48">
        <f t="shared" si="8"/>
        <v>296.0164835164835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0.3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128</v>
      </c>
      <c r="R16" s="158"/>
      <c r="S16" s="158">
        <v>87367856</v>
      </c>
      <c r="T16" s="45">
        <f t="shared" si="4"/>
        <v>3112</v>
      </c>
      <c r="U16" s="46">
        <f t="shared" si="5"/>
        <v>74.688000000000002</v>
      </c>
      <c r="V16" s="46">
        <f t="shared" si="6"/>
        <v>3.1120000000000001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1056</v>
      </c>
      <c r="AC16" s="159">
        <v>1185</v>
      </c>
      <c r="AD16" s="159">
        <v>1136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13813026</v>
      </c>
      <c r="AJ16" s="45">
        <f t="shared" si="7"/>
        <v>876</v>
      </c>
      <c r="AK16" s="48">
        <f t="shared" si="8"/>
        <v>281.49100257069409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83</v>
      </c>
      <c r="H17" s="155">
        <f t="shared" si="0"/>
        <v>58.450704225352112</v>
      </c>
      <c r="I17" s="155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8">
        <v>143</v>
      </c>
      <c r="R17" s="158"/>
      <c r="S17" s="158">
        <v>87371855</v>
      </c>
      <c r="T17" s="45">
        <f t="shared" si="4"/>
        <v>3999</v>
      </c>
      <c r="U17" s="46">
        <f t="shared" si="5"/>
        <v>95.975999999999999</v>
      </c>
      <c r="V17" s="46">
        <f t="shared" si="6"/>
        <v>3.9990000000000001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1157</v>
      </c>
      <c r="AC17" s="159">
        <v>1185</v>
      </c>
      <c r="AD17" s="159">
        <v>1137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13814020</v>
      </c>
      <c r="AJ17" s="45">
        <f t="shared" si="7"/>
        <v>994</v>
      </c>
      <c r="AK17" s="48">
        <f t="shared" si="8"/>
        <v>248.56214053513378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1.0900000000000001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8</v>
      </c>
      <c r="G18" s="118">
        <v>81</v>
      </c>
      <c r="H18" s="155">
        <f t="shared" si="0"/>
        <v>57.04225352112676</v>
      </c>
      <c r="I18" s="155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8">
        <v>149</v>
      </c>
      <c r="R18" s="158"/>
      <c r="S18" s="158">
        <v>87376230</v>
      </c>
      <c r="T18" s="45">
        <f t="shared" si="4"/>
        <v>4375</v>
      </c>
      <c r="U18" s="46">
        <f t="shared" si="5"/>
        <v>105</v>
      </c>
      <c r="V18" s="46">
        <f t="shared" si="6"/>
        <v>4.375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13815145</v>
      </c>
      <c r="AJ18" s="45">
        <f t="shared" si="7"/>
        <v>1125</v>
      </c>
      <c r="AK18" s="48">
        <f t="shared" si="8"/>
        <v>257.14285714285717</v>
      </c>
      <c r="AL18" s="156">
        <v>0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7</v>
      </c>
      <c r="G19" s="118">
        <v>80</v>
      </c>
      <c r="H19" s="155">
        <f t="shared" si="0"/>
        <v>56.338028169014088</v>
      </c>
      <c r="I19" s="155">
        <v>79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142</v>
      </c>
      <c r="R19" s="158"/>
      <c r="S19" s="158">
        <v>87380675</v>
      </c>
      <c r="T19" s="45">
        <f t="shared" si="4"/>
        <v>4445</v>
      </c>
      <c r="U19" s="46">
        <f>T19*24/1000</f>
        <v>106.68</v>
      </c>
      <c r="V19" s="46">
        <f t="shared" si="6"/>
        <v>4.4450000000000003</v>
      </c>
      <c r="W19" s="96">
        <v>9.5</v>
      </c>
      <c r="X19" s="96">
        <f t="shared" si="1"/>
        <v>9.5</v>
      </c>
      <c r="Y19" s="97" t="s">
        <v>141</v>
      </c>
      <c r="Z19" s="159">
        <v>0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13816300</v>
      </c>
      <c r="AJ19" s="45">
        <f t="shared" si="7"/>
        <v>1155</v>
      </c>
      <c r="AK19" s="48">
        <f t="shared" si="8"/>
        <v>259.84251968503935</v>
      </c>
      <c r="AL19" s="156">
        <v>0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7</v>
      </c>
      <c r="G20" s="118">
        <v>83</v>
      </c>
      <c r="H20" s="155">
        <f t="shared" si="0"/>
        <v>58.450704225352112</v>
      </c>
      <c r="I20" s="155">
        <v>80</v>
      </c>
      <c r="J20" s="41" t="s">
        <v>88</v>
      </c>
      <c r="K20" s="41">
        <f t="shared" si="3"/>
        <v>57.04225352112676</v>
      </c>
      <c r="L20" s="42">
        <f t="shared" si="10"/>
        <v>58.450704225352112</v>
      </c>
      <c r="M20" s="41">
        <f t="shared" si="11"/>
        <v>59.870704225352114</v>
      </c>
      <c r="N20" s="43">
        <v>19</v>
      </c>
      <c r="O20" s="44" t="s">
        <v>100</v>
      </c>
      <c r="P20" s="44">
        <v>18.399999999999999</v>
      </c>
      <c r="Q20" s="158">
        <v>142</v>
      </c>
      <c r="R20" s="158"/>
      <c r="S20" s="158">
        <v>87385050</v>
      </c>
      <c r="T20" s="45">
        <f t="shared" si="4"/>
        <v>4375</v>
      </c>
      <c r="U20" s="46">
        <f t="shared" si="5"/>
        <v>105</v>
      </c>
      <c r="V20" s="46">
        <f t="shared" si="6"/>
        <v>4.375</v>
      </c>
      <c r="W20" s="96">
        <v>9.5</v>
      </c>
      <c r="X20" s="96">
        <f t="shared" si="1"/>
        <v>9.5</v>
      </c>
      <c r="Y20" s="97" t="s">
        <v>160</v>
      </c>
      <c r="Z20" s="159">
        <v>0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13817445</v>
      </c>
      <c r="AJ20" s="45">
        <f t="shared" si="7"/>
        <v>1145</v>
      </c>
      <c r="AK20" s="48">
        <f t="shared" si="8"/>
        <v>261.71428571428572</v>
      </c>
      <c r="AL20" s="156">
        <v>0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7</v>
      </c>
      <c r="G21" s="118">
        <v>83</v>
      </c>
      <c r="H21" s="155">
        <f t="shared" si="0"/>
        <v>58.450704225352112</v>
      </c>
      <c r="I21" s="155">
        <v>80</v>
      </c>
      <c r="J21" s="41" t="s">
        <v>88</v>
      </c>
      <c r="K21" s="41">
        <f t="shared" si="3"/>
        <v>57.04225352112676</v>
      </c>
      <c r="L21" s="42">
        <f t="shared" si="10"/>
        <v>58.450704225352112</v>
      </c>
      <c r="M21" s="41">
        <f t="shared" si="11"/>
        <v>59.870704225352114</v>
      </c>
      <c r="N21" s="43">
        <v>19</v>
      </c>
      <c r="O21" s="44" t="s">
        <v>100</v>
      </c>
      <c r="P21" s="44">
        <v>17.7</v>
      </c>
      <c r="Q21" s="158">
        <v>147</v>
      </c>
      <c r="R21" s="158"/>
      <c r="S21" s="158">
        <v>87389780</v>
      </c>
      <c r="T21" s="45">
        <f t="shared" si="4"/>
        <v>4730</v>
      </c>
      <c r="U21" s="46">
        <f t="shared" si="5"/>
        <v>113.52</v>
      </c>
      <c r="V21" s="46">
        <f t="shared" si="6"/>
        <v>4.7300000000000004</v>
      </c>
      <c r="W21" s="96">
        <v>9.1</v>
      </c>
      <c r="X21" s="96">
        <f t="shared" si="1"/>
        <v>9.1</v>
      </c>
      <c r="Y21" s="97" t="s">
        <v>160</v>
      </c>
      <c r="Z21" s="159">
        <v>0</v>
      </c>
      <c r="AA21" s="159">
        <v>1010</v>
      </c>
      <c r="AB21" s="159">
        <v>1187</v>
      </c>
      <c r="AC21" s="159">
        <v>1185</v>
      </c>
      <c r="AD21" s="159">
        <v>1187</v>
      </c>
      <c r="AE21" s="159">
        <v>0</v>
      </c>
      <c r="AF21" s="47" t="s">
        <v>90</v>
      </c>
      <c r="AG21" s="47" t="s">
        <v>90</v>
      </c>
      <c r="AH21" s="98" t="s">
        <v>90</v>
      </c>
      <c r="AI21" s="103">
        <v>13818680</v>
      </c>
      <c r="AJ21" s="45">
        <f t="shared" si="7"/>
        <v>1235</v>
      </c>
      <c r="AK21" s="48">
        <f t="shared" si="8"/>
        <v>261.09936575052853</v>
      </c>
      <c r="AL21" s="156">
        <v>0</v>
      </c>
      <c r="AM21" s="156">
        <v>1</v>
      </c>
      <c r="AN21" s="156">
        <v>1</v>
      </c>
      <c r="AO21" s="156">
        <v>1</v>
      </c>
      <c r="AP21" s="156">
        <v>1</v>
      </c>
      <c r="AQ21" s="156">
        <v>0</v>
      </c>
      <c r="AR21" s="156">
        <v>0</v>
      </c>
      <c r="AS21" s="159"/>
      <c r="AT21" s="159">
        <f t="shared" si="9"/>
        <v>0</v>
      </c>
      <c r="AU21" s="120">
        <v>0.98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6</v>
      </c>
      <c r="G22" s="118">
        <v>83</v>
      </c>
      <c r="H22" s="155">
        <f t="shared" si="0"/>
        <v>58.450704225352112</v>
      </c>
      <c r="I22" s="155">
        <v>80</v>
      </c>
      <c r="J22" s="41" t="s">
        <v>88</v>
      </c>
      <c r="K22" s="41">
        <f t="shared" si="3"/>
        <v>57.04225352112676</v>
      </c>
      <c r="L22" s="42">
        <f t="shared" si="10"/>
        <v>58.450704225352112</v>
      </c>
      <c r="M22" s="41">
        <f t="shared" si="11"/>
        <v>59.870704225352114</v>
      </c>
      <c r="N22" s="43">
        <v>19</v>
      </c>
      <c r="O22" s="44" t="s">
        <v>100</v>
      </c>
      <c r="P22" s="44">
        <v>17.7</v>
      </c>
      <c r="Q22" s="158">
        <v>145</v>
      </c>
      <c r="R22" s="158"/>
      <c r="S22" s="158">
        <v>87394264</v>
      </c>
      <c r="T22" s="45">
        <f t="shared" si="4"/>
        <v>4484</v>
      </c>
      <c r="U22" s="46">
        <f t="shared" si="5"/>
        <v>107.616</v>
      </c>
      <c r="V22" s="46">
        <f t="shared" si="6"/>
        <v>4.484</v>
      </c>
      <c r="W22" s="96">
        <v>8.6999999999999993</v>
      </c>
      <c r="X22" s="96">
        <f>W22</f>
        <v>8.6999999999999993</v>
      </c>
      <c r="Y22" s="97" t="s">
        <v>160</v>
      </c>
      <c r="Z22" s="159">
        <v>0</v>
      </c>
      <c r="AA22" s="159">
        <v>1015</v>
      </c>
      <c r="AB22" s="159">
        <v>1187</v>
      </c>
      <c r="AC22" s="159">
        <v>1185</v>
      </c>
      <c r="AD22" s="159">
        <v>1187</v>
      </c>
      <c r="AE22" s="159">
        <v>0</v>
      </c>
      <c r="AF22" s="47" t="s">
        <v>90</v>
      </c>
      <c r="AG22" s="47" t="s">
        <v>90</v>
      </c>
      <c r="AH22" s="98" t="s">
        <v>90</v>
      </c>
      <c r="AI22" s="103">
        <v>13819890</v>
      </c>
      <c r="AJ22" s="45">
        <f t="shared" si="7"/>
        <v>1210</v>
      </c>
      <c r="AK22" s="48">
        <f t="shared" si="8"/>
        <v>269.84834968777875</v>
      </c>
      <c r="AL22" s="156">
        <v>0</v>
      </c>
      <c r="AM22" s="156">
        <v>1</v>
      </c>
      <c r="AN22" s="156">
        <v>1</v>
      </c>
      <c r="AO22" s="156">
        <v>1</v>
      </c>
      <c r="AP22" s="156">
        <v>1</v>
      </c>
      <c r="AQ22" s="156">
        <v>0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5</v>
      </c>
      <c r="G23" s="118">
        <v>83</v>
      </c>
      <c r="H23" s="155">
        <f t="shared" si="0"/>
        <v>58.450704225352112</v>
      </c>
      <c r="I23" s="155">
        <v>80</v>
      </c>
      <c r="J23" s="41" t="s">
        <v>88</v>
      </c>
      <c r="K23" s="41">
        <f t="shared" si="3"/>
        <v>57.04225352112676</v>
      </c>
      <c r="L23" s="42">
        <f t="shared" si="10"/>
        <v>58.450704225352112</v>
      </c>
      <c r="M23" s="41">
        <f t="shared" si="11"/>
        <v>59.870704225352114</v>
      </c>
      <c r="N23" s="43">
        <v>19</v>
      </c>
      <c r="O23" s="44" t="s">
        <v>100</v>
      </c>
      <c r="P23" s="44">
        <v>17.3</v>
      </c>
      <c r="Q23" s="158">
        <v>143</v>
      </c>
      <c r="R23" s="158"/>
      <c r="S23" s="158">
        <v>87398665</v>
      </c>
      <c r="T23" s="45">
        <f t="shared" si="4"/>
        <v>4401</v>
      </c>
      <c r="U23" s="46">
        <f>T23*24/1000</f>
        <v>105.624</v>
      </c>
      <c r="V23" s="46">
        <f t="shared" si="6"/>
        <v>4.4009999999999998</v>
      </c>
      <c r="W23" s="96">
        <v>8.4</v>
      </c>
      <c r="X23" s="96">
        <f t="shared" si="1"/>
        <v>8.4</v>
      </c>
      <c r="Y23" s="97" t="s">
        <v>160</v>
      </c>
      <c r="Z23" s="159">
        <v>0</v>
      </c>
      <c r="AA23" s="159">
        <v>1015</v>
      </c>
      <c r="AB23" s="159">
        <v>1168</v>
      </c>
      <c r="AC23" s="159">
        <v>1185</v>
      </c>
      <c r="AD23" s="159">
        <v>1167</v>
      </c>
      <c r="AE23" s="159">
        <v>0</v>
      </c>
      <c r="AF23" s="47" t="s">
        <v>90</v>
      </c>
      <c r="AG23" s="47" t="s">
        <v>90</v>
      </c>
      <c r="AH23" s="98" t="s">
        <v>90</v>
      </c>
      <c r="AI23" s="103">
        <v>13821069</v>
      </c>
      <c r="AJ23" s="45">
        <f t="shared" si="7"/>
        <v>1179</v>
      </c>
      <c r="AK23" s="48">
        <f t="shared" si="8"/>
        <v>267.89366053169738</v>
      </c>
      <c r="AL23" s="156">
        <v>0</v>
      </c>
      <c r="AM23" s="156">
        <v>1</v>
      </c>
      <c r="AN23" s="156">
        <v>1</v>
      </c>
      <c r="AO23" s="156">
        <v>1</v>
      </c>
      <c r="AP23" s="156">
        <v>1</v>
      </c>
      <c r="AQ23" s="156">
        <v>0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5</v>
      </c>
      <c r="G24" s="118">
        <v>83</v>
      </c>
      <c r="H24" s="155">
        <f t="shared" si="0"/>
        <v>58.450704225352112</v>
      </c>
      <c r="I24" s="155">
        <v>80</v>
      </c>
      <c r="J24" s="41" t="s">
        <v>88</v>
      </c>
      <c r="K24" s="41">
        <f t="shared" si="3"/>
        <v>57.04225352112676</v>
      </c>
      <c r="L24" s="42">
        <f t="shared" si="10"/>
        <v>58.450704225352112</v>
      </c>
      <c r="M24" s="41">
        <f>L24+(6/1.42)</f>
        <v>62.676056338028168</v>
      </c>
      <c r="N24" s="43">
        <v>19</v>
      </c>
      <c r="O24" s="44" t="s">
        <v>100</v>
      </c>
      <c r="P24" s="44">
        <v>17.5</v>
      </c>
      <c r="Q24" s="158">
        <v>145</v>
      </c>
      <c r="R24" s="158"/>
      <c r="S24" s="158">
        <v>87403261</v>
      </c>
      <c r="T24" s="45">
        <f t="shared" si="4"/>
        <v>4596</v>
      </c>
      <c r="U24" s="46">
        <f>T24*24/1000</f>
        <v>110.304</v>
      </c>
      <c r="V24" s="46">
        <f t="shared" si="6"/>
        <v>4.5960000000000001</v>
      </c>
      <c r="W24" s="96">
        <v>8.1999999999999993</v>
      </c>
      <c r="X24" s="96">
        <f t="shared" si="1"/>
        <v>8.1999999999999993</v>
      </c>
      <c r="Y24" s="97" t="s">
        <v>141</v>
      </c>
      <c r="Z24" s="159">
        <v>0</v>
      </c>
      <c r="AA24" s="159">
        <v>0</v>
      </c>
      <c r="AB24" s="159">
        <v>1177</v>
      </c>
      <c r="AC24" s="159">
        <v>1185</v>
      </c>
      <c r="AD24" s="159">
        <v>1177</v>
      </c>
      <c r="AE24" s="159">
        <v>0</v>
      </c>
      <c r="AF24" s="47" t="s">
        <v>90</v>
      </c>
      <c r="AG24" s="47" t="s">
        <v>90</v>
      </c>
      <c r="AH24" s="98" t="s">
        <v>90</v>
      </c>
      <c r="AI24" s="103">
        <v>13822234</v>
      </c>
      <c r="AJ24" s="45">
        <f t="shared" si="7"/>
        <v>1165</v>
      </c>
      <c r="AK24" s="48">
        <f t="shared" si="8"/>
        <v>253.48128807658833</v>
      </c>
      <c r="AL24" s="156">
        <v>0</v>
      </c>
      <c r="AM24" s="156">
        <v>0</v>
      </c>
      <c r="AN24" s="156">
        <v>1</v>
      </c>
      <c r="AO24" s="156">
        <v>1</v>
      </c>
      <c r="AP24" s="156">
        <v>1</v>
      </c>
      <c r="AQ24" s="156">
        <v>0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5</v>
      </c>
      <c r="G25" s="118">
        <v>83</v>
      </c>
      <c r="H25" s="155">
        <f>G25/1.42</f>
        <v>58.450704225352112</v>
      </c>
      <c r="I25" s="155">
        <v>80</v>
      </c>
      <c r="J25" s="41" t="s">
        <v>88</v>
      </c>
      <c r="K25" s="41">
        <f t="shared" si="3"/>
        <v>57.04225352112676</v>
      </c>
      <c r="L25" s="42">
        <f t="shared" si="10"/>
        <v>58.450704225352112</v>
      </c>
      <c r="M25" s="41">
        <f t="shared" ref="M25:M35" si="12">L25+(6/1.42)</f>
        <v>62.676056338028168</v>
      </c>
      <c r="N25" s="43">
        <v>18</v>
      </c>
      <c r="O25" s="44" t="s">
        <v>100</v>
      </c>
      <c r="P25" s="44">
        <v>17.3</v>
      </c>
      <c r="Q25" s="158">
        <v>139</v>
      </c>
      <c r="R25" s="158"/>
      <c r="S25" s="158">
        <v>87407715</v>
      </c>
      <c r="T25" s="45">
        <f t="shared" si="4"/>
        <v>4454</v>
      </c>
      <c r="U25" s="46">
        <f t="shared" si="5"/>
        <v>106.896</v>
      </c>
      <c r="V25" s="46">
        <f t="shared" si="6"/>
        <v>4.4539999999999997</v>
      </c>
      <c r="W25" s="96">
        <v>8.1999999999999993</v>
      </c>
      <c r="X25" s="96">
        <f t="shared" si="1"/>
        <v>8.1999999999999993</v>
      </c>
      <c r="Y25" s="97" t="s">
        <v>141</v>
      </c>
      <c r="Z25" s="159">
        <v>0</v>
      </c>
      <c r="AA25" s="159">
        <v>0</v>
      </c>
      <c r="AB25" s="159">
        <v>1176</v>
      </c>
      <c r="AC25" s="159">
        <v>1185</v>
      </c>
      <c r="AD25" s="159">
        <v>1177</v>
      </c>
      <c r="AE25" s="159">
        <v>0</v>
      </c>
      <c r="AF25" s="47" t="s">
        <v>90</v>
      </c>
      <c r="AG25" s="47" t="s">
        <v>90</v>
      </c>
      <c r="AH25" s="98" t="s">
        <v>90</v>
      </c>
      <c r="AI25" s="103">
        <v>13823362</v>
      </c>
      <c r="AJ25" s="45">
        <f t="shared" si="7"/>
        <v>1128</v>
      </c>
      <c r="AK25" s="48">
        <f t="shared" si="8"/>
        <v>253.25550067355186</v>
      </c>
      <c r="AL25" s="156">
        <v>0</v>
      </c>
      <c r="AM25" s="156">
        <v>0</v>
      </c>
      <c r="AN25" s="156">
        <v>1</v>
      </c>
      <c r="AO25" s="156">
        <v>1</v>
      </c>
      <c r="AP25" s="156">
        <v>1</v>
      </c>
      <c r="AQ25" s="156">
        <v>0</v>
      </c>
      <c r="AR25" s="156">
        <v>0</v>
      </c>
      <c r="AS25" s="159"/>
      <c r="AT25" s="159">
        <f t="shared" si="9"/>
        <v>0</v>
      </c>
      <c r="AU25" s="120">
        <v>0.87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5</v>
      </c>
      <c r="G26" s="118">
        <v>81</v>
      </c>
      <c r="H26" s="155">
        <f t="shared" si="0"/>
        <v>57.04225352112676</v>
      </c>
      <c r="I26" s="155">
        <v>78</v>
      </c>
      <c r="J26" s="41" t="s">
        <v>88</v>
      </c>
      <c r="K26" s="41">
        <f t="shared" si="3"/>
        <v>55.633802816901408</v>
      </c>
      <c r="L26" s="42">
        <f t="shared" si="10"/>
        <v>57.04225352112676</v>
      </c>
      <c r="M26" s="41">
        <f t="shared" si="12"/>
        <v>61.267605633802816</v>
      </c>
      <c r="N26" s="43">
        <v>18</v>
      </c>
      <c r="O26" s="44" t="s">
        <v>100</v>
      </c>
      <c r="P26" s="44">
        <v>16.899999999999999</v>
      </c>
      <c r="Q26" s="158">
        <v>140</v>
      </c>
      <c r="R26" s="158"/>
      <c r="S26" s="158">
        <v>87411530</v>
      </c>
      <c r="T26" s="45">
        <f t="shared" si="4"/>
        <v>3815</v>
      </c>
      <c r="U26" s="46">
        <f t="shared" si="5"/>
        <v>91.56</v>
      </c>
      <c r="V26" s="46">
        <f t="shared" si="6"/>
        <v>3.8149999999999999</v>
      </c>
      <c r="W26" s="96">
        <v>8.1999999999999993</v>
      </c>
      <c r="X26" s="96">
        <f t="shared" si="1"/>
        <v>8.1999999999999993</v>
      </c>
      <c r="Y26" s="97" t="s">
        <v>141</v>
      </c>
      <c r="Z26" s="159">
        <v>0</v>
      </c>
      <c r="AA26" s="159">
        <v>0</v>
      </c>
      <c r="AB26" s="159">
        <v>1096</v>
      </c>
      <c r="AC26" s="159">
        <v>1185</v>
      </c>
      <c r="AD26" s="159">
        <v>1096</v>
      </c>
      <c r="AE26" s="159">
        <v>0</v>
      </c>
      <c r="AF26" s="47" t="s">
        <v>90</v>
      </c>
      <c r="AG26" s="47" t="s">
        <v>90</v>
      </c>
      <c r="AH26" s="98" t="s">
        <v>90</v>
      </c>
      <c r="AI26" s="103">
        <v>13824336</v>
      </c>
      <c r="AJ26" s="45">
        <f>IF(ISBLANK(AI26),"-",AI26-AI25)</f>
        <v>974</v>
      </c>
      <c r="AK26" s="48">
        <f t="shared" si="8"/>
        <v>255.30799475753605</v>
      </c>
      <c r="AL26" s="156">
        <v>0</v>
      </c>
      <c r="AM26" s="156">
        <v>0</v>
      </c>
      <c r="AN26" s="156">
        <v>1</v>
      </c>
      <c r="AO26" s="156">
        <v>1</v>
      </c>
      <c r="AP26" s="156">
        <v>1</v>
      </c>
      <c r="AQ26" s="156">
        <v>0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6</v>
      </c>
      <c r="G27" s="118">
        <v>81</v>
      </c>
      <c r="H27" s="155">
        <f t="shared" si="0"/>
        <v>57.04225352112676</v>
      </c>
      <c r="I27" s="155">
        <v>79</v>
      </c>
      <c r="J27" s="41" t="s">
        <v>88</v>
      </c>
      <c r="K27" s="41">
        <f t="shared" si="3"/>
        <v>53.521126760563384</v>
      </c>
      <c r="L27" s="42">
        <f>(G27-3)/1.42</f>
        <v>54.929577464788736</v>
      </c>
      <c r="M27" s="41">
        <f t="shared" si="12"/>
        <v>59.154929577464792</v>
      </c>
      <c r="N27" s="43">
        <v>18</v>
      </c>
      <c r="O27" s="44" t="s">
        <v>100</v>
      </c>
      <c r="P27" s="44">
        <v>16.7</v>
      </c>
      <c r="Q27" s="158">
        <v>140</v>
      </c>
      <c r="R27" s="158"/>
      <c r="S27" s="158">
        <v>87415330</v>
      </c>
      <c r="T27" s="45">
        <f t="shared" si="4"/>
        <v>3800</v>
      </c>
      <c r="U27" s="46">
        <f t="shared" si="5"/>
        <v>91.2</v>
      </c>
      <c r="V27" s="46">
        <f t="shared" si="6"/>
        <v>3.8</v>
      </c>
      <c r="W27" s="96">
        <v>8.1999999999999993</v>
      </c>
      <c r="X27" s="96">
        <f t="shared" si="1"/>
        <v>8.1999999999999993</v>
      </c>
      <c r="Y27" s="97" t="s">
        <v>141</v>
      </c>
      <c r="Z27" s="159">
        <v>0</v>
      </c>
      <c r="AA27" s="159">
        <v>0</v>
      </c>
      <c r="AB27" s="159">
        <v>1098</v>
      </c>
      <c r="AC27" s="159">
        <v>1185</v>
      </c>
      <c r="AD27" s="159">
        <v>1096</v>
      </c>
      <c r="AE27" s="159">
        <v>0</v>
      </c>
      <c r="AF27" s="47" t="s">
        <v>90</v>
      </c>
      <c r="AG27" s="47" t="s">
        <v>90</v>
      </c>
      <c r="AH27" s="98" t="s">
        <v>90</v>
      </c>
      <c r="AI27" s="103">
        <v>13825330</v>
      </c>
      <c r="AJ27" s="45">
        <f>IF(ISBLANK(AI27),"-",AI27-AI26)</f>
        <v>994</v>
      </c>
      <c r="AK27" s="48">
        <f t="shared" si="8"/>
        <v>261.57894736842104</v>
      </c>
      <c r="AL27" s="156">
        <v>0</v>
      </c>
      <c r="AM27" s="156">
        <v>0</v>
      </c>
      <c r="AN27" s="156">
        <v>1</v>
      </c>
      <c r="AO27" s="156">
        <v>1</v>
      </c>
      <c r="AP27" s="156">
        <v>1</v>
      </c>
      <c r="AQ27" s="156">
        <v>0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6</v>
      </c>
      <c r="G28" s="118">
        <v>81</v>
      </c>
      <c r="H28" s="155">
        <f t="shared" si="0"/>
        <v>57.04225352112676</v>
      </c>
      <c r="I28" s="155">
        <v>78</v>
      </c>
      <c r="J28" s="41" t="s">
        <v>88</v>
      </c>
      <c r="K28" s="41">
        <f t="shared" si="3"/>
        <v>53.521126760563384</v>
      </c>
      <c r="L28" s="42">
        <f t="shared" ref="L28:L33" si="13">(G28-3)/1.42</f>
        <v>54.929577464788736</v>
      </c>
      <c r="M28" s="41">
        <f t="shared" si="12"/>
        <v>59.154929577464792</v>
      </c>
      <c r="N28" s="43">
        <v>18</v>
      </c>
      <c r="O28" s="44" t="s">
        <v>100</v>
      </c>
      <c r="P28" s="44">
        <v>16.7</v>
      </c>
      <c r="Q28" s="158">
        <v>140</v>
      </c>
      <c r="R28" s="158"/>
      <c r="S28" s="158">
        <v>87419250</v>
      </c>
      <c r="T28" s="45">
        <f t="shared" si="4"/>
        <v>3920</v>
      </c>
      <c r="U28" s="46">
        <f t="shared" si="5"/>
        <v>94.08</v>
      </c>
      <c r="V28" s="46">
        <f t="shared" si="6"/>
        <v>3.92</v>
      </c>
      <c r="W28" s="96">
        <v>8.1999999999999993</v>
      </c>
      <c r="X28" s="96">
        <f t="shared" si="1"/>
        <v>8.1999999999999993</v>
      </c>
      <c r="Y28" s="97" t="s">
        <v>141</v>
      </c>
      <c r="Z28" s="159">
        <v>0</v>
      </c>
      <c r="AA28" s="159">
        <v>0</v>
      </c>
      <c r="AB28" s="159">
        <v>1097</v>
      </c>
      <c r="AC28" s="159">
        <v>1185</v>
      </c>
      <c r="AD28" s="159">
        <v>1097</v>
      </c>
      <c r="AE28" s="159">
        <v>0</v>
      </c>
      <c r="AF28" s="47" t="s">
        <v>90</v>
      </c>
      <c r="AG28" s="47" t="s">
        <v>90</v>
      </c>
      <c r="AH28" s="98" t="s">
        <v>90</v>
      </c>
      <c r="AI28" s="103">
        <v>13826328</v>
      </c>
      <c r="AJ28" s="45">
        <f t="shared" si="7"/>
        <v>998</v>
      </c>
      <c r="AK28" s="48">
        <f>AJ27/V28</f>
        <v>253.57142857142858</v>
      </c>
      <c r="AL28" s="156">
        <v>0</v>
      </c>
      <c r="AM28" s="156">
        <v>0</v>
      </c>
      <c r="AN28" s="156">
        <v>1</v>
      </c>
      <c r="AO28" s="156">
        <v>1</v>
      </c>
      <c r="AP28" s="156">
        <v>1</v>
      </c>
      <c r="AQ28" s="156">
        <v>0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6</v>
      </c>
      <c r="G29" s="118">
        <v>78</v>
      </c>
      <c r="H29" s="155">
        <f t="shared" si="0"/>
        <v>54.929577464788736</v>
      </c>
      <c r="I29" s="155">
        <v>74</v>
      </c>
      <c r="J29" s="41" t="s">
        <v>88</v>
      </c>
      <c r="K29" s="41">
        <f t="shared" si="3"/>
        <v>51.408450704225352</v>
      </c>
      <c r="L29" s="42">
        <f t="shared" si="13"/>
        <v>52.816901408450704</v>
      </c>
      <c r="M29" s="41">
        <f t="shared" si="12"/>
        <v>57.04225352112676</v>
      </c>
      <c r="N29" s="43">
        <v>18</v>
      </c>
      <c r="O29" s="44" t="s">
        <v>100</v>
      </c>
      <c r="P29" s="44">
        <v>16.7</v>
      </c>
      <c r="Q29" s="158">
        <v>139</v>
      </c>
      <c r="R29" s="158"/>
      <c r="S29" s="158">
        <v>87423100</v>
      </c>
      <c r="T29" s="45">
        <f t="shared" si="4"/>
        <v>3850</v>
      </c>
      <c r="U29" s="46">
        <f t="shared" si="5"/>
        <v>92.4</v>
      </c>
      <c r="V29" s="46">
        <f t="shared" si="6"/>
        <v>3.85</v>
      </c>
      <c r="W29" s="96">
        <v>8.1999999999999993</v>
      </c>
      <c r="X29" s="96">
        <f t="shared" si="1"/>
        <v>8.1999999999999993</v>
      </c>
      <c r="Y29" s="97" t="s">
        <v>141</v>
      </c>
      <c r="Z29" s="159">
        <v>0</v>
      </c>
      <c r="AA29" s="159">
        <v>0</v>
      </c>
      <c r="AB29" s="159">
        <v>1097</v>
      </c>
      <c r="AC29" s="159">
        <v>1185</v>
      </c>
      <c r="AD29" s="159">
        <v>1097</v>
      </c>
      <c r="AE29" s="159">
        <v>0</v>
      </c>
      <c r="AF29" s="47" t="s">
        <v>90</v>
      </c>
      <c r="AG29" s="47" t="s">
        <v>90</v>
      </c>
      <c r="AH29" s="98" t="s">
        <v>90</v>
      </c>
      <c r="AI29" s="103">
        <v>13827293</v>
      </c>
      <c r="AJ29" s="45">
        <f t="shared" si="7"/>
        <v>965</v>
      </c>
      <c r="AK29" s="48">
        <f>AJ28/V29</f>
        <v>259.22077922077921</v>
      </c>
      <c r="AL29" s="156">
        <v>0</v>
      </c>
      <c r="AM29" s="156">
        <v>0</v>
      </c>
      <c r="AN29" s="156">
        <v>1</v>
      </c>
      <c r="AO29" s="156">
        <v>1</v>
      </c>
      <c r="AP29" s="156">
        <v>1</v>
      </c>
      <c r="AQ29" s="156">
        <v>0</v>
      </c>
      <c r="AR29" s="156">
        <v>0</v>
      </c>
      <c r="AS29" s="159"/>
      <c r="AT29" s="159">
        <f t="shared" si="9"/>
        <v>0</v>
      </c>
      <c r="AU29" s="162">
        <v>0.9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6</v>
      </c>
      <c r="G30" s="118">
        <v>78</v>
      </c>
      <c r="H30" s="155">
        <f t="shared" si="0"/>
        <v>54.929577464788736</v>
      </c>
      <c r="I30" s="155">
        <v>74</v>
      </c>
      <c r="J30" s="41" t="s">
        <v>88</v>
      </c>
      <c r="K30" s="41">
        <f t="shared" si="3"/>
        <v>51.408450704225352</v>
      </c>
      <c r="L30" s="42">
        <f t="shared" si="13"/>
        <v>52.816901408450704</v>
      </c>
      <c r="M30" s="41">
        <f t="shared" si="12"/>
        <v>57.04225352112676</v>
      </c>
      <c r="N30" s="43">
        <v>18</v>
      </c>
      <c r="O30" s="44" t="s">
        <v>100</v>
      </c>
      <c r="P30" s="44">
        <v>16.600000000000001</v>
      </c>
      <c r="Q30" s="158">
        <v>140</v>
      </c>
      <c r="R30" s="158"/>
      <c r="S30" s="158">
        <v>87426967</v>
      </c>
      <c r="T30" s="45">
        <f t="shared" si="4"/>
        <v>3867</v>
      </c>
      <c r="U30" s="46">
        <f t="shared" si="5"/>
        <v>92.808000000000007</v>
      </c>
      <c r="V30" s="46">
        <f t="shared" si="6"/>
        <v>3.867</v>
      </c>
      <c r="W30" s="96">
        <v>8.1999999999999993</v>
      </c>
      <c r="X30" s="96">
        <f t="shared" si="1"/>
        <v>8.1999999999999993</v>
      </c>
      <c r="Y30" s="97" t="s">
        <v>141</v>
      </c>
      <c r="Z30" s="159">
        <v>0</v>
      </c>
      <c r="AA30" s="159">
        <v>0</v>
      </c>
      <c r="AB30" s="159">
        <v>1097</v>
      </c>
      <c r="AC30" s="159">
        <v>1185</v>
      </c>
      <c r="AD30" s="159">
        <v>1097</v>
      </c>
      <c r="AE30" s="159">
        <v>0</v>
      </c>
      <c r="AF30" s="47" t="s">
        <v>90</v>
      </c>
      <c r="AG30" s="47" t="s">
        <v>90</v>
      </c>
      <c r="AH30" s="98" t="s">
        <v>90</v>
      </c>
      <c r="AI30" s="103">
        <v>13828293</v>
      </c>
      <c r="AJ30" s="45">
        <f t="shared" si="7"/>
        <v>1000</v>
      </c>
      <c r="AK30" s="48">
        <f t="shared" si="8"/>
        <v>258.5983966899405</v>
      </c>
      <c r="AL30" s="156">
        <v>0</v>
      </c>
      <c r="AM30" s="156">
        <v>0</v>
      </c>
      <c r="AN30" s="156">
        <v>1</v>
      </c>
      <c r="AO30" s="156">
        <v>1</v>
      </c>
      <c r="AP30" s="156">
        <v>1</v>
      </c>
      <c r="AQ30" s="156">
        <v>0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6</v>
      </c>
      <c r="G31" s="118">
        <v>76</v>
      </c>
      <c r="H31" s="155">
        <f t="shared" si="0"/>
        <v>53.521126760563384</v>
      </c>
      <c r="I31" s="155">
        <v>74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139</v>
      </c>
      <c r="R31" s="158"/>
      <c r="S31" s="158">
        <v>87430790</v>
      </c>
      <c r="T31" s="45">
        <f t="shared" si="4"/>
        <v>3823</v>
      </c>
      <c r="U31" s="46">
        <f t="shared" si="5"/>
        <v>91.751999999999995</v>
      </c>
      <c r="V31" s="46">
        <f t="shared" si="6"/>
        <v>3.823</v>
      </c>
      <c r="W31" s="96">
        <v>8.1999999999999993</v>
      </c>
      <c r="X31" s="96">
        <f t="shared" si="1"/>
        <v>8.1999999999999993</v>
      </c>
      <c r="Y31" s="97" t="s">
        <v>141</v>
      </c>
      <c r="Z31" s="159">
        <v>0</v>
      </c>
      <c r="AA31" s="159">
        <v>0</v>
      </c>
      <c r="AB31" s="159">
        <v>1097</v>
      </c>
      <c r="AC31" s="159">
        <v>1185</v>
      </c>
      <c r="AD31" s="159">
        <v>1098</v>
      </c>
      <c r="AE31" s="159">
        <v>0</v>
      </c>
      <c r="AF31" s="47" t="s">
        <v>90</v>
      </c>
      <c r="AG31" s="47" t="s">
        <v>90</v>
      </c>
      <c r="AH31" s="98" t="s">
        <v>90</v>
      </c>
      <c r="AI31" s="103">
        <v>13829270</v>
      </c>
      <c r="AJ31" s="45">
        <f t="shared" si="7"/>
        <v>977</v>
      </c>
      <c r="AK31" s="48">
        <f t="shared" si="8"/>
        <v>255.55846194088411</v>
      </c>
      <c r="AL31" s="156">
        <v>0</v>
      </c>
      <c r="AM31" s="156">
        <v>0</v>
      </c>
      <c r="AN31" s="156">
        <v>1</v>
      </c>
      <c r="AO31" s="156">
        <v>1</v>
      </c>
      <c r="AP31" s="156">
        <v>1</v>
      </c>
      <c r="AQ31" s="156">
        <v>0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6</v>
      </c>
      <c r="G32" s="118">
        <v>83</v>
      </c>
      <c r="H32" s="155">
        <f t="shared" si="0"/>
        <v>58.450704225352112</v>
      </c>
      <c r="I32" s="155">
        <v>80</v>
      </c>
      <c r="J32" s="41" t="s">
        <v>88</v>
      </c>
      <c r="K32" s="41">
        <f t="shared" si="3"/>
        <v>54.929577464788736</v>
      </c>
      <c r="L32" s="42">
        <f t="shared" si="13"/>
        <v>56.338028169014088</v>
      </c>
      <c r="M32" s="41">
        <f t="shared" si="12"/>
        <v>60.563380281690144</v>
      </c>
      <c r="N32" s="43">
        <v>18</v>
      </c>
      <c r="O32" s="44" t="s">
        <v>100</v>
      </c>
      <c r="P32" s="44">
        <v>16.100000000000001</v>
      </c>
      <c r="Q32" s="158">
        <v>142</v>
      </c>
      <c r="R32" s="158"/>
      <c r="S32" s="158">
        <v>87435105</v>
      </c>
      <c r="T32" s="45">
        <f t="shared" si="4"/>
        <v>4315</v>
      </c>
      <c r="U32" s="46">
        <f t="shared" si="5"/>
        <v>103.56</v>
      </c>
      <c r="V32" s="46">
        <f t="shared" si="6"/>
        <v>4.3150000000000004</v>
      </c>
      <c r="W32" s="96">
        <v>8.1999999999999993</v>
      </c>
      <c r="X32" s="96">
        <f t="shared" si="1"/>
        <v>8.1999999999999993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1187</v>
      </c>
      <c r="AE32" s="159">
        <v>0</v>
      </c>
      <c r="AF32" s="47" t="s">
        <v>90</v>
      </c>
      <c r="AG32" s="47" t="s">
        <v>90</v>
      </c>
      <c r="AH32" s="98" t="s">
        <v>90</v>
      </c>
      <c r="AI32" s="103">
        <v>13830421</v>
      </c>
      <c r="AJ32" s="45">
        <f t="shared" si="7"/>
        <v>1151</v>
      </c>
      <c r="AK32" s="48">
        <f t="shared" si="8"/>
        <v>266.74391657010426</v>
      </c>
      <c r="AL32" s="156">
        <v>0</v>
      </c>
      <c r="AM32" s="156">
        <v>0</v>
      </c>
      <c r="AN32" s="156">
        <v>1</v>
      </c>
      <c r="AO32" s="156">
        <v>1</v>
      </c>
      <c r="AP32" s="156">
        <v>1</v>
      </c>
      <c r="AQ32" s="156">
        <v>0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6</v>
      </c>
      <c r="G33" s="118">
        <v>83</v>
      </c>
      <c r="H33" s="155">
        <f t="shared" si="0"/>
        <v>58.450704225352112</v>
      </c>
      <c r="I33" s="155">
        <v>80</v>
      </c>
      <c r="J33" s="41" t="s">
        <v>88</v>
      </c>
      <c r="K33" s="41">
        <f t="shared" si="3"/>
        <v>54.929577464788736</v>
      </c>
      <c r="L33" s="42">
        <f t="shared" si="13"/>
        <v>56.338028169014088</v>
      </c>
      <c r="M33" s="41">
        <f t="shared" si="12"/>
        <v>60.563380281690144</v>
      </c>
      <c r="N33" s="43">
        <v>14</v>
      </c>
      <c r="O33" s="44" t="s">
        <v>116</v>
      </c>
      <c r="P33" s="44">
        <v>12.6</v>
      </c>
      <c r="Q33" s="158">
        <v>139</v>
      </c>
      <c r="R33" s="158"/>
      <c r="S33" s="158">
        <v>87439136</v>
      </c>
      <c r="T33" s="45">
        <f t="shared" si="4"/>
        <v>4031</v>
      </c>
      <c r="U33" s="46">
        <f t="shared" si="5"/>
        <v>96.744</v>
      </c>
      <c r="V33" s="46">
        <f t="shared" si="6"/>
        <v>4.0309999999999997</v>
      </c>
      <c r="W33" s="96">
        <v>8.1999999999999993</v>
      </c>
      <c r="X33" s="96">
        <f t="shared" si="1"/>
        <v>8.1999999999999993</v>
      </c>
      <c r="Y33" s="97" t="s">
        <v>141</v>
      </c>
      <c r="Z33" s="159">
        <v>0</v>
      </c>
      <c r="AA33" s="159">
        <v>0</v>
      </c>
      <c r="AB33" s="159">
        <v>1147</v>
      </c>
      <c r="AC33" s="159">
        <v>1185</v>
      </c>
      <c r="AD33" s="159">
        <v>1187</v>
      </c>
      <c r="AE33" s="159">
        <v>0</v>
      </c>
      <c r="AF33" s="47" t="s">
        <v>90</v>
      </c>
      <c r="AG33" s="47" t="s">
        <v>90</v>
      </c>
      <c r="AH33" s="98" t="s">
        <v>90</v>
      </c>
      <c r="AI33" s="103">
        <v>13831496</v>
      </c>
      <c r="AJ33" s="45">
        <f t="shared" si="7"/>
        <v>1075</v>
      </c>
      <c r="AK33" s="48">
        <f t="shared" si="8"/>
        <v>266.68320516000995</v>
      </c>
      <c r="AL33" s="156">
        <v>0</v>
      </c>
      <c r="AM33" s="156">
        <v>0</v>
      </c>
      <c r="AN33" s="156">
        <v>1</v>
      </c>
      <c r="AO33" s="156">
        <v>1</v>
      </c>
      <c r="AP33" s="156">
        <v>1</v>
      </c>
      <c r="AQ33" s="156">
        <v>0</v>
      </c>
      <c r="AR33" s="156">
        <v>0</v>
      </c>
      <c r="AS33" s="159"/>
      <c r="AT33" s="159">
        <f>AS33-AS32</f>
        <v>0</v>
      </c>
      <c r="AU33" s="120">
        <v>1.04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7</v>
      </c>
      <c r="G34" s="118">
        <v>83</v>
      </c>
      <c r="H34" s="155">
        <f t="shared" si="0"/>
        <v>58.450704225352112</v>
      </c>
      <c r="I34" s="155">
        <v>80</v>
      </c>
      <c r="J34" s="41" t="s">
        <v>88</v>
      </c>
      <c r="K34" s="41">
        <f>L34-(2/1.42)</f>
        <v>53.521126760563384</v>
      </c>
      <c r="L34" s="42">
        <f>(G34-5)/1.42</f>
        <v>54.929577464788736</v>
      </c>
      <c r="M34" s="41">
        <f t="shared" si="12"/>
        <v>59.154929577464792</v>
      </c>
      <c r="N34" s="43">
        <v>14</v>
      </c>
      <c r="O34" s="44" t="s">
        <v>116</v>
      </c>
      <c r="P34" s="44">
        <v>11.9</v>
      </c>
      <c r="Q34" s="158">
        <v>130</v>
      </c>
      <c r="R34" s="158"/>
      <c r="S34" s="158">
        <v>87442926</v>
      </c>
      <c r="T34" s="45">
        <f t="shared" si="4"/>
        <v>3790</v>
      </c>
      <c r="U34" s="46">
        <f t="shared" si="5"/>
        <v>90.96</v>
      </c>
      <c r="V34" s="46">
        <f t="shared" si="6"/>
        <v>3.79</v>
      </c>
      <c r="W34" s="96">
        <v>8.1999999999999993</v>
      </c>
      <c r="X34" s="96">
        <f t="shared" si="1"/>
        <v>8.1999999999999993</v>
      </c>
      <c r="Y34" s="97" t="s">
        <v>141</v>
      </c>
      <c r="Z34" s="159">
        <v>0</v>
      </c>
      <c r="AA34" s="159">
        <v>0</v>
      </c>
      <c r="AB34" s="159">
        <v>1107</v>
      </c>
      <c r="AC34" s="159">
        <v>1185</v>
      </c>
      <c r="AD34" s="159">
        <v>1107</v>
      </c>
      <c r="AE34" s="159">
        <v>0</v>
      </c>
      <c r="AF34" s="47" t="s">
        <v>90</v>
      </c>
      <c r="AG34" s="47" t="s">
        <v>90</v>
      </c>
      <c r="AH34" s="98" t="s">
        <v>90</v>
      </c>
      <c r="AI34" s="103">
        <v>13832534</v>
      </c>
      <c r="AJ34" s="45">
        <f t="shared" si="7"/>
        <v>1038</v>
      </c>
      <c r="AK34" s="48">
        <f t="shared" si="8"/>
        <v>273.87862796833775</v>
      </c>
      <c r="AL34" s="156">
        <v>0</v>
      </c>
      <c r="AM34" s="156">
        <v>0</v>
      </c>
      <c r="AN34" s="156">
        <v>1</v>
      </c>
      <c r="AO34" s="156">
        <v>1</v>
      </c>
      <c r="AP34" s="156">
        <v>1</v>
      </c>
      <c r="AQ34" s="156">
        <v>0</v>
      </c>
      <c r="AR34" s="156">
        <v>0.1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7</v>
      </c>
      <c r="G35" s="118">
        <v>83</v>
      </c>
      <c r="H35" s="155">
        <f t="shared" si="0"/>
        <v>58.450704225352112</v>
      </c>
      <c r="I35" s="155">
        <v>80</v>
      </c>
      <c r="J35" s="41" t="s">
        <v>88</v>
      </c>
      <c r="K35" s="41">
        <f t="shared" si="3"/>
        <v>53.521126760563384</v>
      </c>
      <c r="L35" s="42">
        <f>(G35-5)/1.42</f>
        <v>54.929577464788736</v>
      </c>
      <c r="M35" s="41">
        <f t="shared" si="12"/>
        <v>59.154929577464792</v>
      </c>
      <c r="N35" s="43">
        <v>14</v>
      </c>
      <c r="O35" s="44" t="s">
        <v>116</v>
      </c>
      <c r="P35" s="58">
        <v>11.5</v>
      </c>
      <c r="Q35" s="158">
        <v>122</v>
      </c>
      <c r="R35" s="158"/>
      <c r="S35" s="158">
        <v>87446086</v>
      </c>
      <c r="T35" s="45">
        <f t="shared" si="4"/>
        <v>3160</v>
      </c>
      <c r="U35" s="46">
        <f t="shared" si="5"/>
        <v>75.84</v>
      </c>
      <c r="V35" s="46">
        <f t="shared" si="6"/>
        <v>3.16</v>
      </c>
      <c r="W35" s="96">
        <v>8.1999999999999993</v>
      </c>
      <c r="X35" s="96">
        <f t="shared" si="1"/>
        <v>8.1999999999999993</v>
      </c>
      <c r="Y35" s="97" t="s">
        <v>141</v>
      </c>
      <c r="Z35" s="159">
        <v>0</v>
      </c>
      <c r="AA35" s="159">
        <v>0</v>
      </c>
      <c r="AB35" s="159">
        <v>1076</v>
      </c>
      <c r="AC35" s="159">
        <v>1185</v>
      </c>
      <c r="AD35" s="159">
        <v>1077</v>
      </c>
      <c r="AE35" s="159">
        <v>0</v>
      </c>
      <c r="AF35" s="47" t="s">
        <v>90</v>
      </c>
      <c r="AG35" s="47" t="s">
        <v>90</v>
      </c>
      <c r="AH35" s="98" t="s">
        <v>90</v>
      </c>
      <c r="AI35" s="103">
        <v>13833438</v>
      </c>
      <c r="AJ35" s="45">
        <f t="shared" si="7"/>
        <v>904</v>
      </c>
      <c r="AK35" s="48">
        <f t="shared" si="8"/>
        <v>286.07594936708858</v>
      </c>
      <c r="AL35" s="156">
        <v>0</v>
      </c>
      <c r="AM35" s="156">
        <v>0</v>
      </c>
      <c r="AN35" s="156">
        <v>1</v>
      </c>
      <c r="AO35" s="156">
        <v>1</v>
      </c>
      <c r="AP35" s="156">
        <v>1</v>
      </c>
      <c r="AQ35" s="156">
        <v>0</v>
      </c>
      <c r="AR35" s="156">
        <v>0.1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93178</v>
      </c>
      <c r="U36" s="46">
        <f t="shared" si="5"/>
        <v>2236.2719999999999</v>
      </c>
      <c r="V36" s="46">
        <f t="shared" si="6"/>
        <v>93.177999999999997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24824</v>
      </c>
      <c r="AK36" s="61">
        <f>$AJ$36/$V36</f>
        <v>266.41481894867889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0.98333333333333339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195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189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11"/>
      <c r="D48" s="115"/>
      <c r="E48" s="115"/>
      <c r="F48" s="115"/>
      <c r="G48" s="115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190</v>
      </c>
      <c r="C50" s="154"/>
      <c r="D50" s="154"/>
      <c r="E50" s="154"/>
      <c r="F50" s="154"/>
      <c r="G50" s="154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191</v>
      </c>
      <c r="C51" s="154"/>
      <c r="D51" s="154"/>
      <c r="E51" s="154"/>
      <c r="F51" s="154"/>
      <c r="G51" s="154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4" t="s">
        <v>192</v>
      </c>
      <c r="C53" s="154"/>
      <c r="D53" s="154"/>
      <c r="E53" s="154"/>
      <c r="F53" s="154"/>
      <c r="G53" s="154"/>
      <c r="H53" s="154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">
        <v>165</v>
      </c>
      <c r="C54" s="115"/>
      <c r="D54" s="115"/>
      <c r="E54" s="115"/>
      <c r="F54" s="115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tr">
        <f>'[1]FEB 6'!$B$54</f>
        <v>TARGET DISCHARGE PRESSURE SET TO 76 PSI @ 7:01 PM TO 8:01 PM AS PER SCHEDULE</v>
      </c>
      <c r="C55" s="154"/>
      <c r="D55" s="154"/>
      <c r="E55" s="154"/>
      <c r="F55" s="154"/>
      <c r="G55" s="154"/>
      <c r="H55" s="154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166</v>
      </c>
      <c r="C56" s="154"/>
      <c r="D56" s="107"/>
      <c r="E56" s="107"/>
      <c r="F56" s="114"/>
      <c r="G56" s="11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00"/>
      <c r="E57" s="100"/>
      <c r="F57" s="115"/>
      <c r="G57" s="115"/>
      <c r="H57" s="92"/>
      <c r="I57" s="10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193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4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5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7:H64" name="Range2_2_12_1_3_1_2_1_1_1_1_2_1_1_1_1_1_1_1_1_1_1_1"/>
    <protectedRange sqref="F57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6: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64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AI36" name="Range1_16_3_1_1_2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41" priority="5" operator="containsText" text="N/A">
      <formula>NOT(ISERROR(SEARCH("N/A",Z12)))</formula>
    </cfRule>
    <cfRule type="cellIs" dxfId="440" priority="17" operator="equal">
      <formula>0</formula>
    </cfRule>
  </conditionalFormatting>
  <conditionalFormatting sqref="Z12:AG35">
    <cfRule type="cellIs" dxfId="439" priority="16" operator="greaterThanOrEqual">
      <formula>1185</formula>
    </cfRule>
  </conditionalFormatting>
  <conditionalFormatting sqref="Z12:AG35">
    <cfRule type="cellIs" dxfId="438" priority="15" operator="between">
      <formula>0.1</formula>
      <formula>1184</formula>
    </cfRule>
  </conditionalFormatting>
  <conditionalFormatting sqref="Z8:Z9 AT12:AT35 AL36:AQ36 AL12:AR35">
    <cfRule type="cellIs" dxfId="437" priority="14" operator="equal">
      <formula>0</formula>
    </cfRule>
  </conditionalFormatting>
  <conditionalFormatting sqref="Z8:Z9 AT12:AT35 AL36:AQ36 AL12:AR35">
    <cfRule type="cellIs" dxfId="436" priority="13" operator="greaterThan">
      <formula>1179</formula>
    </cfRule>
  </conditionalFormatting>
  <conditionalFormatting sqref="Z8:Z9 AT12:AT35 AL36:AQ36 AL12:AR35">
    <cfRule type="cellIs" dxfId="435" priority="12" operator="greaterThan">
      <formula>99</formula>
    </cfRule>
  </conditionalFormatting>
  <conditionalFormatting sqref="Z8:Z9 AT12:AT35 AL36:AQ36 AL12:AR35">
    <cfRule type="cellIs" dxfId="434" priority="11" operator="greaterThan">
      <formula>0.99</formula>
    </cfRule>
  </conditionalFormatting>
  <conditionalFormatting sqref="AD8:AD9">
    <cfRule type="cellIs" dxfId="433" priority="10" operator="equal">
      <formula>0</formula>
    </cfRule>
  </conditionalFormatting>
  <conditionalFormatting sqref="AD8:AD9">
    <cfRule type="cellIs" dxfId="432" priority="9" operator="greaterThan">
      <formula>1179</formula>
    </cfRule>
  </conditionalFormatting>
  <conditionalFormatting sqref="AD8:AD9">
    <cfRule type="cellIs" dxfId="431" priority="8" operator="greaterThan">
      <formula>99</formula>
    </cfRule>
  </conditionalFormatting>
  <conditionalFormatting sqref="AD8:AD9">
    <cfRule type="cellIs" dxfId="430" priority="7" operator="greaterThan">
      <formula>0.99</formula>
    </cfRule>
  </conditionalFormatting>
  <conditionalFormatting sqref="AK12:AK35">
    <cfRule type="cellIs" dxfId="429" priority="6" operator="greaterThan">
      <formula>$AK$8</formula>
    </cfRule>
  </conditionalFormatting>
  <conditionalFormatting sqref="AS12:AS35">
    <cfRule type="containsText" dxfId="428" priority="1" operator="containsText" text="N/A">
      <formula>NOT(ISERROR(SEARCH("N/A",AS12)))</formula>
    </cfRule>
    <cfRule type="cellIs" dxfId="427" priority="4" operator="equal">
      <formula>0</formula>
    </cfRule>
  </conditionalFormatting>
  <conditionalFormatting sqref="AS12:AS35">
    <cfRule type="cellIs" dxfId="426" priority="3" operator="greaterThanOrEqual">
      <formula>1185</formula>
    </cfRule>
  </conditionalFormatting>
  <conditionalFormatting sqref="AS12:AS35">
    <cfRule type="cellIs" dxfId="425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BB87"/>
  <sheetViews>
    <sheetView topLeftCell="A7" zoomScaleNormal="100" workbookViewId="0">
      <selection activeCell="B47" sqref="B47:B4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136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22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1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2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43166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26560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3"/>
      <c r="C9" s="214"/>
      <c r="D9" s="215"/>
      <c r="E9" s="216"/>
      <c r="F9" s="216"/>
      <c r="G9" s="216"/>
      <c r="H9" s="216"/>
      <c r="I9" s="217"/>
      <c r="J9" s="122"/>
      <c r="K9" s="215"/>
      <c r="L9" s="216"/>
      <c r="M9" s="217"/>
      <c r="N9" s="29"/>
      <c r="O9" s="29"/>
      <c r="P9" s="29"/>
      <c r="Q9" s="122"/>
      <c r="R9" s="122"/>
      <c r="S9" s="122"/>
      <c r="T9" s="123"/>
      <c r="U9" s="124"/>
      <c r="V9" s="125"/>
      <c r="W9" s="215"/>
      <c r="X9" s="217"/>
      <c r="Y9" s="30"/>
      <c r="Z9" s="218"/>
      <c r="AA9" s="126"/>
      <c r="AB9" s="127"/>
      <c r="AC9" s="127"/>
      <c r="AD9" s="126"/>
      <c r="AE9" s="126"/>
      <c r="AF9" s="128"/>
      <c r="AG9" s="219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23" t="s">
        <v>51</v>
      </c>
      <c r="X10" s="223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21" t="s">
        <v>55</v>
      </c>
      <c r="AI10" s="221" t="s">
        <v>56</v>
      </c>
      <c r="AJ10" s="309" t="s">
        <v>57</v>
      </c>
      <c r="AK10" s="324" t="s">
        <v>58</v>
      </c>
      <c r="AL10" s="223" t="s">
        <v>59</v>
      </c>
      <c r="AM10" s="223" t="s">
        <v>60</v>
      </c>
      <c r="AN10" s="223" t="s">
        <v>61</v>
      </c>
      <c r="AO10" s="223" t="s">
        <v>62</v>
      </c>
      <c r="AP10" s="223" t="s">
        <v>63</v>
      </c>
      <c r="AQ10" s="223" t="s">
        <v>125</v>
      </c>
      <c r="AR10" s="223" t="s">
        <v>64</v>
      </c>
      <c r="AS10" s="223" t="s">
        <v>65</v>
      </c>
      <c r="AT10" s="307" t="s">
        <v>66</v>
      </c>
      <c r="AU10" s="223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3" t="s">
        <v>72</v>
      </c>
      <c r="C11" s="223" t="s">
        <v>73</v>
      </c>
      <c r="D11" s="223" t="s">
        <v>74</v>
      </c>
      <c r="E11" s="223" t="s">
        <v>75</v>
      </c>
      <c r="F11" s="223" t="s">
        <v>128</v>
      </c>
      <c r="G11" s="223" t="s">
        <v>74</v>
      </c>
      <c r="H11" s="223" t="s">
        <v>75</v>
      </c>
      <c r="I11" s="223" t="s">
        <v>128</v>
      </c>
      <c r="J11" s="304"/>
      <c r="K11" s="223" t="s">
        <v>75</v>
      </c>
      <c r="L11" s="223" t="s">
        <v>75</v>
      </c>
      <c r="M11" s="223" t="s">
        <v>75</v>
      </c>
      <c r="N11" s="28" t="s">
        <v>29</v>
      </c>
      <c r="O11" s="306"/>
      <c r="P11" s="28" t="s">
        <v>29</v>
      </c>
      <c r="Q11" s="308"/>
      <c r="R11" s="308"/>
      <c r="S11" s="1">
        <f>'MAR 6'!S35</f>
        <v>87446086</v>
      </c>
      <c r="T11" s="317"/>
      <c r="U11" s="318"/>
      <c r="V11" s="319"/>
      <c r="W11" s="223" t="s">
        <v>75</v>
      </c>
      <c r="X11" s="223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6'!AI35</f>
        <v>13833438</v>
      </c>
      <c r="AJ11" s="309"/>
      <c r="AK11" s="325"/>
      <c r="AL11" s="223" t="s">
        <v>84</v>
      </c>
      <c r="AM11" s="223" t="s">
        <v>84</v>
      </c>
      <c r="AN11" s="223" t="s">
        <v>84</v>
      </c>
      <c r="AO11" s="223" t="s">
        <v>84</v>
      </c>
      <c r="AP11" s="223" t="s">
        <v>84</v>
      </c>
      <c r="AQ11" s="223" t="s">
        <v>84</v>
      </c>
      <c r="AR11" s="223" t="s">
        <v>84</v>
      </c>
      <c r="AS11" s="1"/>
      <c r="AT11" s="308"/>
      <c r="AU11" s="220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8</v>
      </c>
      <c r="G12" s="118">
        <v>83</v>
      </c>
      <c r="H12" s="155">
        <f t="shared" ref="H12:H35" si="0">G12/1.42</f>
        <v>58.450704225352112</v>
      </c>
      <c r="I12" s="155">
        <v>80</v>
      </c>
      <c r="J12" s="41" t="s">
        <v>88</v>
      </c>
      <c r="K12" s="41">
        <f>L12-(2/1.42)</f>
        <v>53.521126760563384</v>
      </c>
      <c r="L12" s="42">
        <f>(G12-5)/1.42</f>
        <v>54.929577464788736</v>
      </c>
      <c r="M12" s="41">
        <f>L12+(6/1.42)</f>
        <v>59.154929577464792</v>
      </c>
      <c r="N12" s="43">
        <v>14</v>
      </c>
      <c r="O12" s="44" t="s">
        <v>89</v>
      </c>
      <c r="P12" s="44">
        <v>11.4</v>
      </c>
      <c r="Q12" s="158">
        <v>118</v>
      </c>
      <c r="R12" s="158"/>
      <c r="S12" s="158">
        <v>87449200</v>
      </c>
      <c r="T12" s="45">
        <f>IF(ISBLANK(S12),"-",S12-S11)</f>
        <v>3114</v>
      </c>
      <c r="U12" s="46">
        <f>T12*24/1000</f>
        <v>74.736000000000004</v>
      </c>
      <c r="V12" s="46">
        <f>T12/1000</f>
        <v>3.1139999999999999</v>
      </c>
      <c r="W12" s="96">
        <v>8.1999999999999993</v>
      </c>
      <c r="X12" s="96">
        <f t="shared" ref="X12:X35" si="1">W12</f>
        <v>8.1999999999999993</v>
      </c>
      <c r="Y12" s="97" t="s">
        <v>141</v>
      </c>
      <c r="Z12" s="159">
        <v>0</v>
      </c>
      <c r="AA12" s="159">
        <v>0</v>
      </c>
      <c r="AB12" s="159">
        <v>1046</v>
      </c>
      <c r="AC12" s="159">
        <v>1185</v>
      </c>
      <c r="AD12" s="159">
        <v>1046</v>
      </c>
      <c r="AE12" s="159">
        <v>0</v>
      </c>
      <c r="AF12" s="47" t="s">
        <v>90</v>
      </c>
      <c r="AG12" s="47" t="s">
        <v>90</v>
      </c>
      <c r="AH12" s="98" t="s">
        <v>90</v>
      </c>
      <c r="AI12" s="103">
        <v>13834384</v>
      </c>
      <c r="AJ12" s="45">
        <f>IF(ISBLANK(AI12),"-",AI12-AI11)</f>
        <v>946</v>
      </c>
      <c r="AK12" s="48">
        <f>AJ12/V12</f>
        <v>303.7893384714194</v>
      </c>
      <c r="AL12" s="156">
        <v>0</v>
      </c>
      <c r="AM12" s="156">
        <v>0</v>
      </c>
      <c r="AN12" s="156">
        <v>1</v>
      </c>
      <c r="AO12" s="156">
        <v>1</v>
      </c>
      <c r="AP12" s="156">
        <v>1</v>
      </c>
      <c r="AQ12" s="156">
        <v>0</v>
      </c>
      <c r="AR12" s="156">
        <v>0.15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8</v>
      </c>
      <c r="G13" s="118">
        <v>83</v>
      </c>
      <c r="H13" s="155">
        <f t="shared" si="0"/>
        <v>58.450704225352112</v>
      </c>
      <c r="I13" s="155">
        <v>80</v>
      </c>
      <c r="J13" s="41" t="s">
        <v>88</v>
      </c>
      <c r="K13" s="41">
        <f t="shared" ref="K13:K35" si="3">L13-(2/1.42)</f>
        <v>53.521126760563384</v>
      </c>
      <c r="L13" s="42">
        <f>(G13-5)/1.42</f>
        <v>54.929577464788736</v>
      </c>
      <c r="M13" s="41">
        <f>L13+(6/1.42)</f>
        <v>59.154929577464792</v>
      </c>
      <c r="N13" s="43">
        <v>14</v>
      </c>
      <c r="O13" s="44" t="s">
        <v>89</v>
      </c>
      <c r="P13" s="44">
        <v>11.2</v>
      </c>
      <c r="Q13" s="158">
        <v>116</v>
      </c>
      <c r="R13" s="158"/>
      <c r="S13" s="158">
        <v>87452112</v>
      </c>
      <c r="T13" s="45">
        <f t="shared" ref="T13:T35" si="4">IF(ISBLANK(S13),"-",S13-S12)</f>
        <v>2912</v>
      </c>
      <c r="U13" s="46">
        <f t="shared" ref="U13:U36" si="5">T13*24/1000</f>
        <v>69.888000000000005</v>
      </c>
      <c r="V13" s="46">
        <f t="shared" ref="V13:V36" si="6">T13/1000</f>
        <v>2.9119999999999999</v>
      </c>
      <c r="W13" s="96">
        <v>8.3000000000000007</v>
      </c>
      <c r="X13" s="96">
        <f t="shared" si="1"/>
        <v>8.3000000000000007</v>
      </c>
      <c r="Y13" s="97" t="s">
        <v>141</v>
      </c>
      <c r="Z13" s="159">
        <v>0</v>
      </c>
      <c r="AA13" s="159">
        <v>0</v>
      </c>
      <c r="AB13" s="159">
        <v>1026</v>
      </c>
      <c r="AC13" s="159">
        <v>1185</v>
      </c>
      <c r="AD13" s="159">
        <v>1006</v>
      </c>
      <c r="AE13" s="159">
        <v>0</v>
      </c>
      <c r="AF13" s="47" t="s">
        <v>90</v>
      </c>
      <c r="AG13" s="47" t="s">
        <v>90</v>
      </c>
      <c r="AH13" s="98" t="s">
        <v>90</v>
      </c>
      <c r="AI13" s="103">
        <v>13835214</v>
      </c>
      <c r="AJ13" s="45">
        <f t="shared" ref="AJ13:AJ35" si="7">IF(ISBLANK(AI13),"-",AI13-AI12)</f>
        <v>830</v>
      </c>
      <c r="AK13" s="48">
        <f t="shared" ref="AK13:AK35" si="8">AJ13/V13</f>
        <v>285.02747252747253</v>
      </c>
      <c r="AL13" s="156">
        <v>0</v>
      </c>
      <c r="AM13" s="156">
        <v>0</v>
      </c>
      <c r="AN13" s="156">
        <v>1</v>
      </c>
      <c r="AO13" s="156">
        <v>1</v>
      </c>
      <c r="AP13" s="156">
        <v>1</v>
      </c>
      <c r="AQ13" s="156">
        <v>0</v>
      </c>
      <c r="AR13" s="156">
        <v>0.15</v>
      </c>
      <c r="AS13" s="159"/>
      <c r="AT13" s="159">
        <f t="shared" ref="AT13:AT34" si="9">AS13-AS12</f>
        <v>0</v>
      </c>
      <c r="AU13" s="120">
        <v>1.06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8</v>
      </c>
      <c r="G14" s="118">
        <v>83</v>
      </c>
      <c r="H14" s="155">
        <f t="shared" si="0"/>
        <v>58.450704225352112</v>
      </c>
      <c r="I14" s="155">
        <v>80</v>
      </c>
      <c r="J14" s="41" t="s">
        <v>88</v>
      </c>
      <c r="K14" s="41">
        <f t="shared" si="3"/>
        <v>53.521126760563384</v>
      </c>
      <c r="L14" s="42">
        <f>(G14-5)/1.42</f>
        <v>54.929577464788736</v>
      </c>
      <c r="M14" s="41">
        <f>L14+(6/1.42)</f>
        <v>59.154929577464792</v>
      </c>
      <c r="N14" s="43">
        <v>14</v>
      </c>
      <c r="O14" s="44" t="s">
        <v>89</v>
      </c>
      <c r="P14" s="44">
        <v>11.2</v>
      </c>
      <c r="Q14" s="158">
        <v>114</v>
      </c>
      <c r="R14" s="158"/>
      <c r="S14" s="158">
        <v>87455028</v>
      </c>
      <c r="T14" s="45">
        <f t="shared" si="4"/>
        <v>2916</v>
      </c>
      <c r="U14" s="46">
        <f t="shared" si="5"/>
        <v>69.983999999999995</v>
      </c>
      <c r="V14" s="46">
        <f t="shared" si="6"/>
        <v>2.9159999999999999</v>
      </c>
      <c r="W14" s="96">
        <v>8.5</v>
      </c>
      <c r="X14" s="96">
        <f t="shared" si="1"/>
        <v>8.5</v>
      </c>
      <c r="Y14" s="97" t="s">
        <v>141</v>
      </c>
      <c r="Z14" s="159">
        <v>0</v>
      </c>
      <c r="AA14" s="159">
        <v>0</v>
      </c>
      <c r="AB14" s="159">
        <v>1007</v>
      </c>
      <c r="AC14" s="159">
        <v>1185</v>
      </c>
      <c r="AD14" s="159">
        <v>1007</v>
      </c>
      <c r="AE14" s="159">
        <v>0</v>
      </c>
      <c r="AF14" s="47" t="s">
        <v>90</v>
      </c>
      <c r="AG14" s="47" t="s">
        <v>90</v>
      </c>
      <c r="AH14" s="98" t="s">
        <v>90</v>
      </c>
      <c r="AI14" s="103">
        <v>13836074</v>
      </c>
      <c r="AJ14" s="45">
        <f t="shared" si="7"/>
        <v>860</v>
      </c>
      <c r="AK14" s="48">
        <f t="shared" si="8"/>
        <v>294.92455418381343</v>
      </c>
      <c r="AL14" s="156">
        <v>0</v>
      </c>
      <c r="AM14" s="156">
        <v>0</v>
      </c>
      <c r="AN14" s="156">
        <v>1</v>
      </c>
      <c r="AO14" s="156">
        <v>1</v>
      </c>
      <c r="AP14" s="156">
        <v>1</v>
      </c>
      <c r="AQ14" s="156">
        <v>0</v>
      </c>
      <c r="AR14" s="156">
        <v>0.15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8</v>
      </c>
      <c r="G15" s="118">
        <v>83</v>
      </c>
      <c r="H15" s="155">
        <f t="shared" si="0"/>
        <v>58.450704225352112</v>
      </c>
      <c r="I15" s="155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8">
        <v>126</v>
      </c>
      <c r="R15" s="158" t="s">
        <v>123</v>
      </c>
      <c r="S15" s="158">
        <v>87457996</v>
      </c>
      <c r="T15" s="45">
        <f t="shared" si="4"/>
        <v>2968</v>
      </c>
      <c r="U15" s="46">
        <f t="shared" si="5"/>
        <v>71.231999999999999</v>
      </c>
      <c r="V15" s="46">
        <f t="shared" si="6"/>
        <v>2.968</v>
      </c>
      <c r="W15" s="96">
        <v>8.9</v>
      </c>
      <c r="X15" s="96">
        <f t="shared" si="1"/>
        <v>8.9</v>
      </c>
      <c r="Y15" s="97" t="s">
        <v>141</v>
      </c>
      <c r="Z15" s="159">
        <v>0</v>
      </c>
      <c r="AA15" s="159">
        <v>0</v>
      </c>
      <c r="AB15" s="159">
        <v>1066</v>
      </c>
      <c r="AC15" s="159">
        <v>1185</v>
      </c>
      <c r="AD15" s="159">
        <v>1066</v>
      </c>
      <c r="AE15" s="159">
        <v>0</v>
      </c>
      <c r="AF15" s="47" t="s">
        <v>90</v>
      </c>
      <c r="AG15" s="47" t="s">
        <v>90</v>
      </c>
      <c r="AH15" s="98" t="s">
        <v>90</v>
      </c>
      <c r="AI15" s="103">
        <v>13836930</v>
      </c>
      <c r="AJ15" s="45">
        <f t="shared" si="7"/>
        <v>856</v>
      </c>
      <c r="AK15" s="48">
        <f t="shared" si="8"/>
        <v>288.40970350404314</v>
      </c>
      <c r="AL15" s="156">
        <v>0</v>
      </c>
      <c r="AM15" s="156">
        <v>0</v>
      </c>
      <c r="AN15" s="156">
        <v>1</v>
      </c>
      <c r="AO15" s="156">
        <v>1</v>
      </c>
      <c r="AP15" s="156">
        <v>1</v>
      </c>
      <c r="AQ15" s="156">
        <v>0</v>
      </c>
      <c r="AR15" s="156">
        <v>0.15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83</v>
      </c>
      <c r="H16" s="155">
        <f t="shared" si="0"/>
        <v>58.450704225352112</v>
      </c>
      <c r="I16" s="155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8">
        <v>128</v>
      </c>
      <c r="R16" s="158"/>
      <c r="S16" s="158">
        <v>87461076</v>
      </c>
      <c r="T16" s="45">
        <f t="shared" si="4"/>
        <v>3080</v>
      </c>
      <c r="U16" s="46">
        <f t="shared" si="5"/>
        <v>73.92</v>
      </c>
      <c r="V16" s="46">
        <f t="shared" si="6"/>
        <v>3.08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1186</v>
      </c>
      <c r="AC16" s="159">
        <v>1185</v>
      </c>
      <c r="AD16" s="159">
        <v>1186</v>
      </c>
      <c r="AE16" s="159">
        <v>0</v>
      </c>
      <c r="AF16" s="47" t="s">
        <v>90</v>
      </c>
      <c r="AG16" s="47" t="s">
        <v>90</v>
      </c>
      <c r="AH16" s="98" t="s">
        <v>90</v>
      </c>
      <c r="AI16" s="103">
        <v>13837912</v>
      </c>
      <c r="AJ16" s="45">
        <f t="shared" si="7"/>
        <v>982</v>
      </c>
      <c r="AK16" s="48">
        <f t="shared" si="8"/>
        <v>318.83116883116884</v>
      </c>
      <c r="AL16" s="156">
        <v>0</v>
      </c>
      <c r="AM16" s="156">
        <v>0</v>
      </c>
      <c r="AN16" s="156">
        <v>1</v>
      </c>
      <c r="AO16" s="156">
        <v>1</v>
      </c>
      <c r="AP16" s="156">
        <v>1</v>
      </c>
      <c r="AQ16" s="156">
        <v>0</v>
      </c>
      <c r="AR16" s="156">
        <v>0.15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77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128</v>
      </c>
      <c r="R17" s="158"/>
      <c r="S17" s="158">
        <v>87465068</v>
      </c>
      <c r="T17" s="45">
        <f t="shared" si="4"/>
        <v>3992</v>
      </c>
      <c r="U17" s="46">
        <f t="shared" si="5"/>
        <v>95.808000000000007</v>
      </c>
      <c r="V17" s="46">
        <f t="shared" si="6"/>
        <v>3.992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1187</v>
      </c>
      <c r="AE17" s="159">
        <v>0</v>
      </c>
      <c r="AF17" s="47" t="s">
        <v>90</v>
      </c>
      <c r="AG17" s="47" t="s">
        <v>90</v>
      </c>
      <c r="AH17" s="98" t="s">
        <v>90</v>
      </c>
      <c r="AI17" s="103">
        <v>13839044</v>
      </c>
      <c r="AJ17" s="45">
        <f t="shared" si="7"/>
        <v>1132</v>
      </c>
      <c r="AK17" s="48">
        <f t="shared" si="8"/>
        <v>283.56713426853707</v>
      </c>
      <c r="AL17" s="156">
        <v>0</v>
      </c>
      <c r="AM17" s="156">
        <v>0</v>
      </c>
      <c r="AN17" s="156">
        <v>1</v>
      </c>
      <c r="AO17" s="156">
        <v>1</v>
      </c>
      <c r="AP17" s="156">
        <v>1</v>
      </c>
      <c r="AQ17" s="156">
        <v>0</v>
      </c>
      <c r="AR17" s="156">
        <v>0</v>
      </c>
      <c r="AS17" s="159"/>
      <c r="AT17" s="159">
        <f t="shared" si="9"/>
        <v>0</v>
      </c>
      <c r="AU17" s="120">
        <v>1.1100000000000001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7</v>
      </c>
      <c r="G18" s="118">
        <v>79</v>
      </c>
      <c r="H18" s="155">
        <f t="shared" si="0"/>
        <v>55.633802816901408</v>
      </c>
      <c r="I18" s="155">
        <v>76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126</v>
      </c>
      <c r="R18" s="158"/>
      <c r="S18" s="158">
        <v>87469538</v>
      </c>
      <c r="T18" s="45">
        <f t="shared" si="4"/>
        <v>4470</v>
      </c>
      <c r="U18" s="46">
        <f t="shared" si="5"/>
        <v>107.28</v>
      </c>
      <c r="V18" s="46">
        <f t="shared" si="6"/>
        <v>4.47</v>
      </c>
      <c r="W18" s="96">
        <v>8.6999999999999993</v>
      </c>
      <c r="X18" s="96">
        <f t="shared" si="1"/>
        <v>8.6999999999999993</v>
      </c>
      <c r="Y18" s="97" t="s">
        <v>160</v>
      </c>
      <c r="Z18" s="159">
        <v>1107</v>
      </c>
      <c r="AA18" s="159">
        <v>0</v>
      </c>
      <c r="AB18" s="159">
        <v>1187</v>
      </c>
      <c r="AC18" s="159">
        <v>1185</v>
      </c>
      <c r="AD18" s="159">
        <v>1187</v>
      </c>
      <c r="AE18" s="159">
        <v>0</v>
      </c>
      <c r="AF18" s="47" t="s">
        <v>90</v>
      </c>
      <c r="AG18" s="47" t="s">
        <v>90</v>
      </c>
      <c r="AH18" s="98" t="s">
        <v>90</v>
      </c>
      <c r="AI18" s="103">
        <v>13840280</v>
      </c>
      <c r="AJ18" s="45">
        <f t="shared" si="7"/>
        <v>1236</v>
      </c>
      <c r="AK18" s="48">
        <f t="shared" si="8"/>
        <v>276.510067114094</v>
      </c>
      <c r="AL18" s="156">
        <v>1</v>
      </c>
      <c r="AM18" s="156">
        <v>0</v>
      </c>
      <c r="AN18" s="156">
        <v>1</v>
      </c>
      <c r="AO18" s="156">
        <v>1</v>
      </c>
      <c r="AP18" s="156">
        <v>1</v>
      </c>
      <c r="AQ18" s="156">
        <v>0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6</v>
      </c>
      <c r="G19" s="118">
        <v>80</v>
      </c>
      <c r="H19" s="155">
        <f t="shared" si="0"/>
        <v>56.338028169014088</v>
      </c>
      <c r="I19" s="155">
        <v>77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124</v>
      </c>
      <c r="R19" s="158"/>
      <c r="S19" s="158">
        <v>87474033</v>
      </c>
      <c r="T19" s="45">
        <f t="shared" si="4"/>
        <v>4495</v>
      </c>
      <c r="U19" s="46">
        <f>T19*24/1000</f>
        <v>107.88</v>
      </c>
      <c r="V19" s="46">
        <f t="shared" si="6"/>
        <v>4.4950000000000001</v>
      </c>
      <c r="W19" s="96">
        <v>7.9</v>
      </c>
      <c r="X19" s="96">
        <f t="shared" si="1"/>
        <v>7.9</v>
      </c>
      <c r="Y19" s="97" t="s">
        <v>160</v>
      </c>
      <c r="Z19" s="159">
        <v>1189</v>
      </c>
      <c r="AA19" s="159">
        <v>0</v>
      </c>
      <c r="AB19" s="159">
        <v>1187</v>
      </c>
      <c r="AC19" s="159">
        <v>1185</v>
      </c>
      <c r="AD19" s="159">
        <v>1187</v>
      </c>
      <c r="AE19" s="159">
        <v>0</v>
      </c>
      <c r="AF19" s="47" t="s">
        <v>90</v>
      </c>
      <c r="AG19" s="47" t="s">
        <v>90</v>
      </c>
      <c r="AH19" s="98" t="s">
        <v>90</v>
      </c>
      <c r="AI19" s="103">
        <v>13841542</v>
      </c>
      <c r="AJ19" s="45">
        <f t="shared" si="7"/>
        <v>1262</v>
      </c>
      <c r="AK19" s="48">
        <f t="shared" si="8"/>
        <v>280.75639599555063</v>
      </c>
      <c r="AL19" s="156">
        <v>1</v>
      </c>
      <c r="AM19" s="156">
        <v>0</v>
      </c>
      <c r="AN19" s="156">
        <v>1</v>
      </c>
      <c r="AO19" s="156">
        <v>1</v>
      </c>
      <c r="AP19" s="156">
        <v>1</v>
      </c>
      <c r="AQ19" s="156">
        <v>0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4</v>
      </c>
      <c r="G20" s="118">
        <v>79</v>
      </c>
      <c r="H20" s="155">
        <f t="shared" si="0"/>
        <v>55.633802816901408</v>
      </c>
      <c r="I20" s="155">
        <v>75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8">
        <v>126</v>
      </c>
      <c r="R20" s="158"/>
      <c r="S20" s="158">
        <v>87478389</v>
      </c>
      <c r="T20" s="45">
        <f t="shared" si="4"/>
        <v>4356</v>
      </c>
      <c r="U20" s="46">
        <f t="shared" si="5"/>
        <v>104.544</v>
      </c>
      <c r="V20" s="46">
        <f t="shared" si="6"/>
        <v>4.3559999999999999</v>
      </c>
      <c r="W20" s="96">
        <v>6.8</v>
      </c>
      <c r="X20" s="96">
        <f t="shared" si="1"/>
        <v>6.8</v>
      </c>
      <c r="Y20" s="97" t="s">
        <v>160</v>
      </c>
      <c r="Z20" s="159">
        <v>1189</v>
      </c>
      <c r="AA20" s="159">
        <v>0</v>
      </c>
      <c r="AB20" s="159">
        <v>1187</v>
      </c>
      <c r="AC20" s="159">
        <v>1185</v>
      </c>
      <c r="AD20" s="159">
        <v>1187</v>
      </c>
      <c r="AE20" s="159">
        <v>0</v>
      </c>
      <c r="AF20" s="47" t="s">
        <v>90</v>
      </c>
      <c r="AG20" s="47" t="s">
        <v>90</v>
      </c>
      <c r="AH20" s="98" t="s">
        <v>90</v>
      </c>
      <c r="AI20" s="103">
        <v>13842812</v>
      </c>
      <c r="AJ20" s="45">
        <f t="shared" si="7"/>
        <v>1270</v>
      </c>
      <c r="AK20" s="48">
        <f t="shared" si="8"/>
        <v>291.55188246097339</v>
      </c>
      <c r="AL20" s="156">
        <v>1</v>
      </c>
      <c r="AM20" s="156">
        <v>0</v>
      </c>
      <c r="AN20" s="156">
        <v>1</v>
      </c>
      <c r="AO20" s="156">
        <v>1</v>
      </c>
      <c r="AP20" s="156">
        <v>1</v>
      </c>
      <c r="AQ20" s="156">
        <v>0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2</v>
      </c>
      <c r="G21" s="118">
        <v>80</v>
      </c>
      <c r="H21" s="155">
        <f t="shared" si="0"/>
        <v>56.338028169014088</v>
      </c>
      <c r="I21" s="155">
        <v>77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125</v>
      </c>
      <c r="R21" s="158"/>
      <c r="S21" s="158">
        <v>87482775</v>
      </c>
      <c r="T21" s="45">
        <f t="shared" si="4"/>
        <v>4386</v>
      </c>
      <c r="U21" s="46">
        <f t="shared" si="5"/>
        <v>105.264</v>
      </c>
      <c r="V21" s="46">
        <f t="shared" si="6"/>
        <v>4.3860000000000001</v>
      </c>
      <c r="W21" s="96">
        <v>5.9</v>
      </c>
      <c r="X21" s="96">
        <f t="shared" si="1"/>
        <v>5.9</v>
      </c>
      <c r="Y21" s="97" t="s">
        <v>160</v>
      </c>
      <c r="Z21" s="159">
        <v>0</v>
      </c>
      <c r="AA21" s="159">
        <v>1157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13843927</v>
      </c>
      <c r="AJ21" s="45">
        <f t="shared" si="7"/>
        <v>1115</v>
      </c>
      <c r="AK21" s="48">
        <f t="shared" si="8"/>
        <v>254.21796625626993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0.94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2</v>
      </c>
      <c r="G22" s="118">
        <v>80</v>
      </c>
      <c r="H22" s="155">
        <f t="shared" si="0"/>
        <v>56.338028169014088</v>
      </c>
      <c r="I22" s="155">
        <v>77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124</v>
      </c>
      <c r="R22" s="158"/>
      <c r="S22" s="158">
        <v>87487485</v>
      </c>
      <c r="T22" s="45">
        <f t="shared" si="4"/>
        <v>4710</v>
      </c>
      <c r="U22" s="46">
        <f t="shared" si="5"/>
        <v>113.04</v>
      </c>
      <c r="V22" s="46">
        <f t="shared" si="6"/>
        <v>4.71</v>
      </c>
      <c r="W22" s="96">
        <v>5</v>
      </c>
      <c r="X22" s="96">
        <f>W22</f>
        <v>5</v>
      </c>
      <c r="Y22" s="97" t="s">
        <v>160</v>
      </c>
      <c r="Z22" s="159">
        <v>0</v>
      </c>
      <c r="AA22" s="159">
        <v>1179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13845153</v>
      </c>
      <c r="AJ22" s="45">
        <f t="shared" si="7"/>
        <v>1226</v>
      </c>
      <c r="AK22" s="48">
        <f t="shared" si="8"/>
        <v>260.29723991507433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1</v>
      </c>
      <c r="G23" s="118">
        <v>81</v>
      </c>
      <c r="H23" s="155">
        <f t="shared" si="0"/>
        <v>57.04225352112676</v>
      </c>
      <c r="I23" s="155">
        <v>79</v>
      </c>
      <c r="J23" s="41" t="s">
        <v>88</v>
      </c>
      <c r="K23" s="41">
        <f t="shared" si="3"/>
        <v>55.633802816901408</v>
      </c>
      <c r="L23" s="42">
        <f t="shared" si="10"/>
        <v>57.04225352112676</v>
      </c>
      <c r="M23" s="41">
        <f t="shared" si="11"/>
        <v>58.462253521126762</v>
      </c>
      <c r="N23" s="43">
        <v>19</v>
      </c>
      <c r="O23" s="44" t="s">
        <v>100</v>
      </c>
      <c r="P23" s="44">
        <v>17.3</v>
      </c>
      <c r="Q23" s="158">
        <v>123</v>
      </c>
      <c r="R23" s="158"/>
      <c r="S23" s="158">
        <v>87492079</v>
      </c>
      <c r="T23" s="45">
        <f t="shared" si="4"/>
        <v>4594</v>
      </c>
      <c r="U23" s="46">
        <f>T23*24/1000</f>
        <v>110.256</v>
      </c>
      <c r="V23" s="46">
        <f t="shared" si="6"/>
        <v>4.5940000000000003</v>
      </c>
      <c r="W23" s="96">
        <v>4</v>
      </c>
      <c r="X23" s="96">
        <f t="shared" si="1"/>
        <v>4</v>
      </c>
      <c r="Y23" s="97" t="s">
        <v>160</v>
      </c>
      <c r="Z23" s="159">
        <v>0</v>
      </c>
      <c r="AA23" s="159">
        <v>1158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13846386</v>
      </c>
      <c r="AJ23" s="45">
        <f t="shared" si="7"/>
        <v>1233</v>
      </c>
      <c r="AK23" s="48">
        <f t="shared" si="8"/>
        <v>268.39355681323462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-2</v>
      </c>
      <c r="G24" s="118">
        <v>78</v>
      </c>
      <c r="H24" s="155">
        <f t="shared" si="0"/>
        <v>54.929577464788736</v>
      </c>
      <c r="I24" s="155">
        <v>75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126</v>
      </c>
      <c r="R24" s="158"/>
      <c r="S24" s="158">
        <v>87496571</v>
      </c>
      <c r="T24" s="45">
        <f t="shared" si="4"/>
        <v>4492</v>
      </c>
      <c r="U24" s="46">
        <f>T24*24/1000</f>
        <v>107.80800000000001</v>
      </c>
      <c r="V24" s="46">
        <f t="shared" si="6"/>
        <v>4.492</v>
      </c>
      <c r="W24" s="96">
        <v>3.1</v>
      </c>
      <c r="X24" s="96">
        <f t="shared" si="1"/>
        <v>3.1</v>
      </c>
      <c r="Y24" s="97" t="s">
        <v>160</v>
      </c>
      <c r="Z24" s="159">
        <v>0</v>
      </c>
      <c r="AA24" s="159">
        <v>1077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13847600</v>
      </c>
      <c r="AJ24" s="45">
        <f t="shared" si="7"/>
        <v>1214</v>
      </c>
      <c r="AK24" s="48">
        <f t="shared" si="8"/>
        <v>270.25823686553872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-2</v>
      </c>
      <c r="G25" s="118">
        <v>77</v>
      </c>
      <c r="H25" s="155">
        <f>G25/1.42</f>
        <v>54.225352112676056</v>
      </c>
      <c r="I25" s="155">
        <v>76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8">
        <v>130</v>
      </c>
      <c r="R25" s="158"/>
      <c r="S25" s="158">
        <v>87500756</v>
      </c>
      <c r="T25" s="45">
        <f t="shared" si="4"/>
        <v>4185</v>
      </c>
      <c r="U25" s="46">
        <f t="shared" si="5"/>
        <v>100.44</v>
      </c>
      <c r="V25" s="46">
        <f t="shared" si="6"/>
        <v>4.1849999999999996</v>
      </c>
      <c r="W25" s="96">
        <v>2.7</v>
      </c>
      <c r="X25" s="96">
        <f t="shared" si="1"/>
        <v>2.7</v>
      </c>
      <c r="Y25" s="97" t="s">
        <v>160</v>
      </c>
      <c r="Z25" s="159">
        <v>0</v>
      </c>
      <c r="AA25" s="159">
        <v>1025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13848777</v>
      </c>
      <c r="AJ25" s="45">
        <f t="shared" si="7"/>
        <v>1177</v>
      </c>
      <c r="AK25" s="48">
        <f t="shared" si="8"/>
        <v>281.24253285543608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1.0900000000000001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78</v>
      </c>
      <c r="H26" s="155">
        <f t="shared" si="0"/>
        <v>54.929577464788736</v>
      </c>
      <c r="I26" s="155">
        <v>76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87504945</v>
      </c>
      <c r="T26" s="45">
        <f t="shared" si="4"/>
        <v>4189</v>
      </c>
      <c r="U26" s="46">
        <f t="shared" si="5"/>
        <v>100.536</v>
      </c>
      <c r="V26" s="46">
        <f t="shared" si="6"/>
        <v>4.1890000000000001</v>
      </c>
      <c r="W26" s="96">
        <v>2.5</v>
      </c>
      <c r="X26" s="96">
        <f t="shared" si="1"/>
        <v>2.5</v>
      </c>
      <c r="Y26" s="97" t="s">
        <v>160</v>
      </c>
      <c r="Z26" s="159">
        <v>0</v>
      </c>
      <c r="AA26" s="159">
        <v>1025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13849901</v>
      </c>
      <c r="AJ26" s="45">
        <f>IF(ISBLANK(AI26),"-",AI26-AI25)</f>
        <v>1124</v>
      </c>
      <c r="AK26" s="48">
        <f t="shared" si="8"/>
        <v>268.32179517784675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77</v>
      </c>
      <c r="H27" s="155">
        <f t="shared" si="0"/>
        <v>54.225352112676056</v>
      </c>
      <c r="I27" s="155">
        <v>77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87509221</v>
      </c>
      <c r="T27" s="45">
        <f t="shared" si="4"/>
        <v>4276</v>
      </c>
      <c r="U27" s="46">
        <f t="shared" si="5"/>
        <v>102.624</v>
      </c>
      <c r="V27" s="46">
        <f t="shared" si="6"/>
        <v>4.2759999999999998</v>
      </c>
      <c r="W27" s="96">
        <v>2.2999999999999998</v>
      </c>
      <c r="X27" s="96">
        <f t="shared" si="1"/>
        <v>2.2999999999999998</v>
      </c>
      <c r="Y27" s="97" t="s">
        <v>160</v>
      </c>
      <c r="Z27" s="159">
        <v>0</v>
      </c>
      <c r="AA27" s="159">
        <v>1026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13851063</v>
      </c>
      <c r="AJ27" s="45">
        <f>IF(ISBLANK(AI27),"-",AI27-AI26)</f>
        <v>1162</v>
      </c>
      <c r="AK27" s="48">
        <f t="shared" si="8"/>
        <v>271.74929840972874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-2</v>
      </c>
      <c r="G28" s="118">
        <v>76</v>
      </c>
      <c r="H28" s="155">
        <f t="shared" si="0"/>
        <v>53.521126760563384</v>
      </c>
      <c r="I28" s="155">
        <v>76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87513536</v>
      </c>
      <c r="T28" s="45">
        <f t="shared" si="4"/>
        <v>4315</v>
      </c>
      <c r="U28" s="46">
        <f t="shared" si="5"/>
        <v>103.56</v>
      </c>
      <c r="V28" s="46">
        <f t="shared" si="6"/>
        <v>4.3150000000000004</v>
      </c>
      <c r="W28" s="96">
        <v>2</v>
      </c>
      <c r="X28" s="96">
        <f t="shared" si="1"/>
        <v>2</v>
      </c>
      <c r="Y28" s="97" t="s">
        <v>160</v>
      </c>
      <c r="Z28" s="159">
        <v>0</v>
      </c>
      <c r="AA28" s="159">
        <v>1025</v>
      </c>
      <c r="AB28" s="159">
        <v>1188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13852235</v>
      </c>
      <c r="AJ28" s="45">
        <f t="shared" si="7"/>
        <v>1172</v>
      </c>
      <c r="AK28" s="48">
        <f>AJ27/V28</f>
        <v>269.29316338354573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75</v>
      </c>
      <c r="H29" s="155">
        <f t="shared" si="0"/>
        <v>52.816901408450704</v>
      </c>
      <c r="I29" s="155">
        <v>75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130</v>
      </c>
      <c r="R29" s="158"/>
      <c r="S29" s="158">
        <v>87517850</v>
      </c>
      <c r="T29" s="45">
        <f t="shared" si="4"/>
        <v>4314</v>
      </c>
      <c r="U29" s="46">
        <f t="shared" si="5"/>
        <v>103.536</v>
      </c>
      <c r="V29" s="46">
        <f t="shared" si="6"/>
        <v>4.3140000000000001</v>
      </c>
      <c r="W29" s="96">
        <v>1.7</v>
      </c>
      <c r="X29" s="96">
        <f t="shared" si="1"/>
        <v>1.7</v>
      </c>
      <c r="Y29" s="97" t="s">
        <v>160</v>
      </c>
      <c r="Z29" s="159">
        <v>0</v>
      </c>
      <c r="AA29" s="159">
        <v>1025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13853392</v>
      </c>
      <c r="AJ29" s="45">
        <f t="shared" si="7"/>
        <v>1157</v>
      </c>
      <c r="AK29" s="48">
        <f>AJ28/V29</f>
        <v>271.67362076958739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1.1299999999999999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73</v>
      </c>
      <c r="H30" s="155">
        <f t="shared" si="0"/>
        <v>51.408450704225352</v>
      </c>
      <c r="I30" s="155">
        <v>72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87522170</v>
      </c>
      <c r="T30" s="45">
        <f t="shared" si="4"/>
        <v>4320</v>
      </c>
      <c r="U30" s="46">
        <f t="shared" si="5"/>
        <v>103.68</v>
      </c>
      <c r="V30" s="46">
        <f t="shared" si="6"/>
        <v>4.32</v>
      </c>
      <c r="W30" s="96">
        <v>1.4</v>
      </c>
      <c r="X30" s="96">
        <f t="shared" si="1"/>
        <v>1.4</v>
      </c>
      <c r="Y30" s="97" t="s">
        <v>160</v>
      </c>
      <c r="Z30" s="159">
        <v>0</v>
      </c>
      <c r="AA30" s="159">
        <v>1026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13854560</v>
      </c>
      <c r="AJ30" s="45">
        <f t="shared" si="7"/>
        <v>1168</v>
      </c>
      <c r="AK30" s="48">
        <f t="shared" si="8"/>
        <v>270.37037037037038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-1</v>
      </c>
      <c r="G31" s="118">
        <v>73</v>
      </c>
      <c r="H31" s="155">
        <f t="shared" si="0"/>
        <v>51.408450704225352</v>
      </c>
      <c r="I31" s="155">
        <v>73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8">
        <v>132</v>
      </c>
      <c r="R31" s="158"/>
      <c r="S31" s="158">
        <v>87526373</v>
      </c>
      <c r="T31" s="45">
        <f t="shared" si="4"/>
        <v>4203</v>
      </c>
      <c r="U31" s="46">
        <f t="shared" si="5"/>
        <v>100.872</v>
      </c>
      <c r="V31" s="46">
        <f t="shared" si="6"/>
        <v>4.2030000000000003</v>
      </c>
      <c r="W31" s="96">
        <v>1.3</v>
      </c>
      <c r="X31" s="96">
        <f t="shared" si="1"/>
        <v>1.3</v>
      </c>
      <c r="Y31" s="97" t="s">
        <v>141</v>
      </c>
      <c r="Z31" s="159">
        <v>0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13855668</v>
      </c>
      <c r="AJ31" s="45">
        <f t="shared" si="7"/>
        <v>1108</v>
      </c>
      <c r="AK31" s="48">
        <f t="shared" si="8"/>
        <v>263.62122293599811</v>
      </c>
      <c r="AL31" s="156">
        <v>0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0</v>
      </c>
      <c r="G32" s="118">
        <v>74</v>
      </c>
      <c r="H32" s="155">
        <f t="shared" si="0"/>
        <v>52.112676056338032</v>
      </c>
      <c r="I32" s="155">
        <v>75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8">
        <v>131</v>
      </c>
      <c r="R32" s="158"/>
      <c r="S32" s="158">
        <v>87530402</v>
      </c>
      <c r="T32" s="45">
        <f t="shared" si="4"/>
        <v>4029</v>
      </c>
      <c r="U32" s="46">
        <f t="shared" si="5"/>
        <v>96.695999999999998</v>
      </c>
      <c r="V32" s="46">
        <f t="shared" si="6"/>
        <v>4.0289999999999999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13856753</v>
      </c>
      <c r="AJ32" s="45">
        <f t="shared" si="7"/>
        <v>1085</v>
      </c>
      <c r="AK32" s="48">
        <f t="shared" si="8"/>
        <v>269.29759245470342</v>
      </c>
      <c r="AL32" s="156">
        <v>0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0</v>
      </c>
      <c r="G33" s="118">
        <v>77</v>
      </c>
      <c r="H33" s="155">
        <f t="shared" si="0"/>
        <v>54.225352112676056</v>
      </c>
      <c r="I33" s="155">
        <v>75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87534927</v>
      </c>
      <c r="T33" s="45">
        <f t="shared" si="4"/>
        <v>4525</v>
      </c>
      <c r="U33" s="46">
        <f t="shared" si="5"/>
        <v>108.6</v>
      </c>
      <c r="V33" s="46">
        <f t="shared" si="6"/>
        <v>4.5250000000000004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13857908</v>
      </c>
      <c r="AJ33" s="45">
        <f t="shared" si="7"/>
        <v>1155</v>
      </c>
      <c r="AK33" s="48">
        <f t="shared" si="8"/>
        <v>255.24861878453038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69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136</v>
      </c>
      <c r="R34" s="158"/>
      <c r="S34" s="158">
        <v>87537894</v>
      </c>
      <c r="T34" s="45">
        <f t="shared" si="4"/>
        <v>2967</v>
      </c>
      <c r="U34" s="46">
        <f t="shared" si="5"/>
        <v>71.207999999999998</v>
      </c>
      <c r="V34" s="46">
        <f t="shared" si="6"/>
        <v>2.9670000000000001</v>
      </c>
      <c r="W34" s="96">
        <v>2.2000000000000002</v>
      </c>
      <c r="X34" s="96">
        <f t="shared" si="1"/>
        <v>2.2000000000000002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13858912</v>
      </c>
      <c r="AJ34" s="45">
        <f t="shared" si="7"/>
        <v>1004</v>
      </c>
      <c r="AK34" s="48">
        <f t="shared" si="8"/>
        <v>338.38894506235255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0.3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73</v>
      </c>
      <c r="H35" s="155">
        <f t="shared" si="0"/>
        <v>51.408450704225352</v>
      </c>
      <c r="I35" s="155">
        <v>70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8">
        <v>137</v>
      </c>
      <c r="R35" s="158"/>
      <c r="S35" s="158">
        <v>87541042</v>
      </c>
      <c r="T35" s="45">
        <f t="shared" si="4"/>
        <v>3148</v>
      </c>
      <c r="U35" s="46">
        <f t="shared" si="5"/>
        <v>75.552000000000007</v>
      </c>
      <c r="V35" s="46">
        <f t="shared" si="6"/>
        <v>3.1480000000000001</v>
      </c>
      <c r="W35" s="96">
        <v>3.3</v>
      </c>
      <c r="X35" s="96">
        <f t="shared" si="1"/>
        <v>3.3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13859998</v>
      </c>
      <c r="AJ35" s="45">
        <f t="shared" si="7"/>
        <v>1086</v>
      </c>
      <c r="AK35" s="48">
        <f t="shared" si="8"/>
        <v>344.98094027954255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0.3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94956</v>
      </c>
      <c r="U36" s="46">
        <f t="shared" si="5"/>
        <v>2278.944</v>
      </c>
      <c r="V36" s="46">
        <f t="shared" si="6"/>
        <v>94.956000000000003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26560</v>
      </c>
      <c r="AK36" s="61">
        <f>$AJ$36/$V36</f>
        <v>279.70849656683095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1.0583333333333333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194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196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11"/>
      <c r="D48" s="115"/>
      <c r="E48" s="115"/>
      <c r="F48" s="115"/>
      <c r="G48" s="115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159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54"/>
      <c r="D50" s="154"/>
      <c r="E50" s="154"/>
      <c r="F50" s="154"/>
      <c r="G50" s="154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200</v>
      </c>
      <c r="C51" s="154"/>
      <c r="D51" s="154"/>
      <c r="E51" s="154"/>
      <c r="F51" s="154"/>
      <c r="G51" s="154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197</v>
      </c>
      <c r="C52" s="115"/>
      <c r="D52" s="115"/>
      <c r="E52" s="115"/>
      <c r="F52" s="115"/>
      <c r="G52" s="115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199</v>
      </c>
      <c r="C53" s="154"/>
      <c r="D53" s="154"/>
      <c r="E53" s="154"/>
      <c r="F53" s="154"/>
      <c r="G53" s="154"/>
      <c r="H53" s="154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15" t="s">
        <v>201</v>
      </c>
      <c r="C54" s="115"/>
      <c r="D54" s="115"/>
      <c r="E54" s="115"/>
      <c r="F54" s="115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54" t="s">
        <v>198</v>
      </c>
      <c r="C55" s="154"/>
      <c r="D55" s="154"/>
      <c r="E55" s="154"/>
      <c r="F55" s="154"/>
      <c r="G55" s="154"/>
      <c r="H55" s="154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3" t="s">
        <v>202</v>
      </c>
      <c r="C56" s="154"/>
      <c r="D56" s="107"/>
      <c r="E56" s="107"/>
      <c r="F56" s="114"/>
      <c r="G56" s="11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163</v>
      </c>
      <c r="C57" s="115"/>
      <c r="D57" s="100"/>
      <c r="E57" s="100"/>
      <c r="F57" s="115"/>
      <c r="G57" s="115"/>
      <c r="H57" s="92"/>
      <c r="I57" s="104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3" t="s">
        <v>165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 t="str">
        <f>'[1]FEB 6'!$B$54</f>
        <v>TARGET DISCHARGE PRESSURE SET TO 76 PSI @ 7:01 PM TO 8:01 PM AS PER SCHEDULE</v>
      </c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 t="s">
        <v>203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 t="s">
        <v>166</v>
      </c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 t="s">
        <v>168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 t="s">
        <v>169</v>
      </c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AF12:AH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7:H64" name="Range2_2_12_1_3_1_2_1_1_1_1_2_1_1_1_1_1_1_1_1_1_1_1"/>
    <protectedRange sqref="F57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6: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64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3:W3" name="Range1_16_1_1_1_1_1_1_2_2_2_2_2_2_2_2_2_2_2_2_2_2_2_2_2_2_2_2_2_2_2_1_2_2_2_2_2_2_2_2_2_2_3_2_2_2_2_2_2_2_2_2_2_3_2_2_2_2_2_1_1_1_1_2_2_2_1"/>
    <protectedRange sqref="R5:W5" name="Range1_16_1_1_1_1_1_1_2_2_2_2_2_2_2_2_2_2_2_2_2_2_2_2_2_2_2_2_2_2_2_1_2_2_2_2_2_2_2_2_2_2_3_2_2_2_2_2_2_2_2_2_2_1_1_1_1_2_2_1_1_1_1_1_1_1_1_1_1_1_1_1_2_1_1_1_1_1_1_2_1_1_1_1_2"/>
    <protectedRange sqref="AI36" name="Range1_16_3_1_1_2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24" priority="5" operator="containsText" text="N/A">
      <formula>NOT(ISERROR(SEARCH("N/A",Z12)))</formula>
    </cfRule>
    <cfRule type="cellIs" dxfId="423" priority="17" operator="equal">
      <formula>0</formula>
    </cfRule>
  </conditionalFormatting>
  <conditionalFormatting sqref="Z12:AG35">
    <cfRule type="cellIs" dxfId="422" priority="16" operator="greaterThanOrEqual">
      <formula>1185</formula>
    </cfRule>
  </conditionalFormatting>
  <conditionalFormatting sqref="Z12:AG35">
    <cfRule type="cellIs" dxfId="421" priority="15" operator="between">
      <formula>0.1</formula>
      <formula>1184</formula>
    </cfRule>
  </conditionalFormatting>
  <conditionalFormatting sqref="Z8:Z9 AT12:AT35 AL36:AQ36 AL12:AR35">
    <cfRule type="cellIs" dxfId="420" priority="14" operator="equal">
      <formula>0</formula>
    </cfRule>
  </conditionalFormatting>
  <conditionalFormatting sqref="Z8:Z9 AT12:AT35 AL36:AQ36 AL12:AR35">
    <cfRule type="cellIs" dxfId="419" priority="13" operator="greaterThan">
      <formula>1179</formula>
    </cfRule>
  </conditionalFormatting>
  <conditionalFormatting sqref="Z8:Z9 AT12:AT35 AL36:AQ36 AL12:AR35">
    <cfRule type="cellIs" dxfId="418" priority="12" operator="greaterThan">
      <formula>99</formula>
    </cfRule>
  </conditionalFormatting>
  <conditionalFormatting sqref="Z8:Z9 AT12:AT35 AL36:AQ36 AL12:AR35">
    <cfRule type="cellIs" dxfId="417" priority="11" operator="greaterThan">
      <formula>0.99</formula>
    </cfRule>
  </conditionalFormatting>
  <conditionalFormatting sqref="AD8:AD9">
    <cfRule type="cellIs" dxfId="416" priority="10" operator="equal">
      <formula>0</formula>
    </cfRule>
  </conditionalFormatting>
  <conditionalFormatting sqref="AD8:AD9">
    <cfRule type="cellIs" dxfId="415" priority="9" operator="greaterThan">
      <formula>1179</formula>
    </cfRule>
  </conditionalFormatting>
  <conditionalFormatting sqref="AD8:AD9">
    <cfRule type="cellIs" dxfId="414" priority="8" operator="greaterThan">
      <formula>99</formula>
    </cfRule>
  </conditionalFormatting>
  <conditionalFormatting sqref="AD8:AD9">
    <cfRule type="cellIs" dxfId="413" priority="7" operator="greaterThan">
      <formula>0.99</formula>
    </cfRule>
  </conditionalFormatting>
  <conditionalFormatting sqref="AK12:AK35">
    <cfRule type="cellIs" dxfId="412" priority="6" operator="greaterThan">
      <formula>$AK$8</formula>
    </cfRule>
  </conditionalFormatting>
  <conditionalFormatting sqref="AS12:AS35">
    <cfRule type="containsText" dxfId="411" priority="1" operator="containsText" text="N/A">
      <formula>NOT(ISERROR(SEARCH("N/A",AS12)))</formula>
    </cfRule>
    <cfRule type="cellIs" dxfId="410" priority="4" operator="equal">
      <formula>0</formula>
    </cfRule>
  </conditionalFormatting>
  <conditionalFormatting sqref="AS12:AS35">
    <cfRule type="cellIs" dxfId="409" priority="3" operator="greaterThanOrEqual">
      <formula>1185</formula>
    </cfRule>
  </conditionalFormatting>
  <conditionalFormatting sqref="AS12:AS35">
    <cfRule type="cellIs" dxfId="408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BB87"/>
  <sheetViews>
    <sheetView topLeftCell="A28" zoomScaleNormal="100" workbookViewId="0">
      <selection activeCell="J75" sqref="J7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143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8" t="s">
        <v>148</v>
      </c>
      <c r="S5" s="279"/>
      <c r="T5" s="279"/>
      <c r="U5" s="279"/>
      <c r="V5" s="279"/>
      <c r="W5" s="280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22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1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2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43167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27665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3"/>
      <c r="C9" s="214"/>
      <c r="D9" s="215"/>
      <c r="E9" s="216"/>
      <c r="F9" s="216"/>
      <c r="G9" s="216"/>
      <c r="H9" s="216"/>
      <c r="I9" s="217"/>
      <c r="J9" s="122"/>
      <c r="K9" s="215"/>
      <c r="L9" s="216"/>
      <c r="M9" s="217"/>
      <c r="N9" s="29"/>
      <c r="O9" s="29"/>
      <c r="P9" s="29"/>
      <c r="Q9" s="122"/>
      <c r="R9" s="122"/>
      <c r="S9" s="122"/>
      <c r="T9" s="123"/>
      <c r="U9" s="124"/>
      <c r="V9" s="125"/>
      <c r="W9" s="215"/>
      <c r="X9" s="217"/>
      <c r="Y9" s="30"/>
      <c r="Z9" s="218"/>
      <c r="AA9" s="126"/>
      <c r="AB9" s="127"/>
      <c r="AC9" s="127"/>
      <c r="AD9" s="126"/>
      <c r="AE9" s="126"/>
      <c r="AF9" s="128"/>
      <c r="AG9" s="219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23" t="s">
        <v>51</v>
      </c>
      <c r="X10" s="223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21" t="s">
        <v>55</v>
      </c>
      <c r="AI10" s="221" t="s">
        <v>56</v>
      </c>
      <c r="AJ10" s="309" t="s">
        <v>57</v>
      </c>
      <c r="AK10" s="324" t="s">
        <v>58</v>
      </c>
      <c r="AL10" s="223" t="s">
        <v>59</v>
      </c>
      <c r="AM10" s="223" t="s">
        <v>60</v>
      </c>
      <c r="AN10" s="223" t="s">
        <v>61</v>
      </c>
      <c r="AO10" s="223" t="s">
        <v>62</v>
      </c>
      <c r="AP10" s="223" t="s">
        <v>63</v>
      </c>
      <c r="AQ10" s="223" t="s">
        <v>125</v>
      </c>
      <c r="AR10" s="223" t="s">
        <v>64</v>
      </c>
      <c r="AS10" s="223" t="s">
        <v>65</v>
      </c>
      <c r="AT10" s="307" t="s">
        <v>66</v>
      </c>
      <c r="AU10" s="223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3" t="s">
        <v>72</v>
      </c>
      <c r="C11" s="223" t="s">
        <v>73</v>
      </c>
      <c r="D11" s="223" t="s">
        <v>74</v>
      </c>
      <c r="E11" s="223" t="s">
        <v>75</v>
      </c>
      <c r="F11" s="223" t="s">
        <v>128</v>
      </c>
      <c r="G11" s="223" t="s">
        <v>74</v>
      </c>
      <c r="H11" s="223" t="s">
        <v>75</v>
      </c>
      <c r="I11" s="223" t="s">
        <v>128</v>
      </c>
      <c r="J11" s="304"/>
      <c r="K11" s="223" t="s">
        <v>75</v>
      </c>
      <c r="L11" s="223" t="s">
        <v>75</v>
      </c>
      <c r="M11" s="223" t="s">
        <v>75</v>
      </c>
      <c r="N11" s="28" t="s">
        <v>29</v>
      </c>
      <c r="O11" s="306"/>
      <c r="P11" s="28" t="s">
        <v>29</v>
      </c>
      <c r="Q11" s="308"/>
      <c r="R11" s="308"/>
      <c r="S11" s="1">
        <f>'MAR 7'!S35</f>
        <v>87541042</v>
      </c>
      <c r="T11" s="317"/>
      <c r="U11" s="318"/>
      <c r="V11" s="319"/>
      <c r="W11" s="223" t="s">
        <v>75</v>
      </c>
      <c r="X11" s="223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7'!AI35</f>
        <v>13859998</v>
      </c>
      <c r="AJ11" s="309"/>
      <c r="AK11" s="325"/>
      <c r="AL11" s="223" t="s">
        <v>84</v>
      </c>
      <c r="AM11" s="223" t="s">
        <v>84</v>
      </c>
      <c r="AN11" s="223" t="s">
        <v>84</v>
      </c>
      <c r="AO11" s="223" t="s">
        <v>84</v>
      </c>
      <c r="AP11" s="223" t="s">
        <v>84</v>
      </c>
      <c r="AQ11" s="223" t="s">
        <v>84</v>
      </c>
      <c r="AR11" s="223" t="s">
        <v>84</v>
      </c>
      <c r="AS11" s="1"/>
      <c r="AT11" s="308"/>
      <c r="AU11" s="220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3</v>
      </c>
      <c r="G12" s="118">
        <v>73</v>
      </c>
      <c r="H12" s="155">
        <f t="shared" ref="H12:H35" si="0">G12/1.42</f>
        <v>51.408450704225352</v>
      </c>
      <c r="I12" s="155">
        <v>72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135</v>
      </c>
      <c r="R12" s="158"/>
      <c r="S12" s="158">
        <v>87544394</v>
      </c>
      <c r="T12" s="45">
        <f>IF(ISBLANK(S12),"-",S12-S11)</f>
        <v>3352</v>
      </c>
      <c r="U12" s="46">
        <f>T12*24/1000</f>
        <v>80.447999999999993</v>
      </c>
      <c r="V12" s="46">
        <f>T12/1000</f>
        <v>3.3519999999999999</v>
      </c>
      <c r="W12" s="96">
        <v>4.7</v>
      </c>
      <c r="X12" s="96">
        <f t="shared" ref="X12:X35" si="1">W12</f>
        <v>4.7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13861138</v>
      </c>
      <c r="AJ12" s="45">
        <f>IF(ISBLANK(AI12),"-",AI12-AI11)</f>
        <v>1140</v>
      </c>
      <c r="AK12" s="48">
        <f>AJ12/V12</f>
        <v>340.09546539379477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4</v>
      </c>
      <c r="G13" s="118">
        <v>75</v>
      </c>
      <c r="H13" s="155">
        <f t="shared" si="0"/>
        <v>52.816901408450704</v>
      </c>
      <c r="I13" s="155">
        <v>72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8">
        <v>134</v>
      </c>
      <c r="R13" s="158"/>
      <c r="S13" s="158">
        <v>87547692</v>
      </c>
      <c r="T13" s="45">
        <f t="shared" ref="T13:T35" si="4">IF(ISBLANK(S13),"-",S13-S12)</f>
        <v>3298</v>
      </c>
      <c r="U13" s="46">
        <f t="shared" ref="U13:U36" si="5">T13*24/1000</f>
        <v>79.152000000000001</v>
      </c>
      <c r="V13" s="46">
        <f t="shared" ref="V13:V36" si="6">T13/1000</f>
        <v>3.298</v>
      </c>
      <c r="W13" s="96">
        <v>5.8</v>
      </c>
      <c r="X13" s="96">
        <f t="shared" si="1"/>
        <v>5.8</v>
      </c>
      <c r="Y13" s="97" t="s">
        <v>141</v>
      </c>
      <c r="Z13" s="159">
        <v>0</v>
      </c>
      <c r="AA13" s="159">
        <v>0</v>
      </c>
      <c r="AB13" s="159">
        <v>1186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13862214</v>
      </c>
      <c r="AJ13" s="45">
        <f t="shared" ref="AJ13:AJ35" si="7">IF(ISBLANK(AI13),"-",AI13-AI12)</f>
        <v>1076</v>
      </c>
      <c r="AK13" s="48">
        <f t="shared" ref="AK13:AK35" si="8">AJ13/V13</f>
        <v>326.25833838690113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0.96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4</v>
      </c>
      <c r="G14" s="118">
        <v>76</v>
      </c>
      <c r="H14" s="155">
        <f t="shared" si="0"/>
        <v>53.521126760563384</v>
      </c>
      <c r="I14" s="155">
        <v>72</v>
      </c>
      <c r="J14" s="41" t="s">
        <v>88</v>
      </c>
      <c r="K14" s="41">
        <f t="shared" si="3"/>
        <v>48.591549295774648</v>
      </c>
      <c r="L14" s="42">
        <f>(G14-5)/1.42</f>
        <v>50</v>
      </c>
      <c r="M14" s="41">
        <f>L14+(6/1.42)</f>
        <v>54.225352112676056</v>
      </c>
      <c r="N14" s="43">
        <v>14</v>
      </c>
      <c r="O14" s="44" t="s">
        <v>89</v>
      </c>
      <c r="P14" s="44">
        <v>11.2</v>
      </c>
      <c r="Q14" s="158">
        <v>131</v>
      </c>
      <c r="R14" s="158"/>
      <c r="S14" s="158">
        <v>87551460</v>
      </c>
      <c r="T14" s="45">
        <f t="shared" si="4"/>
        <v>3768</v>
      </c>
      <c r="U14" s="46">
        <f t="shared" si="5"/>
        <v>90.432000000000002</v>
      </c>
      <c r="V14" s="46">
        <f t="shared" si="6"/>
        <v>3.7679999999999998</v>
      </c>
      <c r="W14" s="96">
        <v>7.2</v>
      </c>
      <c r="X14" s="96">
        <f t="shared" si="1"/>
        <v>7.2</v>
      </c>
      <c r="Y14" s="97" t="s">
        <v>141</v>
      </c>
      <c r="Z14" s="159">
        <v>0</v>
      </c>
      <c r="AA14" s="159">
        <v>0</v>
      </c>
      <c r="AB14" s="159">
        <v>1187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13863442</v>
      </c>
      <c r="AJ14" s="45">
        <f>IF(ISBLANK(AI14),"-",AI14-AI13)</f>
        <v>1228</v>
      </c>
      <c r="AK14" s="48">
        <f t="shared" si="8"/>
        <v>325.90233545647561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6</v>
      </c>
      <c r="G15" s="118">
        <v>76</v>
      </c>
      <c r="H15" s="155">
        <f t="shared" si="0"/>
        <v>53.521126760563384</v>
      </c>
      <c r="I15" s="155">
        <v>73</v>
      </c>
      <c r="J15" s="41" t="s">
        <v>88</v>
      </c>
      <c r="K15" s="41">
        <f t="shared" si="3"/>
        <v>48.591549295774648</v>
      </c>
      <c r="L15" s="42">
        <f>(G15-5)/1.42</f>
        <v>50</v>
      </c>
      <c r="M15" s="41">
        <f>L15+(6/1.42)</f>
        <v>54.225352112676056</v>
      </c>
      <c r="N15" s="43">
        <v>14</v>
      </c>
      <c r="O15" s="44" t="s">
        <v>89</v>
      </c>
      <c r="P15" s="44">
        <v>12.8</v>
      </c>
      <c r="Q15" s="158">
        <v>131</v>
      </c>
      <c r="R15" s="158" t="s">
        <v>123</v>
      </c>
      <c r="S15" s="158">
        <v>87554120</v>
      </c>
      <c r="T15" s="45">
        <f t="shared" si="4"/>
        <v>2660</v>
      </c>
      <c r="U15" s="46">
        <f t="shared" si="5"/>
        <v>63.84</v>
      </c>
      <c r="V15" s="46">
        <f t="shared" si="6"/>
        <v>2.66</v>
      </c>
      <c r="W15" s="96">
        <v>8.1</v>
      </c>
      <c r="X15" s="96">
        <f t="shared" si="1"/>
        <v>8.1</v>
      </c>
      <c r="Y15" s="97" t="s">
        <v>141</v>
      </c>
      <c r="Z15" s="159">
        <v>0</v>
      </c>
      <c r="AA15" s="159">
        <v>0</v>
      </c>
      <c r="AB15" s="159">
        <v>1187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13864364</v>
      </c>
      <c r="AJ15" s="45">
        <f t="shared" si="7"/>
        <v>922</v>
      </c>
      <c r="AK15" s="48">
        <f t="shared" si="8"/>
        <v>346.61654135338347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8</v>
      </c>
      <c r="G16" s="118">
        <v>80</v>
      </c>
      <c r="H16" s="155">
        <f t="shared" si="0"/>
        <v>56.338028169014088</v>
      </c>
      <c r="I16" s="155">
        <v>76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8">
        <v>126</v>
      </c>
      <c r="R16" s="158"/>
      <c r="S16" s="158">
        <v>87557638</v>
      </c>
      <c r="T16" s="45">
        <f t="shared" si="4"/>
        <v>3518</v>
      </c>
      <c r="U16" s="46">
        <f t="shared" si="5"/>
        <v>84.432000000000002</v>
      </c>
      <c r="V16" s="46">
        <f t="shared" si="6"/>
        <v>3.5179999999999998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1187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13865522</v>
      </c>
      <c r="AJ16" s="45">
        <f t="shared" si="7"/>
        <v>1158</v>
      </c>
      <c r="AK16" s="48">
        <f t="shared" si="8"/>
        <v>329.16429789653216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0.7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8</v>
      </c>
      <c r="G17" s="118">
        <v>80</v>
      </c>
      <c r="H17" s="155">
        <f t="shared" si="0"/>
        <v>56.338028169014088</v>
      </c>
      <c r="I17" s="155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87562101</v>
      </c>
      <c r="T17" s="45">
        <f t="shared" si="4"/>
        <v>4463</v>
      </c>
      <c r="U17" s="46">
        <f t="shared" si="5"/>
        <v>107.11199999999999</v>
      </c>
      <c r="V17" s="46">
        <f t="shared" si="6"/>
        <v>4.4630000000000001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13866637</v>
      </c>
      <c r="AJ17" s="45">
        <f t="shared" si="7"/>
        <v>1115</v>
      </c>
      <c r="AK17" s="48">
        <f t="shared" si="8"/>
        <v>249.83195160206139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6</v>
      </c>
      <c r="G18" s="118">
        <v>79</v>
      </c>
      <c r="H18" s="155">
        <f t="shared" si="0"/>
        <v>55.633802816901408</v>
      </c>
      <c r="I18" s="155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8">
        <v>126</v>
      </c>
      <c r="R18" s="158"/>
      <c r="S18" s="158">
        <v>87566732</v>
      </c>
      <c r="T18" s="45">
        <f t="shared" si="4"/>
        <v>4631</v>
      </c>
      <c r="U18" s="46">
        <f t="shared" si="5"/>
        <v>111.14400000000001</v>
      </c>
      <c r="V18" s="46">
        <f t="shared" si="6"/>
        <v>4.6310000000000002</v>
      </c>
      <c r="W18" s="96">
        <v>9</v>
      </c>
      <c r="X18" s="96">
        <f t="shared" si="1"/>
        <v>9</v>
      </c>
      <c r="Y18" s="97" t="s">
        <v>160</v>
      </c>
      <c r="Z18" s="159">
        <v>0</v>
      </c>
      <c r="AA18" s="159">
        <v>1098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13867809</v>
      </c>
      <c r="AJ18" s="45">
        <f t="shared" si="7"/>
        <v>1172</v>
      </c>
      <c r="AK18" s="48">
        <f t="shared" si="8"/>
        <v>253.07708918160225</v>
      </c>
      <c r="AL18" s="156">
        <v>0</v>
      </c>
      <c r="AM18" s="156">
        <v>1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5.5</v>
      </c>
      <c r="G19" s="118">
        <v>79</v>
      </c>
      <c r="H19" s="155">
        <f t="shared" si="0"/>
        <v>55.633802816901408</v>
      </c>
      <c r="I19" s="155">
        <v>79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8">
        <v>125</v>
      </c>
      <c r="R19" s="158"/>
      <c r="S19" s="158">
        <v>87571593</v>
      </c>
      <c r="T19" s="45">
        <f t="shared" si="4"/>
        <v>4861</v>
      </c>
      <c r="U19" s="46">
        <f>T19*24/1000</f>
        <v>116.664</v>
      </c>
      <c r="V19" s="46">
        <f t="shared" si="6"/>
        <v>4.8609999999999998</v>
      </c>
      <c r="W19" s="96">
        <v>8.1</v>
      </c>
      <c r="X19" s="96">
        <f t="shared" si="1"/>
        <v>8.1</v>
      </c>
      <c r="Y19" s="97" t="s">
        <v>160</v>
      </c>
      <c r="Z19" s="159">
        <v>0</v>
      </c>
      <c r="AA19" s="159">
        <v>1128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13869042</v>
      </c>
      <c r="AJ19" s="45">
        <f t="shared" si="7"/>
        <v>1233</v>
      </c>
      <c r="AK19" s="48">
        <f t="shared" si="8"/>
        <v>253.6515120345608</v>
      </c>
      <c r="AL19" s="156">
        <v>0</v>
      </c>
      <c r="AM19" s="156">
        <v>1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5</v>
      </c>
      <c r="G20" s="118">
        <v>80</v>
      </c>
      <c r="H20" s="155">
        <f t="shared" si="0"/>
        <v>56.338028169014088</v>
      </c>
      <c r="I20" s="155">
        <v>79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124</v>
      </c>
      <c r="R20" s="158"/>
      <c r="S20" s="158">
        <v>87576410</v>
      </c>
      <c r="T20" s="45">
        <f t="shared" si="4"/>
        <v>4817</v>
      </c>
      <c r="U20" s="46">
        <f t="shared" si="5"/>
        <v>115.608</v>
      </c>
      <c r="V20" s="46">
        <f t="shared" si="6"/>
        <v>4.8170000000000002</v>
      </c>
      <c r="W20" s="96">
        <v>7.2</v>
      </c>
      <c r="X20" s="96">
        <f t="shared" si="1"/>
        <v>7.2</v>
      </c>
      <c r="Y20" s="97" t="s">
        <v>160</v>
      </c>
      <c r="Z20" s="159">
        <v>0</v>
      </c>
      <c r="AA20" s="159">
        <v>1188</v>
      </c>
      <c r="AB20" s="159">
        <v>1186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13870296</v>
      </c>
      <c r="AJ20" s="45">
        <f t="shared" si="7"/>
        <v>1254</v>
      </c>
      <c r="AK20" s="48">
        <f t="shared" si="8"/>
        <v>260.32800498235417</v>
      </c>
      <c r="AL20" s="156">
        <v>0</v>
      </c>
      <c r="AM20" s="156">
        <v>1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4</v>
      </c>
      <c r="G21" s="118">
        <v>80</v>
      </c>
      <c r="H21" s="155">
        <f t="shared" si="0"/>
        <v>56.338028169014088</v>
      </c>
      <c r="I21" s="155">
        <v>78</v>
      </c>
      <c r="J21" s="41" t="s">
        <v>88</v>
      </c>
      <c r="K21" s="41">
        <f t="shared" si="3"/>
        <v>54.929577464788736</v>
      </c>
      <c r="L21" s="42">
        <f t="shared" si="10"/>
        <v>56.338028169014088</v>
      </c>
      <c r="M21" s="41">
        <f t="shared" si="11"/>
        <v>57.758028169014089</v>
      </c>
      <c r="N21" s="43">
        <v>19</v>
      </c>
      <c r="O21" s="44" t="s">
        <v>100</v>
      </c>
      <c r="P21" s="44">
        <v>17.7</v>
      </c>
      <c r="Q21" s="158">
        <v>124</v>
      </c>
      <c r="R21" s="158"/>
      <c r="S21" s="158">
        <v>87581226</v>
      </c>
      <c r="T21" s="45">
        <f t="shared" si="4"/>
        <v>4816</v>
      </c>
      <c r="U21" s="46">
        <f t="shared" si="5"/>
        <v>115.584</v>
      </c>
      <c r="V21" s="46">
        <f t="shared" si="6"/>
        <v>4.8159999999999998</v>
      </c>
      <c r="W21" s="96">
        <v>6.1</v>
      </c>
      <c r="X21" s="96">
        <f t="shared" si="1"/>
        <v>6.1</v>
      </c>
      <c r="Y21" s="97" t="s">
        <v>160</v>
      </c>
      <c r="Z21" s="159">
        <v>0</v>
      </c>
      <c r="AA21" s="159">
        <v>1168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13871561</v>
      </c>
      <c r="AJ21" s="45">
        <f t="shared" si="7"/>
        <v>1265</v>
      </c>
      <c r="AK21" s="48">
        <f t="shared" si="8"/>
        <v>262.66611295681065</v>
      </c>
      <c r="AL21" s="156">
        <v>0</v>
      </c>
      <c r="AM21" s="156">
        <v>1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1.05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</v>
      </c>
      <c r="G22" s="118">
        <v>80</v>
      </c>
      <c r="H22" s="155">
        <f t="shared" si="0"/>
        <v>56.338028169014088</v>
      </c>
      <c r="I22" s="155">
        <v>78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123</v>
      </c>
      <c r="R22" s="158"/>
      <c r="S22" s="158">
        <v>87585957</v>
      </c>
      <c r="T22" s="45">
        <f t="shared" si="4"/>
        <v>4731</v>
      </c>
      <c r="U22" s="46">
        <f t="shared" si="5"/>
        <v>113.544</v>
      </c>
      <c r="V22" s="46">
        <f t="shared" si="6"/>
        <v>4.7309999999999999</v>
      </c>
      <c r="W22" s="96">
        <v>5.0999999999999996</v>
      </c>
      <c r="X22" s="96">
        <f>W22</f>
        <v>5.0999999999999996</v>
      </c>
      <c r="Y22" s="97" t="s">
        <v>160</v>
      </c>
      <c r="Z22" s="159">
        <v>0</v>
      </c>
      <c r="AA22" s="159">
        <v>1169</v>
      </c>
      <c r="AB22" s="159">
        <v>1186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13872807</v>
      </c>
      <c r="AJ22" s="45">
        <f t="shared" si="7"/>
        <v>1246</v>
      </c>
      <c r="AK22" s="48">
        <f t="shared" si="8"/>
        <v>263.36926653984358</v>
      </c>
      <c r="AL22" s="156">
        <v>0</v>
      </c>
      <c r="AM22" s="156">
        <v>1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80</v>
      </c>
      <c r="H23" s="155">
        <f t="shared" si="0"/>
        <v>56.338028169014088</v>
      </c>
      <c r="I23" s="155">
        <v>77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121</v>
      </c>
      <c r="R23" s="158"/>
      <c r="S23" s="158">
        <v>87590474</v>
      </c>
      <c r="T23" s="45">
        <f t="shared" si="4"/>
        <v>4517</v>
      </c>
      <c r="U23" s="46">
        <f>T23*24/1000</f>
        <v>108.408</v>
      </c>
      <c r="V23" s="46">
        <f t="shared" si="6"/>
        <v>4.5170000000000003</v>
      </c>
      <c r="W23" s="96">
        <v>4.2</v>
      </c>
      <c r="X23" s="96">
        <f t="shared" si="1"/>
        <v>4.2</v>
      </c>
      <c r="Y23" s="97" t="s">
        <v>160</v>
      </c>
      <c r="Z23" s="159">
        <v>0</v>
      </c>
      <c r="AA23" s="159">
        <v>1168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13874070</v>
      </c>
      <c r="AJ23" s="45">
        <f t="shared" si="7"/>
        <v>1263</v>
      </c>
      <c r="AK23" s="48">
        <f t="shared" si="8"/>
        <v>279.61036085897717</v>
      </c>
      <c r="AL23" s="156">
        <v>0</v>
      </c>
      <c r="AM23" s="156">
        <v>1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78</v>
      </c>
      <c r="H24" s="155">
        <f t="shared" si="0"/>
        <v>54.929577464788736</v>
      </c>
      <c r="I24" s="155">
        <v>76</v>
      </c>
      <c r="J24" s="41" t="s">
        <v>88</v>
      </c>
      <c r="K24" s="41">
        <f t="shared" si="3"/>
        <v>53.521126760563384</v>
      </c>
      <c r="L24" s="42">
        <f t="shared" si="10"/>
        <v>54.929577464788736</v>
      </c>
      <c r="M24" s="41">
        <f>L24+(6/1.42)</f>
        <v>59.154929577464792</v>
      </c>
      <c r="N24" s="43">
        <v>19</v>
      </c>
      <c r="O24" s="44" t="s">
        <v>100</v>
      </c>
      <c r="P24" s="44">
        <v>17.5</v>
      </c>
      <c r="Q24" s="158">
        <v>124</v>
      </c>
      <c r="R24" s="158"/>
      <c r="S24" s="158">
        <v>87594807</v>
      </c>
      <c r="T24" s="45">
        <f t="shared" si="4"/>
        <v>4333</v>
      </c>
      <c r="U24" s="46">
        <f>T24*24/1000</f>
        <v>103.992</v>
      </c>
      <c r="V24" s="46">
        <f t="shared" si="6"/>
        <v>4.3330000000000002</v>
      </c>
      <c r="W24" s="96">
        <v>3.3</v>
      </c>
      <c r="X24" s="96">
        <f t="shared" si="1"/>
        <v>3.3</v>
      </c>
      <c r="Y24" s="97" t="s">
        <v>160</v>
      </c>
      <c r="Z24" s="159">
        <v>0</v>
      </c>
      <c r="AA24" s="159">
        <v>1097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13875266</v>
      </c>
      <c r="AJ24" s="45">
        <f t="shared" si="7"/>
        <v>1196</v>
      </c>
      <c r="AK24" s="48">
        <f t="shared" si="8"/>
        <v>276.0212324024925</v>
      </c>
      <c r="AL24" s="156">
        <v>0</v>
      </c>
      <c r="AM24" s="156">
        <v>1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1</v>
      </c>
      <c r="G25" s="118">
        <v>76</v>
      </c>
      <c r="H25" s="155">
        <f>G25/1.42</f>
        <v>53.521126760563384</v>
      </c>
      <c r="I25" s="155">
        <v>75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87599135</v>
      </c>
      <c r="T25" s="45">
        <f t="shared" si="4"/>
        <v>4328</v>
      </c>
      <c r="U25" s="46">
        <f t="shared" si="5"/>
        <v>103.872</v>
      </c>
      <c r="V25" s="46">
        <f t="shared" si="6"/>
        <v>4.3280000000000003</v>
      </c>
      <c r="W25" s="96">
        <v>2.9</v>
      </c>
      <c r="X25" s="96">
        <f t="shared" si="1"/>
        <v>2.9</v>
      </c>
      <c r="Y25" s="97" t="s">
        <v>160</v>
      </c>
      <c r="Z25" s="159">
        <v>0</v>
      </c>
      <c r="AA25" s="159">
        <v>1015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13876413</v>
      </c>
      <c r="AJ25" s="45">
        <f t="shared" si="7"/>
        <v>1147</v>
      </c>
      <c r="AK25" s="48">
        <f t="shared" si="8"/>
        <v>265.0184842883549</v>
      </c>
      <c r="AL25" s="156">
        <v>0</v>
      </c>
      <c r="AM25" s="156">
        <v>1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1.1200000000000001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77</v>
      </c>
      <c r="H26" s="155">
        <f t="shared" si="0"/>
        <v>54.225352112676056</v>
      </c>
      <c r="I26" s="155">
        <v>76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8">
        <v>130</v>
      </c>
      <c r="R26" s="158"/>
      <c r="S26" s="158">
        <v>87603238</v>
      </c>
      <c r="T26" s="45">
        <f t="shared" si="4"/>
        <v>4103</v>
      </c>
      <c r="U26" s="46">
        <f t="shared" si="5"/>
        <v>98.471999999999994</v>
      </c>
      <c r="V26" s="46">
        <f t="shared" si="6"/>
        <v>4.1029999999999998</v>
      </c>
      <c r="W26" s="96">
        <v>2.7</v>
      </c>
      <c r="X26" s="96">
        <f t="shared" si="1"/>
        <v>2.7</v>
      </c>
      <c r="Y26" s="97" t="s">
        <v>160</v>
      </c>
      <c r="Z26" s="159">
        <v>0</v>
      </c>
      <c r="AA26" s="159">
        <v>1015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13877544</v>
      </c>
      <c r="AJ26" s="45">
        <f>IF(ISBLANK(AI26),"-",AI26-AI25)</f>
        <v>1131</v>
      </c>
      <c r="AK26" s="48">
        <f t="shared" si="8"/>
        <v>275.65196197903975</v>
      </c>
      <c r="AL26" s="156">
        <v>0</v>
      </c>
      <c r="AM26" s="156">
        <v>1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0</v>
      </c>
      <c r="G27" s="118">
        <v>78</v>
      </c>
      <c r="H27" s="155">
        <f t="shared" si="0"/>
        <v>54.929577464788736</v>
      </c>
      <c r="I27" s="155">
        <v>77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130</v>
      </c>
      <c r="R27" s="158"/>
      <c r="S27" s="158">
        <v>87607635</v>
      </c>
      <c r="T27" s="45">
        <f t="shared" si="4"/>
        <v>4397</v>
      </c>
      <c r="U27" s="46">
        <f t="shared" si="5"/>
        <v>105.52800000000001</v>
      </c>
      <c r="V27" s="46">
        <f t="shared" si="6"/>
        <v>4.3970000000000002</v>
      </c>
      <c r="W27" s="96">
        <v>2.5</v>
      </c>
      <c r="X27" s="96">
        <f t="shared" si="1"/>
        <v>2.5</v>
      </c>
      <c r="Y27" s="97" t="s">
        <v>160</v>
      </c>
      <c r="Z27" s="159">
        <v>0</v>
      </c>
      <c r="AA27" s="159">
        <v>1014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13878717</v>
      </c>
      <c r="AJ27" s="45">
        <f>IF(ISBLANK(AI27),"-",AI27-AI26)</f>
        <v>1173</v>
      </c>
      <c r="AK27" s="48">
        <f t="shared" si="8"/>
        <v>266.77279963611551</v>
      </c>
      <c r="AL27" s="156">
        <v>0</v>
      </c>
      <c r="AM27" s="156">
        <v>1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75</v>
      </c>
      <c r="H28" s="155">
        <f t="shared" si="0"/>
        <v>52.816901408450704</v>
      </c>
      <c r="I28" s="155">
        <v>76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8">
        <v>129</v>
      </c>
      <c r="R28" s="158"/>
      <c r="S28" s="158">
        <v>87611862</v>
      </c>
      <c r="T28" s="45">
        <f t="shared" si="4"/>
        <v>4227</v>
      </c>
      <c r="U28" s="46">
        <f t="shared" si="5"/>
        <v>101.44799999999999</v>
      </c>
      <c r="V28" s="46">
        <f t="shared" si="6"/>
        <v>4.2270000000000003</v>
      </c>
      <c r="W28" s="96">
        <v>2.2999999999999998</v>
      </c>
      <c r="X28" s="96">
        <f t="shared" si="1"/>
        <v>2.2999999999999998</v>
      </c>
      <c r="Y28" s="97" t="s">
        <v>160</v>
      </c>
      <c r="Z28" s="159">
        <v>0</v>
      </c>
      <c r="AA28" s="159">
        <v>1015</v>
      </c>
      <c r="AB28" s="159">
        <v>1187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13879843</v>
      </c>
      <c r="AJ28" s="45">
        <f t="shared" si="7"/>
        <v>1126</v>
      </c>
      <c r="AK28" s="48">
        <f>AJ27/V28</f>
        <v>277.50177430801983</v>
      </c>
      <c r="AL28" s="156">
        <v>0</v>
      </c>
      <c r="AM28" s="156">
        <v>1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-1</v>
      </c>
      <c r="G29" s="118">
        <v>75</v>
      </c>
      <c r="H29" s="155">
        <f t="shared" si="0"/>
        <v>52.816901408450704</v>
      </c>
      <c r="I29" s="155">
        <v>77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8">
        <v>128</v>
      </c>
      <c r="R29" s="158"/>
      <c r="S29" s="158">
        <v>87616074</v>
      </c>
      <c r="T29" s="45">
        <f t="shared" si="4"/>
        <v>4212</v>
      </c>
      <c r="U29" s="46">
        <f t="shared" si="5"/>
        <v>101.08799999999999</v>
      </c>
      <c r="V29" s="46">
        <f t="shared" si="6"/>
        <v>4.2119999999999997</v>
      </c>
      <c r="W29" s="96">
        <v>2</v>
      </c>
      <c r="X29" s="96">
        <f t="shared" si="1"/>
        <v>2</v>
      </c>
      <c r="Y29" s="97" t="s">
        <v>160</v>
      </c>
      <c r="Z29" s="159">
        <v>0</v>
      </c>
      <c r="AA29" s="159">
        <v>1014</v>
      </c>
      <c r="AB29" s="159">
        <v>1187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13880992</v>
      </c>
      <c r="AJ29" s="45">
        <f t="shared" si="7"/>
        <v>1149</v>
      </c>
      <c r="AK29" s="48">
        <f>AJ28/V29</f>
        <v>267.33143399810069</v>
      </c>
      <c r="AL29" s="156">
        <v>0</v>
      </c>
      <c r="AM29" s="156">
        <v>1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1.19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-2</v>
      </c>
      <c r="G30" s="118">
        <v>74</v>
      </c>
      <c r="H30" s="155">
        <f t="shared" si="0"/>
        <v>52.112676056338032</v>
      </c>
      <c r="I30" s="155">
        <v>73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8">
        <v>128</v>
      </c>
      <c r="R30" s="158"/>
      <c r="S30" s="158">
        <v>87620313</v>
      </c>
      <c r="T30" s="45">
        <f t="shared" si="4"/>
        <v>4239</v>
      </c>
      <c r="U30" s="46">
        <f t="shared" si="5"/>
        <v>101.736</v>
      </c>
      <c r="V30" s="46">
        <f t="shared" si="6"/>
        <v>4.2389999999999999</v>
      </c>
      <c r="W30" s="96">
        <v>1.8</v>
      </c>
      <c r="X30" s="96">
        <f t="shared" si="1"/>
        <v>1.8</v>
      </c>
      <c r="Y30" s="97" t="s">
        <v>160</v>
      </c>
      <c r="Z30" s="159">
        <v>0</v>
      </c>
      <c r="AA30" s="159">
        <v>1015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13882132</v>
      </c>
      <c r="AJ30" s="45">
        <f t="shared" si="7"/>
        <v>1140</v>
      </c>
      <c r="AK30" s="48">
        <f t="shared" si="8"/>
        <v>268.93135173389953</v>
      </c>
      <c r="AL30" s="156">
        <v>0</v>
      </c>
      <c r="AM30" s="156">
        <v>1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-2</v>
      </c>
      <c r="G31" s="118">
        <v>75</v>
      </c>
      <c r="H31" s="155">
        <f t="shared" si="0"/>
        <v>52.816901408450704</v>
      </c>
      <c r="I31" s="155">
        <v>75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87624504</v>
      </c>
      <c r="T31" s="45">
        <f t="shared" si="4"/>
        <v>4191</v>
      </c>
      <c r="U31" s="46">
        <f t="shared" si="5"/>
        <v>100.584</v>
      </c>
      <c r="V31" s="46">
        <f t="shared" si="6"/>
        <v>4.1909999999999998</v>
      </c>
      <c r="W31" s="96">
        <v>1.5</v>
      </c>
      <c r="X31" s="96">
        <f t="shared" si="1"/>
        <v>1.5</v>
      </c>
      <c r="Y31" s="97" t="s">
        <v>160</v>
      </c>
      <c r="Z31" s="159">
        <v>0</v>
      </c>
      <c r="AA31" s="159">
        <v>1015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13883284</v>
      </c>
      <c r="AJ31" s="45">
        <f t="shared" si="7"/>
        <v>1152</v>
      </c>
      <c r="AK31" s="48">
        <f t="shared" si="8"/>
        <v>274.87473156764497</v>
      </c>
      <c r="AL31" s="156">
        <v>0</v>
      </c>
      <c r="AM31" s="156">
        <v>1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-2</v>
      </c>
      <c r="G32" s="118">
        <v>73</v>
      </c>
      <c r="H32" s="155">
        <f t="shared" si="0"/>
        <v>51.408450704225352</v>
      </c>
      <c r="I32" s="155">
        <v>75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8">
        <v>129</v>
      </c>
      <c r="R32" s="158"/>
      <c r="S32" s="158">
        <v>87628491</v>
      </c>
      <c r="T32" s="45">
        <f t="shared" si="4"/>
        <v>3987</v>
      </c>
      <c r="U32" s="46">
        <f t="shared" si="5"/>
        <v>95.688000000000002</v>
      </c>
      <c r="V32" s="46">
        <f t="shared" si="6"/>
        <v>3.9870000000000001</v>
      </c>
      <c r="W32" s="96">
        <v>1.3</v>
      </c>
      <c r="X32" s="96">
        <f t="shared" si="1"/>
        <v>1.3</v>
      </c>
      <c r="Y32" s="97" t="s">
        <v>141</v>
      </c>
      <c r="Z32" s="159">
        <v>0</v>
      </c>
      <c r="AA32" s="159">
        <v>0</v>
      </c>
      <c r="AB32" s="159">
        <v>1186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13884399</v>
      </c>
      <c r="AJ32" s="45">
        <f t="shared" si="7"/>
        <v>1115</v>
      </c>
      <c r="AK32" s="48">
        <f t="shared" si="8"/>
        <v>279.65889139704035</v>
      </c>
      <c r="AL32" s="156">
        <v>0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-1</v>
      </c>
      <c r="G33" s="118">
        <v>78</v>
      </c>
      <c r="H33" s="155">
        <f t="shared" si="0"/>
        <v>54.929577464788736</v>
      </c>
      <c r="I33" s="155">
        <v>77</v>
      </c>
      <c r="J33" s="41" t="s">
        <v>88</v>
      </c>
      <c r="K33" s="41">
        <f t="shared" si="3"/>
        <v>51.408450704225352</v>
      </c>
      <c r="L33" s="42">
        <f t="shared" si="13"/>
        <v>52.816901408450704</v>
      </c>
      <c r="M33" s="41">
        <f t="shared" si="12"/>
        <v>57.04225352112676</v>
      </c>
      <c r="N33" s="43">
        <v>14</v>
      </c>
      <c r="O33" s="44" t="s">
        <v>116</v>
      </c>
      <c r="P33" s="44">
        <v>12.6</v>
      </c>
      <c r="Q33" s="158">
        <v>126</v>
      </c>
      <c r="R33" s="158"/>
      <c r="S33" s="158">
        <v>87632682</v>
      </c>
      <c r="T33" s="45">
        <f t="shared" si="4"/>
        <v>4191</v>
      </c>
      <c r="U33" s="46">
        <f t="shared" si="5"/>
        <v>100.584</v>
      </c>
      <c r="V33" s="46">
        <f t="shared" si="6"/>
        <v>4.1909999999999998</v>
      </c>
      <c r="W33" s="96">
        <v>1.3</v>
      </c>
      <c r="X33" s="96">
        <f t="shared" si="1"/>
        <v>1.3</v>
      </c>
      <c r="Y33" s="97" t="s">
        <v>141</v>
      </c>
      <c r="Z33" s="159">
        <v>0</v>
      </c>
      <c r="AA33" s="159">
        <v>0</v>
      </c>
      <c r="AB33" s="159">
        <v>1186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13885501</v>
      </c>
      <c r="AJ33" s="45">
        <f t="shared" si="7"/>
        <v>1102</v>
      </c>
      <c r="AK33" s="48">
        <f t="shared" si="8"/>
        <v>262.94440467668818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1.1000000000000001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1</v>
      </c>
      <c r="G34" s="118">
        <v>71</v>
      </c>
      <c r="H34" s="155">
        <f t="shared" si="0"/>
        <v>50</v>
      </c>
      <c r="I34" s="155">
        <v>72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8">
        <v>140</v>
      </c>
      <c r="R34" s="158"/>
      <c r="S34" s="158">
        <v>87635946</v>
      </c>
      <c r="T34" s="45">
        <f t="shared" si="4"/>
        <v>3264</v>
      </c>
      <c r="U34" s="46">
        <f t="shared" si="5"/>
        <v>78.335999999999999</v>
      </c>
      <c r="V34" s="46">
        <f t="shared" si="6"/>
        <v>3.2639999999999998</v>
      </c>
      <c r="W34" s="96">
        <v>2.4</v>
      </c>
      <c r="X34" s="96">
        <f t="shared" si="1"/>
        <v>2.4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13886566</v>
      </c>
      <c r="AJ34" s="45">
        <f t="shared" si="7"/>
        <v>1065</v>
      </c>
      <c r="AK34" s="48">
        <f t="shared" si="8"/>
        <v>326.28676470588238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75</v>
      </c>
      <c r="H35" s="155">
        <f t="shared" si="0"/>
        <v>52.816901408450704</v>
      </c>
      <c r="I35" s="155">
        <v>74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8">
        <v>136</v>
      </c>
      <c r="R35" s="158"/>
      <c r="S35" s="158">
        <v>87639329</v>
      </c>
      <c r="T35" s="45">
        <f t="shared" si="4"/>
        <v>3383</v>
      </c>
      <c r="U35" s="46">
        <f t="shared" si="5"/>
        <v>81.191999999999993</v>
      </c>
      <c r="V35" s="46">
        <f t="shared" si="6"/>
        <v>3.383</v>
      </c>
      <c r="W35" s="96">
        <v>3.4</v>
      </c>
      <c r="X35" s="96">
        <f t="shared" si="1"/>
        <v>3.4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13887663</v>
      </c>
      <c r="AJ35" s="45">
        <f t="shared" si="7"/>
        <v>1097</v>
      </c>
      <c r="AK35" s="48">
        <f t="shared" si="8"/>
        <v>324.26840082766773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81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98287</v>
      </c>
      <c r="U36" s="46">
        <f t="shared" si="5"/>
        <v>2358.8879999999999</v>
      </c>
      <c r="V36" s="46">
        <f t="shared" si="6"/>
        <v>98.287000000000006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27665</v>
      </c>
      <c r="AK36" s="61">
        <f>$AJ$36/$V36</f>
        <v>281.47160865628211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1.0683333333333334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205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11"/>
      <c r="D48" s="115"/>
      <c r="E48" s="115"/>
      <c r="F48" s="115"/>
      <c r="G48" s="115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172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33" t="s">
        <v>158</v>
      </c>
      <c r="C50" s="154"/>
      <c r="D50" s="154"/>
      <c r="E50" s="154"/>
      <c r="F50" s="154"/>
      <c r="G50" s="154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233</v>
      </c>
      <c r="C51" s="154"/>
      <c r="D51" s="154"/>
      <c r="E51" s="154"/>
      <c r="F51" s="154"/>
      <c r="G51" s="154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54"/>
      <c r="D53" s="154"/>
      <c r="E53" s="154"/>
      <c r="F53" s="154"/>
      <c r="G53" s="154"/>
      <c r="H53" s="154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15"/>
      <c r="D54" s="115"/>
      <c r="E54" s="115"/>
      <c r="F54" s="115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206</v>
      </c>
      <c r="C56" s="154"/>
      <c r="D56" s="154"/>
      <c r="E56" s="154"/>
      <c r="F56" s="154"/>
      <c r="G56" s="15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3" t="s">
        <v>168</v>
      </c>
      <c r="C57" s="115"/>
      <c r="D57" s="169"/>
      <c r="E57" s="169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 t="s">
        <v>169</v>
      </c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4" name="Range2_2_12_1_3_1_2_1_1_1_1_2_1_1_1_1_1_1_1_1_1_1_1"/>
    <protectedRange sqref="F58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56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R4:W4" name="Range1_16_1_1_1_1_1_1_2_2_2_2_2_2_2_2_2_2_2_2_2_2_2_2_2_2_2_2_2_2_2_1_2_2_2_2_2_2_2_2_2_2_3_2_2_2_2_2_2_2_2_2_2_1_1_1_1_2_2_1_1_1_1_1_1_1_1_1"/>
    <protectedRange sqref="S11" name="Range1_16_3_1_1_1_1_1_3_1_1_1_2_1"/>
    <protectedRange sqref="R5:W5" name="Range1_16_1_1_1_1_1_1_2_2_2_2_2_2_2_2_2_2_2_2_2_2_2_2_2_2_2_2_2_2_2_1_2_2_2_2_2_2_2_2_2_2_3_2_2_2_2_2_2_2_2_2_2_1_1_1_1_2_2_1_1_1_1_1_1_1_1_1_1_1_1_1_2_1_1_1_1_1_1_2_1_1_1_1_2"/>
    <protectedRange sqref="AI36" name="Range1_16_3_1_1_2_2"/>
    <protectedRange sqref="R3:W3" name="Range1_16_1_1_1_1_1_1_2_2_2_2_2_2_2_2_2_2_2_2_2_2_2_2_2_2_2_2_2_2_2_1_2_2_2_2_2_2_2_2_2_2_3_2_2_2_2_2_2_2_2_2_2_3_2_2_2_2_2_1_1_1_1_2_2_2_1_1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07" priority="5" operator="containsText" text="N/A">
      <formula>NOT(ISERROR(SEARCH("N/A",Z12)))</formula>
    </cfRule>
    <cfRule type="cellIs" dxfId="406" priority="17" operator="equal">
      <formula>0</formula>
    </cfRule>
  </conditionalFormatting>
  <conditionalFormatting sqref="Z12:AG35">
    <cfRule type="cellIs" dxfId="405" priority="16" operator="greaterThanOrEqual">
      <formula>1185</formula>
    </cfRule>
  </conditionalFormatting>
  <conditionalFormatting sqref="Z12:AG35">
    <cfRule type="cellIs" dxfId="404" priority="15" operator="between">
      <formula>0.1</formula>
      <formula>1184</formula>
    </cfRule>
  </conditionalFormatting>
  <conditionalFormatting sqref="Z8:Z9 AT12:AT35 AL36:AQ36 AL12:AR35">
    <cfRule type="cellIs" dxfId="403" priority="14" operator="equal">
      <formula>0</formula>
    </cfRule>
  </conditionalFormatting>
  <conditionalFormatting sqref="Z8:Z9 AT12:AT35 AL36:AQ36 AL12:AR35">
    <cfRule type="cellIs" dxfId="402" priority="13" operator="greaterThan">
      <formula>1179</formula>
    </cfRule>
  </conditionalFormatting>
  <conditionalFormatting sqref="Z8:Z9 AT12:AT35 AL36:AQ36 AL12:AR35">
    <cfRule type="cellIs" dxfId="401" priority="12" operator="greaterThan">
      <formula>99</formula>
    </cfRule>
  </conditionalFormatting>
  <conditionalFormatting sqref="Z8:Z9 AT12:AT35 AL36:AQ36 AL12:AR35">
    <cfRule type="cellIs" dxfId="400" priority="11" operator="greaterThan">
      <formula>0.99</formula>
    </cfRule>
  </conditionalFormatting>
  <conditionalFormatting sqref="AD8:AD9">
    <cfRule type="cellIs" dxfId="399" priority="10" operator="equal">
      <formula>0</formula>
    </cfRule>
  </conditionalFormatting>
  <conditionalFormatting sqref="AD8:AD9">
    <cfRule type="cellIs" dxfId="398" priority="9" operator="greaterThan">
      <formula>1179</formula>
    </cfRule>
  </conditionalFormatting>
  <conditionalFormatting sqref="AD8:AD9">
    <cfRule type="cellIs" dxfId="397" priority="8" operator="greaterThan">
      <formula>99</formula>
    </cfRule>
  </conditionalFormatting>
  <conditionalFormatting sqref="AD8:AD9">
    <cfRule type="cellIs" dxfId="396" priority="7" operator="greaterThan">
      <formula>0.99</formula>
    </cfRule>
  </conditionalFormatting>
  <conditionalFormatting sqref="AK12:AK35">
    <cfRule type="cellIs" dxfId="395" priority="6" operator="greaterThan">
      <formula>$AK$8</formula>
    </cfRule>
  </conditionalFormatting>
  <conditionalFormatting sqref="AS12:AS35">
    <cfRule type="containsText" dxfId="394" priority="1" operator="containsText" text="N/A">
      <formula>NOT(ISERROR(SEARCH("N/A",AS12)))</formula>
    </cfRule>
    <cfRule type="cellIs" dxfId="393" priority="4" operator="equal">
      <formula>0</formula>
    </cfRule>
  </conditionalFormatting>
  <conditionalFormatting sqref="AS12:AS35">
    <cfRule type="cellIs" dxfId="392" priority="3" operator="greaterThanOrEqual">
      <formula>1185</formula>
    </cfRule>
  </conditionalFormatting>
  <conditionalFormatting sqref="AS12:AS35">
    <cfRule type="cellIs" dxfId="391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BB87"/>
  <sheetViews>
    <sheetView topLeftCell="A27" zoomScaleNormal="100" workbookViewId="0">
      <selection activeCell="A52" sqref="A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75" t="s">
        <v>155</v>
      </c>
      <c r="S3" s="276"/>
      <c r="T3" s="276"/>
      <c r="U3" s="276"/>
      <c r="V3" s="276"/>
      <c r="W3" s="277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78" t="s">
        <v>149</v>
      </c>
      <c r="S4" s="279"/>
      <c r="T4" s="279"/>
      <c r="U4" s="279"/>
      <c r="V4" s="279"/>
      <c r="W4" s="280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75" t="s">
        <v>146</v>
      </c>
      <c r="S5" s="276"/>
      <c r="T5" s="276"/>
      <c r="U5" s="276"/>
      <c r="V5" s="276"/>
      <c r="W5" s="277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275" t="s">
        <v>6</v>
      </c>
      <c r="C6" s="277"/>
      <c r="D6" s="281" t="s">
        <v>7</v>
      </c>
      <c r="E6" s="282"/>
      <c r="F6" s="282"/>
      <c r="G6" s="282"/>
      <c r="H6" s="282"/>
      <c r="I6" s="282"/>
      <c r="J6" s="283"/>
      <c r="K6" s="87"/>
      <c r="L6" s="87"/>
      <c r="M6" s="222"/>
      <c r="N6" s="284">
        <v>41686</v>
      </c>
      <c r="O6" s="285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286" t="s">
        <v>8</v>
      </c>
      <c r="C7" s="287"/>
      <c r="D7" s="286" t="s">
        <v>9</v>
      </c>
      <c r="E7" s="288"/>
      <c r="F7" s="288"/>
      <c r="G7" s="288"/>
      <c r="H7" s="288"/>
      <c r="I7" s="287"/>
      <c r="J7" s="21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2" t="s">
        <v>14</v>
      </c>
      <c r="R7" s="286" t="s">
        <v>15</v>
      </c>
      <c r="S7" s="288"/>
      <c r="T7" s="288"/>
      <c r="U7" s="288"/>
      <c r="V7" s="287"/>
      <c r="W7" s="286" t="s">
        <v>16</v>
      </c>
      <c r="X7" s="287"/>
      <c r="Y7" s="99" t="s">
        <v>17</v>
      </c>
      <c r="Z7" s="286" t="s">
        <v>18</v>
      </c>
      <c r="AA7" s="287"/>
      <c r="AB7" s="286" t="s">
        <v>19</v>
      </c>
      <c r="AC7" s="287"/>
      <c r="AD7" s="286" t="s">
        <v>20</v>
      </c>
      <c r="AE7" s="287"/>
      <c r="AF7" s="286" t="s">
        <v>21</v>
      </c>
      <c r="AG7" s="287"/>
      <c r="AH7" s="99" t="s">
        <v>22</v>
      </c>
      <c r="AI7" s="99" t="s">
        <v>23</v>
      </c>
      <c r="AJ7" s="99" t="s">
        <v>24</v>
      </c>
      <c r="AK7" s="99" t="s">
        <v>25</v>
      </c>
      <c r="AL7" s="286" t="s">
        <v>26</v>
      </c>
      <c r="AM7" s="288"/>
      <c r="AN7" s="288"/>
      <c r="AO7" s="288"/>
      <c r="AP7" s="288"/>
      <c r="AQ7" s="287"/>
      <c r="AR7" s="286" t="s">
        <v>27</v>
      </c>
      <c r="AS7" s="288"/>
      <c r="AT7" s="287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289">
        <v>43168</v>
      </c>
      <c r="C8" s="290"/>
      <c r="D8" s="291" t="s">
        <v>29</v>
      </c>
      <c r="E8" s="292"/>
      <c r="F8" s="292"/>
      <c r="G8" s="292"/>
      <c r="H8" s="292"/>
      <c r="I8" s="293"/>
      <c r="J8" s="28"/>
      <c r="K8" s="291" t="s">
        <v>29</v>
      </c>
      <c r="L8" s="292"/>
      <c r="M8" s="293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291" t="s">
        <v>33</v>
      </c>
      <c r="X8" s="293"/>
      <c r="Y8" s="30" t="s">
        <v>34</v>
      </c>
      <c r="Z8" s="294">
        <v>0</v>
      </c>
      <c r="AA8" s="295"/>
      <c r="AB8" s="296" t="s">
        <v>35</v>
      </c>
      <c r="AC8" s="297"/>
      <c r="AD8" s="294">
        <v>1185</v>
      </c>
      <c r="AE8" s="295"/>
      <c r="AF8" s="298">
        <v>800</v>
      </c>
      <c r="AG8" s="299"/>
      <c r="AH8" s="28"/>
      <c r="AI8" s="30">
        <f>AI35-AI11</f>
        <v>27438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3"/>
      <c r="C9" s="214"/>
      <c r="D9" s="215"/>
      <c r="E9" s="216"/>
      <c r="F9" s="216"/>
      <c r="G9" s="216"/>
      <c r="H9" s="216"/>
      <c r="I9" s="217"/>
      <c r="J9" s="122"/>
      <c r="K9" s="215"/>
      <c r="L9" s="216"/>
      <c r="M9" s="217"/>
      <c r="N9" s="29"/>
      <c r="O9" s="29"/>
      <c r="P9" s="29"/>
      <c r="Q9" s="122"/>
      <c r="R9" s="122"/>
      <c r="S9" s="122"/>
      <c r="T9" s="123"/>
      <c r="U9" s="124"/>
      <c r="V9" s="125"/>
      <c r="W9" s="215"/>
      <c r="X9" s="217"/>
      <c r="Y9" s="30"/>
      <c r="Z9" s="218"/>
      <c r="AA9" s="126"/>
      <c r="AB9" s="127"/>
      <c r="AC9" s="127"/>
      <c r="AD9" s="126"/>
      <c r="AE9" s="126"/>
      <c r="AF9" s="128"/>
      <c r="AG9" s="219"/>
      <c r="AH9" s="28"/>
      <c r="AI9" s="30"/>
      <c r="AJ9" s="31"/>
      <c r="AK9" s="129"/>
      <c r="AL9" s="28"/>
      <c r="AM9" s="28"/>
      <c r="AN9" s="28"/>
      <c r="AO9" s="28"/>
      <c r="AP9" s="28"/>
      <c r="AQ9" s="28"/>
      <c r="AR9" s="28"/>
      <c r="AS9" s="28"/>
      <c r="AT9" s="122"/>
      <c r="AU9" s="28"/>
      <c r="AV9" s="27"/>
      <c r="AY9" s="32"/>
    </row>
    <row r="10" spans="1:54" ht="60" x14ac:dyDescent="0.25">
      <c r="B10" s="300" t="s">
        <v>39</v>
      </c>
      <c r="C10" s="301"/>
      <c r="D10" s="300" t="s">
        <v>40</v>
      </c>
      <c r="E10" s="302"/>
      <c r="F10" s="301"/>
      <c r="G10" s="300" t="s">
        <v>41</v>
      </c>
      <c r="H10" s="302"/>
      <c r="I10" s="301"/>
      <c r="J10" s="303" t="s">
        <v>42</v>
      </c>
      <c r="K10" s="300" t="s">
        <v>43</v>
      </c>
      <c r="L10" s="302"/>
      <c r="M10" s="301"/>
      <c r="N10" s="99" t="s">
        <v>44</v>
      </c>
      <c r="O10" s="305" t="s">
        <v>45</v>
      </c>
      <c r="P10" s="33" t="s">
        <v>46</v>
      </c>
      <c r="Q10" s="307" t="s">
        <v>47</v>
      </c>
      <c r="R10" s="307" t="s">
        <v>48</v>
      </c>
      <c r="S10" s="34" t="s">
        <v>49</v>
      </c>
      <c r="T10" s="314" t="s">
        <v>50</v>
      </c>
      <c r="U10" s="315"/>
      <c r="V10" s="316"/>
      <c r="W10" s="223" t="s">
        <v>51</v>
      </c>
      <c r="X10" s="223" t="s">
        <v>52</v>
      </c>
      <c r="Y10" s="320" t="s">
        <v>53</v>
      </c>
      <c r="Z10" s="321" t="s">
        <v>54</v>
      </c>
      <c r="AA10" s="322"/>
      <c r="AB10" s="322"/>
      <c r="AC10" s="322"/>
      <c r="AD10" s="322"/>
      <c r="AE10" s="322"/>
      <c r="AF10" s="322"/>
      <c r="AG10" s="323"/>
      <c r="AH10" s="221" t="s">
        <v>55</v>
      </c>
      <c r="AI10" s="221" t="s">
        <v>56</v>
      </c>
      <c r="AJ10" s="309" t="s">
        <v>57</v>
      </c>
      <c r="AK10" s="324" t="s">
        <v>58</v>
      </c>
      <c r="AL10" s="223" t="s">
        <v>59</v>
      </c>
      <c r="AM10" s="223" t="s">
        <v>60</v>
      </c>
      <c r="AN10" s="223" t="s">
        <v>61</v>
      </c>
      <c r="AO10" s="223" t="s">
        <v>62</v>
      </c>
      <c r="AP10" s="223" t="s">
        <v>63</v>
      </c>
      <c r="AQ10" s="223" t="s">
        <v>125</v>
      </c>
      <c r="AR10" s="223" t="s">
        <v>64</v>
      </c>
      <c r="AS10" s="223" t="s">
        <v>65</v>
      </c>
      <c r="AT10" s="307" t="s">
        <v>66</v>
      </c>
      <c r="AU10" s="223" t="s">
        <v>67</v>
      </c>
      <c r="AV10" s="309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3" t="s">
        <v>72</v>
      </c>
      <c r="C11" s="223" t="s">
        <v>73</v>
      </c>
      <c r="D11" s="223" t="s">
        <v>74</v>
      </c>
      <c r="E11" s="223" t="s">
        <v>75</v>
      </c>
      <c r="F11" s="223" t="s">
        <v>128</v>
      </c>
      <c r="G11" s="223" t="s">
        <v>74</v>
      </c>
      <c r="H11" s="223" t="s">
        <v>75</v>
      </c>
      <c r="I11" s="223" t="s">
        <v>128</v>
      </c>
      <c r="J11" s="304"/>
      <c r="K11" s="223" t="s">
        <v>75</v>
      </c>
      <c r="L11" s="223" t="s">
        <v>75</v>
      </c>
      <c r="M11" s="223" t="s">
        <v>75</v>
      </c>
      <c r="N11" s="28" t="s">
        <v>29</v>
      </c>
      <c r="O11" s="306"/>
      <c r="P11" s="28" t="s">
        <v>29</v>
      </c>
      <c r="Q11" s="308"/>
      <c r="R11" s="308"/>
      <c r="S11" s="1">
        <f>'MAR 8'!S35</f>
        <v>87639329</v>
      </c>
      <c r="T11" s="317"/>
      <c r="U11" s="318"/>
      <c r="V11" s="319"/>
      <c r="W11" s="223" t="s">
        <v>75</v>
      </c>
      <c r="X11" s="223" t="s">
        <v>75</v>
      </c>
      <c r="Y11" s="320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'MAR 8'!AI35</f>
        <v>13887663</v>
      </c>
      <c r="AJ11" s="309"/>
      <c r="AK11" s="325"/>
      <c r="AL11" s="223" t="s">
        <v>84</v>
      </c>
      <c r="AM11" s="223" t="s">
        <v>84</v>
      </c>
      <c r="AN11" s="223" t="s">
        <v>84</v>
      </c>
      <c r="AO11" s="223" t="s">
        <v>84</v>
      </c>
      <c r="AP11" s="223" t="s">
        <v>84</v>
      </c>
      <c r="AQ11" s="223" t="s">
        <v>84</v>
      </c>
      <c r="AR11" s="223" t="s">
        <v>84</v>
      </c>
      <c r="AS11" s="1"/>
      <c r="AT11" s="308"/>
      <c r="AU11" s="220" t="s">
        <v>85</v>
      </c>
      <c r="AV11" s="309"/>
      <c r="AY11" s="39" t="s">
        <v>86</v>
      </c>
      <c r="AZ11" s="39" t="s">
        <v>87</v>
      </c>
      <c r="BB11" s="137" t="s">
        <v>145</v>
      </c>
    </row>
    <row r="12" spans="1:54" x14ac:dyDescent="0.25">
      <c r="B12" s="40">
        <v>2</v>
      </c>
      <c r="C12" s="40">
        <v>4.1666666666666664E-2</v>
      </c>
      <c r="D12" s="157">
        <v>4</v>
      </c>
      <c r="E12" s="155">
        <f>D12/1.42</f>
        <v>2.8169014084507045</v>
      </c>
      <c r="F12" s="155">
        <v>4</v>
      </c>
      <c r="G12" s="118">
        <v>73</v>
      </c>
      <c r="H12" s="155">
        <f t="shared" ref="H12:H35" si="0">G12/1.42</f>
        <v>51.408450704225352</v>
      </c>
      <c r="I12" s="155">
        <v>70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8">
        <v>144</v>
      </c>
      <c r="R12" s="158"/>
      <c r="S12" s="158">
        <v>87642507</v>
      </c>
      <c r="T12" s="45">
        <f>IF(ISBLANK(S12),"-",S12-S11)</f>
        <v>3178</v>
      </c>
      <c r="U12" s="46">
        <f>T12*24/1000</f>
        <v>76.272000000000006</v>
      </c>
      <c r="V12" s="46">
        <f>T12/1000</f>
        <v>3.1779999999999999</v>
      </c>
      <c r="W12" s="96">
        <v>5.2</v>
      </c>
      <c r="X12" s="96">
        <f t="shared" ref="X12:X35" si="1">W12</f>
        <v>5.2</v>
      </c>
      <c r="Y12" s="97" t="s">
        <v>141</v>
      </c>
      <c r="Z12" s="159">
        <v>0</v>
      </c>
      <c r="AA12" s="159">
        <v>0</v>
      </c>
      <c r="AB12" s="159">
        <v>1187</v>
      </c>
      <c r="AC12" s="159">
        <v>1185</v>
      </c>
      <c r="AD12" s="159">
        <v>0</v>
      </c>
      <c r="AE12" s="159">
        <v>1185</v>
      </c>
      <c r="AF12" s="47" t="s">
        <v>90</v>
      </c>
      <c r="AG12" s="47" t="s">
        <v>90</v>
      </c>
      <c r="AH12" s="98" t="s">
        <v>90</v>
      </c>
      <c r="AI12" s="103">
        <v>13888761</v>
      </c>
      <c r="AJ12" s="45">
        <f>IF(ISBLANK(AI12),"-",AI12-AI11)</f>
        <v>1098</v>
      </c>
      <c r="AK12" s="48">
        <f>AJ12/V12</f>
        <v>345.50031466331029</v>
      </c>
      <c r="AL12" s="156">
        <v>0</v>
      </c>
      <c r="AM12" s="156">
        <v>0</v>
      </c>
      <c r="AN12" s="156">
        <v>1</v>
      </c>
      <c r="AO12" s="156">
        <v>1</v>
      </c>
      <c r="AP12" s="156">
        <v>0</v>
      </c>
      <c r="AQ12" s="156">
        <v>1</v>
      </c>
      <c r="AR12" s="156">
        <v>0.7</v>
      </c>
      <c r="AS12" s="159"/>
      <c r="AT12" s="159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7">
        <v>4</v>
      </c>
      <c r="E13" s="155">
        <f t="shared" ref="E13:E35" si="2">D13/1.42</f>
        <v>2.8169014084507045</v>
      </c>
      <c r="F13" s="155">
        <v>3</v>
      </c>
      <c r="G13" s="118">
        <v>71</v>
      </c>
      <c r="H13" s="155">
        <f t="shared" si="0"/>
        <v>50</v>
      </c>
      <c r="I13" s="155">
        <v>70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8">
        <v>143</v>
      </c>
      <c r="R13" s="158"/>
      <c r="S13" s="158">
        <v>87645560</v>
      </c>
      <c r="T13" s="45">
        <f t="shared" ref="T13:T35" si="4">IF(ISBLANK(S13),"-",S13-S12)</f>
        <v>3053</v>
      </c>
      <c r="U13" s="46">
        <f t="shared" ref="U13:U36" si="5">T13*24/1000</f>
        <v>73.272000000000006</v>
      </c>
      <c r="V13" s="46">
        <f t="shared" ref="V13:V36" si="6">T13/1000</f>
        <v>3.0529999999999999</v>
      </c>
      <c r="W13" s="96">
        <v>6.8</v>
      </c>
      <c r="X13" s="96">
        <f t="shared" si="1"/>
        <v>6.8</v>
      </c>
      <c r="Y13" s="97" t="s">
        <v>141</v>
      </c>
      <c r="Z13" s="159">
        <v>0</v>
      </c>
      <c r="AA13" s="159">
        <v>0</v>
      </c>
      <c r="AB13" s="159">
        <v>1187</v>
      </c>
      <c r="AC13" s="159">
        <v>1185</v>
      </c>
      <c r="AD13" s="159">
        <v>0</v>
      </c>
      <c r="AE13" s="159">
        <v>1185</v>
      </c>
      <c r="AF13" s="47" t="s">
        <v>90</v>
      </c>
      <c r="AG13" s="47" t="s">
        <v>90</v>
      </c>
      <c r="AH13" s="98" t="s">
        <v>90</v>
      </c>
      <c r="AI13" s="103">
        <v>13889844</v>
      </c>
      <c r="AJ13" s="45">
        <f t="shared" ref="AJ13:AJ35" si="7">IF(ISBLANK(AI13),"-",AI13-AI12)</f>
        <v>1083</v>
      </c>
      <c r="AK13" s="48">
        <f t="shared" ref="AK13:AK35" si="8">AJ13/V13</f>
        <v>354.733049459548</v>
      </c>
      <c r="AL13" s="156">
        <v>0</v>
      </c>
      <c r="AM13" s="156">
        <v>0</v>
      </c>
      <c r="AN13" s="156">
        <v>1</v>
      </c>
      <c r="AO13" s="156">
        <v>1</v>
      </c>
      <c r="AP13" s="156">
        <v>0</v>
      </c>
      <c r="AQ13" s="156">
        <v>1</v>
      </c>
      <c r="AR13" s="156">
        <v>0.7</v>
      </c>
      <c r="AS13" s="159"/>
      <c r="AT13" s="159">
        <f t="shared" ref="AT13:AT34" si="9">AS13-AS12</f>
        <v>0</v>
      </c>
      <c r="AU13" s="120">
        <v>1.05</v>
      </c>
      <c r="AV13" s="50" t="s">
        <v>126</v>
      </c>
      <c r="AY13" s="39" t="s">
        <v>92</v>
      </c>
      <c r="AZ13" s="39" t="s">
        <v>93</v>
      </c>
      <c r="BB13" s="74" t="s">
        <v>143</v>
      </c>
    </row>
    <row r="14" spans="1:54" x14ac:dyDescent="0.25">
      <c r="B14" s="40">
        <v>2.0833333333333299</v>
      </c>
      <c r="C14" s="40">
        <v>0.125</v>
      </c>
      <c r="D14" s="157">
        <v>4</v>
      </c>
      <c r="E14" s="155">
        <f t="shared" si="2"/>
        <v>2.8169014084507045</v>
      </c>
      <c r="F14" s="155">
        <v>2</v>
      </c>
      <c r="G14" s="118">
        <v>71</v>
      </c>
      <c r="H14" s="155">
        <f t="shared" si="0"/>
        <v>50</v>
      </c>
      <c r="I14" s="155">
        <v>72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8">
        <v>144</v>
      </c>
      <c r="R14" s="158"/>
      <c r="S14" s="158">
        <v>87648930</v>
      </c>
      <c r="T14" s="45">
        <f t="shared" si="4"/>
        <v>3370</v>
      </c>
      <c r="U14" s="46">
        <f t="shared" si="5"/>
        <v>80.88</v>
      </c>
      <c r="V14" s="46">
        <f t="shared" si="6"/>
        <v>3.37</v>
      </c>
      <c r="W14" s="96">
        <v>8.6999999999999993</v>
      </c>
      <c r="X14" s="96">
        <f t="shared" si="1"/>
        <v>8.6999999999999993</v>
      </c>
      <c r="Y14" s="97" t="s">
        <v>141</v>
      </c>
      <c r="Z14" s="159">
        <v>0</v>
      </c>
      <c r="AA14" s="159">
        <v>0</v>
      </c>
      <c r="AB14" s="159">
        <v>1186</v>
      </c>
      <c r="AC14" s="159">
        <v>1185</v>
      </c>
      <c r="AD14" s="159">
        <v>0</v>
      </c>
      <c r="AE14" s="159">
        <v>1185</v>
      </c>
      <c r="AF14" s="47" t="s">
        <v>90</v>
      </c>
      <c r="AG14" s="47" t="s">
        <v>90</v>
      </c>
      <c r="AH14" s="98" t="s">
        <v>90</v>
      </c>
      <c r="AI14" s="103">
        <v>13890970</v>
      </c>
      <c r="AJ14" s="45">
        <f>IF(ISBLANK(AI14),"-",AI14-AI13)</f>
        <v>1126</v>
      </c>
      <c r="AK14" s="48">
        <f t="shared" si="8"/>
        <v>334.12462908011867</v>
      </c>
      <c r="AL14" s="156">
        <v>0</v>
      </c>
      <c r="AM14" s="156">
        <v>0</v>
      </c>
      <c r="AN14" s="156">
        <v>1</v>
      </c>
      <c r="AO14" s="156">
        <v>1</v>
      </c>
      <c r="AP14" s="156">
        <v>0</v>
      </c>
      <c r="AQ14" s="156">
        <v>1</v>
      </c>
      <c r="AR14" s="156">
        <v>0.7</v>
      </c>
      <c r="AS14" s="159"/>
      <c r="AT14" s="159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7">
        <v>4</v>
      </c>
      <c r="E15" s="155">
        <f t="shared" si="2"/>
        <v>2.8169014084507045</v>
      </c>
      <c r="F15" s="155">
        <v>5</v>
      </c>
      <c r="G15" s="118">
        <v>82</v>
      </c>
      <c r="H15" s="155">
        <f t="shared" si="0"/>
        <v>57.74647887323944</v>
      </c>
      <c r="I15" s="155">
        <v>80</v>
      </c>
      <c r="J15" s="41" t="s">
        <v>88</v>
      </c>
      <c r="K15" s="41">
        <f t="shared" si="3"/>
        <v>52.816901408450704</v>
      </c>
      <c r="L15" s="42">
        <f>(G15-5)/1.42</f>
        <v>54.225352112676056</v>
      </c>
      <c r="M15" s="41">
        <f>L15+(6/1.42)</f>
        <v>58.450704225352112</v>
      </c>
      <c r="N15" s="43">
        <v>14</v>
      </c>
      <c r="O15" s="44" t="s">
        <v>89</v>
      </c>
      <c r="P15" s="44">
        <v>12.8</v>
      </c>
      <c r="Q15" s="158">
        <v>113</v>
      </c>
      <c r="R15" s="158" t="s">
        <v>123</v>
      </c>
      <c r="S15" s="158">
        <v>87652271</v>
      </c>
      <c r="T15" s="45">
        <f t="shared" si="4"/>
        <v>3341</v>
      </c>
      <c r="U15" s="46">
        <f t="shared" si="5"/>
        <v>80.183999999999997</v>
      </c>
      <c r="V15" s="46">
        <f t="shared" si="6"/>
        <v>3.3410000000000002</v>
      </c>
      <c r="W15" s="96">
        <v>9.5</v>
      </c>
      <c r="X15" s="96">
        <f t="shared" si="1"/>
        <v>9.5</v>
      </c>
      <c r="Y15" s="97" t="s">
        <v>141</v>
      </c>
      <c r="Z15" s="159">
        <v>0</v>
      </c>
      <c r="AA15" s="159">
        <v>0</v>
      </c>
      <c r="AB15" s="159">
        <v>1115</v>
      </c>
      <c r="AC15" s="159">
        <v>1185</v>
      </c>
      <c r="AD15" s="159">
        <v>0</v>
      </c>
      <c r="AE15" s="159">
        <v>1185</v>
      </c>
      <c r="AF15" s="47" t="s">
        <v>90</v>
      </c>
      <c r="AG15" s="47" t="s">
        <v>90</v>
      </c>
      <c r="AH15" s="98" t="s">
        <v>90</v>
      </c>
      <c r="AI15" s="103">
        <v>13892032</v>
      </c>
      <c r="AJ15" s="45">
        <f t="shared" si="7"/>
        <v>1062</v>
      </c>
      <c r="AK15" s="48">
        <f t="shared" si="8"/>
        <v>317.86890152648908</v>
      </c>
      <c r="AL15" s="156">
        <v>0</v>
      </c>
      <c r="AM15" s="156">
        <v>0</v>
      </c>
      <c r="AN15" s="156">
        <v>1</v>
      </c>
      <c r="AO15" s="156">
        <v>1</v>
      </c>
      <c r="AP15" s="156">
        <v>0</v>
      </c>
      <c r="AQ15" s="156">
        <v>1</v>
      </c>
      <c r="AR15" s="156">
        <v>0.7</v>
      </c>
      <c r="AS15" s="159"/>
      <c r="AT15" s="159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7">
        <v>4</v>
      </c>
      <c r="E16" s="155">
        <f t="shared" si="2"/>
        <v>2.8169014084507045</v>
      </c>
      <c r="F16" s="155">
        <v>6</v>
      </c>
      <c r="G16" s="118">
        <v>79</v>
      </c>
      <c r="H16" s="155">
        <f t="shared" si="0"/>
        <v>55.633802816901408</v>
      </c>
      <c r="I16" s="155">
        <v>78</v>
      </c>
      <c r="J16" s="41" t="s">
        <v>88</v>
      </c>
      <c r="K16" s="41">
        <f t="shared" si="3"/>
        <v>50.70422535211268</v>
      </c>
      <c r="L16" s="42">
        <f>(G16-5)/1.42</f>
        <v>52.112676056338032</v>
      </c>
      <c r="M16" s="41">
        <f>L16+(6/1.42)</f>
        <v>56.338028169014088</v>
      </c>
      <c r="N16" s="43">
        <v>18</v>
      </c>
      <c r="O16" s="44" t="s">
        <v>89</v>
      </c>
      <c r="P16" s="44">
        <v>13.1</v>
      </c>
      <c r="Q16" s="158">
        <v>124</v>
      </c>
      <c r="R16" s="158"/>
      <c r="S16" s="158">
        <v>87655890</v>
      </c>
      <c r="T16" s="45">
        <f t="shared" si="4"/>
        <v>3619</v>
      </c>
      <c r="U16" s="46">
        <f t="shared" si="5"/>
        <v>86.855999999999995</v>
      </c>
      <c r="V16" s="46">
        <f t="shared" si="6"/>
        <v>3.6190000000000002</v>
      </c>
      <c r="W16" s="96">
        <v>9.5</v>
      </c>
      <c r="X16" s="96">
        <f t="shared" si="1"/>
        <v>9.5</v>
      </c>
      <c r="Y16" s="97" t="s">
        <v>141</v>
      </c>
      <c r="Z16" s="159">
        <v>0</v>
      </c>
      <c r="AA16" s="159">
        <v>0</v>
      </c>
      <c r="AB16" s="159">
        <v>1136</v>
      </c>
      <c r="AC16" s="159">
        <v>1185</v>
      </c>
      <c r="AD16" s="159">
        <v>0</v>
      </c>
      <c r="AE16" s="159">
        <v>1185</v>
      </c>
      <c r="AF16" s="47" t="s">
        <v>90</v>
      </c>
      <c r="AG16" s="47" t="s">
        <v>90</v>
      </c>
      <c r="AH16" s="98" t="s">
        <v>90</v>
      </c>
      <c r="AI16" s="103">
        <v>13892995</v>
      </c>
      <c r="AJ16" s="45">
        <f t="shared" si="7"/>
        <v>963</v>
      </c>
      <c r="AK16" s="48">
        <f t="shared" si="8"/>
        <v>266.09560652113839</v>
      </c>
      <c r="AL16" s="156">
        <v>0</v>
      </c>
      <c r="AM16" s="156">
        <v>0</v>
      </c>
      <c r="AN16" s="156">
        <v>1</v>
      </c>
      <c r="AO16" s="156">
        <v>1</v>
      </c>
      <c r="AP16" s="156">
        <v>0</v>
      </c>
      <c r="AQ16" s="156">
        <v>1</v>
      </c>
      <c r="AR16" s="156">
        <v>0</v>
      </c>
      <c r="AS16" s="159"/>
      <c r="AT16" s="159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146</v>
      </c>
    </row>
    <row r="17" spans="1:54" x14ac:dyDescent="0.25">
      <c r="B17" s="40">
        <v>2.2083333333333299</v>
      </c>
      <c r="C17" s="40">
        <v>0.25</v>
      </c>
      <c r="D17" s="157">
        <v>4</v>
      </c>
      <c r="E17" s="155">
        <f t="shared" si="2"/>
        <v>2.8169014084507045</v>
      </c>
      <c r="F17" s="155">
        <v>6</v>
      </c>
      <c r="G17" s="118">
        <v>79</v>
      </c>
      <c r="H17" s="155">
        <f t="shared" si="0"/>
        <v>55.633802816901408</v>
      </c>
      <c r="I17" s="155">
        <v>78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8">
        <v>135</v>
      </c>
      <c r="R17" s="158"/>
      <c r="S17" s="158">
        <v>87660405</v>
      </c>
      <c r="T17" s="45">
        <f t="shared" si="4"/>
        <v>4515</v>
      </c>
      <c r="U17" s="46">
        <f t="shared" si="5"/>
        <v>108.36</v>
      </c>
      <c r="V17" s="46">
        <f t="shared" si="6"/>
        <v>4.5149999999999997</v>
      </c>
      <c r="W17" s="96">
        <v>9.5</v>
      </c>
      <c r="X17" s="96">
        <f t="shared" si="1"/>
        <v>9.5</v>
      </c>
      <c r="Y17" s="97" t="s">
        <v>141</v>
      </c>
      <c r="Z17" s="159">
        <v>0</v>
      </c>
      <c r="AA17" s="159">
        <v>0</v>
      </c>
      <c r="AB17" s="159">
        <v>1187</v>
      </c>
      <c r="AC17" s="159">
        <v>1185</v>
      </c>
      <c r="AD17" s="159">
        <v>0</v>
      </c>
      <c r="AE17" s="159">
        <v>1185</v>
      </c>
      <c r="AF17" s="47" t="s">
        <v>90</v>
      </c>
      <c r="AG17" s="47" t="s">
        <v>90</v>
      </c>
      <c r="AH17" s="98" t="s">
        <v>90</v>
      </c>
      <c r="AI17" s="103">
        <v>13894134</v>
      </c>
      <c r="AJ17" s="45">
        <f t="shared" si="7"/>
        <v>1139</v>
      </c>
      <c r="AK17" s="48">
        <f t="shared" si="8"/>
        <v>252.27021040974532</v>
      </c>
      <c r="AL17" s="156">
        <v>0</v>
      </c>
      <c r="AM17" s="156">
        <v>0</v>
      </c>
      <c r="AN17" s="156">
        <v>1</v>
      </c>
      <c r="AO17" s="156">
        <v>1</v>
      </c>
      <c r="AP17" s="156">
        <v>0</v>
      </c>
      <c r="AQ17" s="156">
        <v>1</v>
      </c>
      <c r="AR17" s="156">
        <v>0</v>
      </c>
      <c r="AS17" s="159"/>
      <c r="AT17" s="159">
        <f t="shared" si="9"/>
        <v>0</v>
      </c>
      <c r="AU17" s="120">
        <v>0.99</v>
      </c>
      <c r="AV17" s="50" t="s">
        <v>127</v>
      </c>
      <c r="AY17" s="39" t="s">
        <v>101</v>
      </c>
      <c r="AZ17" s="39" t="s">
        <v>102</v>
      </c>
      <c r="BB17" s="74" t="s">
        <v>153</v>
      </c>
    </row>
    <row r="18" spans="1:54" x14ac:dyDescent="0.25">
      <c r="B18" s="40">
        <v>2.25</v>
      </c>
      <c r="C18" s="40">
        <v>0.29166666666666669</v>
      </c>
      <c r="D18" s="157">
        <v>4</v>
      </c>
      <c r="E18" s="155">
        <f t="shared" si="2"/>
        <v>2.8169014084507045</v>
      </c>
      <c r="F18" s="155">
        <v>5</v>
      </c>
      <c r="G18" s="118">
        <v>78</v>
      </c>
      <c r="H18" s="155">
        <f t="shared" si="0"/>
        <v>54.929577464788736</v>
      </c>
      <c r="I18" s="155">
        <v>78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8">
        <v>138</v>
      </c>
      <c r="R18" s="158"/>
      <c r="S18" s="158">
        <v>87664889</v>
      </c>
      <c r="T18" s="45">
        <f t="shared" si="4"/>
        <v>4484</v>
      </c>
      <c r="U18" s="46">
        <f t="shared" si="5"/>
        <v>107.616</v>
      </c>
      <c r="V18" s="46">
        <f t="shared" si="6"/>
        <v>4.484</v>
      </c>
      <c r="W18" s="96">
        <v>9.5</v>
      </c>
      <c r="X18" s="96">
        <f t="shared" si="1"/>
        <v>9.5</v>
      </c>
      <c r="Y18" s="97" t="s">
        <v>141</v>
      </c>
      <c r="Z18" s="159">
        <v>0</v>
      </c>
      <c r="AA18" s="159">
        <v>0</v>
      </c>
      <c r="AB18" s="159">
        <v>1187</v>
      </c>
      <c r="AC18" s="159">
        <v>1185</v>
      </c>
      <c r="AD18" s="159">
        <v>0</v>
      </c>
      <c r="AE18" s="159">
        <v>1185</v>
      </c>
      <c r="AF18" s="47" t="s">
        <v>90</v>
      </c>
      <c r="AG18" s="47" t="s">
        <v>90</v>
      </c>
      <c r="AH18" s="98" t="s">
        <v>90</v>
      </c>
      <c r="AI18" s="103">
        <v>13895227</v>
      </c>
      <c r="AJ18" s="45">
        <f t="shared" si="7"/>
        <v>1093</v>
      </c>
      <c r="AK18" s="48">
        <f t="shared" si="8"/>
        <v>243.75557537912579</v>
      </c>
      <c r="AL18" s="156">
        <v>0</v>
      </c>
      <c r="AM18" s="156">
        <v>0</v>
      </c>
      <c r="AN18" s="156">
        <v>1</v>
      </c>
      <c r="AO18" s="156">
        <v>1</v>
      </c>
      <c r="AP18" s="156">
        <v>0</v>
      </c>
      <c r="AQ18" s="156">
        <v>1</v>
      </c>
      <c r="AR18" s="156">
        <v>0</v>
      </c>
      <c r="AS18" s="159"/>
      <c r="AT18" s="159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147</v>
      </c>
    </row>
    <row r="19" spans="1:54" x14ac:dyDescent="0.25">
      <c r="B19" s="40">
        <v>2.2916666666666701</v>
      </c>
      <c r="C19" s="40">
        <v>0.33333333333333298</v>
      </c>
      <c r="D19" s="157">
        <v>4</v>
      </c>
      <c r="E19" s="155">
        <f t="shared" si="2"/>
        <v>2.8169014084507045</v>
      </c>
      <c r="F19" s="155">
        <v>4</v>
      </c>
      <c r="G19" s="118">
        <v>80</v>
      </c>
      <c r="H19" s="155">
        <f t="shared" si="0"/>
        <v>56.338028169014088</v>
      </c>
      <c r="I19" s="155">
        <v>77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8">
        <v>127</v>
      </c>
      <c r="R19" s="158"/>
      <c r="S19" s="158">
        <v>87669464</v>
      </c>
      <c r="T19" s="45">
        <f t="shared" si="4"/>
        <v>4575</v>
      </c>
      <c r="U19" s="46">
        <f>T19*24/1000</f>
        <v>109.8</v>
      </c>
      <c r="V19" s="46">
        <f t="shared" si="6"/>
        <v>4.5750000000000002</v>
      </c>
      <c r="W19" s="96">
        <v>9</v>
      </c>
      <c r="X19" s="96">
        <f t="shared" si="1"/>
        <v>9</v>
      </c>
      <c r="Y19" s="97" t="s">
        <v>160</v>
      </c>
      <c r="Z19" s="159">
        <v>1096</v>
      </c>
      <c r="AA19" s="159">
        <v>0</v>
      </c>
      <c r="AB19" s="159">
        <v>1187</v>
      </c>
      <c r="AC19" s="159">
        <v>1185</v>
      </c>
      <c r="AD19" s="159">
        <v>0</v>
      </c>
      <c r="AE19" s="159">
        <v>1185</v>
      </c>
      <c r="AF19" s="47" t="s">
        <v>90</v>
      </c>
      <c r="AG19" s="47" t="s">
        <v>90</v>
      </c>
      <c r="AH19" s="98" t="s">
        <v>90</v>
      </c>
      <c r="AI19" s="103">
        <v>13896416</v>
      </c>
      <c r="AJ19" s="45">
        <f t="shared" si="7"/>
        <v>1189</v>
      </c>
      <c r="AK19" s="48">
        <f t="shared" si="8"/>
        <v>259.89071038251365</v>
      </c>
      <c r="AL19" s="156">
        <v>1</v>
      </c>
      <c r="AM19" s="156">
        <v>0</v>
      </c>
      <c r="AN19" s="156">
        <v>1</v>
      </c>
      <c r="AO19" s="156">
        <v>1</v>
      </c>
      <c r="AP19" s="156">
        <v>0</v>
      </c>
      <c r="AQ19" s="156">
        <v>1</v>
      </c>
      <c r="AR19" s="156">
        <v>0</v>
      </c>
      <c r="AS19" s="159"/>
      <c r="AT19" s="159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7">
        <v>4</v>
      </c>
      <c r="E20" s="155">
        <f t="shared" si="2"/>
        <v>2.8169014084507045</v>
      </c>
      <c r="F20" s="155">
        <v>3</v>
      </c>
      <c r="G20" s="118">
        <v>80</v>
      </c>
      <c r="H20" s="155">
        <f t="shared" si="0"/>
        <v>56.338028169014088</v>
      </c>
      <c r="I20" s="155">
        <v>76</v>
      </c>
      <c r="J20" s="41" t="s">
        <v>88</v>
      </c>
      <c r="K20" s="41">
        <f t="shared" si="3"/>
        <v>54.929577464788736</v>
      </c>
      <c r="L20" s="42">
        <f t="shared" si="10"/>
        <v>56.338028169014088</v>
      </c>
      <c r="M20" s="41">
        <f t="shared" si="11"/>
        <v>57.758028169014089</v>
      </c>
      <c r="N20" s="43">
        <v>19</v>
      </c>
      <c r="O20" s="44" t="s">
        <v>100</v>
      </c>
      <c r="P20" s="44">
        <v>18.399999999999999</v>
      </c>
      <c r="Q20" s="158">
        <v>123</v>
      </c>
      <c r="R20" s="158"/>
      <c r="S20" s="158">
        <v>87673992</v>
      </c>
      <c r="T20" s="45">
        <f t="shared" si="4"/>
        <v>4528</v>
      </c>
      <c r="U20" s="46">
        <f t="shared" si="5"/>
        <v>108.672</v>
      </c>
      <c r="V20" s="46">
        <f t="shared" si="6"/>
        <v>4.5279999999999996</v>
      </c>
      <c r="W20" s="96">
        <v>8.1</v>
      </c>
      <c r="X20" s="96">
        <f t="shared" si="1"/>
        <v>8.1</v>
      </c>
      <c r="Y20" s="97" t="s">
        <v>160</v>
      </c>
      <c r="Z20" s="159">
        <v>1188</v>
      </c>
      <c r="AA20" s="159">
        <v>0</v>
      </c>
      <c r="AB20" s="159">
        <v>1187</v>
      </c>
      <c r="AC20" s="159">
        <v>1185</v>
      </c>
      <c r="AD20" s="159">
        <v>0</v>
      </c>
      <c r="AE20" s="159">
        <v>1185</v>
      </c>
      <c r="AF20" s="47" t="s">
        <v>90</v>
      </c>
      <c r="AG20" s="47" t="s">
        <v>90</v>
      </c>
      <c r="AH20" s="98" t="s">
        <v>90</v>
      </c>
      <c r="AI20" s="103">
        <v>13897618</v>
      </c>
      <c r="AJ20" s="45">
        <f t="shared" si="7"/>
        <v>1202</v>
      </c>
      <c r="AK20" s="48">
        <f t="shared" si="8"/>
        <v>265.45936395759719</v>
      </c>
      <c r="AL20" s="156">
        <v>1</v>
      </c>
      <c r="AM20" s="156">
        <v>0</v>
      </c>
      <c r="AN20" s="156">
        <v>1</v>
      </c>
      <c r="AO20" s="156">
        <v>1</v>
      </c>
      <c r="AP20" s="156">
        <v>0</v>
      </c>
      <c r="AQ20" s="156">
        <v>1</v>
      </c>
      <c r="AR20" s="156">
        <v>0</v>
      </c>
      <c r="AS20" s="159"/>
      <c r="AT20" s="159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150</v>
      </c>
    </row>
    <row r="21" spans="1:54" x14ac:dyDescent="0.25">
      <c r="B21" s="40">
        <v>2.375</v>
      </c>
      <c r="C21" s="40">
        <v>0.41666666666666669</v>
      </c>
      <c r="D21" s="157">
        <v>4</v>
      </c>
      <c r="E21" s="155">
        <f t="shared" si="2"/>
        <v>2.8169014084507045</v>
      </c>
      <c r="F21" s="155">
        <v>5</v>
      </c>
      <c r="G21" s="118">
        <v>81</v>
      </c>
      <c r="H21" s="155">
        <f t="shared" si="0"/>
        <v>57.04225352112676</v>
      </c>
      <c r="I21" s="155">
        <v>78</v>
      </c>
      <c r="J21" s="41" t="s">
        <v>88</v>
      </c>
      <c r="K21" s="41">
        <f t="shared" si="3"/>
        <v>55.633802816901408</v>
      </c>
      <c r="L21" s="42">
        <f t="shared" si="10"/>
        <v>57.04225352112676</v>
      </c>
      <c r="M21" s="41">
        <f t="shared" si="11"/>
        <v>58.462253521126762</v>
      </c>
      <c r="N21" s="43">
        <v>19</v>
      </c>
      <c r="O21" s="44" t="s">
        <v>100</v>
      </c>
      <c r="P21" s="44">
        <v>17.7</v>
      </c>
      <c r="Q21" s="158">
        <v>126</v>
      </c>
      <c r="R21" s="158"/>
      <c r="S21" s="158">
        <v>87679019</v>
      </c>
      <c r="T21" s="45">
        <f t="shared" si="4"/>
        <v>5027</v>
      </c>
      <c r="U21" s="46">
        <f t="shared" si="5"/>
        <v>120.648</v>
      </c>
      <c r="V21" s="46">
        <f t="shared" si="6"/>
        <v>5.0270000000000001</v>
      </c>
      <c r="W21" s="96">
        <v>7.1</v>
      </c>
      <c r="X21" s="96">
        <f t="shared" si="1"/>
        <v>7.1</v>
      </c>
      <c r="Y21" s="97" t="s">
        <v>160</v>
      </c>
      <c r="Z21" s="159">
        <v>1189</v>
      </c>
      <c r="AA21" s="159">
        <v>0</v>
      </c>
      <c r="AB21" s="159">
        <v>1187</v>
      </c>
      <c r="AC21" s="159">
        <v>1185</v>
      </c>
      <c r="AD21" s="159">
        <v>0</v>
      </c>
      <c r="AE21" s="159">
        <v>1185</v>
      </c>
      <c r="AF21" s="47" t="s">
        <v>90</v>
      </c>
      <c r="AG21" s="47" t="s">
        <v>90</v>
      </c>
      <c r="AH21" s="98" t="s">
        <v>90</v>
      </c>
      <c r="AI21" s="103">
        <v>13898915</v>
      </c>
      <c r="AJ21" s="45">
        <f t="shared" si="7"/>
        <v>1297</v>
      </c>
      <c r="AK21" s="48">
        <f t="shared" si="8"/>
        <v>258.00676347722299</v>
      </c>
      <c r="AL21" s="156">
        <v>1</v>
      </c>
      <c r="AM21" s="156">
        <v>0</v>
      </c>
      <c r="AN21" s="156">
        <v>1</v>
      </c>
      <c r="AO21" s="156">
        <v>1</v>
      </c>
      <c r="AP21" s="156">
        <v>0</v>
      </c>
      <c r="AQ21" s="156">
        <v>1</v>
      </c>
      <c r="AR21" s="156">
        <v>0</v>
      </c>
      <c r="AS21" s="159"/>
      <c r="AT21" s="159">
        <f t="shared" si="9"/>
        <v>0</v>
      </c>
      <c r="AU21" s="120">
        <v>1.02</v>
      </c>
      <c r="AV21" s="50" t="s">
        <v>127</v>
      </c>
      <c r="BB21" s="137" t="s">
        <v>140</v>
      </c>
    </row>
    <row r="22" spans="1:54" x14ac:dyDescent="0.25">
      <c r="B22" s="40">
        <v>2.4166666666666701</v>
      </c>
      <c r="C22" s="40">
        <v>0.45833333333333298</v>
      </c>
      <c r="D22" s="157">
        <v>4</v>
      </c>
      <c r="E22" s="155">
        <f t="shared" si="2"/>
        <v>2.8169014084507045</v>
      </c>
      <c r="F22" s="155">
        <v>3.5</v>
      </c>
      <c r="G22" s="118">
        <v>80</v>
      </c>
      <c r="H22" s="155">
        <f t="shared" si="0"/>
        <v>56.338028169014088</v>
      </c>
      <c r="I22" s="155">
        <v>77</v>
      </c>
      <c r="J22" s="41" t="s">
        <v>88</v>
      </c>
      <c r="K22" s="41">
        <f t="shared" si="3"/>
        <v>54.929577464788736</v>
      </c>
      <c r="L22" s="42">
        <f t="shared" si="10"/>
        <v>56.338028169014088</v>
      </c>
      <c r="M22" s="41">
        <f t="shared" si="11"/>
        <v>57.758028169014089</v>
      </c>
      <c r="N22" s="43">
        <v>19</v>
      </c>
      <c r="O22" s="44" t="s">
        <v>100</v>
      </c>
      <c r="P22" s="44">
        <v>17.7</v>
      </c>
      <c r="Q22" s="158">
        <v>125</v>
      </c>
      <c r="R22" s="158"/>
      <c r="S22" s="158">
        <v>87683735</v>
      </c>
      <c r="T22" s="45">
        <f t="shared" si="4"/>
        <v>4716</v>
      </c>
      <c r="U22" s="46">
        <f t="shared" si="5"/>
        <v>113.184</v>
      </c>
      <c r="V22" s="46">
        <f t="shared" si="6"/>
        <v>4.7160000000000002</v>
      </c>
      <c r="W22" s="96">
        <v>6</v>
      </c>
      <c r="X22" s="96">
        <f>W22</f>
        <v>6</v>
      </c>
      <c r="Y22" s="97" t="s">
        <v>160</v>
      </c>
      <c r="Z22" s="159">
        <v>1149</v>
      </c>
      <c r="AA22" s="159">
        <v>0</v>
      </c>
      <c r="AB22" s="159">
        <v>1187</v>
      </c>
      <c r="AC22" s="159">
        <v>1185</v>
      </c>
      <c r="AD22" s="159">
        <v>0</v>
      </c>
      <c r="AE22" s="159">
        <v>1185</v>
      </c>
      <c r="AF22" s="47" t="s">
        <v>90</v>
      </c>
      <c r="AG22" s="47" t="s">
        <v>90</v>
      </c>
      <c r="AH22" s="98" t="s">
        <v>90</v>
      </c>
      <c r="AI22" s="103">
        <v>13900161</v>
      </c>
      <c r="AJ22" s="45">
        <f t="shared" si="7"/>
        <v>1246</v>
      </c>
      <c r="AK22" s="48">
        <f t="shared" si="8"/>
        <v>264.20695504664968</v>
      </c>
      <c r="AL22" s="156">
        <v>1</v>
      </c>
      <c r="AM22" s="156">
        <v>0</v>
      </c>
      <c r="AN22" s="156">
        <v>1</v>
      </c>
      <c r="AO22" s="156">
        <v>1</v>
      </c>
      <c r="AP22" s="156">
        <v>0</v>
      </c>
      <c r="AQ22" s="156">
        <v>1</v>
      </c>
      <c r="AR22" s="156">
        <v>0</v>
      </c>
      <c r="AS22" s="159"/>
      <c r="AT22" s="159">
        <f t="shared" si="9"/>
        <v>0</v>
      </c>
      <c r="AU22" s="49"/>
      <c r="AV22" s="50" t="s">
        <v>127</v>
      </c>
      <c r="BB22" s="137" t="s">
        <v>149</v>
      </c>
    </row>
    <row r="23" spans="1:54" x14ac:dyDescent="0.25">
      <c r="B23" s="40">
        <v>2.4583333333333299</v>
      </c>
      <c r="C23" s="40">
        <v>0.5</v>
      </c>
      <c r="D23" s="157">
        <v>4</v>
      </c>
      <c r="E23" s="155">
        <f t="shared" si="2"/>
        <v>2.8169014084507045</v>
      </c>
      <c r="F23" s="155">
        <v>2</v>
      </c>
      <c r="G23" s="118">
        <v>80</v>
      </c>
      <c r="H23" s="155">
        <f t="shared" si="0"/>
        <v>56.338028169014088</v>
      </c>
      <c r="I23" s="155">
        <v>76</v>
      </c>
      <c r="J23" s="41" t="s">
        <v>88</v>
      </c>
      <c r="K23" s="41">
        <f t="shared" si="3"/>
        <v>54.929577464788736</v>
      </c>
      <c r="L23" s="42">
        <f t="shared" si="10"/>
        <v>56.338028169014088</v>
      </c>
      <c r="M23" s="41">
        <f t="shared" si="11"/>
        <v>57.758028169014089</v>
      </c>
      <c r="N23" s="43">
        <v>19</v>
      </c>
      <c r="O23" s="44" t="s">
        <v>100</v>
      </c>
      <c r="P23" s="44">
        <v>17.3</v>
      </c>
      <c r="Q23" s="158">
        <v>122</v>
      </c>
      <c r="R23" s="158"/>
      <c r="S23" s="158">
        <v>87688340</v>
      </c>
      <c r="T23" s="45">
        <f t="shared" si="4"/>
        <v>4605</v>
      </c>
      <c r="U23" s="46">
        <f>T23*24/1000</f>
        <v>110.52</v>
      </c>
      <c r="V23" s="46">
        <f t="shared" si="6"/>
        <v>4.6050000000000004</v>
      </c>
      <c r="W23" s="96">
        <v>5.2</v>
      </c>
      <c r="X23" s="96">
        <f t="shared" si="1"/>
        <v>5.2</v>
      </c>
      <c r="Y23" s="97" t="s">
        <v>160</v>
      </c>
      <c r="Z23" s="159">
        <v>1138</v>
      </c>
      <c r="AA23" s="159">
        <v>0</v>
      </c>
      <c r="AB23" s="159">
        <v>1187</v>
      </c>
      <c r="AC23" s="159">
        <v>1185</v>
      </c>
      <c r="AD23" s="159">
        <v>0</v>
      </c>
      <c r="AE23" s="159">
        <v>1185</v>
      </c>
      <c r="AF23" s="47" t="s">
        <v>90</v>
      </c>
      <c r="AG23" s="47" t="s">
        <v>90</v>
      </c>
      <c r="AH23" s="98" t="s">
        <v>90</v>
      </c>
      <c r="AI23" s="103">
        <v>13901385</v>
      </c>
      <c r="AJ23" s="45">
        <f t="shared" si="7"/>
        <v>1224</v>
      </c>
      <c r="AK23" s="48">
        <f t="shared" si="8"/>
        <v>265.79804560260584</v>
      </c>
      <c r="AL23" s="156">
        <v>1</v>
      </c>
      <c r="AM23" s="156">
        <v>0</v>
      </c>
      <c r="AN23" s="156">
        <v>1</v>
      </c>
      <c r="AO23" s="156">
        <v>1</v>
      </c>
      <c r="AP23" s="156">
        <v>0</v>
      </c>
      <c r="AQ23" s="156">
        <v>1</v>
      </c>
      <c r="AR23" s="156">
        <v>0</v>
      </c>
      <c r="AS23" s="159"/>
      <c r="AT23" s="159">
        <f t="shared" si="9"/>
        <v>0</v>
      </c>
      <c r="AU23" s="49"/>
      <c r="AV23" s="50" t="s">
        <v>127</v>
      </c>
      <c r="AY23" s="52" t="s">
        <v>109</v>
      </c>
      <c r="BB23" s="74" t="s">
        <v>164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7">
        <v>4</v>
      </c>
      <c r="E24" s="155">
        <f t="shared" si="2"/>
        <v>2.8169014084507045</v>
      </c>
      <c r="F24" s="155">
        <v>1</v>
      </c>
      <c r="G24" s="118">
        <v>79</v>
      </c>
      <c r="H24" s="155">
        <f t="shared" si="0"/>
        <v>55.633802816901408</v>
      </c>
      <c r="I24" s="155">
        <v>75</v>
      </c>
      <c r="J24" s="41" t="s">
        <v>88</v>
      </c>
      <c r="K24" s="41">
        <f t="shared" si="3"/>
        <v>54.225352112676056</v>
      </c>
      <c r="L24" s="42">
        <f t="shared" si="10"/>
        <v>55.633802816901408</v>
      </c>
      <c r="M24" s="41">
        <f>L24+(6/1.42)</f>
        <v>59.859154929577464</v>
      </c>
      <c r="N24" s="43">
        <v>19</v>
      </c>
      <c r="O24" s="44" t="s">
        <v>100</v>
      </c>
      <c r="P24" s="44">
        <v>17.5</v>
      </c>
      <c r="Q24" s="158">
        <v>124</v>
      </c>
      <c r="R24" s="158"/>
      <c r="S24" s="158">
        <v>87692760</v>
      </c>
      <c r="T24" s="45">
        <f t="shared" si="4"/>
        <v>4420</v>
      </c>
      <c r="U24" s="46">
        <f>T24*24/1000</f>
        <v>106.08</v>
      </c>
      <c r="V24" s="46">
        <f t="shared" si="6"/>
        <v>4.42</v>
      </c>
      <c r="W24" s="96">
        <v>4.5</v>
      </c>
      <c r="X24" s="96">
        <f t="shared" si="1"/>
        <v>4.5</v>
      </c>
      <c r="Y24" s="97" t="s">
        <v>160</v>
      </c>
      <c r="Z24" s="159">
        <v>1076</v>
      </c>
      <c r="AA24" s="159">
        <v>0</v>
      </c>
      <c r="AB24" s="159">
        <v>1187</v>
      </c>
      <c r="AC24" s="159">
        <v>1185</v>
      </c>
      <c r="AD24" s="159">
        <v>0</v>
      </c>
      <c r="AE24" s="159">
        <v>1185</v>
      </c>
      <c r="AF24" s="47" t="s">
        <v>90</v>
      </c>
      <c r="AG24" s="47" t="s">
        <v>90</v>
      </c>
      <c r="AH24" s="98" t="s">
        <v>90</v>
      </c>
      <c r="AI24" s="103">
        <v>13902590</v>
      </c>
      <c r="AJ24" s="45">
        <f t="shared" si="7"/>
        <v>1205</v>
      </c>
      <c r="AK24" s="48">
        <f t="shared" si="8"/>
        <v>272.62443438914028</v>
      </c>
      <c r="AL24" s="156">
        <v>1</v>
      </c>
      <c r="AM24" s="156">
        <v>0</v>
      </c>
      <c r="AN24" s="156">
        <v>1</v>
      </c>
      <c r="AO24" s="156">
        <v>1</v>
      </c>
      <c r="AP24" s="156">
        <v>0</v>
      </c>
      <c r="AQ24" s="156">
        <v>1</v>
      </c>
      <c r="AR24" s="156">
        <v>0</v>
      </c>
      <c r="AS24" s="159"/>
      <c r="AT24" s="159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151</v>
      </c>
    </row>
    <row r="25" spans="1:54" x14ac:dyDescent="0.25">
      <c r="B25" s="40">
        <v>2.5416666666666701</v>
      </c>
      <c r="C25" s="40">
        <v>0.58333333333333404</v>
      </c>
      <c r="D25" s="157">
        <v>4</v>
      </c>
      <c r="E25" s="155">
        <f t="shared" si="2"/>
        <v>2.8169014084507045</v>
      </c>
      <c r="F25" s="155">
        <v>0</v>
      </c>
      <c r="G25" s="118">
        <v>78</v>
      </c>
      <c r="H25" s="155">
        <f>G25/1.42</f>
        <v>54.929577464788736</v>
      </c>
      <c r="I25" s="155">
        <v>74</v>
      </c>
      <c r="J25" s="41" t="s">
        <v>88</v>
      </c>
      <c r="K25" s="41">
        <f t="shared" si="3"/>
        <v>53.521126760563384</v>
      </c>
      <c r="L25" s="42">
        <f t="shared" si="10"/>
        <v>54.929577464788736</v>
      </c>
      <c r="M25" s="41">
        <f t="shared" ref="M25:M35" si="12">L25+(6/1.42)</f>
        <v>59.154929577464792</v>
      </c>
      <c r="N25" s="43">
        <v>18</v>
      </c>
      <c r="O25" s="44" t="s">
        <v>100</v>
      </c>
      <c r="P25" s="44">
        <v>17.3</v>
      </c>
      <c r="Q25" s="158">
        <v>128</v>
      </c>
      <c r="R25" s="158"/>
      <c r="S25" s="158">
        <v>87697124</v>
      </c>
      <c r="T25" s="45">
        <f t="shared" si="4"/>
        <v>4364</v>
      </c>
      <c r="U25" s="46">
        <f t="shared" si="5"/>
        <v>104.736</v>
      </c>
      <c r="V25" s="46">
        <f t="shared" si="6"/>
        <v>4.3639999999999999</v>
      </c>
      <c r="W25" s="96">
        <v>3.9</v>
      </c>
      <c r="X25" s="96">
        <f t="shared" si="1"/>
        <v>3.9</v>
      </c>
      <c r="Y25" s="97" t="s">
        <v>160</v>
      </c>
      <c r="Z25" s="159">
        <v>1035</v>
      </c>
      <c r="AA25" s="159">
        <v>0</v>
      </c>
      <c r="AB25" s="159">
        <v>1187</v>
      </c>
      <c r="AC25" s="159">
        <v>1185</v>
      </c>
      <c r="AD25" s="159">
        <v>0</v>
      </c>
      <c r="AE25" s="159">
        <v>1185</v>
      </c>
      <c r="AF25" s="47" t="s">
        <v>90</v>
      </c>
      <c r="AG25" s="47" t="s">
        <v>90</v>
      </c>
      <c r="AH25" s="98" t="s">
        <v>90</v>
      </c>
      <c r="AI25" s="103">
        <v>13903768</v>
      </c>
      <c r="AJ25" s="45">
        <f t="shared" si="7"/>
        <v>1178</v>
      </c>
      <c r="AK25" s="48">
        <f t="shared" si="8"/>
        <v>269.93583868011001</v>
      </c>
      <c r="AL25" s="156">
        <v>1</v>
      </c>
      <c r="AM25" s="156">
        <v>0</v>
      </c>
      <c r="AN25" s="156">
        <v>1</v>
      </c>
      <c r="AO25" s="156">
        <v>1</v>
      </c>
      <c r="AP25" s="156">
        <v>0</v>
      </c>
      <c r="AQ25" s="156">
        <v>1</v>
      </c>
      <c r="AR25" s="156">
        <v>0</v>
      </c>
      <c r="AS25" s="159"/>
      <c r="AT25" s="159">
        <f t="shared" si="9"/>
        <v>0</v>
      </c>
      <c r="AU25" s="120">
        <v>1.03</v>
      </c>
      <c r="AV25" s="50" t="s">
        <v>126</v>
      </c>
      <c r="AY25" s="55" t="s">
        <v>29</v>
      </c>
      <c r="AZ25" s="55">
        <v>14.7</v>
      </c>
      <c r="BB25" s="74" t="s">
        <v>144</v>
      </c>
    </row>
    <row r="26" spans="1:54" x14ac:dyDescent="0.25">
      <c r="B26" s="40">
        <v>2.5833333333333299</v>
      </c>
      <c r="C26" s="40">
        <v>0.625</v>
      </c>
      <c r="D26" s="157">
        <v>4</v>
      </c>
      <c r="E26" s="155">
        <f t="shared" si="2"/>
        <v>2.8169014084507045</v>
      </c>
      <c r="F26" s="155">
        <v>0</v>
      </c>
      <c r="G26" s="118">
        <v>79</v>
      </c>
      <c r="H26" s="155">
        <f t="shared" si="0"/>
        <v>55.633802816901408</v>
      </c>
      <c r="I26" s="155">
        <v>73</v>
      </c>
      <c r="J26" s="41" t="s">
        <v>88</v>
      </c>
      <c r="K26" s="41">
        <f t="shared" si="3"/>
        <v>54.225352112676056</v>
      </c>
      <c r="L26" s="42">
        <f t="shared" si="10"/>
        <v>55.633802816901408</v>
      </c>
      <c r="M26" s="41">
        <f t="shared" si="12"/>
        <v>59.859154929577464</v>
      </c>
      <c r="N26" s="43">
        <v>18</v>
      </c>
      <c r="O26" s="44" t="s">
        <v>100</v>
      </c>
      <c r="P26" s="44">
        <v>16.899999999999999</v>
      </c>
      <c r="Q26" s="158">
        <v>129</v>
      </c>
      <c r="R26" s="158"/>
      <c r="S26" s="158">
        <v>87701346</v>
      </c>
      <c r="T26" s="45">
        <f t="shared" si="4"/>
        <v>4222</v>
      </c>
      <c r="U26" s="46">
        <f t="shared" si="5"/>
        <v>101.328</v>
      </c>
      <c r="V26" s="46">
        <f t="shared" si="6"/>
        <v>4.2220000000000004</v>
      </c>
      <c r="W26" s="96">
        <v>3.5</v>
      </c>
      <c r="X26" s="96">
        <f t="shared" si="1"/>
        <v>3.5</v>
      </c>
      <c r="Y26" s="97" t="s">
        <v>160</v>
      </c>
      <c r="Z26" s="159">
        <v>1035</v>
      </c>
      <c r="AA26" s="159">
        <v>0</v>
      </c>
      <c r="AB26" s="159">
        <v>1187</v>
      </c>
      <c r="AC26" s="159">
        <v>1185</v>
      </c>
      <c r="AD26" s="159">
        <v>0</v>
      </c>
      <c r="AE26" s="159">
        <v>1185</v>
      </c>
      <c r="AF26" s="47" t="s">
        <v>90</v>
      </c>
      <c r="AG26" s="47" t="s">
        <v>90</v>
      </c>
      <c r="AH26" s="98" t="s">
        <v>90</v>
      </c>
      <c r="AI26" s="103">
        <v>13904927</v>
      </c>
      <c r="AJ26" s="45">
        <f>IF(ISBLANK(AI26),"-",AI26-AI25)</f>
        <v>1159</v>
      </c>
      <c r="AK26" s="48">
        <f t="shared" si="8"/>
        <v>274.51444812884887</v>
      </c>
      <c r="AL26" s="156">
        <v>1</v>
      </c>
      <c r="AM26" s="156">
        <v>0</v>
      </c>
      <c r="AN26" s="156">
        <v>1</v>
      </c>
      <c r="AO26" s="156">
        <v>1</v>
      </c>
      <c r="AP26" s="156">
        <v>0</v>
      </c>
      <c r="AQ26" s="156">
        <v>1</v>
      </c>
      <c r="AR26" s="156">
        <v>0</v>
      </c>
      <c r="AS26" s="159"/>
      <c r="AT26" s="159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150</v>
      </c>
    </row>
    <row r="27" spans="1:54" x14ac:dyDescent="0.25">
      <c r="B27" s="40">
        <v>2.625</v>
      </c>
      <c r="C27" s="40">
        <v>0.66666666666666696</v>
      </c>
      <c r="D27" s="157">
        <v>4</v>
      </c>
      <c r="E27" s="155">
        <f t="shared" si="2"/>
        <v>2.8169014084507045</v>
      </c>
      <c r="F27" s="155">
        <v>-1</v>
      </c>
      <c r="G27" s="118">
        <v>78</v>
      </c>
      <c r="H27" s="155">
        <f t="shared" si="0"/>
        <v>54.929577464788736</v>
      </c>
      <c r="I27" s="155">
        <v>72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8">
        <v>129</v>
      </c>
      <c r="R27" s="158"/>
      <c r="S27" s="158">
        <v>87705740</v>
      </c>
      <c r="T27" s="45">
        <f t="shared" si="4"/>
        <v>4394</v>
      </c>
      <c r="U27" s="46">
        <f t="shared" si="5"/>
        <v>105.456</v>
      </c>
      <c r="V27" s="46">
        <f t="shared" si="6"/>
        <v>4.3940000000000001</v>
      </c>
      <c r="W27" s="96">
        <v>3.2</v>
      </c>
      <c r="X27" s="96">
        <f t="shared" si="1"/>
        <v>3.2</v>
      </c>
      <c r="Y27" s="97" t="s">
        <v>160</v>
      </c>
      <c r="Z27" s="159">
        <v>1035</v>
      </c>
      <c r="AA27" s="159">
        <v>0</v>
      </c>
      <c r="AB27" s="159">
        <v>1187</v>
      </c>
      <c r="AC27" s="159">
        <v>1185</v>
      </c>
      <c r="AD27" s="159">
        <v>0</v>
      </c>
      <c r="AE27" s="159">
        <v>1185</v>
      </c>
      <c r="AF27" s="47" t="s">
        <v>90</v>
      </c>
      <c r="AG27" s="47" t="s">
        <v>90</v>
      </c>
      <c r="AH27" s="98" t="s">
        <v>90</v>
      </c>
      <c r="AI27" s="103">
        <v>13906071</v>
      </c>
      <c r="AJ27" s="45">
        <f>IF(ISBLANK(AI27),"-",AI27-AI26)</f>
        <v>1144</v>
      </c>
      <c r="AK27" s="48">
        <f t="shared" si="8"/>
        <v>260.35502958579883</v>
      </c>
      <c r="AL27" s="156">
        <v>1</v>
      </c>
      <c r="AM27" s="156">
        <v>0</v>
      </c>
      <c r="AN27" s="156">
        <v>1</v>
      </c>
      <c r="AO27" s="156">
        <v>1</v>
      </c>
      <c r="AP27" s="156">
        <v>0</v>
      </c>
      <c r="AQ27" s="156">
        <v>1</v>
      </c>
      <c r="AR27" s="156">
        <v>0</v>
      </c>
      <c r="AS27" s="159"/>
      <c r="AT27" s="159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7">
        <v>4</v>
      </c>
      <c r="E28" s="155">
        <f t="shared" si="2"/>
        <v>2.8169014084507045</v>
      </c>
      <c r="F28" s="155">
        <v>-1</v>
      </c>
      <c r="G28" s="118">
        <v>77</v>
      </c>
      <c r="H28" s="155">
        <f t="shared" si="0"/>
        <v>54.225352112676056</v>
      </c>
      <c r="I28" s="155">
        <v>71</v>
      </c>
      <c r="J28" s="41" t="s">
        <v>88</v>
      </c>
      <c r="K28" s="41">
        <f t="shared" si="3"/>
        <v>50.70422535211268</v>
      </c>
      <c r="L28" s="42">
        <f t="shared" ref="L28:L33" si="13">(G28-3)/1.42</f>
        <v>52.112676056338032</v>
      </c>
      <c r="M28" s="41">
        <f t="shared" si="12"/>
        <v>56.338028169014088</v>
      </c>
      <c r="N28" s="43">
        <v>18</v>
      </c>
      <c r="O28" s="44" t="s">
        <v>100</v>
      </c>
      <c r="P28" s="44">
        <v>16.7</v>
      </c>
      <c r="Q28" s="158">
        <v>127</v>
      </c>
      <c r="R28" s="158"/>
      <c r="S28" s="158">
        <v>87710064</v>
      </c>
      <c r="T28" s="45">
        <f t="shared" si="4"/>
        <v>4324</v>
      </c>
      <c r="U28" s="46">
        <f t="shared" si="5"/>
        <v>103.776</v>
      </c>
      <c r="V28" s="46">
        <f t="shared" si="6"/>
        <v>4.3239999999999998</v>
      </c>
      <c r="W28" s="96">
        <v>2.9</v>
      </c>
      <c r="X28" s="96">
        <f t="shared" si="1"/>
        <v>2.9</v>
      </c>
      <c r="Y28" s="97" t="s">
        <v>160</v>
      </c>
      <c r="Z28" s="159">
        <v>1035</v>
      </c>
      <c r="AA28" s="159">
        <v>0</v>
      </c>
      <c r="AB28" s="159">
        <v>1188</v>
      </c>
      <c r="AC28" s="159">
        <v>1185</v>
      </c>
      <c r="AD28" s="159">
        <v>0</v>
      </c>
      <c r="AE28" s="159">
        <v>1185</v>
      </c>
      <c r="AF28" s="47" t="s">
        <v>90</v>
      </c>
      <c r="AG28" s="47" t="s">
        <v>90</v>
      </c>
      <c r="AH28" s="98" t="s">
        <v>90</v>
      </c>
      <c r="AI28" s="103">
        <v>13907224</v>
      </c>
      <c r="AJ28" s="45">
        <f t="shared" si="7"/>
        <v>1153</v>
      </c>
      <c r="AK28" s="48">
        <f>AJ27/V28</f>
        <v>264.56984273820535</v>
      </c>
      <c r="AL28" s="156">
        <v>1</v>
      </c>
      <c r="AM28" s="156">
        <v>0</v>
      </c>
      <c r="AN28" s="156">
        <v>1</v>
      </c>
      <c r="AO28" s="156">
        <v>1</v>
      </c>
      <c r="AP28" s="156">
        <v>0</v>
      </c>
      <c r="AQ28" s="156">
        <v>1</v>
      </c>
      <c r="AR28" s="156">
        <v>0</v>
      </c>
      <c r="AS28" s="159"/>
      <c r="AT28" s="159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154</v>
      </c>
    </row>
    <row r="29" spans="1:54" x14ac:dyDescent="0.25">
      <c r="B29" s="40">
        <v>2.7083333333333299</v>
      </c>
      <c r="C29" s="40">
        <v>0.750000000000002</v>
      </c>
      <c r="D29" s="157">
        <v>4</v>
      </c>
      <c r="E29" s="155">
        <f t="shared" si="2"/>
        <v>2.8169014084507045</v>
      </c>
      <c r="F29" s="155">
        <v>-2</v>
      </c>
      <c r="G29" s="118">
        <v>76</v>
      </c>
      <c r="H29" s="155">
        <f t="shared" si="0"/>
        <v>53.521126760563384</v>
      </c>
      <c r="I29" s="155">
        <v>70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8">
        <v>127</v>
      </c>
      <c r="R29" s="158"/>
      <c r="S29" s="158">
        <v>87714506</v>
      </c>
      <c r="T29" s="45">
        <f t="shared" si="4"/>
        <v>4442</v>
      </c>
      <c r="U29" s="46">
        <f t="shared" si="5"/>
        <v>106.608</v>
      </c>
      <c r="V29" s="46">
        <f t="shared" si="6"/>
        <v>4.4420000000000002</v>
      </c>
      <c r="W29" s="96">
        <v>2.5</v>
      </c>
      <c r="X29" s="96">
        <f t="shared" si="1"/>
        <v>2.5</v>
      </c>
      <c r="Y29" s="97" t="s">
        <v>160</v>
      </c>
      <c r="Z29" s="159">
        <v>1035</v>
      </c>
      <c r="AA29" s="159">
        <v>0</v>
      </c>
      <c r="AB29" s="159">
        <v>1188</v>
      </c>
      <c r="AC29" s="159">
        <v>1185</v>
      </c>
      <c r="AD29" s="159">
        <v>0</v>
      </c>
      <c r="AE29" s="159">
        <v>1185</v>
      </c>
      <c r="AF29" s="47" t="s">
        <v>90</v>
      </c>
      <c r="AG29" s="47" t="s">
        <v>90</v>
      </c>
      <c r="AH29" s="98" t="s">
        <v>90</v>
      </c>
      <c r="AI29" s="103">
        <v>13908393</v>
      </c>
      <c r="AJ29" s="45">
        <f t="shared" si="7"/>
        <v>1169</v>
      </c>
      <c r="AK29" s="48">
        <f>AJ28/V29</f>
        <v>259.56776226924808</v>
      </c>
      <c r="AL29" s="156">
        <v>1</v>
      </c>
      <c r="AM29" s="156">
        <v>0</v>
      </c>
      <c r="AN29" s="156">
        <v>1</v>
      </c>
      <c r="AO29" s="156">
        <v>1</v>
      </c>
      <c r="AP29" s="156">
        <v>0</v>
      </c>
      <c r="AQ29" s="156">
        <v>1</v>
      </c>
      <c r="AR29" s="156">
        <v>0</v>
      </c>
      <c r="AS29" s="159"/>
      <c r="AT29" s="159">
        <f t="shared" si="9"/>
        <v>0</v>
      </c>
      <c r="AU29" s="162">
        <v>1.1000000000000001</v>
      </c>
      <c r="AV29" s="50" t="s">
        <v>126</v>
      </c>
      <c r="AY29" s="55" t="s">
        <v>114</v>
      </c>
      <c r="AZ29" s="55">
        <v>101.325</v>
      </c>
      <c r="BB29" s="74" t="s">
        <v>146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7">
        <v>4</v>
      </c>
      <c r="E30" s="155">
        <f t="shared" si="2"/>
        <v>2.8169014084507045</v>
      </c>
      <c r="F30" s="155">
        <v>-3</v>
      </c>
      <c r="G30" s="118">
        <v>76</v>
      </c>
      <c r="H30" s="155">
        <f t="shared" si="0"/>
        <v>53.521126760563384</v>
      </c>
      <c r="I30" s="155">
        <v>69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8">
        <v>127</v>
      </c>
      <c r="R30" s="158"/>
      <c r="S30" s="158">
        <v>87718731</v>
      </c>
      <c r="T30" s="45">
        <f t="shared" si="4"/>
        <v>4225</v>
      </c>
      <c r="U30" s="46">
        <f t="shared" si="5"/>
        <v>101.4</v>
      </c>
      <c r="V30" s="46">
        <f t="shared" si="6"/>
        <v>4.2249999999999996</v>
      </c>
      <c r="W30" s="96">
        <v>2.2000000000000002</v>
      </c>
      <c r="X30" s="96">
        <f t="shared" si="1"/>
        <v>2.2000000000000002</v>
      </c>
      <c r="Y30" s="97" t="s">
        <v>160</v>
      </c>
      <c r="Z30" s="159">
        <v>1035</v>
      </c>
      <c r="AA30" s="159">
        <v>0</v>
      </c>
      <c r="AB30" s="159">
        <v>1187</v>
      </c>
      <c r="AC30" s="159">
        <v>1185</v>
      </c>
      <c r="AD30" s="159">
        <v>0</v>
      </c>
      <c r="AE30" s="159">
        <v>1185</v>
      </c>
      <c r="AF30" s="47" t="s">
        <v>90</v>
      </c>
      <c r="AG30" s="47" t="s">
        <v>90</v>
      </c>
      <c r="AH30" s="98" t="s">
        <v>90</v>
      </c>
      <c r="AI30" s="103">
        <v>13909545</v>
      </c>
      <c r="AJ30" s="45">
        <f t="shared" si="7"/>
        <v>1152</v>
      </c>
      <c r="AK30" s="48">
        <f t="shared" si="8"/>
        <v>272.66272189349115</v>
      </c>
      <c r="AL30" s="156">
        <v>1</v>
      </c>
      <c r="AM30" s="156">
        <v>0</v>
      </c>
      <c r="AN30" s="156">
        <v>1</v>
      </c>
      <c r="AO30" s="156">
        <v>1</v>
      </c>
      <c r="AP30" s="156">
        <v>0</v>
      </c>
      <c r="AQ30" s="156">
        <v>1</v>
      </c>
      <c r="AR30" s="156">
        <v>0</v>
      </c>
      <c r="AS30" s="159"/>
      <c r="AT30" s="159">
        <f t="shared" si="9"/>
        <v>0</v>
      </c>
      <c r="AU30" s="49"/>
      <c r="AV30" s="50" t="s">
        <v>126</v>
      </c>
      <c r="BB30" s="74" t="s">
        <v>148</v>
      </c>
    </row>
    <row r="31" spans="1:54" x14ac:dyDescent="0.25">
      <c r="B31" s="40">
        <v>2.7916666666666701</v>
      </c>
      <c r="C31" s="40">
        <v>0.83333333333333703</v>
      </c>
      <c r="D31" s="157">
        <v>4</v>
      </c>
      <c r="E31" s="155">
        <f t="shared" si="2"/>
        <v>2.8169014084507045</v>
      </c>
      <c r="F31" s="155">
        <v>-4</v>
      </c>
      <c r="G31" s="118">
        <v>76</v>
      </c>
      <c r="H31" s="155">
        <f t="shared" si="0"/>
        <v>53.521126760563384</v>
      </c>
      <c r="I31" s="155">
        <v>68</v>
      </c>
      <c r="J31" s="41" t="s">
        <v>88</v>
      </c>
      <c r="K31" s="41">
        <f t="shared" si="3"/>
        <v>50</v>
      </c>
      <c r="L31" s="42">
        <f t="shared" si="13"/>
        <v>51.408450704225352</v>
      </c>
      <c r="M31" s="41">
        <f t="shared" si="12"/>
        <v>55.633802816901408</v>
      </c>
      <c r="N31" s="43">
        <v>18</v>
      </c>
      <c r="O31" s="44" t="s">
        <v>100</v>
      </c>
      <c r="P31" s="44">
        <v>16.600000000000001</v>
      </c>
      <c r="Q31" s="158">
        <v>126</v>
      </c>
      <c r="R31" s="158"/>
      <c r="S31" s="158">
        <v>87723012</v>
      </c>
      <c r="T31" s="45">
        <f t="shared" si="4"/>
        <v>4281</v>
      </c>
      <c r="U31" s="46">
        <f t="shared" si="5"/>
        <v>102.744</v>
      </c>
      <c r="V31" s="46">
        <f t="shared" si="6"/>
        <v>4.2809999999999997</v>
      </c>
      <c r="W31" s="96">
        <v>1.8</v>
      </c>
      <c r="X31" s="96">
        <f t="shared" si="1"/>
        <v>1.8</v>
      </c>
      <c r="Y31" s="97" t="s">
        <v>160</v>
      </c>
      <c r="Z31" s="159">
        <v>1035</v>
      </c>
      <c r="AA31" s="159">
        <v>0</v>
      </c>
      <c r="AB31" s="159">
        <v>1187</v>
      </c>
      <c r="AC31" s="159">
        <v>1185</v>
      </c>
      <c r="AD31" s="159">
        <v>0</v>
      </c>
      <c r="AE31" s="159">
        <v>1185</v>
      </c>
      <c r="AF31" s="47" t="s">
        <v>90</v>
      </c>
      <c r="AG31" s="47" t="s">
        <v>90</v>
      </c>
      <c r="AH31" s="98" t="s">
        <v>90</v>
      </c>
      <c r="AI31" s="103">
        <v>13910701</v>
      </c>
      <c r="AJ31" s="45">
        <f t="shared" si="7"/>
        <v>1156</v>
      </c>
      <c r="AK31" s="48">
        <f t="shared" si="8"/>
        <v>270.03036673674376</v>
      </c>
      <c r="AL31" s="156">
        <v>1</v>
      </c>
      <c r="AM31" s="156">
        <v>0</v>
      </c>
      <c r="AN31" s="156">
        <v>1</v>
      </c>
      <c r="AO31" s="156">
        <v>1</v>
      </c>
      <c r="AP31" s="156">
        <v>0</v>
      </c>
      <c r="AQ31" s="156">
        <v>1</v>
      </c>
      <c r="AR31" s="156">
        <v>0</v>
      </c>
      <c r="AS31" s="159"/>
      <c r="AT31" s="159">
        <v>0</v>
      </c>
      <c r="AU31" s="49"/>
      <c r="AV31" s="50" t="s">
        <v>126</v>
      </c>
      <c r="AY31" s="310" t="s">
        <v>115</v>
      </c>
      <c r="AZ31" s="310"/>
      <c r="BB31" s="74" t="s">
        <v>152</v>
      </c>
    </row>
    <row r="32" spans="1:54" x14ac:dyDescent="0.25">
      <c r="B32" s="40">
        <v>2.8333333333333299</v>
      </c>
      <c r="C32" s="40">
        <v>0.875</v>
      </c>
      <c r="D32" s="157">
        <v>4</v>
      </c>
      <c r="E32" s="155">
        <f t="shared" si="2"/>
        <v>2.8169014084507045</v>
      </c>
      <c r="F32" s="155">
        <v>-5</v>
      </c>
      <c r="G32" s="118">
        <v>76</v>
      </c>
      <c r="H32" s="155">
        <f t="shared" si="0"/>
        <v>53.521126760563384</v>
      </c>
      <c r="I32" s="155">
        <v>67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8">
        <v>126</v>
      </c>
      <c r="R32" s="158"/>
      <c r="S32" s="158">
        <v>87727312</v>
      </c>
      <c r="T32" s="45">
        <f t="shared" si="4"/>
        <v>4300</v>
      </c>
      <c r="U32" s="46">
        <f t="shared" si="5"/>
        <v>103.2</v>
      </c>
      <c r="V32" s="46">
        <f t="shared" si="6"/>
        <v>4.3</v>
      </c>
      <c r="W32" s="96">
        <v>1.6</v>
      </c>
      <c r="X32" s="96">
        <f t="shared" si="1"/>
        <v>1.6</v>
      </c>
      <c r="Y32" s="97" t="s">
        <v>160</v>
      </c>
      <c r="Z32" s="159">
        <v>1035</v>
      </c>
      <c r="AA32" s="159">
        <v>0</v>
      </c>
      <c r="AB32" s="159">
        <v>1187</v>
      </c>
      <c r="AC32" s="159">
        <v>1185</v>
      </c>
      <c r="AD32" s="159">
        <v>0</v>
      </c>
      <c r="AE32" s="159">
        <v>1185</v>
      </c>
      <c r="AF32" s="47" t="s">
        <v>90</v>
      </c>
      <c r="AG32" s="47" t="s">
        <v>90</v>
      </c>
      <c r="AH32" s="98" t="s">
        <v>90</v>
      </c>
      <c r="AI32" s="103">
        <v>13911839</v>
      </c>
      <c r="AJ32" s="45">
        <f t="shared" si="7"/>
        <v>1138</v>
      </c>
      <c r="AK32" s="48">
        <f t="shared" si="8"/>
        <v>264.6511627906977</v>
      </c>
      <c r="AL32" s="156">
        <v>1</v>
      </c>
      <c r="AM32" s="156">
        <v>0</v>
      </c>
      <c r="AN32" s="156">
        <v>1</v>
      </c>
      <c r="AO32" s="156">
        <v>1</v>
      </c>
      <c r="AP32" s="156">
        <v>0</v>
      </c>
      <c r="AQ32" s="156">
        <v>1</v>
      </c>
      <c r="AR32" s="156">
        <v>0</v>
      </c>
      <c r="AS32" s="159"/>
      <c r="AT32" s="159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155</v>
      </c>
    </row>
    <row r="33" spans="1:54" x14ac:dyDescent="0.25">
      <c r="B33" s="40">
        <v>2.875</v>
      </c>
      <c r="C33" s="40">
        <v>0.91666666666667096</v>
      </c>
      <c r="D33" s="157">
        <v>4</v>
      </c>
      <c r="E33" s="155">
        <f t="shared" si="2"/>
        <v>2.8169014084507045</v>
      </c>
      <c r="F33" s="155">
        <v>-3</v>
      </c>
      <c r="G33" s="118">
        <v>77</v>
      </c>
      <c r="H33" s="155">
        <f t="shared" si="0"/>
        <v>54.225352112676056</v>
      </c>
      <c r="I33" s="155">
        <v>76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8">
        <v>128</v>
      </c>
      <c r="R33" s="158"/>
      <c r="S33" s="158">
        <v>87731503</v>
      </c>
      <c r="T33" s="45">
        <f t="shared" si="4"/>
        <v>4191</v>
      </c>
      <c r="U33" s="46">
        <f t="shared" si="5"/>
        <v>100.584</v>
      </c>
      <c r="V33" s="46">
        <f t="shared" si="6"/>
        <v>4.1909999999999998</v>
      </c>
      <c r="W33" s="96">
        <v>1.4</v>
      </c>
      <c r="X33" s="96">
        <f t="shared" si="1"/>
        <v>1.4</v>
      </c>
      <c r="Y33" s="97" t="s">
        <v>141</v>
      </c>
      <c r="Z33" s="159">
        <v>0</v>
      </c>
      <c r="AA33" s="159">
        <v>0</v>
      </c>
      <c r="AB33" s="159">
        <v>1187</v>
      </c>
      <c r="AC33" s="159">
        <v>1185</v>
      </c>
      <c r="AD33" s="159">
        <v>0</v>
      </c>
      <c r="AE33" s="159">
        <v>1185</v>
      </c>
      <c r="AF33" s="47" t="s">
        <v>90</v>
      </c>
      <c r="AG33" s="47" t="s">
        <v>90</v>
      </c>
      <c r="AH33" s="98" t="s">
        <v>90</v>
      </c>
      <c r="AI33" s="103">
        <v>13912921</v>
      </c>
      <c r="AJ33" s="45">
        <f t="shared" si="7"/>
        <v>1082</v>
      </c>
      <c r="AK33" s="48">
        <f t="shared" si="8"/>
        <v>258.17227392030543</v>
      </c>
      <c r="AL33" s="156">
        <v>0</v>
      </c>
      <c r="AM33" s="156">
        <v>0</v>
      </c>
      <c r="AN33" s="156">
        <v>1</v>
      </c>
      <c r="AO33" s="156">
        <v>1</v>
      </c>
      <c r="AP33" s="156">
        <v>0</v>
      </c>
      <c r="AQ33" s="156">
        <v>1</v>
      </c>
      <c r="AR33" s="156">
        <v>0</v>
      </c>
      <c r="AS33" s="159"/>
      <c r="AT33" s="159">
        <f>AS33-AS32</f>
        <v>0</v>
      </c>
      <c r="AU33" s="120">
        <v>1.05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161"/>
    </row>
    <row r="34" spans="1:54" x14ac:dyDescent="0.25">
      <c r="B34" s="40">
        <v>2.9166666666666701</v>
      </c>
      <c r="C34" s="40">
        <v>0.95833333333333803</v>
      </c>
      <c r="D34" s="157">
        <v>4</v>
      </c>
      <c r="E34" s="155">
        <f t="shared" si="2"/>
        <v>2.8169014084507045</v>
      </c>
      <c r="F34" s="155">
        <v>-2</v>
      </c>
      <c r="G34" s="118">
        <v>73</v>
      </c>
      <c r="H34" s="155">
        <f t="shared" si="0"/>
        <v>51.408450704225352</v>
      </c>
      <c r="I34" s="155">
        <v>72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8">
        <v>137</v>
      </c>
      <c r="R34" s="158"/>
      <c r="S34" s="158">
        <v>87735368</v>
      </c>
      <c r="T34" s="45">
        <f t="shared" si="4"/>
        <v>3865</v>
      </c>
      <c r="U34" s="46">
        <f t="shared" si="5"/>
        <v>92.76</v>
      </c>
      <c r="V34" s="46">
        <f t="shared" si="6"/>
        <v>3.8650000000000002</v>
      </c>
      <c r="W34" s="96">
        <v>2.2999999999999998</v>
      </c>
      <c r="X34" s="96">
        <f t="shared" si="1"/>
        <v>2.2999999999999998</v>
      </c>
      <c r="Y34" s="97" t="s">
        <v>141</v>
      </c>
      <c r="Z34" s="159">
        <v>0</v>
      </c>
      <c r="AA34" s="159">
        <v>0</v>
      </c>
      <c r="AB34" s="159">
        <v>1187</v>
      </c>
      <c r="AC34" s="159">
        <v>1185</v>
      </c>
      <c r="AD34" s="159">
        <v>0</v>
      </c>
      <c r="AE34" s="159">
        <v>1185</v>
      </c>
      <c r="AF34" s="47" t="s">
        <v>90</v>
      </c>
      <c r="AG34" s="47" t="s">
        <v>90</v>
      </c>
      <c r="AH34" s="98" t="s">
        <v>90</v>
      </c>
      <c r="AI34" s="103">
        <v>13914051</v>
      </c>
      <c r="AJ34" s="45">
        <f t="shared" si="7"/>
        <v>1130</v>
      </c>
      <c r="AK34" s="48">
        <f t="shared" si="8"/>
        <v>292.36739974126777</v>
      </c>
      <c r="AL34" s="156">
        <v>0</v>
      </c>
      <c r="AM34" s="156">
        <v>0</v>
      </c>
      <c r="AN34" s="156">
        <v>1</v>
      </c>
      <c r="AO34" s="156">
        <v>1</v>
      </c>
      <c r="AP34" s="156">
        <v>0</v>
      </c>
      <c r="AQ34" s="156">
        <v>1</v>
      </c>
      <c r="AR34" s="156">
        <v>0</v>
      </c>
      <c r="AS34" s="159"/>
      <c r="AT34" s="159">
        <f t="shared" si="9"/>
        <v>0</v>
      </c>
      <c r="AU34" s="49"/>
      <c r="AV34" s="50" t="s">
        <v>126</v>
      </c>
      <c r="BB34" s="160"/>
    </row>
    <row r="35" spans="1:54" x14ac:dyDescent="0.25">
      <c r="B35" s="40">
        <v>2.9583333333333299</v>
      </c>
      <c r="C35" s="40">
        <v>1</v>
      </c>
      <c r="D35" s="157">
        <v>4</v>
      </c>
      <c r="E35" s="155">
        <f t="shared" si="2"/>
        <v>2.8169014084507045</v>
      </c>
      <c r="F35" s="155">
        <v>2</v>
      </c>
      <c r="G35" s="118">
        <v>76</v>
      </c>
      <c r="H35" s="155">
        <f t="shared" si="0"/>
        <v>53.521126760563384</v>
      </c>
      <c r="I35" s="155">
        <v>75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8">
        <v>136</v>
      </c>
      <c r="R35" s="158"/>
      <c r="S35" s="158">
        <v>87738615</v>
      </c>
      <c r="T35" s="45">
        <f t="shared" si="4"/>
        <v>3247</v>
      </c>
      <c r="U35" s="46">
        <f t="shared" si="5"/>
        <v>77.927999999999997</v>
      </c>
      <c r="V35" s="46">
        <f t="shared" si="6"/>
        <v>3.2469999999999999</v>
      </c>
      <c r="W35" s="96">
        <v>3.1</v>
      </c>
      <c r="X35" s="96">
        <f t="shared" si="1"/>
        <v>3.1</v>
      </c>
      <c r="Y35" s="97" t="s">
        <v>141</v>
      </c>
      <c r="Z35" s="159">
        <v>0</v>
      </c>
      <c r="AA35" s="159">
        <v>0</v>
      </c>
      <c r="AB35" s="159">
        <v>1187</v>
      </c>
      <c r="AC35" s="159">
        <v>1185</v>
      </c>
      <c r="AD35" s="159">
        <v>0</v>
      </c>
      <c r="AE35" s="159">
        <v>1185</v>
      </c>
      <c r="AF35" s="47" t="s">
        <v>90</v>
      </c>
      <c r="AG35" s="47" t="s">
        <v>90</v>
      </c>
      <c r="AH35" s="98" t="s">
        <v>90</v>
      </c>
      <c r="AI35" s="103">
        <v>13915101</v>
      </c>
      <c r="AJ35" s="45">
        <f t="shared" si="7"/>
        <v>1050</v>
      </c>
      <c r="AK35" s="48">
        <f t="shared" si="8"/>
        <v>323.37542346781646</v>
      </c>
      <c r="AL35" s="156">
        <v>0</v>
      </c>
      <c r="AM35" s="156">
        <v>0</v>
      </c>
      <c r="AN35" s="156">
        <v>1</v>
      </c>
      <c r="AO35" s="156">
        <v>1</v>
      </c>
      <c r="AP35" s="156">
        <v>0</v>
      </c>
      <c r="AQ35" s="156">
        <v>1</v>
      </c>
      <c r="AR35" s="156">
        <v>0</v>
      </c>
      <c r="AS35" s="159"/>
      <c r="AT35" s="159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60"/>
    </row>
    <row r="36" spans="1:54" x14ac:dyDescent="0.25">
      <c r="B36" s="81"/>
      <c r="C36" s="82"/>
      <c r="D36" s="157"/>
      <c r="E36" s="136"/>
      <c r="F36" s="84"/>
      <c r="G36" s="84"/>
      <c r="H36" s="84"/>
      <c r="I36" s="85"/>
      <c r="J36" s="83"/>
      <c r="K36" s="84"/>
      <c r="L36" s="84"/>
      <c r="M36" s="85"/>
      <c r="N36" s="311" t="s">
        <v>118</v>
      </c>
      <c r="O36" s="312"/>
      <c r="P36" s="313"/>
      <c r="Q36" s="101"/>
      <c r="R36" s="101"/>
      <c r="S36" s="101"/>
      <c r="T36" s="60">
        <f>SUM(T12:T35)</f>
        <v>99286</v>
      </c>
      <c r="U36" s="46">
        <f t="shared" si="5"/>
        <v>2382.864</v>
      </c>
      <c r="V36" s="46">
        <f t="shared" si="6"/>
        <v>99.286000000000001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101"/>
      <c r="AJ36" s="119">
        <f>SUM(AJ12:AJ35)</f>
        <v>27438</v>
      </c>
      <c r="AK36" s="61">
        <f>$AJ$36/$V36</f>
        <v>276.35316157363576</v>
      </c>
      <c r="AL36" s="156"/>
      <c r="AM36" s="156"/>
      <c r="AN36" s="156"/>
      <c r="AO36" s="156"/>
      <c r="AP36" s="156"/>
      <c r="AQ36" s="156"/>
      <c r="AR36" s="62"/>
      <c r="AS36" s="63">
        <f>AS35-AS11</f>
        <v>0</v>
      </c>
      <c r="AT36" s="64">
        <f>SUM(AT12:AT35)</f>
        <v>0</v>
      </c>
      <c r="AU36" s="65">
        <f>AVERAGE(AU12:AU35)</f>
        <v>1.0399999999999998</v>
      </c>
      <c r="AV36" s="62"/>
      <c r="AY36" s="66" t="s">
        <v>30</v>
      </c>
      <c r="AZ36" s="66">
        <v>1</v>
      </c>
      <c r="BB36" s="160"/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5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6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8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8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70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71" t="s">
        <v>137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71" t="s">
        <v>138</v>
      </c>
      <c r="C44" s="140"/>
      <c r="D44" s="140"/>
      <c r="E44" s="140"/>
      <c r="F44" s="140"/>
      <c r="G44" s="140"/>
      <c r="H44" s="140"/>
      <c r="I44" s="140"/>
      <c r="J44" s="140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/>
      <c r="V44" s="143"/>
      <c r="W44" s="143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7" t="s">
        <v>204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3" t="s">
        <v>142</v>
      </c>
      <c r="C46" s="167"/>
      <c r="D46" s="167"/>
      <c r="E46" s="167"/>
      <c r="F46" s="167"/>
      <c r="G46" s="167"/>
      <c r="H46" s="130"/>
      <c r="I46" s="130"/>
      <c r="J46" s="130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224" t="s">
        <v>207</v>
      </c>
      <c r="C47" s="144"/>
      <c r="D47" s="144"/>
      <c r="E47" s="144"/>
      <c r="F47" s="131"/>
      <c r="G47" s="131"/>
      <c r="H47" s="163"/>
      <c r="I47" s="163"/>
      <c r="J47" s="163"/>
      <c r="K47" s="163"/>
      <c r="L47" s="163"/>
      <c r="M47" s="163"/>
      <c r="N47" s="132"/>
      <c r="O47" s="132"/>
      <c r="P47" s="132"/>
      <c r="Q47" s="114"/>
      <c r="R47" s="104"/>
      <c r="S47" s="104"/>
      <c r="T47" s="104"/>
      <c r="U47" s="114"/>
      <c r="V47" s="114"/>
      <c r="W47" s="114"/>
      <c r="X47" s="94"/>
      <c r="Y47" s="89"/>
      <c r="Z47" s="89"/>
      <c r="AA47" s="89"/>
      <c r="AB47" s="89"/>
      <c r="AC47" s="89"/>
      <c r="AD47" s="89"/>
      <c r="AE47" s="89"/>
      <c r="AF47" s="89"/>
      <c r="AG47" s="89"/>
      <c r="AN47" s="90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3" t="s">
        <v>156</v>
      </c>
      <c r="C48" s="211"/>
      <c r="D48" s="115"/>
      <c r="E48" s="115"/>
      <c r="F48" s="115"/>
      <c r="G48" s="115"/>
      <c r="H48" s="163"/>
      <c r="I48" s="115"/>
      <c r="J48" s="115"/>
      <c r="K48" s="131"/>
      <c r="L48" s="131"/>
      <c r="M48" s="131"/>
      <c r="N48" s="132"/>
      <c r="O48" s="132"/>
      <c r="P48" s="132"/>
      <c r="Q48" s="114"/>
      <c r="R48" s="114"/>
      <c r="S48" s="114"/>
      <c r="T48" s="114"/>
      <c r="U48" s="104"/>
      <c r="V48" s="104"/>
      <c r="W48" s="104"/>
      <c r="X48" s="72"/>
      <c r="Y48" s="89"/>
      <c r="Z48" s="89"/>
      <c r="AA48" s="89"/>
      <c r="AB48" s="73"/>
      <c r="AC48" s="89"/>
      <c r="AD48" s="89"/>
      <c r="AE48" s="89"/>
      <c r="AF48" s="89"/>
      <c r="AG48" s="89"/>
      <c r="AO48" s="90"/>
      <c r="AP48" s="90"/>
      <c r="AQ48" s="90"/>
      <c r="AR48" s="90"/>
      <c r="AS48" s="90"/>
      <c r="AT48" s="90"/>
      <c r="AU48" s="90"/>
      <c r="AV48" s="91"/>
      <c r="AY48" s="88"/>
      <c r="AZ48" s="86"/>
      <c r="BA48" s="86"/>
      <c r="BB48" s="86"/>
    </row>
    <row r="49" spans="2:54" x14ac:dyDescent="0.25">
      <c r="B49" s="133" t="s">
        <v>158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66"/>
      <c r="O49" s="166"/>
      <c r="P49" s="166"/>
      <c r="Q49" s="166"/>
      <c r="R49" s="93"/>
      <c r="S49" s="93"/>
      <c r="T49" s="93"/>
      <c r="U49" s="114"/>
      <c r="V49" s="114"/>
      <c r="W49" s="114"/>
      <c r="X49" s="72"/>
      <c r="Y49" s="89"/>
      <c r="Z49" s="89"/>
      <c r="AA49" s="89"/>
      <c r="AB49" s="73"/>
      <c r="AC49" s="89"/>
      <c r="AD49" s="89"/>
      <c r="AE49" s="89"/>
      <c r="AF49" s="89"/>
      <c r="AG49" s="89"/>
      <c r="AO49" s="90"/>
      <c r="AP49" s="90"/>
      <c r="AQ49" s="90"/>
      <c r="AR49" s="90"/>
      <c r="AS49" s="90"/>
      <c r="AT49" s="90"/>
      <c r="AU49" s="90"/>
      <c r="AV49" s="91"/>
      <c r="AY49" s="88"/>
      <c r="AZ49" s="86"/>
      <c r="BA49" s="86"/>
      <c r="BB49" s="86"/>
    </row>
    <row r="50" spans="2:54" x14ac:dyDescent="0.25">
      <c r="B50" s="115" t="s">
        <v>208</v>
      </c>
      <c r="C50" s="154"/>
      <c r="D50" s="154"/>
      <c r="E50" s="154"/>
      <c r="F50" s="154"/>
      <c r="G50" s="154"/>
      <c r="H50" s="154"/>
      <c r="I50" s="154"/>
      <c r="J50" s="172"/>
      <c r="K50" s="169"/>
      <c r="L50" s="144"/>
      <c r="M50" s="144"/>
      <c r="N50" s="132"/>
      <c r="O50" s="132"/>
      <c r="P50" s="132"/>
      <c r="Q50" s="114"/>
      <c r="R50" s="114"/>
      <c r="S50" s="114"/>
      <c r="T50" s="114"/>
      <c r="U50" s="104"/>
      <c r="V50" s="104"/>
      <c r="W50" s="104"/>
      <c r="X50" s="72"/>
      <c r="Y50" s="89"/>
      <c r="Z50" s="89"/>
      <c r="AA50" s="89"/>
      <c r="AB50" s="73"/>
      <c r="AC50" s="89"/>
      <c r="AD50" s="89"/>
      <c r="AE50" s="89"/>
      <c r="AF50" s="89"/>
      <c r="AG50" s="89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3" t="s">
        <v>232</v>
      </c>
      <c r="C51" s="154"/>
      <c r="D51" s="154"/>
      <c r="E51" s="154"/>
      <c r="F51" s="154"/>
      <c r="G51" s="154"/>
      <c r="H51" s="154"/>
      <c r="I51" s="154"/>
      <c r="J51" s="172"/>
      <c r="K51" s="108"/>
      <c r="L51" s="108"/>
      <c r="M51" s="108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3" t="s">
        <v>163</v>
      </c>
      <c r="C52" s="115"/>
      <c r="D52" s="115"/>
      <c r="E52" s="115"/>
      <c r="F52" s="115"/>
      <c r="G52" s="115"/>
      <c r="H52" s="115"/>
      <c r="I52" s="154"/>
      <c r="J52" s="154"/>
      <c r="K52" s="104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48"/>
      <c r="W52" s="148"/>
      <c r="X52" s="149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3" t="s">
        <v>165</v>
      </c>
      <c r="C53" s="154"/>
      <c r="D53" s="154"/>
      <c r="E53" s="154"/>
      <c r="F53" s="154"/>
      <c r="G53" s="154"/>
      <c r="H53" s="154"/>
      <c r="I53" s="154"/>
      <c r="J53" s="154"/>
      <c r="K53" s="169"/>
      <c r="L53" s="144"/>
      <c r="M53" s="105"/>
      <c r="N53" s="105"/>
      <c r="O53" s="105"/>
      <c r="P53" s="105"/>
      <c r="Q53" s="105"/>
      <c r="R53" s="105"/>
      <c r="S53" s="105"/>
      <c r="T53" s="105"/>
      <c r="U53" s="105"/>
      <c r="V53" s="148"/>
      <c r="W53" s="148"/>
      <c r="X53" s="149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3" t="str">
        <f>'[1]FEB 6'!$B$54</f>
        <v>TARGET DISCHARGE PRESSURE SET TO 76 PSI @ 7:01 PM TO 8:01 PM AS PER SCHEDULE</v>
      </c>
      <c r="C54" s="115"/>
      <c r="D54" s="115"/>
      <c r="E54" s="115"/>
      <c r="F54" s="115"/>
      <c r="G54" s="115"/>
      <c r="H54" s="115"/>
      <c r="I54" s="154"/>
      <c r="J54" s="104"/>
      <c r="K54" s="104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48"/>
      <c r="W54" s="148"/>
      <c r="X54" s="149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3" t="s">
        <v>166</v>
      </c>
      <c r="C55" s="115"/>
      <c r="D55" s="169"/>
      <c r="E55" s="169"/>
      <c r="F55" s="169"/>
      <c r="G55" s="169"/>
      <c r="H55" s="169"/>
      <c r="I55" s="154"/>
      <c r="J55" s="104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8"/>
      <c r="W55" s="148"/>
      <c r="X55" s="149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4" t="s">
        <v>209</v>
      </c>
      <c r="C56" s="154"/>
      <c r="D56" s="154"/>
      <c r="E56" s="154"/>
      <c r="F56" s="154"/>
      <c r="G56" s="154"/>
      <c r="H56" s="104"/>
      <c r="I56" s="104"/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48"/>
      <c r="W56" s="148"/>
      <c r="X56" s="149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65" t="s">
        <v>169</v>
      </c>
      <c r="C57" s="115"/>
      <c r="D57" s="100"/>
      <c r="E57" s="100"/>
      <c r="F57" s="169"/>
      <c r="G57" s="169"/>
      <c r="H57" s="169"/>
      <c r="I57" s="169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8"/>
      <c r="W57" s="148"/>
      <c r="X57" s="149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5"/>
      <c r="C58" s="115"/>
      <c r="D58" s="100"/>
      <c r="E58" s="100"/>
      <c r="F58" s="115"/>
      <c r="G58" s="115"/>
      <c r="H58" s="92"/>
      <c r="I58" s="104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8"/>
      <c r="W58" s="148"/>
      <c r="X58" s="149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3"/>
      <c r="C59" s="115"/>
      <c r="D59" s="100"/>
      <c r="E59" s="100"/>
      <c r="F59" s="115"/>
      <c r="G59" s="115"/>
      <c r="H59" s="92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8"/>
      <c r="W59" s="148"/>
      <c r="X59" s="149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54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8"/>
      <c r="W60" s="148"/>
      <c r="X60" s="149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3"/>
      <c r="C61" s="115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5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AV64" s="86"/>
      <c r="AW64" s="86"/>
      <c r="AX64" s="86"/>
      <c r="AY64" s="86"/>
      <c r="AZ64" s="86"/>
      <c r="BA64" s="86"/>
      <c r="BB64" s="86"/>
    </row>
    <row r="65" spans="2:54" x14ac:dyDescent="0.25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2"/>
      <c r="R65" s="20"/>
      <c r="S65" s="20"/>
      <c r="T65" s="151"/>
      <c r="U65" s="151"/>
      <c r="V65" s="151"/>
      <c r="AV65" s="86"/>
      <c r="AW65" s="86"/>
      <c r="AX65" s="86"/>
      <c r="AY65" s="86"/>
      <c r="AZ65" s="86"/>
      <c r="BA65" s="86"/>
      <c r="BB65" s="86"/>
    </row>
    <row r="66" spans="2:54" x14ac:dyDescent="0.25">
      <c r="B66" s="153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48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58:H64" name="Range2_2_12_1_3_1_2_1_1_1_1_2_1_1_1_1_1_1_1_1_1_1_1"/>
    <protectedRange sqref="F58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H56" name="Range2_12_5_1_1_1_2_2_1_1_1_1_1_1_1_1_1_1_1_2_1_1_1_2_1_1_1_1_1_1_1_1_1_1_1_1_1_1_1_1_2_1_1_1_1_1_1_1_1_1_2_1_1_3_1_1_1_3_1_1_1_1_1_1_1_1_1_1_1_1_1_1_1_1_1_1_1_1_1_1_2_1_1_1_1_1_1_1_1_1_1_1_2_2_1_2_1_1_1_1_1_1_1_1_1_1_1_1_1"/>
    <protectedRange sqref="U52:V64" name="Range2_12_5_1_1_2_1_1_1_2_1_1_1_1_1_1_1_1_1_1_1_1_1"/>
    <protectedRange sqref="P52:T64" name="Range2_12_1_6_1_1_2_1_1_1_2_1_1_1_1_1_1_1_1_1_1_1_1_1"/>
    <protectedRange sqref="N52:O64" name="Range2_2_12_1_7_1_1_3_1_1_1_2_1_1_1_1_1_1_1_1_1_1_1_1_1"/>
    <protectedRange sqref="L52:M52 M53 L54:M64" name="Range2_2_12_1_4_1_1_1_1_1_1_1_1_1_1_1_1_1_1_1_2_1_1_1_2_1_1_1_1_1_1_1_1_1_1_1_1_1"/>
    <protectedRange sqref="K52 K54:K64" name="Range2_2_12_1_7_1_1_2_2_1_2_2_1_1_1_2_1_1_1_1_1_1_1_1_1_1_1_1_1"/>
    <protectedRange sqref="J54:J55 I56:J56 I58:J64 J57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0:T50 S48:T48" name="Range2_12_5_1_1_1_2_2_1_1_1_1_1_1_1_1_1_1_1_2_1_1_1_2_1_1_1_1_1_1_1_1_1_1_1_1_1_1_1_1_2_1_1_1_1_1_1_1_1_1_2_1_1_3_1_1_1_3_1_1_1_1_1_1_1_1_1_1_1_1_1_1_1_1_1_1_1_1_1_1_2_1_1_1_1_1_1_1_1_1_1_1_2_2_1_2_1_1_1_1_1_1_1_1_1_1_1_1_2"/>
    <protectedRange sqref="Q49:T49" name="Range2_12_1_3_1_1_1_1_2_2_1"/>
    <protectedRange sqref="P49" name="Range2_12_1_3_1_1_1_1_2_1_1_1"/>
    <protectedRange sqref="N49:O49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48:R48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AI36" name="Range1_16_3_1_1_2_2"/>
    <protectedRange sqref="R5:W5" name="Range1_16_1_1_1_1_1_1_2_2_2_2_2_2_2_2_2_2_2_2_2_2_2_2_2_2_2_2_2_2_2_1_2_2_2_2_2_2_2_2_2_2_3_2_2_2_2_2_2_2_2_2_2_3_2_2_2_2_2_1_1_1_1_2_2_2_1_1"/>
    <protectedRange sqref="G57:H57 G55:H55" name="Range2_2_12_1_3_1_2_1_1_1_1_2_1_1_1_1_1_1_1_1_1_1_1_1"/>
    <protectedRange sqref="F57 F55" name="Range2_2_12_1_3_1_2_1_1_1_2_1_1_1_1_3_1_1_1_1_1_1_1_1_1_1"/>
    <protectedRange sqref="I57" name="Range2_2_12_1_3_1_2_1_1_1_1_2_1_1_1_1_1_1_1_1_1_1_1_2_1_1_1_2_1_1_1_1_1_1_1_1_1_1_1_1_1_1"/>
    <protectedRange sqref="R3:W3" name="Range1_16_1_1_1_1_1_1_2_2_2_2_2_2_2_2_2_2_2_2_2_2_2_2_2_2_2_2_2_2_2_1_2_2_2_2_2_2_2_2_2_2_3_2_2_2_2_2_2_2_2_2_2_3_2_2_2_2_2_1_1_1_1_2_2_2_1_1_1"/>
    <protectedRange sqref="R4:W4" name="Range1_16_1_1_1_1_1_1_2_2_2_2_2_2_2_2_2_2_2_2_2_2_2_2_2_2_2_2_2_2_2_1_2_2_2_2_2_2_2_2_2_2_3_2_2_2_2_2_2_2_2_2_2_1_1_1_1_2_2_1_1_1_1_1_1_1_1_1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390" priority="5" operator="containsText" text="N/A">
      <formula>NOT(ISERROR(SEARCH("N/A",Z12)))</formula>
    </cfRule>
    <cfRule type="cellIs" dxfId="389" priority="17" operator="equal">
      <formula>0</formula>
    </cfRule>
  </conditionalFormatting>
  <conditionalFormatting sqref="Z12:AG35">
    <cfRule type="cellIs" dxfId="388" priority="16" operator="greaterThanOrEqual">
      <formula>1185</formula>
    </cfRule>
  </conditionalFormatting>
  <conditionalFormatting sqref="Z12:AG35">
    <cfRule type="cellIs" dxfId="387" priority="15" operator="between">
      <formula>0.1</formula>
      <formula>1184</formula>
    </cfRule>
  </conditionalFormatting>
  <conditionalFormatting sqref="Z8:Z9 AT12:AT35 AL36:AQ36 AL12:AR35">
    <cfRule type="cellIs" dxfId="386" priority="14" operator="equal">
      <formula>0</formula>
    </cfRule>
  </conditionalFormatting>
  <conditionalFormatting sqref="Z8:Z9 AT12:AT35 AL36:AQ36 AL12:AR35">
    <cfRule type="cellIs" dxfId="385" priority="13" operator="greaterThan">
      <formula>1179</formula>
    </cfRule>
  </conditionalFormatting>
  <conditionalFormatting sqref="Z8:Z9 AT12:AT35 AL36:AQ36 AL12:AR35">
    <cfRule type="cellIs" dxfId="384" priority="12" operator="greaterThan">
      <formula>99</formula>
    </cfRule>
  </conditionalFormatting>
  <conditionalFormatting sqref="Z8:Z9 AT12:AT35 AL36:AQ36 AL12:AR35">
    <cfRule type="cellIs" dxfId="383" priority="11" operator="greaterThan">
      <formula>0.99</formula>
    </cfRule>
  </conditionalFormatting>
  <conditionalFormatting sqref="AD8:AD9">
    <cfRule type="cellIs" dxfId="382" priority="10" operator="equal">
      <formula>0</formula>
    </cfRule>
  </conditionalFormatting>
  <conditionalFormatting sqref="AD8:AD9">
    <cfRule type="cellIs" dxfId="381" priority="9" operator="greaterThan">
      <formula>1179</formula>
    </cfRule>
  </conditionalFormatting>
  <conditionalFormatting sqref="AD8:AD9">
    <cfRule type="cellIs" dxfId="380" priority="8" operator="greaterThan">
      <formula>99</formula>
    </cfRule>
  </conditionalFormatting>
  <conditionalFormatting sqref="AD8:AD9">
    <cfRule type="cellIs" dxfId="379" priority="7" operator="greaterThan">
      <formula>0.99</formula>
    </cfRule>
  </conditionalFormatting>
  <conditionalFormatting sqref="AK12:AK35">
    <cfRule type="cellIs" dxfId="378" priority="6" operator="greaterThan">
      <formula>$AK$8</formula>
    </cfRule>
  </conditionalFormatting>
  <conditionalFormatting sqref="AS12:AS35">
    <cfRule type="containsText" dxfId="377" priority="1" operator="containsText" text="N/A">
      <formula>NOT(ISERROR(SEARCH("N/A",AS12)))</formula>
    </cfRule>
    <cfRule type="cellIs" dxfId="376" priority="4" operator="equal">
      <formula>0</formula>
    </cfRule>
  </conditionalFormatting>
  <conditionalFormatting sqref="AS12:AS35">
    <cfRule type="cellIs" dxfId="375" priority="3" operator="greaterThanOrEqual">
      <formula>1185</formula>
    </cfRule>
  </conditionalFormatting>
  <conditionalFormatting sqref="AS12:AS35">
    <cfRule type="cellIs" dxfId="374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MAR 1</vt:lpstr>
      <vt:lpstr>MAR 2</vt:lpstr>
      <vt:lpstr>MAR 3</vt:lpstr>
      <vt:lpstr>MAR 4</vt:lpstr>
      <vt:lpstr>MAR 5</vt:lpstr>
      <vt:lpstr>MAR 6</vt:lpstr>
      <vt:lpstr>MAR 7</vt:lpstr>
      <vt:lpstr>MAR 8</vt:lpstr>
      <vt:lpstr>MAR 9</vt:lpstr>
      <vt:lpstr>MAR 10</vt:lpstr>
      <vt:lpstr>MAR 11</vt:lpstr>
      <vt:lpstr>MAR 12</vt:lpstr>
      <vt:lpstr>MAR 13</vt:lpstr>
      <vt:lpstr>MAR 14</vt:lpstr>
      <vt:lpstr>MAR 15</vt:lpstr>
      <vt:lpstr>MAR 16</vt:lpstr>
      <vt:lpstr>MAR 17</vt:lpstr>
      <vt:lpstr>MAR 18</vt:lpstr>
      <vt:lpstr>MAR 19</vt:lpstr>
      <vt:lpstr>MAR 20</vt:lpstr>
      <vt:lpstr>MAR 21</vt:lpstr>
      <vt:lpstr>MAR 22</vt:lpstr>
      <vt:lpstr>MAR 23</vt:lpstr>
      <vt:lpstr>MAR 24</vt:lpstr>
      <vt:lpstr>MAR 25</vt:lpstr>
      <vt:lpstr>MAR 26</vt:lpstr>
      <vt:lpstr>MAR 27</vt:lpstr>
      <vt:lpstr>MAR 28</vt:lpstr>
      <vt:lpstr>MAR 29</vt:lpstr>
      <vt:lpstr>MAR 30</vt:lpstr>
      <vt:lpstr>MAR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2018-03-31T15:59:47Z</dcterms:modified>
</cp:coreProperties>
</file>